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1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\Desktop\"/>
    </mc:Choice>
  </mc:AlternateContent>
  <xr:revisionPtr revIDLastSave="0" documentId="13_ncr:1_{B71A2F84-C524-4614-BD2B-421BBCF7A7ED}" xr6:coauthVersionLast="47" xr6:coauthVersionMax="47" xr10:uidLastSave="{00000000-0000-0000-0000-000000000000}"/>
  <bookViews>
    <workbookView xWindow="48000" yWindow="35325" windowWidth="25545" windowHeight="9885" tabRatio="962" activeTab="8" xr2:uid="{00000000-000D-0000-FFFF-FFFF00000000}"/>
  </bookViews>
  <sheets>
    <sheet name="Kernels_Data" sheetId="40" r:id="rId1"/>
    <sheet name="Volta_SASS_SIM" sheetId="48" r:id="rId2"/>
    <sheet name="Volta_PTX_SIM" sheetId="59" r:id="rId3"/>
    <sheet name="Volta_HW" sheetId="94" r:id="rId4"/>
    <sheet name="Volta_Hybrid" sheetId="97" r:id="rId5"/>
    <sheet name="Pascal_SASS_SIM" sheetId="50" r:id="rId6"/>
    <sheet name="Pascal_PTX_SIM" sheetId="61" r:id="rId7"/>
    <sheet name="Turing_SASS_SIM" sheetId="52" r:id="rId8"/>
    <sheet name="Turing_PTX_SIM" sheetId="63" r:id="rId9"/>
    <sheet name="Correlation plots (Fig 7,10)" sheetId="85" r:id="rId10"/>
    <sheet name="Power Breakdowns (Fig 8,9,11)" sheetId="101" r:id="rId11"/>
    <sheet name="Relative Accuracy (Fig 12)" sheetId="102" r:id="rId12"/>
  </sheets>
  <definedNames>
    <definedName name="solver_adj" localSheetId="8" hidden="1">Turing_PTX_SIM!$AI$28</definedName>
    <definedName name="solver_adj" localSheetId="7" hidden="1">Turing_SASS_SIM!$AC$33</definedName>
    <definedName name="solver_adj" localSheetId="3" hidden="1">Volta_HW!$V$33</definedName>
    <definedName name="solver_adj" localSheetId="4" hidden="1">Volta_Hybrid!$V$33</definedName>
    <definedName name="solver_adj" localSheetId="2" hidden="1">Volta_PTX_SIM!$AB$26</definedName>
    <definedName name="solver_adj" localSheetId="1" hidden="1">Volta_SASS_SIM!$V$31</definedName>
    <definedName name="solver_cvg" localSheetId="8" hidden="1">0.0001</definedName>
    <definedName name="solver_cvg" localSheetId="7" hidden="1">0.0001</definedName>
    <definedName name="solver_cvg" localSheetId="3" hidden="1">0.0001</definedName>
    <definedName name="solver_cvg" localSheetId="4" hidden="1">0.0001</definedName>
    <definedName name="solver_cvg" localSheetId="2" hidden="1">0.0001</definedName>
    <definedName name="solver_cvg" localSheetId="1" hidden="1">0.0001</definedName>
    <definedName name="solver_drv" localSheetId="8" hidden="1">1</definedName>
    <definedName name="solver_drv" localSheetId="7" hidden="1">1</definedName>
    <definedName name="solver_drv" localSheetId="3" hidden="1">1</definedName>
    <definedName name="solver_drv" localSheetId="4" hidden="1">1</definedName>
    <definedName name="solver_drv" localSheetId="2" hidden="1">1</definedName>
    <definedName name="solver_drv" localSheetId="1" hidden="1">1</definedName>
    <definedName name="solver_eng" localSheetId="8" hidden="1">1</definedName>
    <definedName name="solver_eng" localSheetId="7" hidden="1">1</definedName>
    <definedName name="solver_eng" localSheetId="3" hidden="1">1</definedName>
    <definedName name="solver_eng" localSheetId="4" hidden="1">1</definedName>
    <definedName name="solver_eng" localSheetId="2" hidden="1">1</definedName>
    <definedName name="solver_eng" localSheetId="1" hidden="1">1</definedName>
    <definedName name="solver_est" localSheetId="8" hidden="1">1</definedName>
    <definedName name="solver_est" localSheetId="7" hidden="1">1</definedName>
    <definedName name="solver_est" localSheetId="3" hidden="1">1</definedName>
    <definedName name="solver_est" localSheetId="4" hidden="1">1</definedName>
    <definedName name="solver_est" localSheetId="2" hidden="1">1</definedName>
    <definedName name="solver_est" localSheetId="1" hidden="1">1</definedName>
    <definedName name="solver_itr" localSheetId="8" hidden="1">2147483647</definedName>
    <definedName name="solver_itr" localSheetId="7" hidden="1">2147483647</definedName>
    <definedName name="solver_itr" localSheetId="3" hidden="1">2147483647</definedName>
    <definedName name="solver_itr" localSheetId="4" hidden="1">2147483647</definedName>
    <definedName name="solver_itr" localSheetId="2" hidden="1">2147483647</definedName>
    <definedName name="solver_itr" localSheetId="1" hidden="1">2147483647</definedName>
    <definedName name="solver_mip" localSheetId="8" hidden="1">2147483647</definedName>
    <definedName name="solver_mip" localSheetId="7" hidden="1">2147483647</definedName>
    <definedName name="solver_mip" localSheetId="3" hidden="1">2147483647</definedName>
    <definedName name="solver_mip" localSheetId="4" hidden="1">2147483647</definedName>
    <definedName name="solver_mip" localSheetId="2" hidden="1">2147483647</definedName>
    <definedName name="solver_mip" localSheetId="1" hidden="1">2147483647</definedName>
    <definedName name="solver_mni" localSheetId="8" hidden="1">30</definedName>
    <definedName name="solver_mni" localSheetId="7" hidden="1">30</definedName>
    <definedName name="solver_mni" localSheetId="3" hidden="1">30</definedName>
    <definedName name="solver_mni" localSheetId="4" hidden="1">30</definedName>
    <definedName name="solver_mni" localSheetId="2" hidden="1">30</definedName>
    <definedName name="solver_mni" localSheetId="1" hidden="1">30</definedName>
    <definedName name="solver_mrt" localSheetId="8" hidden="1">0.075</definedName>
    <definedName name="solver_mrt" localSheetId="7" hidden="1">0.075</definedName>
    <definedName name="solver_mrt" localSheetId="3" hidden="1">0.075</definedName>
    <definedName name="solver_mrt" localSheetId="4" hidden="1">0.075</definedName>
    <definedName name="solver_mrt" localSheetId="2" hidden="1">0.075</definedName>
    <definedName name="solver_mrt" localSheetId="1" hidden="1">0.075</definedName>
    <definedName name="solver_msl" localSheetId="8" hidden="1">2</definedName>
    <definedName name="solver_msl" localSheetId="7" hidden="1">2</definedName>
    <definedName name="solver_msl" localSheetId="3" hidden="1">2</definedName>
    <definedName name="solver_msl" localSheetId="4" hidden="1">2</definedName>
    <definedName name="solver_msl" localSheetId="2" hidden="1">2</definedName>
    <definedName name="solver_msl" localSheetId="1" hidden="1">2</definedName>
    <definedName name="solver_neg" localSheetId="8" hidden="1">1</definedName>
    <definedName name="solver_neg" localSheetId="7" hidden="1">1</definedName>
    <definedName name="solver_neg" localSheetId="3" hidden="1">1</definedName>
    <definedName name="solver_neg" localSheetId="4" hidden="1">1</definedName>
    <definedName name="solver_neg" localSheetId="2" hidden="1">1</definedName>
    <definedName name="solver_neg" localSheetId="1" hidden="1">1</definedName>
    <definedName name="solver_nod" localSheetId="8" hidden="1">2147483647</definedName>
    <definedName name="solver_nod" localSheetId="7" hidden="1">2147483647</definedName>
    <definedName name="solver_nod" localSheetId="3" hidden="1">2147483647</definedName>
    <definedName name="solver_nod" localSheetId="4" hidden="1">2147483647</definedName>
    <definedName name="solver_nod" localSheetId="2" hidden="1">2147483647</definedName>
    <definedName name="solver_nod" localSheetId="1" hidden="1">2147483647</definedName>
    <definedName name="solver_num" localSheetId="8" hidden="1">0</definedName>
    <definedName name="solver_num" localSheetId="7" hidden="1">0</definedName>
    <definedName name="solver_num" localSheetId="3" hidden="1">0</definedName>
    <definedName name="solver_num" localSheetId="4" hidden="1">0</definedName>
    <definedName name="solver_num" localSheetId="2" hidden="1">0</definedName>
    <definedName name="solver_num" localSheetId="1" hidden="1">0</definedName>
    <definedName name="solver_nwt" localSheetId="8" hidden="1">1</definedName>
    <definedName name="solver_nwt" localSheetId="7" hidden="1">1</definedName>
    <definedName name="solver_nwt" localSheetId="3" hidden="1">1</definedName>
    <definedName name="solver_nwt" localSheetId="4" hidden="1">1</definedName>
    <definedName name="solver_nwt" localSheetId="2" hidden="1">1</definedName>
    <definedName name="solver_nwt" localSheetId="1" hidden="1">1</definedName>
    <definedName name="solver_opt" localSheetId="8" hidden="1">Turing_PTX_SIM!$AO$24</definedName>
    <definedName name="solver_opt" localSheetId="7" hidden="1">Turing_SASS_SIM!$AI$29</definedName>
    <definedName name="solver_opt" localSheetId="3" hidden="1">Volta_HW!$AG$28</definedName>
    <definedName name="solver_opt" localSheetId="4" hidden="1">Volta_Hybrid!$AG$28</definedName>
    <definedName name="solver_opt" localSheetId="2" hidden="1">Volta_PTX_SIM!$AO$24</definedName>
    <definedName name="solver_opt" localSheetId="1" hidden="1">Volta_SASS_SIM!$AI$29</definedName>
    <definedName name="solver_pre" localSheetId="8" hidden="1">0.000001</definedName>
    <definedName name="solver_pre" localSheetId="7" hidden="1">0.000001</definedName>
    <definedName name="solver_pre" localSheetId="3" hidden="1">0.000001</definedName>
    <definedName name="solver_pre" localSheetId="4" hidden="1">0.000001</definedName>
    <definedName name="solver_pre" localSheetId="2" hidden="1">0.000001</definedName>
    <definedName name="solver_pre" localSheetId="1" hidden="1">0.000001</definedName>
    <definedName name="solver_rbv" localSheetId="8" hidden="1">1</definedName>
    <definedName name="solver_rbv" localSheetId="7" hidden="1">1</definedName>
    <definedName name="solver_rbv" localSheetId="3" hidden="1">1</definedName>
    <definedName name="solver_rbv" localSheetId="4" hidden="1">1</definedName>
    <definedName name="solver_rbv" localSheetId="2" hidden="1">1</definedName>
    <definedName name="solver_rbv" localSheetId="1" hidden="1">1</definedName>
    <definedName name="solver_rlx" localSheetId="8" hidden="1">2</definedName>
    <definedName name="solver_rlx" localSheetId="7" hidden="1">2</definedName>
    <definedName name="solver_rlx" localSheetId="3" hidden="1">2</definedName>
    <definedName name="solver_rlx" localSheetId="4" hidden="1">2</definedName>
    <definedName name="solver_rlx" localSheetId="2" hidden="1">2</definedName>
    <definedName name="solver_rlx" localSheetId="1" hidden="1">2</definedName>
    <definedName name="solver_rsd" localSheetId="8" hidden="1">0</definedName>
    <definedName name="solver_rsd" localSheetId="7" hidden="1">0</definedName>
    <definedName name="solver_rsd" localSheetId="3" hidden="1">0</definedName>
    <definedName name="solver_rsd" localSheetId="4" hidden="1">0</definedName>
    <definedName name="solver_rsd" localSheetId="2" hidden="1">0</definedName>
    <definedName name="solver_rsd" localSheetId="1" hidden="1">0</definedName>
    <definedName name="solver_scl" localSheetId="8" hidden="1">1</definedName>
    <definedName name="solver_scl" localSheetId="7" hidden="1">1</definedName>
    <definedName name="solver_scl" localSheetId="3" hidden="1">1</definedName>
    <definedName name="solver_scl" localSheetId="4" hidden="1">1</definedName>
    <definedName name="solver_scl" localSheetId="2" hidden="1">1</definedName>
    <definedName name="solver_scl" localSheetId="1" hidden="1">1</definedName>
    <definedName name="solver_sho" localSheetId="8" hidden="1">2</definedName>
    <definedName name="solver_sho" localSheetId="7" hidden="1">2</definedName>
    <definedName name="solver_sho" localSheetId="3" hidden="1">2</definedName>
    <definedName name="solver_sho" localSheetId="4" hidden="1">2</definedName>
    <definedName name="solver_sho" localSheetId="2" hidden="1">2</definedName>
    <definedName name="solver_sho" localSheetId="1" hidden="1">2</definedName>
    <definedName name="solver_ssz" localSheetId="8" hidden="1">100</definedName>
    <definedName name="solver_ssz" localSheetId="7" hidden="1">100</definedName>
    <definedName name="solver_ssz" localSheetId="3" hidden="1">100</definedName>
    <definedName name="solver_ssz" localSheetId="4" hidden="1">100</definedName>
    <definedName name="solver_ssz" localSheetId="2" hidden="1">100</definedName>
    <definedName name="solver_ssz" localSheetId="1" hidden="1">100</definedName>
    <definedName name="solver_tim" localSheetId="8" hidden="1">2147483647</definedName>
    <definedName name="solver_tim" localSheetId="7" hidden="1">2147483647</definedName>
    <definedName name="solver_tim" localSheetId="3" hidden="1">2147483647</definedName>
    <definedName name="solver_tim" localSheetId="4" hidden="1">2147483647</definedName>
    <definedName name="solver_tim" localSheetId="2" hidden="1">2147483647</definedName>
    <definedName name="solver_tim" localSheetId="1" hidden="1">2147483647</definedName>
    <definedName name="solver_tol" localSheetId="8" hidden="1">0.01</definedName>
    <definedName name="solver_tol" localSheetId="7" hidden="1">0.01</definedName>
    <definedName name="solver_tol" localSheetId="3" hidden="1">0.01</definedName>
    <definedName name="solver_tol" localSheetId="4" hidden="1">0.01</definedName>
    <definedName name="solver_tol" localSheetId="2" hidden="1">0.01</definedName>
    <definedName name="solver_tol" localSheetId="1" hidden="1">0.01</definedName>
    <definedName name="solver_typ" localSheetId="8" hidden="1">2</definedName>
    <definedName name="solver_typ" localSheetId="7" hidden="1">2</definedName>
    <definedName name="solver_typ" localSheetId="3" hidden="1">2</definedName>
    <definedName name="solver_typ" localSheetId="4" hidden="1">2</definedName>
    <definedName name="solver_typ" localSheetId="2" hidden="1">2</definedName>
    <definedName name="solver_typ" localSheetId="1" hidden="1">2</definedName>
    <definedName name="solver_val" localSheetId="8" hidden="1">0</definedName>
    <definedName name="solver_val" localSheetId="7" hidden="1">0</definedName>
    <definedName name="solver_val" localSheetId="3" hidden="1">0</definedName>
    <definedName name="solver_val" localSheetId="4" hidden="1">0</definedName>
    <definedName name="solver_val" localSheetId="2" hidden="1">0</definedName>
    <definedName name="solver_val" localSheetId="1" hidden="1">0</definedName>
    <definedName name="solver_ver" localSheetId="8" hidden="1">3</definedName>
    <definedName name="solver_ver" localSheetId="7" hidden="1">3</definedName>
    <definedName name="solver_ver" localSheetId="3" hidden="1">3</definedName>
    <definedName name="solver_ver" localSheetId="4" hidden="1">3</definedName>
    <definedName name="solver_ver" localSheetId="2" hidden="1">3</definedName>
    <definedName name="solver_ver" localSheetId="1" hidden="1">3</definedName>
  </definedNames>
  <calcPr calcId="191029"/>
  <fileRecoveryPr autoRecover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17" i="63" l="1"/>
  <c r="AK4" i="63"/>
  <c r="AK23" i="63"/>
  <c r="AK22" i="63"/>
  <c r="AK21" i="63"/>
  <c r="AK20" i="63"/>
  <c r="AK19" i="63"/>
  <c r="AK18" i="63"/>
  <c r="AK16" i="63"/>
  <c r="AK15" i="63"/>
  <c r="AK14" i="63"/>
  <c r="AK13" i="63"/>
  <c r="AK12" i="63"/>
  <c r="AK11" i="63"/>
  <c r="AK10" i="63"/>
  <c r="AK9" i="63"/>
  <c r="AK8" i="63"/>
  <c r="AK7" i="63"/>
  <c r="AK6" i="63"/>
  <c r="AK5" i="63"/>
  <c r="AI23" i="63"/>
  <c r="AI22" i="63"/>
  <c r="AI21" i="63"/>
  <c r="AI20" i="63"/>
  <c r="AI19" i="63"/>
  <c r="AI18" i="63"/>
  <c r="AI17" i="63"/>
  <c r="AI16" i="63"/>
  <c r="AI15" i="63"/>
  <c r="AI14" i="63"/>
  <c r="AI13" i="63"/>
  <c r="AI12" i="63"/>
  <c r="AI11" i="63"/>
  <c r="AI10" i="63"/>
  <c r="AI9" i="63"/>
  <c r="AI8" i="63"/>
  <c r="AI7" i="63"/>
  <c r="AI6" i="63"/>
  <c r="AI5" i="63"/>
  <c r="AI4" i="63"/>
  <c r="AI3" i="63"/>
  <c r="AK3" i="63"/>
  <c r="AE4" i="52"/>
  <c r="AE5" i="52"/>
  <c r="AE6" i="52"/>
  <c r="AE7" i="52"/>
  <c r="AE8" i="52"/>
  <c r="AE9" i="52"/>
  <c r="AE10" i="52"/>
  <c r="AE11" i="52"/>
  <c r="AE12" i="52"/>
  <c r="AE13" i="52"/>
  <c r="AE14" i="52"/>
  <c r="AE15" i="52"/>
  <c r="AE16" i="52"/>
  <c r="AE17" i="52"/>
  <c r="AE18" i="52"/>
  <c r="AE19" i="52"/>
  <c r="AE20" i="52"/>
  <c r="AE21" i="52"/>
  <c r="AE22" i="52"/>
  <c r="AE23" i="52"/>
  <c r="AE24" i="52"/>
  <c r="AE25" i="52"/>
  <c r="AE26" i="52"/>
  <c r="AE27" i="52"/>
  <c r="AE28" i="52"/>
  <c r="AE3" i="52"/>
  <c r="AC4" i="52"/>
  <c r="AC5" i="52"/>
  <c r="AC6" i="52"/>
  <c r="AC7" i="52"/>
  <c r="AC8" i="52"/>
  <c r="AC9" i="52"/>
  <c r="AC10" i="52"/>
  <c r="AC11" i="52"/>
  <c r="AC12" i="52"/>
  <c r="AC13" i="52"/>
  <c r="AC14" i="52"/>
  <c r="AC15" i="52"/>
  <c r="AC16" i="52"/>
  <c r="AC17" i="52"/>
  <c r="AC18" i="52"/>
  <c r="AC19" i="52"/>
  <c r="AC20" i="52"/>
  <c r="AC21" i="52"/>
  <c r="AC22" i="52"/>
  <c r="AC23" i="52"/>
  <c r="AC24" i="52"/>
  <c r="AC25" i="52"/>
  <c r="AC26" i="52"/>
  <c r="AC27" i="52"/>
  <c r="AC28" i="52"/>
  <c r="AC3" i="52"/>
  <c r="AL24" i="59"/>
  <c r="AD28" i="94"/>
  <c r="H32" i="102"/>
  <c r="H31" i="102"/>
  <c r="H30" i="102"/>
  <c r="H29" i="102"/>
  <c r="H28" i="102"/>
  <c r="F28" i="102"/>
  <c r="D28" i="102"/>
  <c r="C28" i="102"/>
  <c r="H27" i="102"/>
  <c r="F27" i="102"/>
  <c r="D27" i="102"/>
  <c r="C27" i="102"/>
  <c r="H26" i="102"/>
  <c r="F26" i="102"/>
  <c r="D26" i="102"/>
  <c r="I26" i="102" s="1"/>
  <c r="C26" i="102"/>
  <c r="H25" i="102"/>
  <c r="F25" i="102"/>
  <c r="D25" i="102"/>
  <c r="C25" i="102"/>
  <c r="H24" i="102"/>
  <c r="F24" i="102"/>
  <c r="D24" i="102"/>
  <c r="I24" i="102" s="1"/>
  <c r="C24" i="102"/>
  <c r="H23" i="102"/>
  <c r="F23" i="102"/>
  <c r="D23" i="102"/>
  <c r="C23" i="102"/>
  <c r="H22" i="102"/>
  <c r="F22" i="102"/>
  <c r="D22" i="102"/>
  <c r="I22" i="102" s="1"/>
  <c r="C22" i="102"/>
  <c r="H21" i="102"/>
  <c r="F21" i="102"/>
  <c r="D21" i="102"/>
  <c r="C21" i="102"/>
  <c r="H20" i="102"/>
  <c r="F20" i="102"/>
  <c r="D20" i="102"/>
  <c r="I20" i="102" s="1"/>
  <c r="C20" i="102"/>
  <c r="H19" i="102"/>
  <c r="F19" i="102"/>
  <c r="D19" i="102"/>
  <c r="C19" i="102"/>
  <c r="H18" i="102"/>
  <c r="F18" i="102"/>
  <c r="D18" i="102"/>
  <c r="C18" i="102"/>
  <c r="H17" i="102"/>
  <c r="F17" i="102"/>
  <c r="D17" i="102"/>
  <c r="I17" i="102" s="1"/>
  <c r="C17" i="102"/>
  <c r="H16" i="102"/>
  <c r="F16" i="102"/>
  <c r="D16" i="102"/>
  <c r="C16" i="102"/>
  <c r="H15" i="102"/>
  <c r="F15" i="102"/>
  <c r="D15" i="102"/>
  <c r="I15" i="102" s="1"/>
  <c r="C15" i="102"/>
  <c r="H14" i="102"/>
  <c r="F14" i="102"/>
  <c r="D14" i="102"/>
  <c r="C14" i="102"/>
  <c r="H13" i="102"/>
  <c r="F13" i="102"/>
  <c r="D13" i="102"/>
  <c r="I13" i="102" s="1"/>
  <c r="C13" i="102"/>
  <c r="H12" i="102"/>
  <c r="F12" i="102"/>
  <c r="D12" i="102"/>
  <c r="C12" i="102"/>
  <c r="H11" i="102"/>
  <c r="F11" i="102"/>
  <c r="D11" i="102"/>
  <c r="C11" i="102"/>
  <c r="H10" i="102"/>
  <c r="F10" i="102"/>
  <c r="D10" i="102"/>
  <c r="C10" i="102"/>
  <c r="H9" i="102"/>
  <c r="F9" i="102"/>
  <c r="D9" i="102"/>
  <c r="C9" i="102"/>
  <c r="H8" i="102"/>
  <c r="F8" i="102"/>
  <c r="D8" i="102"/>
  <c r="I8" i="102" s="1"/>
  <c r="C8" i="102"/>
  <c r="H7" i="102"/>
  <c r="F7" i="102"/>
  <c r="F33" i="102" s="1"/>
  <c r="D7" i="102"/>
  <c r="C7" i="102"/>
  <c r="H5" i="101"/>
  <c r="H6" i="101"/>
  <c r="I64" i="50"/>
  <c r="AF29" i="52"/>
  <c r="AF60" i="50"/>
  <c r="AF28" i="50"/>
  <c r="N64" i="50"/>
  <c r="M64" i="50"/>
  <c r="L64" i="50"/>
  <c r="K64" i="50"/>
  <c r="J64" i="50"/>
  <c r="H64" i="50"/>
  <c r="G64" i="50"/>
  <c r="F64" i="50"/>
  <c r="E64" i="50"/>
  <c r="D64" i="50"/>
  <c r="B64" i="50"/>
  <c r="C64" i="50"/>
  <c r="C81" i="50"/>
  <c r="D81" i="50"/>
  <c r="P82" i="50"/>
  <c r="C84" i="50"/>
  <c r="D84" i="50"/>
  <c r="P85" i="50"/>
  <c r="C87" i="50"/>
  <c r="D87" i="50"/>
  <c r="P88" i="50"/>
  <c r="C90" i="50"/>
  <c r="D90" i="50"/>
  <c r="P91" i="50"/>
  <c r="C93" i="50"/>
  <c r="D93" i="50"/>
  <c r="P94" i="50"/>
  <c r="C96" i="50"/>
  <c r="D96" i="50"/>
  <c r="P97" i="50"/>
  <c r="C99" i="50"/>
  <c r="D99" i="50"/>
  <c r="P100" i="50"/>
  <c r="C102" i="50"/>
  <c r="D102" i="50"/>
  <c r="P103" i="50"/>
  <c r="C105" i="50"/>
  <c r="D105" i="50"/>
  <c r="P106" i="50"/>
  <c r="C108" i="50"/>
  <c r="D108" i="50"/>
  <c r="P109" i="50"/>
  <c r="C111" i="50"/>
  <c r="D111" i="50"/>
  <c r="P112" i="50"/>
  <c r="C114" i="50"/>
  <c r="D114" i="50"/>
  <c r="P115" i="50"/>
  <c r="C117" i="50"/>
  <c r="D117" i="50"/>
  <c r="P118" i="50"/>
  <c r="C120" i="50"/>
  <c r="D120" i="50"/>
  <c r="P121" i="50"/>
  <c r="C123" i="50"/>
  <c r="D123" i="50"/>
  <c r="P124" i="50"/>
  <c r="C126" i="50"/>
  <c r="D126" i="50"/>
  <c r="P127" i="50"/>
  <c r="C129" i="50"/>
  <c r="D129" i="50"/>
  <c r="P130" i="50"/>
  <c r="C132" i="50"/>
  <c r="D132" i="50"/>
  <c r="P133" i="50"/>
  <c r="C135" i="50"/>
  <c r="D135" i="50"/>
  <c r="P136" i="50"/>
  <c r="C138" i="50"/>
  <c r="D138" i="50"/>
  <c r="P139" i="50"/>
  <c r="C141" i="50"/>
  <c r="D141" i="50"/>
  <c r="P142" i="50"/>
  <c r="C144" i="50"/>
  <c r="D144" i="50"/>
  <c r="P145" i="50"/>
  <c r="G26" i="61"/>
  <c r="H26" i="61"/>
  <c r="I26" i="61"/>
  <c r="J26" i="61"/>
  <c r="K26" i="61"/>
  <c r="L26" i="61"/>
  <c r="M26" i="61"/>
  <c r="N26" i="61"/>
  <c r="O26" i="61"/>
  <c r="P26" i="61"/>
  <c r="Q26" i="61"/>
  <c r="R26" i="61"/>
  <c r="S26" i="61"/>
  <c r="T26" i="61"/>
  <c r="U26" i="61"/>
  <c r="V26" i="61"/>
  <c r="W26" i="61"/>
  <c r="X26" i="61"/>
  <c r="Y26" i="61"/>
  <c r="Z26" i="61"/>
  <c r="AA26" i="61"/>
  <c r="AB26" i="61"/>
  <c r="AC26" i="61"/>
  <c r="AD26" i="61"/>
  <c r="AE26" i="61"/>
  <c r="AF26" i="61"/>
  <c r="AG26" i="61"/>
  <c r="AH26" i="61"/>
  <c r="AI26" i="61"/>
  <c r="AJ26" i="61"/>
  <c r="F26" i="61"/>
  <c r="AI33" i="61"/>
  <c r="AL25" i="63" l="1"/>
  <c r="AK24" i="63"/>
  <c r="I23" i="102"/>
  <c r="I11" i="102"/>
  <c r="I16" i="102"/>
  <c r="I19" i="102"/>
  <c r="I14" i="102"/>
  <c r="I7" i="102"/>
  <c r="I21" i="102"/>
  <c r="I28" i="102"/>
  <c r="H33" i="102"/>
  <c r="I27" i="102"/>
  <c r="I18" i="102"/>
  <c r="I12" i="102"/>
  <c r="D33" i="102"/>
  <c r="I25" i="102"/>
  <c r="I10" i="102"/>
  <c r="I9" i="102"/>
  <c r="C33" i="102"/>
  <c r="AK12" i="59"/>
  <c r="AN12" i="59" s="1"/>
  <c r="AO12" i="59" s="1"/>
  <c r="AD32" i="50"/>
  <c r="AB19" i="50" s="1"/>
  <c r="E123" i="50" s="1"/>
  <c r="I33" i="102" l="1"/>
  <c r="AB20" i="50"/>
  <c r="E126" i="50" s="1"/>
  <c r="AB21" i="50"/>
  <c r="E129" i="50" s="1"/>
  <c r="AP12" i="59"/>
  <c r="AQ12" i="59" s="1"/>
  <c r="AB6" i="50"/>
  <c r="E84" i="50" s="1"/>
  <c r="AB22" i="50"/>
  <c r="E132" i="50" s="1"/>
  <c r="AB7" i="50"/>
  <c r="E87" i="50" s="1"/>
  <c r="AB23" i="50"/>
  <c r="E135" i="50" s="1"/>
  <c r="AB8" i="50"/>
  <c r="E90" i="50" s="1"/>
  <c r="AB24" i="50"/>
  <c r="E138" i="50" s="1"/>
  <c r="AB9" i="50"/>
  <c r="E93" i="50" s="1"/>
  <c r="AB25" i="50"/>
  <c r="E141" i="50" s="1"/>
  <c r="AB10" i="50"/>
  <c r="E96" i="50" s="1"/>
  <c r="AB26" i="50"/>
  <c r="E144" i="50" s="1"/>
  <c r="AB11" i="50"/>
  <c r="E99" i="50" s="1"/>
  <c r="AB12" i="50"/>
  <c r="E102" i="50" s="1"/>
  <c r="AB13" i="50"/>
  <c r="E105" i="50" s="1"/>
  <c r="AB14" i="50"/>
  <c r="E108" i="50" s="1"/>
  <c r="AB15" i="50"/>
  <c r="E111" i="50" s="1"/>
  <c r="AB16" i="50"/>
  <c r="E114" i="50" s="1"/>
  <c r="AB17" i="50"/>
  <c r="E117" i="50" s="1"/>
  <c r="AB18" i="50"/>
  <c r="E120" i="50" s="1"/>
  <c r="AB5" i="50"/>
  <c r="E81" i="50" s="1"/>
  <c r="P154" i="97"/>
  <c r="O153" i="97"/>
  <c r="N153" i="97"/>
  <c r="M153" i="97"/>
  <c r="L153" i="97"/>
  <c r="K153" i="97"/>
  <c r="J153" i="97"/>
  <c r="I153" i="97"/>
  <c r="H153" i="97"/>
  <c r="G153" i="97"/>
  <c r="E153" i="97"/>
  <c r="D153" i="97"/>
  <c r="C153" i="97"/>
  <c r="P151" i="97"/>
  <c r="O150" i="97"/>
  <c r="N150" i="97"/>
  <c r="M150" i="97"/>
  <c r="L150" i="97"/>
  <c r="K150" i="97"/>
  <c r="J150" i="97"/>
  <c r="I150" i="97"/>
  <c r="H150" i="97"/>
  <c r="G150" i="97"/>
  <c r="E150" i="97"/>
  <c r="D150" i="97"/>
  <c r="C150" i="97"/>
  <c r="P148" i="97"/>
  <c r="O147" i="97"/>
  <c r="N147" i="97"/>
  <c r="M147" i="97"/>
  <c r="L147" i="97"/>
  <c r="K147" i="97"/>
  <c r="J147" i="97"/>
  <c r="I147" i="97"/>
  <c r="H147" i="97"/>
  <c r="G147" i="97"/>
  <c r="E147" i="97"/>
  <c r="D147" i="97"/>
  <c r="C147" i="97"/>
  <c r="P145" i="97"/>
  <c r="O144" i="97"/>
  <c r="N144" i="97"/>
  <c r="M144" i="97"/>
  <c r="L144" i="97"/>
  <c r="K144" i="97"/>
  <c r="J144" i="97"/>
  <c r="I144" i="97"/>
  <c r="H144" i="97"/>
  <c r="G144" i="97"/>
  <c r="E144" i="97"/>
  <c r="D144" i="97"/>
  <c r="C144" i="97"/>
  <c r="P142" i="97"/>
  <c r="O141" i="97"/>
  <c r="N141" i="97"/>
  <c r="M141" i="97"/>
  <c r="L141" i="97"/>
  <c r="K141" i="97"/>
  <c r="J141" i="97"/>
  <c r="I141" i="97"/>
  <c r="H141" i="97"/>
  <c r="G141" i="97"/>
  <c r="E141" i="97"/>
  <c r="D141" i="97"/>
  <c r="C141" i="97"/>
  <c r="P139" i="97"/>
  <c r="O138" i="97"/>
  <c r="N138" i="97"/>
  <c r="M138" i="97"/>
  <c r="L138" i="97"/>
  <c r="K138" i="97"/>
  <c r="J138" i="97"/>
  <c r="I138" i="97"/>
  <c r="H138" i="97"/>
  <c r="G138" i="97"/>
  <c r="E138" i="97"/>
  <c r="D138" i="97"/>
  <c r="C138" i="97"/>
  <c r="P136" i="97"/>
  <c r="O135" i="97"/>
  <c r="N135" i="97"/>
  <c r="M135" i="97"/>
  <c r="L135" i="97"/>
  <c r="K135" i="97"/>
  <c r="J135" i="97"/>
  <c r="I135" i="97"/>
  <c r="H135" i="97"/>
  <c r="G135" i="97"/>
  <c r="E135" i="97"/>
  <c r="D135" i="97"/>
  <c r="C135" i="97"/>
  <c r="P133" i="97"/>
  <c r="O132" i="97"/>
  <c r="N132" i="97"/>
  <c r="M132" i="97"/>
  <c r="L132" i="97"/>
  <c r="K132" i="97"/>
  <c r="J132" i="97"/>
  <c r="I132" i="97"/>
  <c r="H132" i="97"/>
  <c r="G132" i="97"/>
  <c r="E132" i="97"/>
  <c r="D132" i="97"/>
  <c r="C132" i="97"/>
  <c r="P130" i="97"/>
  <c r="O129" i="97"/>
  <c r="N129" i="97"/>
  <c r="M129" i="97"/>
  <c r="L129" i="97"/>
  <c r="K129" i="97"/>
  <c r="J129" i="97"/>
  <c r="I129" i="97"/>
  <c r="H129" i="97"/>
  <c r="G129" i="97"/>
  <c r="E129" i="97"/>
  <c r="D129" i="97"/>
  <c r="C129" i="97"/>
  <c r="P127" i="97"/>
  <c r="O126" i="97"/>
  <c r="N126" i="97"/>
  <c r="M126" i="97"/>
  <c r="L126" i="97"/>
  <c r="K126" i="97"/>
  <c r="J126" i="97"/>
  <c r="I126" i="97"/>
  <c r="H126" i="97"/>
  <c r="G126" i="97"/>
  <c r="E126" i="97"/>
  <c r="D126" i="97"/>
  <c r="C126" i="97"/>
  <c r="P124" i="97"/>
  <c r="O123" i="97"/>
  <c r="N123" i="97"/>
  <c r="M123" i="97"/>
  <c r="L123" i="97"/>
  <c r="K123" i="97"/>
  <c r="J123" i="97"/>
  <c r="I123" i="97"/>
  <c r="H123" i="97"/>
  <c r="G123" i="97"/>
  <c r="E123" i="97"/>
  <c r="D123" i="97"/>
  <c r="C123" i="97"/>
  <c r="P121" i="97"/>
  <c r="O120" i="97"/>
  <c r="N120" i="97"/>
  <c r="M120" i="97"/>
  <c r="L120" i="97"/>
  <c r="K120" i="97"/>
  <c r="J120" i="97"/>
  <c r="I120" i="97"/>
  <c r="H120" i="97"/>
  <c r="G120" i="97"/>
  <c r="E120" i="97"/>
  <c r="D120" i="97"/>
  <c r="C120" i="97"/>
  <c r="P118" i="97"/>
  <c r="O117" i="97"/>
  <c r="N117" i="97"/>
  <c r="M117" i="97"/>
  <c r="L117" i="97"/>
  <c r="K117" i="97"/>
  <c r="J117" i="97"/>
  <c r="I117" i="97"/>
  <c r="H117" i="97"/>
  <c r="G117" i="97"/>
  <c r="E117" i="97"/>
  <c r="D117" i="97"/>
  <c r="C117" i="97"/>
  <c r="P115" i="97"/>
  <c r="O114" i="97"/>
  <c r="N114" i="97"/>
  <c r="M114" i="97"/>
  <c r="L114" i="97"/>
  <c r="K114" i="97"/>
  <c r="J114" i="97"/>
  <c r="I114" i="97"/>
  <c r="H114" i="97"/>
  <c r="G114" i="97"/>
  <c r="E114" i="97"/>
  <c r="D114" i="97"/>
  <c r="C114" i="97"/>
  <c r="P112" i="97"/>
  <c r="O111" i="97"/>
  <c r="N111" i="97"/>
  <c r="M111" i="97"/>
  <c r="L111" i="97"/>
  <c r="K111" i="97"/>
  <c r="J111" i="97"/>
  <c r="I111" i="97"/>
  <c r="H111" i="97"/>
  <c r="G111" i="97"/>
  <c r="E111" i="97"/>
  <c r="D111" i="97"/>
  <c r="C111" i="97"/>
  <c r="P109" i="97"/>
  <c r="O108" i="97"/>
  <c r="N108" i="97"/>
  <c r="M108" i="97"/>
  <c r="L108" i="97"/>
  <c r="K108" i="97"/>
  <c r="J108" i="97"/>
  <c r="I108" i="97"/>
  <c r="H108" i="97"/>
  <c r="G108" i="97"/>
  <c r="E108" i="97"/>
  <c r="D108" i="97"/>
  <c r="C108" i="97"/>
  <c r="P106" i="97"/>
  <c r="O105" i="97"/>
  <c r="N105" i="97"/>
  <c r="M105" i="97"/>
  <c r="L105" i="97"/>
  <c r="K105" i="97"/>
  <c r="J105" i="97"/>
  <c r="I105" i="97"/>
  <c r="H105" i="97"/>
  <c r="G105" i="97"/>
  <c r="E105" i="97"/>
  <c r="D105" i="97"/>
  <c r="C105" i="97"/>
  <c r="P103" i="97"/>
  <c r="O102" i="97"/>
  <c r="N102" i="97"/>
  <c r="M102" i="97"/>
  <c r="L102" i="97"/>
  <c r="K102" i="97"/>
  <c r="J102" i="97"/>
  <c r="I102" i="97"/>
  <c r="H102" i="97"/>
  <c r="G102" i="97"/>
  <c r="E102" i="97"/>
  <c r="D102" i="97"/>
  <c r="C102" i="97"/>
  <c r="P100" i="97"/>
  <c r="O99" i="97"/>
  <c r="N99" i="97"/>
  <c r="M99" i="97"/>
  <c r="L99" i="97"/>
  <c r="K99" i="97"/>
  <c r="J99" i="97"/>
  <c r="I99" i="97"/>
  <c r="H99" i="97"/>
  <c r="G99" i="97"/>
  <c r="E99" i="97"/>
  <c r="D99" i="97"/>
  <c r="C99" i="97"/>
  <c r="P97" i="97"/>
  <c r="O96" i="97"/>
  <c r="N96" i="97"/>
  <c r="M96" i="97"/>
  <c r="L96" i="97"/>
  <c r="K96" i="97"/>
  <c r="J96" i="97"/>
  <c r="I96" i="97"/>
  <c r="H96" i="97"/>
  <c r="G96" i="97"/>
  <c r="E96" i="97"/>
  <c r="D96" i="97"/>
  <c r="C96" i="97"/>
  <c r="P94" i="97"/>
  <c r="O93" i="97"/>
  <c r="N93" i="97"/>
  <c r="M93" i="97"/>
  <c r="L93" i="97"/>
  <c r="K93" i="97"/>
  <c r="J93" i="97"/>
  <c r="I93" i="97"/>
  <c r="H93" i="97"/>
  <c r="G93" i="97"/>
  <c r="E93" i="97"/>
  <c r="D93" i="97"/>
  <c r="C93" i="97"/>
  <c r="P91" i="97"/>
  <c r="O90" i="97"/>
  <c r="N90" i="97"/>
  <c r="M90" i="97"/>
  <c r="L90" i="97"/>
  <c r="K90" i="97"/>
  <c r="J90" i="97"/>
  <c r="I90" i="97"/>
  <c r="H90" i="97"/>
  <c r="G90" i="97"/>
  <c r="E90" i="97"/>
  <c r="D90" i="97"/>
  <c r="C90" i="97"/>
  <c r="P88" i="97"/>
  <c r="O87" i="97"/>
  <c r="N87" i="97"/>
  <c r="M87" i="97"/>
  <c r="L87" i="97"/>
  <c r="K87" i="97"/>
  <c r="J87" i="97"/>
  <c r="I87" i="97"/>
  <c r="H87" i="97"/>
  <c r="G87" i="97"/>
  <c r="E87" i="97"/>
  <c r="D87" i="97"/>
  <c r="C87" i="97"/>
  <c r="P85" i="97"/>
  <c r="O84" i="97"/>
  <c r="N84" i="97"/>
  <c r="M84" i="97"/>
  <c r="L84" i="97"/>
  <c r="K84" i="97"/>
  <c r="J84" i="97"/>
  <c r="I84" i="97"/>
  <c r="H84" i="97"/>
  <c r="G84" i="97"/>
  <c r="E84" i="97"/>
  <c r="D84" i="97"/>
  <c r="C84" i="97"/>
  <c r="P82" i="97"/>
  <c r="O81" i="97"/>
  <c r="N81" i="97"/>
  <c r="M81" i="97"/>
  <c r="L81" i="97"/>
  <c r="K81" i="97"/>
  <c r="J81" i="97"/>
  <c r="I81" i="97"/>
  <c r="H81" i="97"/>
  <c r="G81" i="97"/>
  <c r="E81" i="97"/>
  <c r="D81" i="97"/>
  <c r="C81" i="97"/>
  <c r="AD28" i="97"/>
  <c r="AB28" i="97"/>
  <c r="AA28" i="97"/>
  <c r="Z28" i="97"/>
  <c r="Y28" i="97"/>
  <c r="X28" i="97"/>
  <c r="W28" i="97"/>
  <c r="V28" i="97"/>
  <c r="U28" i="97"/>
  <c r="T28" i="97"/>
  <c r="S28" i="97"/>
  <c r="R28" i="97"/>
  <c r="Q28" i="97"/>
  <c r="P28" i="97"/>
  <c r="O28" i="97"/>
  <c r="N28" i="97"/>
  <c r="M28" i="97"/>
  <c r="L28" i="97"/>
  <c r="K28" i="97"/>
  <c r="J28" i="97"/>
  <c r="I28" i="97"/>
  <c r="H28" i="97"/>
  <c r="G28" i="97"/>
  <c r="F28" i="97"/>
  <c r="AC11" i="97"/>
  <c r="AC10" i="97"/>
  <c r="AC9" i="97"/>
  <c r="AH9" i="97" s="1"/>
  <c r="AI9" i="97" s="1"/>
  <c r="AC8" i="97"/>
  <c r="AH8" i="97" s="1"/>
  <c r="AI8" i="97" s="1"/>
  <c r="AC27" i="97"/>
  <c r="AF27" i="97" s="1"/>
  <c r="AG27" i="97" s="1"/>
  <c r="AC26" i="97"/>
  <c r="AC25" i="97"/>
  <c r="AF25" i="97" s="1"/>
  <c r="AG25" i="97" s="1"/>
  <c r="AC24" i="97"/>
  <c r="AC23" i="97"/>
  <c r="AC22" i="97"/>
  <c r="AH22" i="97" s="1"/>
  <c r="AI22" i="97" s="1"/>
  <c r="AC21" i="97"/>
  <c r="AC20" i="97"/>
  <c r="AF20" i="97" s="1"/>
  <c r="AG20" i="97" s="1"/>
  <c r="AC19" i="97"/>
  <c r="AC18" i="97"/>
  <c r="AC17" i="97"/>
  <c r="AC16" i="97"/>
  <c r="AC15" i="97"/>
  <c r="AC14" i="97"/>
  <c r="AC13" i="97"/>
  <c r="AH13" i="97" s="1"/>
  <c r="AI13" i="97" s="1"/>
  <c r="AC12" i="97"/>
  <c r="AF12" i="97" s="1"/>
  <c r="AG12" i="97" s="1"/>
  <c r="AC7" i="97"/>
  <c r="AF7" i="97" s="1"/>
  <c r="AG7" i="97" s="1"/>
  <c r="AC6" i="97"/>
  <c r="AC5" i="97"/>
  <c r="AF5" i="97" s="1"/>
  <c r="AG5" i="97" s="1"/>
  <c r="AC4" i="97"/>
  <c r="AF4" i="97" s="1"/>
  <c r="AG4" i="97" s="1"/>
  <c r="AC3" i="97"/>
  <c r="AC8" i="94"/>
  <c r="AD29" i="97" l="1"/>
  <c r="AH5" i="97"/>
  <c r="AI5" i="97" s="1"/>
  <c r="AH25" i="97"/>
  <c r="AI25" i="97" s="1"/>
  <c r="AF18" i="97"/>
  <c r="AG18" i="97" s="1"/>
  <c r="AH18" i="97"/>
  <c r="AI18" i="97" s="1"/>
  <c r="W29" i="97"/>
  <c r="L33" i="97" s="1"/>
  <c r="AH20" i="97"/>
  <c r="AI20" i="97" s="1"/>
  <c r="AF16" i="97"/>
  <c r="AG16" i="97" s="1"/>
  <c r="AH16" i="97"/>
  <c r="AI16" i="97" s="1"/>
  <c r="AF23" i="97"/>
  <c r="AG23" i="97" s="1"/>
  <c r="AF19" i="97"/>
  <c r="AG19" i="97" s="1"/>
  <c r="AH21" i="97"/>
  <c r="AI21" i="97" s="1"/>
  <c r="H29" i="97"/>
  <c r="K33" i="97" s="1"/>
  <c r="X29" i="97"/>
  <c r="M33" i="97" s="1"/>
  <c r="L6" i="101" s="1"/>
  <c r="AH7" i="97"/>
  <c r="AI7" i="97" s="1"/>
  <c r="AH27" i="97"/>
  <c r="AI27" i="97" s="1"/>
  <c r="I29" i="97"/>
  <c r="Y29" i="97"/>
  <c r="J29" i="97"/>
  <c r="K29" i="97"/>
  <c r="AH23" i="97"/>
  <c r="AI23" i="97" s="1"/>
  <c r="M29" i="97"/>
  <c r="AF8" i="97"/>
  <c r="AG8" i="97" s="1"/>
  <c r="AF10" i="97"/>
  <c r="AG10" i="97" s="1"/>
  <c r="AB29" i="97"/>
  <c r="C33" i="97" s="1"/>
  <c r="F6" i="101" s="1"/>
  <c r="AH10" i="97"/>
  <c r="AI10" i="97" s="1"/>
  <c r="L29" i="97"/>
  <c r="AH14" i="97"/>
  <c r="AI14" i="97" s="1"/>
  <c r="AH3" i="97"/>
  <c r="AF21" i="97"/>
  <c r="AG21" i="97" s="1"/>
  <c r="O29" i="97"/>
  <c r="AH12" i="97"/>
  <c r="AI12" i="97" s="1"/>
  <c r="AF26" i="97"/>
  <c r="AG26" i="97" s="1"/>
  <c r="AH17" i="97"/>
  <c r="AI17" i="97" s="1"/>
  <c r="AH4" i="97"/>
  <c r="AI4" i="97" s="1"/>
  <c r="T29" i="97"/>
  <c r="I33" i="97" s="1"/>
  <c r="AF3" i="97"/>
  <c r="AF14" i="97"/>
  <c r="AG14" i="97" s="1"/>
  <c r="AF17" i="97"/>
  <c r="AG17" i="97" s="1"/>
  <c r="AH26" i="97"/>
  <c r="AI26" i="97" s="1"/>
  <c r="S29" i="97"/>
  <c r="AF9" i="97"/>
  <c r="AG9" i="97" s="1"/>
  <c r="AH11" i="97"/>
  <c r="AI11" i="97" s="1"/>
  <c r="U29" i="97"/>
  <c r="Z29" i="97"/>
  <c r="D33" i="97" s="1"/>
  <c r="G6" i="101" s="1"/>
  <c r="AA29" i="97"/>
  <c r="B33" i="97" s="1"/>
  <c r="E6" i="101" s="1"/>
  <c r="N29" i="97"/>
  <c r="AF6" i="97"/>
  <c r="AG6" i="97" s="1"/>
  <c r="AC28" i="97"/>
  <c r="Q29" i="97"/>
  <c r="AH6" i="97"/>
  <c r="AI6" i="97" s="1"/>
  <c r="AF24" i="97"/>
  <c r="AG24" i="97" s="1"/>
  <c r="AF22" i="97"/>
  <c r="AG22" i="97" s="1"/>
  <c r="AH24" i="97"/>
  <c r="AI24" i="97" s="1"/>
  <c r="AF13" i="97"/>
  <c r="AG13" i="97" s="1"/>
  <c r="F29" i="97"/>
  <c r="V29" i="97"/>
  <c r="P29" i="97"/>
  <c r="AH19" i="97"/>
  <c r="AI19" i="97" s="1"/>
  <c r="R29" i="97"/>
  <c r="AF15" i="97"/>
  <c r="AG15" i="97" s="1"/>
  <c r="AF11" i="97"/>
  <c r="AG11" i="97" s="1"/>
  <c r="AH15" i="97"/>
  <c r="AI15" i="97" s="1"/>
  <c r="G29" i="97"/>
  <c r="J33" i="97" l="1"/>
  <c r="K6" i="101" s="1"/>
  <c r="G33" i="97"/>
  <c r="J6" i="101" s="1"/>
  <c r="F33" i="97"/>
  <c r="I6" i="101" s="1"/>
  <c r="AH32" i="97"/>
  <c r="AH30" i="97"/>
  <c r="AH31" i="97" s="1"/>
  <c r="AH28" i="97"/>
  <c r="AH29" i="97"/>
  <c r="AH33" i="97"/>
  <c r="AI3" i="97"/>
  <c r="H33" i="97"/>
  <c r="N33" i="97"/>
  <c r="AF28" i="97"/>
  <c r="AF33" i="97"/>
  <c r="AF32" i="97"/>
  <c r="AF30" i="97"/>
  <c r="AF31" i="97" s="1"/>
  <c r="AF29" i="97"/>
  <c r="AG3" i="97"/>
  <c r="M6" i="101" l="1"/>
  <c r="AI33" i="97"/>
  <c r="AI30" i="97"/>
  <c r="AI31" i="97" s="1"/>
  <c r="AI28" i="97"/>
  <c r="AI32" i="97"/>
  <c r="AI29" i="97"/>
  <c r="AG30" i="97"/>
  <c r="AG31" i="97" s="1"/>
  <c r="AG29" i="97"/>
  <c r="AG28" i="97"/>
  <c r="AG33" i="97"/>
  <c r="AG32" i="97"/>
  <c r="L61" i="48" l="1"/>
  <c r="O61" i="48"/>
  <c r="O59" i="94"/>
  <c r="E59" i="94"/>
  <c r="D59" i="94"/>
  <c r="C59" i="94"/>
  <c r="AC3" i="94" l="1"/>
  <c r="AC4" i="94"/>
  <c r="AC5" i="94"/>
  <c r="AC6" i="94"/>
  <c r="AC7" i="94"/>
  <c r="AC12" i="94"/>
  <c r="AC13" i="94"/>
  <c r="AC14" i="94"/>
  <c r="AC15" i="94"/>
  <c r="AC16" i="94"/>
  <c r="AC17" i="94"/>
  <c r="AC18" i="94"/>
  <c r="AC19" i="94"/>
  <c r="AC20" i="94"/>
  <c r="AC21" i="94"/>
  <c r="AC22" i="94"/>
  <c r="AC23" i="94"/>
  <c r="AC24" i="94"/>
  <c r="AC25" i="94"/>
  <c r="AC26" i="94"/>
  <c r="AC27" i="94"/>
  <c r="AC9" i="94"/>
  <c r="AC10" i="94"/>
  <c r="AC11" i="94"/>
  <c r="L131" i="94" l="1"/>
  <c r="L128" i="94"/>
  <c r="L125" i="94"/>
  <c r="L122" i="94"/>
  <c r="L119" i="94"/>
  <c r="L116" i="94"/>
  <c r="L113" i="94"/>
  <c r="L110" i="94"/>
  <c r="L107" i="94"/>
  <c r="L104" i="94"/>
  <c r="L101" i="94"/>
  <c r="L98" i="94"/>
  <c r="L95" i="94"/>
  <c r="L92" i="94"/>
  <c r="L89" i="94"/>
  <c r="L86" i="94"/>
  <c r="L83" i="94"/>
  <c r="L80" i="94"/>
  <c r="L77" i="94"/>
  <c r="L74" i="94"/>
  <c r="L71" i="94"/>
  <c r="L68" i="94"/>
  <c r="L65" i="94"/>
  <c r="L62" i="94"/>
  <c r="L59" i="94"/>
  <c r="S29" i="94" l="1"/>
  <c r="R29" i="94"/>
  <c r="T29" i="94"/>
  <c r="I33" i="94" s="1"/>
  <c r="Y29" i="94"/>
  <c r="Q29" i="94"/>
  <c r="W29" i="94"/>
  <c r="G29" i="94"/>
  <c r="U29" i="94"/>
  <c r="L29" i="94"/>
  <c r="K29" i="94"/>
  <c r="J29" i="94"/>
  <c r="O29" i="94"/>
  <c r="AA29" i="94"/>
  <c r="I29" i="94"/>
  <c r="F29" i="94"/>
  <c r="H29" i="94"/>
  <c r="K33" i="94" s="1"/>
  <c r="N29" i="94"/>
  <c r="AB29" i="94"/>
  <c r="P29" i="94"/>
  <c r="M29" i="94"/>
  <c r="Z29" i="94"/>
  <c r="X29" i="94"/>
  <c r="V29" i="94"/>
  <c r="H33" i="94" l="1"/>
  <c r="F33" i="94"/>
  <c r="I5" i="101" s="1"/>
  <c r="G33" i="94"/>
  <c r="J5" i="101" s="1"/>
  <c r="N33" i="94"/>
  <c r="M5" i="101" s="1"/>
  <c r="C67" i="52" l="1"/>
  <c r="G12" i="102"/>
  <c r="K12" i="102" s="1"/>
  <c r="P132" i="94" l="1"/>
  <c r="O131" i="94"/>
  <c r="N131" i="94"/>
  <c r="M131" i="94"/>
  <c r="K131" i="94"/>
  <c r="I131" i="94"/>
  <c r="H131" i="94"/>
  <c r="G131" i="94"/>
  <c r="E131" i="94"/>
  <c r="D131" i="94"/>
  <c r="C131" i="94"/>
  <c r="P129" i="94"/>
  <c r="O128" i="94"/>
  <c r="N128" i="94"/>
  <c r="M128" i="94"/>
  <c r="K128" i="94"/>
  <c r="I128" i="94"/>
  <c r="H128" i="94"/>
  <c r="G128" i="94"/>
  <c r="E128" i="94"/>
  <c r="D128" i="94"/>
  <c r="C128" i="94"/>
  <c r="P126" i="94"/>
  <c r="O125" i="94"/>
  <c r="N125" i="94"/>
  <c r="M125" i="94"/>
  <c r="K125" i="94"/>
  <c r="I125" i="94"/>
  <c r="H125" i="94"/>
  <c r="G125" i="94"/>
  <c r="E125" i="94"/>
  <c r="D125" i="94"/>
  <c r="C125" i="94"/>
  <c r="P123" i="94"/>
  <c r="O122" i="94"/>
  <c r="N122" i="94"/>
  <c r="M122" i="94"/>
  <c r="K122" i="94"/>
  <c r="I122" i="94"/>
  <c r="H122" i="94"/>
  <c r="G122" i="94"/>
  <c r="E122" i="94"/>
  <c r="D122" i="94"/>
  <c r="C122" i="94"/>
  <c r="P120" i="94"/>
  <c r="O119" i="94"/>
  <c r="N119" i="94"/>
  <c r="M119" i="94"/>
  <c r="K119" i="94"/>
  <c r="J119" i="94"/>
  <c r="I119" i="94"/>
  <c r="H119" i="94"/>
  <c r="G119" i="94"/>
  <c r="E119" i="94"/>
  <c r="D119" i="94"/>
  <c r="C119" i="94"/>
  <c r="P117" i="94"/>
  <c r="O116" i="94"/>
  <c r="N116" i="94"/>
  <c r="M116" i="94"/>
  <c r="K116" i="94"/>
  <c r="J116" i="94"/>
  <c r="I116" i="94"/>
  <c r="H116" i="94"/>
  <c r="G116" i="94"/>
  <c r="E116" i="94"/>
  <c r="D116" i="94"/>
  <c r="C116" i="94"/>
  <c r="P114" i="94"/>
  <c r="O113" i="94"/>
  <c r="N113" i="94"/>
  <c r="M113" i="94"/>
  <c r="K113" i="94"/>
  <c r="J113" i="94"/>
  <c r="I113" i="94"/>
  <c r="H113" i="94"/>
  <c r="G113" i="94"/>
  <c r="E113" i="94"/>
  <c r="D113" i="94"/>
  <c r="C113" i="94"/>
  <c r="P111" i="94"/>
  <c r="O110" i="94"/>
  <c r="N110" i="94"/>
  <c r="M110" i="94"/>
  <c r="K110" i="94"/>
  <c r="J110" i="94"/>
  <c r="I110" i="94"/>
  <c r="H110" i="94"/>
  <c r="G110" i="94"/>
  <c r="E110" i="94"/>
  <c r="D110" i="94"/>
  <c r="C110" i="94"/>
  <c r="P108" i="94"/>
  <c r="O107" i="94"/>
  <c r="N107" i="94"/>
  <c r="M107" i="94"/>
  <c r="K107" i="94"/>
  <c r="J107" i="94"/>
  <c r="I107" i="94"/>
  <c r="H107" i="94"/>
  <c r="G107" i="94"/>
  <c r="E107" i="94"/>
  <c r="D107" i="94"/>
  <c r="C107" i="94"/>
  <c r="P105" i="94"/>
  <c r="O104" i="94"/>
  <c r="N104" i="94"/>
  <c r="M104" i="94"/>
  <c r="K104" i="94"/>
  <c r="J104" i="94"/>
  <c r="I104" i="94"/>
  <c r="H104" i="94"/>
  <c r="G104" i="94"/>
  <c r="E104" i="94"/>
  <c r="D104" i="94"/>
  <c r="C104" i="94"/>
  <c r="P102" i="94"/>
  <c r="O101" i="94"/>
  <c r="N101" i="94"/>
  <c r="M101" i="94"/>
  <c r="K101" i="94"/>
  <c r="J101" i="94"/>
  <c r="I101" i="94"/>
  <c r="H101" i="94"/>
  <c r="G101" i="94"/>
  <c r="E101" i="94"/>
  <c r="D101" i="94"/>
  <c r="C101" i="94"/>
  <c r="P99" i="94"/>
  <c r="O98" i="94"/>
  <c r="N98" i="94"/>
  <c r="M98" i="94"/>
  <c r="K98" i="94"/>
  <c r="J98" i="94"/>
  <c r="I98" i="94"/>
  <c r="H98" i="94"/>
  <c r="G98" i="94"/>
  <c r="E98" i="94"/>
  <c r="D98" i="94"/>
  <c r="C98" i="94"/>
  <c r="P96" i="94"/>
  <c r="O95" i="94"/>
  <c r="N95" i="94"/>
  <c r="M95" i="94"/>
  <c r="K95" i="94"/>
  <c r="J95" i="94"/>
  <c r="I95" i="94"/>
  <c r="H95" i="94"/>
  <c r="G95" i="94"/>
  <c r="E95" i="94"/>
  <c r="D95" i="94"/>
  <c r="C95" i="94"/>
  <c r="P93" i="94"/>
  <c r="O92" i="94"/>
  <c r="N92" i="94"/>
  <c r="M92" i="94"/>
  <c r="K92" i="94"/>
  <c r="J92" i="94"/>
  <c r="I92" i="94"/>
  <c r="H92" i="94"/>
  <c r="G92" i="94"/>
  <c r="E92" i="94"/>
  <c r="D92" i="94"/>
  <c r="C92" i="94"/>
  <c r="P90" i="94"/>
  <c r="O89" i="94"/>
  <c r="N89" i="94"/>
  <c r="M89" i="94"/>
  <c r="K89" i="94"/>
  <c r="J89" i="94"/>
  <c r="I89" i="94"/>
  <c r="H89" i="94"/>
  <c r="G89" i="94"/>
  <c r="E89" i="94"/>
  <c r="D89" i="94"/>
  <c r="C89" i="94"/>
  <c r="P87" i="94"/>
  <c r="O86" i="94"/>
  <c r="N86" i="94"/>
  <c r="M86" i="94"/>
  <c r="K86" i="94"/>
  <c r="J86" i="94"/>
  <c r="I86" i="94"/>
  <c r="H86" i="94"/>
  <c r="G86" i="94"/>
  <c r="E86" i="94"/>
  <c r="D86" i="94"/>
  <c r="C86" i="94"/>
  <c r="P84" i="94"/>
  <c r="O83" i="94"/>
  <c r="N83" i="94"/>
  <c r="M83" i="94"/>
  <c r="K83" i="94"/>
  <c r="J83" i="94"/>
  <c r="I83" i="94"/>
  <c r="H83" i="94"/>
  <c r="G83" i="94"/>
  <c r="E83" i="94"/>
  <c r="D83" i="94"/>
  <c r="C83" i="94"/>
  <c r="P81" i="94"/>
  <c r="O80" i="94"/>
  <c r="N80" i="94"/>
  <c r="M80" i="94"/>
  <c r="K80" i="94"/>
  <c r="J80" i="94"/>
  <c r="I80" i="94"/>
  <c r="H80" i="94"/>
  <c r="G80" i="94"/>
  <c r="E80" i="94"/>
  <c r="D80" i="94"/>
  <c r="C80" i="94"/>
  <c r="P78" i="94"/>
  <c r="O77" i="94"/>
  <c r="N77" i="94"/>
  <c r="M77" i="94"/>
  <c r="K77" i="94"/>
  <c r="J77" i="94"/>
  <c r="I77" i="94"/>
  <c r="H77" i="94"/>
  <c r="G77" i="94"/>
  <c r="E77" i="94"/>
  <c r="D77" i="94"/>
  <c r="C77" i="94"/>
  <c r="P75" i="94"/>
  <c r="O74" i="94"/>
  <c r="N74" i="94"/>
  <c r="M74" i="94"/>
  <c r="K74" i="94"/>
  <c r="J74" i="94"/>
  <c r="I74" i="94"/>
  <c r="H74" i="94"/>
  <c r="G74" i="94"/>
  <c r="E74" i="94"/>
  <c r="D74" i="94"/>
  <c r="C74" i="94"/>
  <c r="P72" i="94"/>
  <c r="O71" i="94"/>
  <c r="N71" i="94"/>
  <c r="M71" i="94"/>
  <c r="K71" i="94"/>
  <c r="J71" i="94"/>
  <c r="I71" i="94"/>
  <c r="H71" i="94"/>
  <c r="G71" i="94"/>
  <c r="E71" i="94"/>
  <c r="D71" i="94"/>
  <c r="C71" i="94"/>
  <c r="P69" i="94"/>
  <c r="O68" i="94"/>
  <c r="N68" i="94"/>
  <c r="M68" i="94"/>
  <c r="K68" i="94"/>
  <c r="J68" i="94"/>
  <c r="I68" i="94"/>
  <c r="H68" i="94"/>
  <c r="G68" i="94"/>
  <c r="E68" i="94"/>
  <c r="D68" i="94"/>
  <c r="C68" i="94"/>
  <c r="P66" i="94"/>
  <c r="O65" i="94"/>
  <c r="N65" i="94"/>
  <c r="M65" i="94"/>
  <c r="K65" i="94"/>
  <c r="J65" i="94"/>
  <c r="I65" i="94"/>
  <c r="H65" i="94"/>
  <c r="G65" i="94"/>
  <c r="E65" i="94"/>
  <c r="D65" i="94"/>
  <c r="C65" i="94"/>
  <c r="P63" i="94"/>
  <c r="O62" i="94"/>
  <c r="N62" i="94"/>
  <c r="M62" i="94"/>
  <c r="K62" i="94"/>
  <c r="J62" i="94"/>
  <c r="I62" i="94"/>
  <c r="H62" i="94"/>
  <c r="G62" i="94"/>
  <c r="E62" i="94"/>
  <c r="D62" i="94"/>
  <c r="C62" i="94"/>
  <c r="P60" i="94"/>
  <c r="N59" i="94"/>
  <c r="M59" i="94"/>
  <c r="K59" i="94"/>
  <c r="J59" i="94"/>
  <c r="I59" i="94"/>
  <c r="H59" i="94"/>
  <c r="G59" i="94"/>
  <c r="AB28" i="94"/>
  <c r="AA28" i="94"/>
  <c r="Z28" i="94"/>
  <c r="Y28" i="94"/>
  <c r="X28" i="94"/>
  <c r="W28" i="94"/>
  <c r="V28" i="94"/>
  <c r="U28" i="94"/>
  <c r="S28" i="94"/>
  <c r="R28" i="94"/>
  <c r="Q28" i="94"/>
  <c r="P28" i="94"/>
  <c r="O28" i="94"/>
  <c r="N28" i="94"/>
  <c r="M28" i="94"/>
  <c r="L28" i="94"/>
  <c r="K28" i="94"/>
  <c r="J28" i="94"/>
  <c r="I28" i="94"/>
  <c r="H28" i="94"/>
  <c r="G28" i="94"/>
  <c r="F28" i="94"/>
  <c r="J128" i="94"/>
  <c r="AH27" i="94"/>
  <c r="AI27" i="94" s="1"/>
  <c r="AH26" i="94"/>
  <c r="AI26" i="94" s="1"/>
  <c r="AH25" i="94"/>
  <c r="AI25" i="94" s="1"/>
  <c r="AH24" i="94"/>
  <c r="AI24" i="94" s="1"/>
  <c r="AH23" i="94"/>
  <c r="AI23" i="94" s="1"/>
  <c r="AF22" i="94"/>
  <c r="AG22" i="94" s="1"/>
  <c r="AH21" i="94"/>
  <c r="AI21" i="94" s="1"/>
  <c r="AF21" i="94"/>
  <c r="AG21" i="94" s="1"/>
  <c r="AH20" i="94"/>
  <c r="AI20" i="94" s="1"/>
  <c r="AH19" i="94"/>
  <c r="AI19" i="94" s="1"/>
  <c r="AF18" i="94"/>
  <c r="AG18" i="94" s="1"/>
  <c r="AH17" i="94"/>
  <c r="AI17" i="94" s="1"/>
  <c r="AF16" i="94"/>
  <c r="AG16" i="94" s="1"/>
  <c r="AH15" i="94"/>
  <c r="AI15" i="94" s="1"/>
  <c r="AH14" i="94"/>
  <c r="AI14" i="94" s="1"/>
  <c r="AH13" i="94"/>
  <c r="AI13" i="94" s="1"/>
  <c r="AH12" i="94"/>
  <c r="AI12" i="94" s="1"/>
  <c r="AH7" i="94"/>
  <c r="AI7" i="94" s="1"/>
  <c r="AH6" i="94"/>
  <c r="AI6" i="94" s="1"/>
  <c r="AH4" i="94"/>
  <c r="AI4" i="94" s="1"/>
  <c r="H2" i="40"/>
  <c r="AF15" i="94" l="1"/>
  <c r="AG15" i="94" s="1"/>
  <c r="AF27" i="94"/>
  <c r="AG27" i="94" s="1"/>
  <c r="AF12" i="94"/>
  <c r="AG12" i="94" s="1"/>
  <c r="T28" i="94"/>
  <c r="AF14" i="94"/>
  <c r="AG14" i="94" s="1"/>
  <c r="AF6" i="94"/>
  <c r="AG6" i="94" s="1"/>
  <c r="AH18" i="94"/>
  <c r="AI18" i="94" s="1"/>
  <c r="J131" i="94"/>
  <c r="AH16" i="94"/>
  <c r="AI16" i="94" s="1"/>
  <c r="AF25" i="94"/>
  <c r="AG25" i="94" s="1"/>
  <c r="AH22" i="94"/>
  <c r="AI22" i="94" s="1"/>
  <c r="AH9" i="94"/>
  <c r="AI9" i="94" s="1"/>
  <c r="AF9" i="94"/>
  <c r="AG9" i="94" s="1"/>
  <c r="AH11" i="94"/>
  <c r="AI11" i="94" s="1"/>
  <c r="AF11" i="94"/>
  <c r="AG11" i="94" s="1"/>
  <c r="AF5" i="94"/>
  <c r="AG5" i="94" s="1"/>
  <c r="AF24" i="94"/>
  <c r="AG24" i="94" s="1"/>
  <c r="AH5" i="94"/>
  <c r="AI5" i="94" s="1"/>
  <c r="AF19" i="94"/>
  <c r="AG19" i="94" s="1"/>
  <c r="J125" i="94"/>
  <c r="AF13" i="94"/>
  <c r="AG13" i="94" s="1"/>
  <c r="B33" i="94"/>
  <c r="E5" i="101" s="1"/>
  <c r="J122" i="94"/>
  <c r="AF3" i="94"/>
  <c r="AF23" i="94"/>
  <c r="AG23" i="94" s="1"/>
  <c r="AF20" i="94"/>
  <c r="AG20" i="94" s="1"/>
  <c r="AH3" i="94"/>
  <c r="AF17" i="94"/>
  <c r="AG17" i="94" s="1"/>
  <c r="AF7" i="94"/>
  <c r="AG7" i="94" s="1"/>
  <c r="AF26" i="94"/>
  <c r="AG26" i="94" s="1"/>
  <c r="AF4" i="94"/>
  <c r="AG4" i="94" s="1"/>
  <c r="D33" i="94" l="1"/>
  <c r="G5" i="101" s="1"/>
  <c r="AC28" i="94"/>
  <c r="AH10" i="94"/>
  <c r="AI10" i="94" s="1"/>
  <c r="AF10" i="94"/>
  <c r="AG10" i="94" s="1"/>
  <c r="AG3" i="94"/>
  <c r="AH8" i="94"/>
  <c r="AI8" i="94" s="1"/>
  <c r="AF8" i="94"/>
  <c r="AG8" i="94" s="1"/>
  <c r="M33" i="94"/>
  <c r="L5" i="101" s="1"/>
  <c r="J33" i="94"/>
  <c r="L33" i="94"/>
  <c r="AD29" i="94"/>
  <c r="C33" i="94"/>
  <c r="F5" i="101" s="1"/>
  <c r="AI3" i="94"/>
  <c r="K5" i="101" l="1"/>
  <c r="AG28" i="94"/>
  <c r="AF32" i="94"/>
  <c r="AF29" i="94"/>
  <c r="AF28" i="94"/>
  <c r="AH33" i="94"/>
  <c r="AF33" i="94"/>
  <c r="AH29" i="94"/>
  <c r="AI30" i="94"/>
  <c r="AI31" i="94" s="1"/>
  <c r="AI33" i="94"/>
  <c r="AI28" i="94"/>
  <c r="AI29" i="94"/>
  <c r="AI32" i="94"/>
  <c r="AG30" i="94"/>
  <c r="AG31" i="94" s="1"/>
  <c r="AG33" i="94"/>
  <c r="AG29" i="94"/>
  <c r="AG32" i="94"/>
  <c r="AH28" i="94"/>
  <c r="AF30" i="94"/>
  <c r="AF31" i="94" s="1"/>
  <c r="AH32" i="94"/>
  <c r="AH30" i="94"/>
  <c r="AH31" i="94" s="1"/>
  <c r="Z32" i="50" l="1"/>
  <c r="AC32" i="50" s="1"/>
  <c r="AB32" i="50"/>
  <c r="U6" i="50" l="1"/>
  <c r="O7" i="50"/>
  <c r="I8" i="50"/>
  <c r="Y8" i="50"/>
  <c r="M90" i="50" s="1"/>
  <c r="S9" i="50"/>
  <c r="M10" i="50"/>
  <c r="G11" i="50"/>
  <c r="W11" i="50"/>
  <c r="Q12" i="50"/>
  <c r="K13" i="50"/>
  <c r="F105" i="50" s="1"/>
  <c r="AA13" i="50"/>
  <c r="U14" i="50"/>
  <c r="O15" i="50"/>
  <c r="I16" i="50"/>
  <c r="Y16" i="50"/>
  <c r="M114" i="50" s="1"/>
  <c r="S17" i="50"/>
  <c r="M18" i="50"/>
  <c r="G19" i="50"/>
  <c r="W19" i="50"/>
  <c r="Q20" i="50"/>
  <c r="K21" i="50"/>
  <c r="F129" i="50" s="1"/>
  <c r="AA21" i="50"/>
  <c r="U22" i="50"/>
  <c r="O23" i="50"/>
  <c r="I24" i="50"/>
  <c r="Y24" i="50"/>
  <c r="M138" i="50" s="1"/>
  <c r="S25" i="50"/>
  <c r="M26" i="50"/>
  <c r="H5" i="50"/>
  <c r="X5" i="50"/>
  <c r="F25" i="50"/>
  <c r="G25" i="50"/>
  <c r="O16" i="50"/>
  <c r="Q21" i="50"/>
  <c r="Y25" i="50"/>
  <c r="M141" i="50" s="1"/>
  <c r="P16" i="50"/>
  <c r="V23" i="50"/>
  <c r="J135" i="50" s="1"/>
  <c r="R24" i="50"/>
  <c r="W26" i="50"/>
  <c r="F13" i="50"/>
  <c r="Z23" i="50"/>
  <c r="N135" i="50" s="1"/>
  <c r="G21" i="50"/>
  <c r="R22" i="50"/>
  <c r="M7" i="50"/>
  <c r="W16" i="50"/>
  <c r="R9" i="50"/>
  <c r="N15" i="50"/>
  <c r="H24" i="50"/>
  <c r="K138" i="50" s="1"/>
  <c r="F6" i="50"/>
  <c r="V6" i="50"/>
  <c r="J84" i="50" s="1"/>
  <c r="P7" i="50"/>
  <c r="J8" i="50"/>
  <c r="Z8" i="50"/>
  <c r="N90" i="50" s="1"/>
  <c r="T9" i="50"/>
  <c r="N10" i="50"/>
  <c r="H11" i="50"/>
  <c r="X11" i="50"/>
  <c r="R12" i="50"/>
  <c r="L13" i="50"/>
  <c r="F14" i="50"/>
  <c r="V14" i="50"/>
  <c r="J108" i="50" s="1"/>
  <c r="P15" i="50"/>
  <c r="J16" i="50"/>
  <c r="Z16" i="50"/>
  <c r="N114" i="50" s="1"/>
  <c r="T17" i="50"/>
  <c r="N18" i="50"/>
  <c r="H19" i="50"/>
  <c r="X19" i="50"/>
  <c r="R20" i="50"/>
  <c r="L21" i="50"/>
  <c r="F22" i="50"/>
  <c r="V22" i="50"/>
  <c r="J132" i="50" s="1"/>
  <c r="P23" i="50"/>
  <c r="J24" i="50"/>
  <c r="Z24" i="50"/>
  <c r="N138" i="50" s="1"/>
  <c r="T25" i="50"/>
  <c r="N26" i="50"/>
  <c r="I5" i="50"/>
  <c r="Y5" i="50"/>
  <c r="M81" i="50" s="1"/>
  <c r="K5" i="50"/>
  <c r="F81" i="50" s="1"/>
  <c r="W25" i="50"/>
  <c r="Y17" i="50"/>
  <c r="M117" i="50" s="1"/>
  <c r="O24" i="50"/>
  <c r="T18" i="50"/>
  <c r="P24" i="50"/>
  <c r="L25" i="50"/>
  <c r="R19" i="50"/>
  <c r="Y18" i="50"/>
  <c r="M120" i="50" s="1"/>
  <c r="V24" i="50"/>
  <c r="J138" i="50" s="1"/>
  <c r="G8" i="50"/>
  <c r="L90" i="50" s="1"/>
  <c r="M23" i="50"/>
  <c r="V11" i="50"/>
  <c r="J99" i="50" s="1"/>
  <c r="X16" i="50"/>
  <c r="X24" i="50"/>
  <c r="G6" i="50"/>
  <c r="W6" i="50"/>
  <c r="Q7" i="50"/>
  <c r="K8" i="50"/>
  <c r="F90" i="50" s="1"/>
  <c r="AA8" i="50"/>
  <c r="U9" i="50"/>
  <c r="O10" i="50"/>
  <c r="I11" i="50"/>
  <c r="Y11" i="50"/>
  <c r="M99" i="50" s="1"/>
  <c r="S12" i="50"/>
  <c r="M13" i="50"/>
  <c r="G14" i="50"/>
  <c r="W14" i="50"/>
  <c r="Q15" i="50"/>
  <c r="K16" i="50"/>
  <c r="F114" i="50" s="1"/>
  <c r="AA16" i="50"/>
  <c r="U17" i="50"/>
  <c r="O18" i="50"/>
  <c r="I19" i="50"/>
  <c r="Y19" i="50"/>
  <c r="M123" i="50" s="1"/>
  <c r="S20" i="50"/>
  <c r="M21" i="50"/>
  <c r="G22" i="50"/>
  <c r="W22" i="50"/>
  <c r="Q23" i="50"/>
  <c r="K24" i="50"/>
  <c r="F138" i="50" s="1"/>
  <c r="AA24" i="50"/>
  <c r="U25" i="50"/>
  <c r="O26" i="50"/>
  <c r="J5" i="50"/>
  <c r="Z5" i="50"/>
  <c r="N81" i="50" s="1"/>
  <c r="V25" i="50"/>
  <c r="J141" i="50" s="1"/>
  <c r="AA5" i="50"/>
  <c r="Q26" i="50"/>
  <c r="I17" i="50"/>
  <c r="AA22" i="50"/>
  <c r="J17" i="50"/>
  <c r="J25" i="50"/>
  <c r="F26" i="50"/>
  <c r="R5" i="50"/>
  <c r="L12" i="50"/>
  <c r="F21" i="50"/>
  <c r="S19" i="50"/>
  <c r="X21" i="50"/>
  <c r="Q9" i="50"/>
  <c r="I93" i="50" s="1"/>
  <c r="K18" i="50"/>
  <c r="F120" i="50" s="1"/>
  <c r="Z13" i="50"/>
  <c r="N105" i="50" s="1"/>
  <c r="N23" i="50"/>
  <c r="H6" i="50"/>
  <c r="K84" i="50" s="1"/>
  <c r="X6" i="50"/>
  <c r="R7" i="50"/>
  <c r="L8" i="50"/>
  <c r="F9" i="50"/>
  <c r="V9" i="50"/>
  <c r="J93" i="50" s="1"/>
  <c r="P10" i="50"/>
  <c r="J11" i="50"/>
  <c r="Z11" i="50"/>
  <c r="N99" i="50" s="1"/>
  <c r="T12" i="50"/>
  <c r="N13" i="50"/>
  <c r="H14" i="50"/>
  <c r="X14" i="50"/>
  <c r="R15" i="50"/>
  <c r="L16" i="50"/>
  <c r="G114" i="50" s="1"/>
  <c r="F17" i="50"/>
  <c r="V17" i="50"/>
  <c r="J117" i="50" s="1"/>
  <c r="P18" i="50"/>
  <c r="J19" i="50"/>
  <c r="Z19" i="50"/>
  <c r="N123" i="50" s="1"/>
  <c r="T20" i="50"/>
  <c r="N21" i="50"/>
  <c r="H22" i="50"/>
  <c r="X22" i="50"/>
  <c r="R23" i="50"/>
  <c r="L24" i="50"/>
  <c r="G138" i="50" s="1"/>
  <c r="P26" i="50"/>
  <c r="F5" i="50"/>
  <c r="S18" i="50"/>
  <c r="I25" i="50"/>
  <c r="V15" i="50"/>
  <c r="J111" i="50" s="1"/>
  <c r="R21" i="50"/>
  <c r="Q5" i="50"/>
  <c r="S24" i="50"/>
  <c r="J15" i="50"/>
  <c r="N25" i="50"/>
  <c r="AA23" i="50"/>
  <c r="J18" i="50"/>
  <c r="K10" i="50"/>
  <c r="F96" i="50" s="1"/>
  <c r="M15" i="50"/>
  <c r="Q25" i="50"/>
  <c r="H8" i="50"/>
  <c r="K90" i="50" s="1"/>
  <c r="P20" i="50"/>
  <c r="I6" i="50"/>
  <c r="Y6" i="50"/>
  <c r="M84" i="50" s="1"/>
  <c r="S7" i="50"/>
  <c r="M8" i="50"/>
  <c r="G9" i="50"/>
  <c r="W9" i="50"/>
  <c r="Q10" i="50"/>
  <c r="I96" i="50" s="1"/>
  <c r="K11" i="50"/>
  <c r="F99" i="50" s="1"/>
  <c r="AA11" i="50"/>
  <c r="U12" i="50"/>
  <c r="O13" i="50"/>
  <c r="I14" i="50"/>
  <c r="Y14" i="50"/>
  <c r="M108" i="50" s="1"/>
  <c r="S15" i="50"/>
  <c r="M16" i="50"/>
  <c r="G17" i="50"/>
  <c r="L117" i="50" s="1"/>
  <c r="W17" i="50"/>
  <c r="Q18" i="50"/>
  <c r="I120" i="50" s="1"/>
  <c r="K19" i="50"/>
  <c r="F123" i="50" s="1"/>
  <c r="AA19" i="50"/>
  <c r="U20" i="50"/>
  <c r="O21" i="50"/>
  <c r="I22" i="50"/>
  <c r="Y22" i="50"/>
  <c r="M132" i="50" s="1"/>
  <c r="S23" i="50"/>
  <c r="M24" i="50"/>
  <c r="L5" i="50"/>
  <c r="W20" i="50"/>
  <c r="N5" i="50"/>
  <c r="H20" i="50"/>
  <c r="Z25" i="50"/>
  <c r="N141" i="50" s="1"/>
  <c r="X10" i="50"/>
  <c r="J23" i="50"/>
  <c r="O25" i="50"/>
  <c r="P17" i="50"/>
  <c r="U5" i="50"/>
  <c r="I13" i="50"/>
  <c r="G16" i="50"/>
  <c r="L114" i="50" s="1"/>
  <c r="G24" i="50"/>
  <c r="L138" i="50" s="1"/>
  <c r="T14" i="50"/>
  <c r="L26" i="50"/>
  <c r="J6" i="50"/>
  <c r="Z6" i="50"/>
  <c r="N84" i="50" s="1"/>
  <c r="T7" i="50"/>
  <c r="N8" i="50"/>
  <c r="H9" i="50"/>
  <c r="X9" i="50"/>
  <c r="R10" i="50"/>
  <c r="L11" i="50"/>
  <c r="F12" i="50"/>
  <c r="V12" i="50"/>
  <c r="J102" i="50" s="1"/>
  <c r="P13" i="50"/>
  <c r="J14" i="50"/>
  <c r="Z14" i="50"/>
  <c r="N108" i="50" s="1"/>
  <c r="T15" i="50"/>
  <c r="N16" i="50"/>
  <c r="H17" i="50"/>
  <c r="K117" i="50" s="1"/>
  <c r="X17" i="50"/>
  <c r="R18" i="50"/>
  <c r="L19" i="50"/>
  <c r="F20" i="50"/>
  <c r="V20" i="50"/>
  <c r="J126" i="50" s="1"/>
  <c r="P21" i="50"/>
  <c r="J22" i="50"/>
  <c r="Z22" i="50"/>
  <c r="N132" i="50" s="1"/>
  <c r="T23" i="50"/>
  <c r="N24" i="50"/>
  <c r="H25" i="50"/>
  <c r="K141" i="50" s="1"/>
  <c r="X25" i="50"/>
  <c r="R26" i="50"/>
  <c r="M5" i="50"/>
  <c r="K14" i="50"/>
  <c r="F108" i="50" s="1"/>
  <c r="G20" i="50"/>
  <c r="U23" i="50"/>
  <c r="Z17" i="50"/>
  <c r="N117" i="50" s="1"/>
  <c r="F23" i="50"/>
  <c r="O22" i="50"/>
  <c r="T16" i="50"/>
  <c r="L20" i="50"/>
  <c r="X26" i="50"/>
  <c r="O17" i="50"/>
  <c r="T5" i="50"/>
  <c r="F24" i="50"/>
  <c r="V5" i="50"/>
  <c r="J81" i="50" s="1"/>
  <c r="J13" i="50"/>
  <c r="J21" i="50"/>
  <c r="R25" i="50"/>
  <c r="K6" i="50"/>
  <c r="F84" i="50" s="1"/>
  <c r="AA6" i="50"/>
  <c r="U7" i="50"/>
  <c r="O8" i="50"/>
  <c r="I9" i="50"/>
  <c r="Y9" i="50"/>
  <c r="M93" i="50" s="1"/>
  <c r="S10" i="50"/>
  <c r="M11" i="50"/>
  <c r="G12" i="50"/>
  <c r="W12" i="50"/>
  <c r="Q13" i="50"/>
  <c r="AA14" i="50"/>
  <c r="U15" i="50"/>
  <c r="M19" i="50"/>
  <c r="K22" i="50"/>
  <c r="F132" i="50" s="1"/>
  <c r="S26" i="50"/>
  <c r="X20" i="50"/>
  <c r="O5" i="50"/>
  <c r="I23" i="50"/>
  <c r="H18" i="50"/>
  <c r="K120" i="50" s="1"/>
  <c r="W21" i="50"/>
  <c r="N20" i="50"/>
  <c r="Y13" i="50"/>
  <c r="M105" i="50" s="1"/>
  <c r="S22" i="50"/>
  <c r="T6" i="50"/>
  <c r="F19" i="50"/>
  <c r="L6" i="50"/>
  <c r="F7" i="50"/>
  <c r="V7" i="50"/>
  <c r="J87" i="50" s="1"/>
  <c r="P8" i="50"/>
  <c r="J9" i="50"/>
  <c r="Z9" i="50"/>
  <c r="N93" i="50" s="1"/>
  <c r="T10" i="50"/>
  <c r="N11" i="50"/>
  <c r="H12" i="50"/>
  <c r="X12" i="50"/>
  <c r="R13" i="50"/>
  <c r="L14" i="50"/>
  <c r="F15" i="50"/>
  <c r="N19" i="50"/>
  <c r="L22" i="50"/>
  <c r="T26" i="50"/>
  <c r="U21" i="50"/>
  <c r="X18" i="50"/>
  <c r="S5" i="50"/>
  <c r="K23" i="50"/>
  <c r="F135" i="50" s="1"/>
  <c r="L23" i="50"/>
  <c r="G135" i="50" s="1"/>
  <c r="I21" i="50"/>
  <c r="P12" i="50"/>
  <c r="T22" i="50"/>
  <c r="M6" i="50"/>
  <c r="G7" i="50"/>
  <c r="W7" i="50"/>
  <c r="Q8" i="50"/>
  <c r="K9" i="50"/>
  <c r="F93" i="50" s="1"/>
  <c r="AA9" i="50"/>
  <c r="U10" i="50"/>
  <c r="O11" i="50"/>
  <c r="I12" i="50"/>
  <c r="Y12" i="50"/>
  <c r="M102" i="50" s="1"/>
  <c r="S13" i="50"/>
  <c r="M14" i="50"/>
  <c r="G15" i="50"/>
  <c r="W15" i="50"/>
  <c r="Q16" i="50"/>
  <c r="K17" i="50"/>
  <c r="F117" i="50" s="1"/>
  <c r="AA17" i="50"/>
  <c r="U18" i="50"/>
  <c r="O19" i="50"/>
  <c r="I20" i="50"/>
  <c r="Y20" i="50"/>
  <c r="M126" i="50" s="1"/>
  <c r="S21" i="50"/>
  <c r="M22" i="50"/>
  <c r="G23" i="50"/>
  <c r="L135" i="50" s="1"/>
  <c r="W23" i="50"/>
  <c r="Q24" i="50"/>
  <c r="K25" i="50"/>
  <c r="F141" i="50" s="1"/>
  <c r="AA25" i="50"/>
  <c r="U26" i="50"/>
  <c r="P5" i="50"/>
  <c r="V26" i="50"/>
  <c r="J144" i="50" s="1"/>
  <c r="M25" i="50"/>
  <c r="P14" i="50"/>
  <c r="T24" i="50"/>
  <c r="U24" i="50"/>
  <c r="T19" i="50"/>
  <c r="AA10" i="50"/>
  <c r="Q17" i="50"/>
  <c r="K26" i="50"/>
  <c r="F144" i="50" s="1"/>
  <c r="X8" i="50"/>
  <c r="R17" i="50"/>
  <c r="N6" i="50"/>
  <c r="H7" i="50"/>
  <c r="X7" i="50"/>
  <c r="R8" i="50"/>
  <c r="L9" i="50"/>
  <c r="F10" i="50"/>
  <c r="V10" i="50"/>
  <c r="J96" i="50" s="1"/>
  <c r="P11" i="50"/>
  <c r="J12" i="50"/>
  <c r="Z12" i="50"/>
  <c r="N102" i="50" s="1"/>
  <c r="T13" i="50"/>
  <c r="N14" i="50"/>
  <c r="H15" i="50"/>
  <c r="K111" i="50" s="1"/>
  <c r="X15" i="50"/>
  <c r="R16" i="50"/>
  <c r="L17" i="50"/>
  <c r="G117" i="50" s="1"/>
  <c r="F18" i="50"/>
  <c r="V18" i="50"/>
  <c r="J120" i="50" s="1"/>
  <c r="P19" i="50"/>
  <c r="J20" i="50"/>
  <c r="Z20" i="50"/>
  <c r="N126" i="50" s="1"/>
  <c r="T21" i="50"/>
  <c r="N22" i="50"/>
  <c r="H23" i="50"/>
  <c r="X23" i="50"/>
  <c r="G26" i="50"/>
  <c r="N17" i="50"/>
  <c r="H26" i="50"/>
  <c r="Q22" i="50"/>
  <c r="P25" i="50"/>
  <c r="W8" i="50"/>
  <c r="U19" i="50"/>
  <c r="F11" i="50"/>
  <c r="O99" i="50" s="1"/>
  <c r="V19" i="50"/>
  <c r="J123" i="50" s="1"/>
  <c r="W5" i="50"/>
  <c r="O6" i="50"/>
  <c r="I7" i="50"/>
  <c r="Y7" i="50"/>
  <c r="M87" i="50" s="1"/>
  <c r="S8" i="50"/>
  <c r="M9" i="50"/>
  <c r="G10" i="50"/>
  <c r="W10" i="50"/>
  <c r="Q11" i="50"/>
  <c r="K12" i="50"/>
  <c r="F102" i="50" s="1"/>
  <c r="AA12" i="50"/>
  <c r="U13" i="50"/>
  <c r="O14" i="50"/>
  <c r="I15" i="50"/>
  <c r="Y15" i="50"/>
  <c r="M111" i="50" s="1"/>
  <c r="S16" i="50"/>
  <c r="M17" i="50"/>
  <c r="G18" i="50"/>
  <c r="L120" i="50" s="1"/>
  <c r="W18" i="50"/>
  <c r="Q19" i="50"/>
  <c r="K20" i="50"/>
  <c r="F126" i="50" s="1"/>
  <c r="AA20" i="50"/>
  <c r="Y23" i="50"/>
  <c r="M135" i="50" s="1"/>
  <c r="V13" i="50"/>
  <c r="J105" i="50" s="1"/>
  <c r="P22" i="50"/>
  <c r="M20" i="50"/>
  <c r="H126" i="50" s="1"/>
  <c r="S6" i="50"/>
  <c r="O20" i="50"/>
  <c r="Z21" i="50"/>
  <c r="N129" i="50" s="1"/>
  <c r="P6" i="50"/>
  <c r="J7" i="50"/>
  <c r="Z7" i="50"/>
  <c r="N87" i="50" s="1"/>
  <c r="T8" i="50"/>
  <c r="N9" i="50"/>
  <c r="H10" i="50"/>
  <c r="K96" i="50" s="1"/>
  <c r="R11" i="50"/>
  <c r="Z15" i="50"/>
  <c r="N111" i="50" s="1"/>
  <c r="V21" i="50"/>
  <c r="J129" i="50" s="1"/>
  <c r="I26" i="50"/>
  <c r="Z18" i="50"/>
  <c r="N120" i="50" s="1"/>
  <c r="O12" i="50"/>
  <c r="AA18" i="50"/>
  <c r="AA26" i="50"/>
  <c r="Q6" i="50"/>
  <c r="K7" i="50"/>
  <c r="F87" i="50" s="1"/>
  <c r="AA7" i="50"/>
  <c r="U8" i="50"/>
  <c r="O9" i="50"/>
  <c r="I10" i="50"/>
  <c r="Y10" i="50"/>
  <c r="M96" i="50" s="1"/>
  <c r="S11" i="50"/>
  <c r="M12" i="50"/>
  <c r="G13" i="50"/>
  <c r="W13" i="50"/>
  <c r="Q14" i="50"/>
  <c r="K15" i="50"/>
  <c r="F111" i="50" s="1"/>
  <c r="AA15" i="50"/>
  <c r="U16" i="50"/>
  <c r="I18" i="50"/>
  <c r="Y26" i="50"/>
  <c r="M144" i="50" s="1"/>
  <c r="J26" i="50"/>
  <c r="S14" i="50"/>
  <c r="W24" i="50"/>
  <c r="L10" i="50"/>
  <c r="G96" i="50" s="1"/>
  <c r="H16" i="50"/>
  <c r="G5" i="50"/>
  <c r="L81" i="50" s="1"/>
  <c r="R6" i="50"/>
  <c r="L7" i="50"/>
  <c r="G87" i="50" s="1"/>
  <c r="F8" i="50"/>
  <c r="V8" i="50"/>
  <c r="J90" i="50" s="1"/>
  <c r="P9" i="50"/>
  <c r="J10" i="50"/>
  <c r="Z10" i="50"/>
  <c r="N96" i="50" s="1"/>
  <c r="T11" i="50"/>
  <c r="N12" i="50"/>
  <c r="H13" i="50"/>
  <c r="K105" i="50" s="1"/>
  <c r="X13" i="50"/>
  <c r="R14" i="50"/>
  <c r="L15" i="50"/>
  <c r="F16" i="50"/>
  <c r="O114" i="50" s="1"/>
  <c r="V16" i="50"/>
  <c r="J114" i="50" s="1"/>
  <c r="H21" i="50"/>
  <c r="K129" i="50" s="1"/>
  <c r="Z26" i="50"/>
  <c r="N144" i="50" s="1"/>
  <c r="U11" i="50"/>
  <c r="Y21" i="50"/>
  <c r="M129" i="50" s="1"/>
  <c r="N7" i="50"/>
  <c r="L18" i="50"/>
  <c r="H11" i="40"/>
  <c r="H28" i="40"/>
  <c r="H27" i="40"/>
  <c r="H26" i="40"/>
  <c r="H25" i="40"/>
  <c r="H24" i="40"/>
  <c r="H23" i="40"/>
  <c r="H21" i="40"/>
  <c r="H20" i="40"/>
  <c r="H19" i="40"/>
  <c r="H18" i="40"/>
  <c r="H17" i="40"/>
  <c r="H15" i="40"/>
  <c r="H14" i="40"/>
  <c r="H13" i="40"/>
  <c r="H9" i="40"/>
  <c r="H7" i="40"/>
  <c r="H6" i="40"/>
  <c r="H4" i="40"/>
  <c r="G93" i="50" l="1"/>
  <c r="L141" i="50"/>
  <c r="O123" i="50"/>
  <c r="I132" i="50"/>
  <c r="K135" i="50"/>
  <c r="L105" i="50"/>
  <c r="G111" i="50"/>
  <c r="K114" i="50"/>
  <c r="H117" i="50"/>
  <c r="G81" i="50"/>
  <c r="K123" i="50"/>
  <c r="I144" i="50"/>
  <c r="L111" i="50"/>
  <c r="I81" i="50"/>
  <c r="L84" i="50"/>
  <c r="O141" i="50"/>
  <c r="H108" i="50"/>
  <c r="H123" i="50"/>
  <c r="L93" i="50"/>
  <c r="O117" i="50"/>
  <c r="K87" i="50"/>
  <c r="H90" i="50"/>
  <c r="K81" i="50"/>
  <c r="O120" i="50"/>
  <c r="I138" i="50"/>
  <c r="O87" i="50"/>
  <c r="O138" i="50"/>
  <c r="I111" i="50"/>
  <c r="O108" i="50"/>
  <c r="H87" i="50"/>
  <c r="H144" i="50"/>
  <c r="G84" i="50"/>
  <c r="I105" i="50"/>
  <c r="O102" i="50"/>
  <c r="H135" i="50"/>
  <c r="G105" i="50"/>
  <c r="G99" i="50"/>
  <c r="O81" i="50"/>
  <c r="K108" i="50"/>
  <c r="L108" i="50"/>
  <c r="L129" i="50"/>
  <c r="I84" i="50"/>
  <c r="H132" i="50"/>
  <c r="G132" i="50"/>
  <c r="L102" i="50"/>
  <c r="H105" i="50"/>
  <c r="I102" i="50"/>
  <c r="I117" i="50"/>
  <c r="H99" i="50"/>
  <c r="G126" i="50"/>
  <c r="H114" i="50"/>
  <c r="O129" i="50"/>
  <c r="K99" i="50"/>
  <c r="O105" i="50"/>
  <c r="K144" i="50"/>
  <c r="O111" i="50"/>
  <c r="K93" i="50"/>
  <c r="K126" i="50"/>
  <c r="I141" i="50"/>
  <c r="G102" i="50"/>
  <c r="I135" i="50"/>
  <c r="O132" i="50"/>
  <c r="L99" i="50"/>
  <c r="I99" i="50"/>
  <c r="I90" i="50"/>
  <c r="G108" i="50"/>
  <c r="O126" i="50"/>
  <c r="H111" i="50"/>
  <c r="G141" i="50"/>
  <c r="G129" i="50"/>
  <c r="H96" i="50"/>
  <c r="L144" i="50"/>
  <c r="O135" i="50"/>
  <c r="G123" i="50"/>
  <c r="K132" i="50"/>
  <c r="O144" i="50"/>
  <c r="L132" i="50"/>
  <c r="H81" i="50"/>
  <c r="I108" i="50"/>
  <c r="L96" i="50"/>
  <c r="L87" i="50"/>
  <c r="H129" i="50"/>
  <c r="I126" i="50"/>
  <c r="H93" i="50"/>
  <c r="H84" i="50"/>
  <c r="K102" i="50"/>
  <c r="H138" i="50"/>
  <c r="O93" i="50"/>
  <c r="O90" i="50"/>
  <c r="H141" i="50"/>
  <c r="L126" i="50"/>
  <c r="G144" i="50"/>
  <c r="G90" i="50"/>
  <c r="I129" i="50"/>
  <c r="L123" i="50"/>
  <c r="G120" i="50"/>
  <c r="H102" i="50"/>
  <c r="I123" i="50"/>
  <c r="O96" i="50"/>
  <c r="I114" i="50"/>
  <c r="I87" i="50"/>
  <c r="O84" i="50"/>
  <c r="H120" i="50"/>
  <c r="P143" i="52" l="1"/>
  <c r="O142" i="52"/>
  <c r="N142" i="52"/>
  <c r="M142" i="52"/>
  <c r="L142" i="52"/>
  <c r="K142" i="52"/>
  <c r="J142" i="52"/>
  <c r="I142" i="52"/>
  <c r="H142" i="52"/>
  <c r="G142" i="52"/>
  <c r="F142" i="52"/>
  <c r="E142" i="52"/>
  <c r="D142" i="52"/>
  <c r="C142" i="52"/>
  <c r="P140" i="52"/>
  <c r="O139" i="52"/>
  <c r="N139" i="52"/>
  <c r="M139" i="52"/>
  <c r="L139" i="52"/>
  <c r="K139" i="52"/>
  <c r="J139" i="52"/>
  <c r="I139" i="52"/>
  <c r="H139" i="52"/>
  <c r="G139" i="52"/>
  <c r="F139" i="52"/>
  <c r="E139" i="52"/>
  <c r="D139" i="52"/>
  <c r="C139" i="52"/>
  <c r="P137" i="52"/>
  <c r="O136" i="52"/>
  <c r="N136" i="52"/>
  <c r="M136" i="52"/>
  <c r="L136" i="52"/>
  <c r="K136" i="52"/>
  <c r="J136" i="52"/>
  <c r="I136" i="52"/>
  <c r="H136" i="52"/>
  <c r="G136" i="52"/>
  <c r="F136" i="52"/>
  <c r="E136" i="52"/>
  <c r="D136" i="52"/>
  <c r="C136" i="52"/>
  <c r="P134" i="52"/>
  <c r="O133" i="52"/>
  <c r="N133" i="52"/>
  <c r="M133" i="52"/>
  <c r="L133" i="52"/>
  <c r="K133" i="52"/>
  <c r="J133" i="52"/>
  <c r="I133" i="52"/>
  <c r="H133" i="52"/>
  <c r="G133" i="52"/>
  <c r="F133" i="52"/>
  <c r="E133" i="52"/>
  <c r="D133" i="52"/>
  <c r="C133" i="52"/>
  <c r="P131" i="52"/>
  <c r="O130" i="52"/>
  <c r="N130" i="52"/>
  <c r="M130" i="52"/>
  <c r="L130" i="52"/>
  <c r="K130" i="52"/>
  <c r="J130" i="52"/>
  <c r="I130" i="52"/>
  <c r="H130" i="52"/>
  <c r="G130" i="52"/>
  <c r="F130" i="52"/>
  <c r="E130" i="52"/>
  <c r="D130" i="52"/>
  <c r="C130" i="52"/>
  <c r="P128" i="52"/>
  <c r="O127" i="52"/>
  <c r="N127" i="52"/>
  <c r="M127" i="52"/>
  <c r="L127" i="52"/>
  <c r="K127" i="52"/>
  <c r="J127" i="52"/>
  <c r="I127" i="52"/>
  <c r="H127" i="52"/>
  <c r="G127" i="52"/>
  <c r="F127" i="52"/>
  <c r="E127" i="52"/>
  <c r="D127" i="52"/>
  <c r="C127" i="52"/>
  <c r="P125" i="52"/>
  <c r="O124" i="52"/>
  <c r="N124" i="52"/>
  <c r="M124" i="52"/>
  <c r="L124" i="52"/>
  <c r="K124" i="52"/>
  <c r="J124" i="52"/>
  <c r="I124" i="52"/>
  <c r="H124" i="52"/>
  <c r="G124" i="52"/>
  <c r="F124" i="52"/>
  <c r="E124" i="52"/>
  <c r="D124" i="52"/>
  <c r="C124" i="52"/>
  <c r="P122" i="52"/>
  <c r="O121" i="52"/>
  <c r="N121" i="52"/>
  <c r="M121" i="52"/>
  <c r="L121" i="52"/>
  <c r="K121" i="52"/>
  <c r="J121" i="52"/>
  <c r="I121" i="52"/>
  <c r="H121" i="52"/>
  <c r="G121" i="52"/>
  <c r="F121" i="52"/>
  <c r="E121" i="52"/>
  <c r="D121" i="52"/>
  <c r="C121" i="52"/>
  <c r="P119" i="52"/>
  <c r="O118" i="52"/>
  <c r="N118" i="52"/>
  <c r="M118" i="52"/>
  <c r="L118" i="52"/>
  <c r="K118" i="52"/>
  <c r="J118" i="52"/>
  <c r="I118" i="52"/>
  <c r="H118" i="52"/>
  <c r="G118" i="52"/>
  <c r="F118" i="52"/>
  <c r="E118" i="52"/>
  <c r="D118" i="52"/>
  <c r="C118" i="52"/>
  <c r="P116" i="52"/>
  <c r="O115" i="52"/>
  <c r="N115" i="52"/>
  <c r="M115" i="52"/>
  <c r="L115" i="52"/>
  <c r="K115" i="52"/>
  <c r="J115" i="52"/>
  <c r="I115" i="52"/>
  <c r="H115" i="52"/>
  <c r="G115" i="52"/>
  <c r="F115" i="52"/>
  <c r="E115" i="52"/>
  <c r="D115" i="52"/>
  <c r="C115" i="52"/>
  <c r="P113" i="52"/>
  <c r="O112" i="52"/>
  <c r="N112" i="52"/>
  <c r="M112" i="52"/>
  <c r="L112" i="52"/>
  <c r="K112" i="52"/>
  <c r="J112" i="52"/>
  <c r="I112" i="52"/>
  <c r="H112" i="52"/>
  <c r="G112" i="52"/>
  <c r="F112" i="52"/>
  <c r="E112" i="52"/>
  <c r="D112" i="52"/>
  <c r="C112" i="52"/>
  <c r="P110" i="52"/>
  <c r="O109" i="52"/>
  <c r="N109" i="52"/>
  <c r="M109" i="52"/>
  <c r="L109" i="52"/>
  <c r="K109" i="52"/>
  <c r="J109" i="52"/>
  <c r="I109" i="52"/>
  <c r="H109" i="52"/>
  <c r="G109" i="52"/>
  <c r="F109" i="52"/>
  <c r="E109" i="52"/>
  <c r="D109" i="52"/>
  <c r="C109" i="52"/>
  <c r="P107" i="52"/>
  <c r="O106" i="52"/>
  <c r="N106" i="52"/>
  <c r="M106" i="52"/>
  <c r="L106" i="52"/>
  <c r="K106" i="52"/>
  <c r="J106" i="52"/>
  <c r="I106" i="52"/>
  <c r="H106" i="52"/>
  <c r="G106" i="52"/>
  <c r="F106" i="52"/>
  <c r="E106" i="52"/>
  <c r="D106" i="52"/>
  <c r="C106" i="52"/>
  <c r="P104" i="52"/>
  <c r="O103" i="52"/>
  <c r="N103" i="52"/>
  <c r="M103" i="52"/>
  <c r="L103" i="52"/>
  <c r="K103" i="52"/>
  <c r="J103" i="52"/>
  <c r="I103" i="52"/>
  <c r="H103" i="52"/>
  <c r="G103" i="52"/>
  <c r="F103" i="52"/>
  <c r="E103" i="52"/>
  <c r="D103" i="52"/>
  <c r="C103" i="52"/>
  <c r="P101" i="52"/>
  <c r="O100" i="52"/>
  <c r="N100" i="52"/>
  <c r="M100" i="52"/>
  <c r="L100" i="52"/>
  <c r="K100" i="52"/>
  <c r="J100" i="52"/>
  <c r="I100" i="52"/>
  <c r="H100" i="52"/>
  <c r="G100" i="52"/>
  <c r="F100" i="52"/>
  <c r="E100" i="52"/>
  <c r="D100" i="52"/>
  <c r="C100" i="52"/>
  <c r="P98" i="52"/>
  <c r="O97" i="52"/>
  <c r="N97" i="52"/>
  <c r="M97" i="52"/>
  <c r="L97" i="52"/>
  <c r="K97" i="52"/>
  <c r="J97" i="52"/>
  <c r="I97" i="52"/>
  <c r="H97" i="52"/>
  <c r="G97" i="52"/>
  <c r="F97" i="52"/>
  <c r="E97" i="52"/>
  <c r="D97" i="52"/>
  <c r="C97" i="52"/>
  <c r="P95" i="52"/>
  <c r="O94" i="52"/>
  <c r="N94" i="52"/>
  <c r="M94" i="52"/>
  <c r="L94" i="52"/>
  <c r="K94" i="52"/>
  <c r="J94" i="52"/>
  <c r="I94" i="52"/>
  <c r="H94" i="52"/>
  <c r="G94" i="52"/>
  <c r="F94" i="52"/>
  <c r="E94" i="52"/>
  <c r="D94" i="52"/>
  <c r="C94" i="52"/>
  <c r="P92" i="52"/>
  <c r="O91" i="52"/>
  <c r="N91" i="52"/>
  <c r="M91" i="52"/>
  <c r="L91" i="52"/>
  <c r="K91" i="52"/>
  <c r="J91" i="52"/>
  <c r="I91" i="52"/>
  <c r="H91" i="52"/>
  <c r="G91" i="52"/>
  <c r="F91" i="52"/>
  <c r="E91" i="52"/>
  <c r="D91" i="52"/>
  <c r="C91" i="52"/>
  <c r="P89" i="52"/>
  <c r="O88" i="52"/>
  <c r="N88" i="52"/>
  <c r="M88" i="52"/>
  <c r="L88" i="52"/>
  <c r="K88" i="52"/>
  <c r="J88" i="52"/>
  <c r="I88" i="52"/>
  <c r="H88" i="52"/>
  <c r="G88" i="52"/>
  <c r="F88" i="52"/>
  <c r="E88" i="52"/>
  <c r="D88" i="52"/>
  <c r="C88" i="52"/>
  <c r="P86" i="52"/>
  <c r="O85" i="52"/>
  <c r="N85" i="52"/>
  <c r="M85" i="52"/>
  <c r="L85" i="52"/>
  <c r="K85" i="52"/>
  <c r="J85" i="52"/>
  <c r="I85" i="52"/>
  <c r="H85" i="52"/>
  <c r="G85" i="52"/>
  <c r="F85" i="52"/>
  <c r="E85" i="52"/>
  <c r="D85" i="52"/>
  <c r="C85" i="52"/>
  <c r="P83" i="52"/>
  <c r="O82" i="52"/>
  <c r="N82" i="52"/>
  <c r="M82" i="52"/>
  <c r="L82" i="52"/>
  <c r="K82" i="52"/>
  <c r="J82" i="52"/>
  <c r="I82" i="52"/>
  <c r="H82" i="52"/>
  <c r="G82" i="52"/>
  <c r="F82" i="52"/>
  <c r="E82" i="52"/>
  <c r="D82" i="52"/>
  <c r="C82" i="52"/>
  <c r="P80" i="52"/>
  <c r="O79" i="52"/>
  <c r="N79" i="52"/>
  <c r="M79" i="52"/>
  <c r="L79" i="52"/>
  <c r="K79" i="52"/>
  <c r="J79" i="52"/>
  <c r="I79" i="52"/>
  <c r="H79" i="52"/>
  <c r="G79" i="52"/>
  <c r="F79" i="52"/>
  <c r="E79" i="52"/>
  <c r="D79" i="52"/>
  <c r="C79" i="52"/>
  <c r="P77" i="52"/>
  <c r="O76" i="52"/>
  <c r="N76" i="52"/>
  <c r="M76" i="52"/>
  <c r="L76" i="52"/>
  <c r="K76" i="52"/>
  <c r="J76" i="52"/>
  <c r="I76" i="52"/>
  <c r="H76" i="52"/>
  <c r="G76" i="52"/>
  <c r="F76" i="52"/>
  <c r="E76" i="52"/>
  <c r="D76" i="52"/>
  <c r="C76" i="52"/>
  <c r="P74" i="52"/>
  <c r="O73" i="52"/>
  <c r="N73" i="52"/>
  <c r="M73" i="52"/>
  <c r="L73" i="52"/>
  <c r="K73" i="52"/>
  <c r="J73" i="52"/>
  <c r="I73" i="52"/>
  <c r="H73" i="52"/>
  <c r="G73" i="52"/>
  <c r="F73" i="52"/>
  <c r="E73" i="52"/>
  <c r="D73" i="52"/>
  <c r="C73" i="52"/>
  <c r="P71" i="52"/>
  <c r="O70" i="52"/>
  <c r="N70" i="52"/>
  <c r="M70" i="52"/>
  <c r="L70" i="52"/>
  <c r="K70" i="52"/>
  <c r="J70" i="52"/>
  <c r="I70" i="52"/>
  <c r="H70" i="52"/>
  <c r="G70" i="52"/>
  <c r="F70" i="52"/>
  <c r="E70" i="52"/>
  <c r="D70" i="52"/>
  <c r="C70" i="52"/>
  <c r="P68" i="52"/>
  <c r="O67" i="52"/>
  <c r="N67" i="52"/>
  <c r="M67" i="52"/>
  <c r="L67" i="52"/>
  <c r="K67" i="52"/>
  <c r="J67" i="52"/>
  <c r="I67" i="52"/>
  <c r="H67" i="52"/>
  <c r="G67" i="52"/>
  <c r="F67" i="52"/>
  <c r="E67" i="52"/>
  <c r="D67" i="52"/>
  <c r="C61" i="48"/>
  <c r="D61" i="48"/>
  <c r="E61" i="48"/>
  <c r="F61" i="48"/>
  <c r="G61" i="48"/>
  <c r="H61" i="48"/>
  <c r="I61" i="48"/>
  <c r="J61" i="48"/>
  <c r="K61" i="48"/>
  <c r="M61" i="48"/>
  <c r="N61" i="48"/>
  <c r="P62" i="48"/>
  <c r="C64" i="48"/>
  <c r="D64" i="48"/>
  <c r="E64" i="48"/>
  <c r="F64" i="48"/>
  <c r="G64" i="48"/>
  <c r="H64" i="48"/>
  <c r="I64" i="48"/>
  <c r="J64" i="48"/>
  <c r="K64" i="48"/>
  <c r="L64" i="48"/>
  <c r="M64" i="48"/>
  <c r="N64" i="48"/>
  <c r="O64" i="48"/>
  <c r="P65" i="48"/>
  <c r="C67" i="48"/>
  <c r="D67" i="48"/>
  <c r="E67" i="48"/>
  <c r="F67" i="48"/>
  <c r="G67" i="48"/>
  <c r="H67" i="48"/>
  <c r="I67" i="48"/>
  <c r="J67" i="48"/>
  <c r="K67" i="48"/>
  <c r="L67" i="48"/>
  <c r="M67" i="48"/>
  <c r="N67" i="48"/>
  <c r="O67" i="48"/>
  <c r="P68" i="48"/>
  <c r="C70" i="48"/>
  <c r="D70" i="48"/>
  <c r="E70" i="48"/>
  <c r="F70" i="48"/>
  <c r="G70" i="48"/>
  <c r="H70" i="48"/>
  <c r="I70" i="48"/>
  <c r="J70" i="48"/>
  <c r="K70" i="48"/>
  <c r="L70" i="48"/>
  <c r="M70" i="48"/>
  <c r="N70" i="48"/>
  <c r="O70" i="48"/>
  <c r="P71" i="48"/>
  <c r="C73" i="48"/>
  <c r="D73" i="48"/>
  <c r="E73" i="48"/>
  <c r="F73" i="48"/>
  <c r="G73" i="48"/>
  <c r="H73" i="48"/>
  <c r="I73" i="48"/>
  <c r="J73" i="48"/>
  <c r="K73" i="48"/>
  <c r="L73" i="48"/>
  <c r="M73" i="48"/>
  <c r="N73" i="48"/>
  <c r="O73" i="48"/>
  <c r="P74" i="48"/>
  <c r="C76" i="48"/>
  <c r="D76" i="48"/>
  <c r="E76" i="48"/>
  <c r="F76" i="48"/>
  <c r="G76" i="48"/>
  <c r="H76" i="48"/>
  <c r="I76" i="48"/>
  <c r="J76" i="48"/>
  <c r="K76" i="48"/>
  <c r="L76" i="48"/>
  <c r="M76" i="48"/>
  <c r="N76" i="48"/>
  <c r="O76" i="48"/>
  <c r="P77" i="48"/>
  <c r="C79" i="48"/>
  <c r="D79" i="48"/>
  <c r="E79" i="48"/>
  <c r="F79" i="48"/>
  <c r="G79" i="48"/>
  <c r="H79" i="48"/>
  <c r="I79" i="48"/>
  <c r="J79" i="48"/>
  <c r="K79" i="48"/>
  <c r="L79" i="48"/>
  <c r="M79" i="48"/>
  <c r="N79" i="48"/>
  <c r="O79" i="48"/>
  <c r="P80" i="48"/>
  <c r="C82" i="48"/>
  <c r="D82" i="48"/>
  <c r="E82" i="48"/>
  <c r="F82" i="48"/>
  <c r="G82" i="48"/>
  <c r="H82" i="48"/>
  <c r="I82" i="48"/>
  <c r="J82" i="48"/>
  <c r="K82" i="48"/>
  <c r="L82" i="48"/>
  <c r="M82" i="48"/>
  <c r="N82" i="48"/>
  <c r="O82" i="48"/>
  <c r="P83" i="48"/>
  <c r="C85" i="48"/>
  <c r="D85" i="48"/>
  <c r="E85" i="48"/>
  <c r="F85" i="48"/>
  <c r="G85" i="48"/>
  <c r="H85" i="48"/>
  <c r="I85" i="48"/>
  <c r="J85" i="48"/>
  <c r="K85" i="48"/>
  <c r="L85" i="48"/>
  <c r="M85" i="48"/>
  <c r="N85" i="48"/>
  <c r="O85" i="48"/>
  <c r="P86" i="48"/>
  <c r="C88" i="48"/>
  <c r="D88" i="48"/>
  <c r="E88" i="48"/>
  <c r="F88" i="48"/>
  <c r="G88" i="48"/>
  <c r="H88" i="48"/>
  <c r="I88" i="48"/>
  <c r="J88" i="48"/>
  <c r="K88" i="48"/>
  <c r="L88" i="48"/>
  <c r="M88" i="48"/>
  <c r="N88" i="48"/>
  <c r="O88" i="48"/>
  <c r="P89" i="48"/>
  <c r="C91" i="48"/>
  <c r="D91" i="48"/>
  <c r="E91" i="48"/>
  <c r="F91" i="48"/>
  <c r="G91" i="48"/>
  <c r="H91" i="48"/>
  <c r="I91" i="48"/>
  <c r="J91" i="48"/>
  <c r="K91" i="48"/>
  <c r="L91" i="48"/>
  <c r="M91" i="48"/>
  <c r="N91" i="48"/>
  <c r="O91" i="48"/>
  <c r="P92" i="48"/>
  <c r="C94" i="48"/>
  <c r="D94" i="48"/>
  <c r="E94" i="48"/>
  <c r="F94" i="48"/>
  <c r="G94" i="48"/>
  <c r="H94" i="48"/>
  <c r="I94" i="48"/>
  <c r="J94" i="48"/>
  <c r="K94" i="48"/>
  <c r="L94" i="48"/>
  <c r="M94" i="48"/>
  <c r="N94" i="48"/>
  <c r="O94" i="48"/>
  <c r="P95" i="48"/>
  <c r="C97" i="48"/>
  <c r="D97" i="48"/>
  <c r="E97" i="48"/>
  <c r="F97" i="48"/>
  <c r="G97" i="48"/>
  <c r="H97" i="48"/>
  <c r="I97" i="48"/>
  <c r="J97" i="48"/>
  <c r="K97" i="48"/>
  <c r="L97" i="48"/>
  <c r="M97" i="48"/>
  <c r="N97" i="48"/>
  <c r="O97" i="48"/>
  <c r="P98" i="48"/>
  <c r="C100" i="48"/>
  <c r="D100" i="48"/>
  <c r="E100" i="48"/>
  <c r="F100" i="48"/>
  <c r="G100" i="48"/>
  <c r="H100" i="48"/>
  <c r="I100" i="48"/>
  <c r="J100" i="48"/>
  <c r="K100" i="48"/>
  <c r="L100" i="48"/>
  <c r="M100" i="48"/>
  <c r="N100" i="48"/>
  <c r="O100" i="48"/>
  <c r="P101" i="48"/>
  <c r="C103" i="48"/>
  <c r="D103" i="48"/>
  <c r="E103" i="48"/>
  <c r="F103" i="48"/>
  <c r="G103" i="48"/>
  <c r="H103" i="48"/>
  <c r="I103" i="48"/>
  <c r="J103" i="48"/>
  <c r="K103" i="48"/>
  <c r="L103" i="48"/>
  <c r="M103" i="48"/>
  <c r="N103" i="48"/>
  <c r="O103" i="48"/>
  <c r="P104" i="48"/>
  <c r="C106" i="48"/>
  <c r="D106" i="48"/>
  <c r="E106" i="48"/>
  <c r="F106" i="48"/>
  <c r="G106" i="48"/>
  <c r="H106" i="48"/>
  <c r="I106" i="48"/>
  <c r="J106" i="48"/>
  <c r="K106" i="48"/>
  <c r="L106" i="48"/>
  <c r="M106" i="48"/>
  <c r="N106" i="48"/>
  <c r="O106" i="48"/>
  <c r="P107" i="48"/>
  <c r="C109" i="48"/>
  <c r="D109" i="48"/>
  <c r="E109" i="48"/>
  <c r="F109" i="48"/>
  <c r="G109" i="48"/>
  <c r="H109" i="48"/>
  <c r="I109" i="48"/>
  <c r="J109" i="48"/>
  <c r="K109" i="48"/>
  <c r="L109" i="48"/>
  <c r="M109" i="48"/>
  <c r="N109" i="48"/>
  <c r="O109" i="48"/>
  <c r="P110" i="48"/>
  <c r="C112" i="48"/>
  <c r="D112" i="48"/>
  <c r="E112" i="48"/>
  <c r="F112" i="48"/>
  <c r="G112" i="48"/>
  <c r="H112" i="48"/>
  <c r="I112" i="48"/>
  <c r="J112" i="48"/>
  <c r="K112" i="48"/>
  <c r="L112" i="48"/>
  <c r="M112" i="48"/>
  <c r="N112" i="48"/>
  <c r="O112" i="48"/>
  <c r="P113" i="48"/>
  <c r="C115" i="48"/>
  <c r="D115" i="48"/>
  <c r="E115" i="48"/>
  <c r="F115" i="48"/>
  <c r="G115" i="48"/>
  <c r="H115" i="48"/>
  <c r="I115" i="48"/>
  <c r="J115" i="48"/>
  <c r="K115" i="48"/>
  <c r="L115" i="48"/>
  <c r="M115" i="48"/>
  <c r="N115" i="48"/>
  <c r="O115" i="48"/>
  <c r="P116" i="48"/>
  <c r="C118" i="48"/>
  <c r="D118" i="48"/>
  <c r="E118" i="48"/>
  <c r="F118" i="48"/>
  <c r="G118" i="48"/>
  <c r="H118" i="48"/>
  <c r="I118" i="48"/>
  <c r="J118" i="48"/>
  <c r="K118" i="48"/>
  <c r="L118" i="48"/>
  <c r="M118" i="48"/>
  <c r="N118" i="48"/>
  <c r="O118" i="48"/>
  <c r="P119" i="48"/>
  <c r="C121" i="48"/>
  <c r="D121" i="48"/>
  <c r="E121" i="48"/>
  <c r="F121" i="48"/>
  <c r="G121" i="48"/>
  <c r="H121" i="48"/>
  <c r="I121" i="48"/>
  <c r="J121" i="48"/>
  <c r="K121" i="48"/>
  <c r="L121" i="48"/>
  <c r="M121" i="48"/>
  <c r="N121" i="48"/>
  <c r="O121" i="48"/>
  <c r="P122" i="48"/>
  <c r="C124" i="48"/>
  <c r="D124" i="48"/>
  <c r="E124" i="48"/>
  <c r="F124" i="48"/>
  <c r="G124" i="48"/>
  <c r="H124" i="48"/>
  <c r="I124" i="48"/>
  <c r="J124" i="48"/>
  <c r="K124" i="48"/>
  <c r="L124" i="48"/>
  <c r="M124" i="48"/>
  <c r="N124" i="48"/>
  <c r="O124" i="48"/>
  <c r="P125" i="48"/>
  <c r="P128" i="48" l="1"/>
  <c r="P131" i="48"/>
  <c r="P134" i="48"/>
  <c r="P137" i="48"/>
  <c r="O127" i="48"/>
  <c r="O130" i="48"/>
  <c r="O133" i="48"/>
  <c r="O136" i="48"/>
  <c r="L127" i="48"/>
  <c r="L130" i="48"/>
  <c r="L133" i="48"/>
  <c r="L136" i="48"/>
  <c r="N127" i="48"/>
  <c r="N130" i="48"/>
  <c r="N133" i="48"/>
  <c r="N136" i="48"/>
  <c r="M127" i="48"/>
  <c r="M130" i="48"/>
  <c r="M133" i="48"/>
  <c r="M136" i="48"/>
  <c r="K127" i="48"/>
  <c r="K130" i="48"/>
  <c r="K133" i="48"/>
  <c r="K136" i="48"/>
  <c r="I127" i="48"/>
  <c r="I130" i="48"/>
  <c r="I133" i="48"/>
  <c r="I136" i="48"/>
  <c r="H127" i="48"/>
  <c r="H130" i="48"/>
  <c r="H133" i="48"/>
  <c r="H136" i="48"/>
  <c r="G127" i="48"/>
  <c r="G130" i="48"/>
  <c r="G133" i="48"/>
  <c r="G136" i="48"/>
  <c r="F127" i="48"/>
  <c r="F130" i="48"/>
  <c r="F133" i="48"/>
  <c r="F136" i="48"/>
  <c r="E127" i="48"/>
  <c r="E130" i="48"/>
  <c r="E133" i="48"/>
  <c r="E136" i="48"/>
  <c r="D127" i="48"/>
  <c r="D130" i="48"/>
  <c r="D133" i="48"/>
  <c r="D136" i="48"/>
  <c r="C127" i="48"/>
  <c r="C130" i="48"/>
  <c r="C133" i="48"/>
  <c r="C136" i="48"/>
  <c r="G13" i="102" l="1"/>
  <c r="K13" i="102" s="1"/>
  <c r="G14" i="102"/>
  <c r="K14" i="102" s="1"/>
  <c r="AL58" i="61" l="1"/>
  <c r="AJ58" i="61"/>
  <c r="AB33" i="61"/>
  <c r="Z33" i="61"/>
  <c r="AL24" i="63"/>
  <c r="AJ24" i="63"/>
  <c r="AI24" i="63"/>
  <c r="AH24" i="63"/>
  <c r="AG24" i="63"/>
  <c r="AF24" i="63"/>
  <c r="AE24" i="63"/>
  <c r="AD24" i="63"/>
  <c r="AC24" i="63"/>
  <c r="AB24" i="63"/>
  <c r="AA24" i="63"/>
  <c r="Z24" i="63"/>
  <c r="Y24" i="63"/>
  <c r="X24" i="63"/>
  <c r="W24" i="63"/>
  <c r="V24" i="63"/>
  <c r="U24" i="63"/>
  <c r="T24" i="63"/>
  <c r="S24" i="63"/>
  <c r="R24" i="63"/>
  <c r="Q24" i="63"/>
  <c r="P24" i="63"/>
  <c r="O24" i="63"/>
  <c r="N24" i="63"/>
  <c r="M24" i="63"/>
  <c r="L24" i="63"/>
  <c r="K24" i="63"/>
  <c r="J24" i="63"/>
  <c r="I24" i="63"/>
  <c r="H24" i="63"/>
  <c r="G24" i="63"/>
  <c r="F24" i="63"/>
  <c r="AJ24" i="59"/>
  <c r="AI24" i="59"/>
  <c r="AH24" i="59"/>
  <c r="AG24" i="59"/>
  <c r="AF24" i="59"/>
  <c r="AE24" i="59"/>
  <c r="AD24" i="59"/>
  <c r="AC24" i="59"/>
  <c r="AB24" i="59"/>
  <c r="AA24" i="59"/>
  <c r="Z24" i="59"/>
  <c r="Y24" i="59"/>
  <c r="X24" i="59"/>
  <c r="W24" i="59"/>
  <c r="V24" i="59"/>
  <c r="U24" i="59"/>
  <c r="T24" i="59"/>
  <c r="S24" i="59"/>
  <c r="R24" i="59"/>
  <c r="Q24" i="59"/>
  <c r="P24" i="59"/>
  <c r="O24" i="59"/>
  <c r="N24" i="59"/>
  <c r="M24" i="59"/>
  <c r="L24" i="59"/>
  <c r="K24" i="59"/>
  <c r="J24" i="59"/>
  <c r="I24" i="59"/>
  <c r="H24" i="59"/>
  <c r="G24" i="59"/>
  <c r="F24" i="59"/>
  <c r="AP8" i="63"/>
  <c r="AQ8" i="63" s="1"/>
  <c r="AK8" i="59"/>
  <c r="AP8" i="59" s="1"/>
  <c r="AQ8" i="59" s="1"/>
  <c r="AJ8" i="52"/>
  <c r="AK8" i="52" s="1"/>
  <c r="AH8" i="52"/>
  <c r="AI8" i="52" s="1"/>
  <c r="AH33" i="61" l="1"/>
  <c r="Z22" i="61" s="1"/>
  <c r="L14" i="61"/>
  <c r="AD15" i="61"/>
  <c r="AH7" i="61"/>
  <c r="AH11" i="61"/>
  <c r="AH15" i="61"/>
  <c r="AH19" i="61"/>
  <c r="AH23" i="61"/>
  <c r="AH8" i="61"/>
  <c r="AH12" i="61"/>
  <c r="AH16" i="61"/>
  <c r="AH20" i="61"/>
  <c r="AH24" i="61"/>
  <c r="AH9" i="61"/>
  <c r="AH13" i="61"/>
  <c r="AH17" i="61"/>
  <c r="AH21" i="61"/>
  <c r="AH5" i="61"/>
  <c r="AH10" i="61"/>
  <c r="AH14" i="61"/>
  <c r="AH18" i="61"/>
  <c r="AH6" i="61"/>
  <c r="AH22" i="61"/>
  <c r="G6" i="61"/>
  <c r="K6" i="61"/>
  <c r="O6" i="61"/>
  <c r="S6" i="61"/>
  <c r="W6" i="61"/>
  <c r="AA6" i="61"/>
  <c r="AE6" i="61"/>
  <c r="G7" i="61"/>
  <c r="K7" i="61"/>
  <c r="O7" i="61"/>
  <c r="S7" i="61"/>
  <c r="W7" i="61"/>
  <c r="AA7" i="61"/>
  <c r="AE7" i="61"/>
  <c r="G8" i="61"/>
  <c r="K8" i="61"/>
  <c r="O8" i="61"/>
  <c r="S8" i="61"/>
  <c r="W8" i="61"/>
  <c r="AA8" i="61"/>
  <c r="AE8" i="61"/>
  <c r="G9" i="61"/>
  <c r="K9" i="61"/>
  <c r="O9" i="61"/>
  <c r="S9" i="61"/>
  <c r="W9" i="61"/>
  <c r="AA9" i="61"/>
  <c r="AE9" i="61"/>
  <c r="G10" i="61"/>
  <c r="K10" i="61"/>
  <c r="O10" i="61"/>
  <c r="S10" i="61"/>
  <c r="W10" i="61"/>
  <c r="AA10" i="61"/>
  <c r="AE10" i="61"/>
  <c r="G11" i="61"/>
  <c r="K11" i="61"/>
  <c r="O11" i="61"/>
  <c r="S11" i="61"/>
  <c r="W11" i="61"/>
  <c r="AA11" i="61"/>
  <c r="AE11" i="61"/>
  <c r="G12" i="61"/>
  <c r="K12" i="61"/>
  <c r="O12" i="61"/>
  <c r="S12" i="61"/>
  <c r="W12" i="61"/>
  <c r="AA12" i="61"/>
  <c r="AE12" i="61"/>
  <c r="G13" i="61"/>
  <c r="K13" i="61"/>
  <c r="O13" i="61"/>
  <c r="S13" i="61"/>
  <c r="W13" i="61"/>
  <c r="AA13" i="61"/>
  <c r="AE13" i="61"/>
  <c r="G14" i="61"/>
  <c r="K14" i="61"/>
  <c r="O14" i="61"/>
  <c r="S14" i="61"/>
  <c r="W14" i="61"/>
  <c r="AA14" i="61"/>
  <c r="AE14" i="61"/>
  <c r="G15" i="61"/>
  <c r="K15" i="61"/>
  <c r="O15" i="61"/>
  <c r="S15" i="61"/>
  <c r="W15" i="61"/>
  <c r="AA15" i="61"/>
  <c r="AE15" i="61"/>
  <c r="G16" i="61"/>
  <c r="K16" i="61"/>
  <c r="O16" i="61"/>
  <c r="S16" i="61"/>
  <c r="W16" i="61"/>
  <c r="AA16" i="61"/>
  <c r="AE16" i="61"/>
  <c r="G17" i="61"/>
  <c r="K17" i="61"/>
  <c r="O17" i="61"/>
  <c r="H6" i="61"/>
  <c r="L6" i="61"/>
  <c r="P6" i="61"/>
  <c r="T6" i="61"/>
  <c r="X6" i="61"/>
  <c r="AB6" i="61"/>
  <c r="AF6" i="61"/>
  <c r="H7" i="61"/>
  <c r="L7" i="61"/>
  <c r="P7" i="61"/>
  <c r="T7" i="61"/>
  <c r="X7" i="61"/>
  <c r="AB7" i="61"/>
  <c r="AF7" i="61"/>
  <c r="H8" i="61"/>
  <c r="L8" i="61"/>
  <c r="P8" i="61"/>
  <c r="T8" i="61"/>
  <c r="X8" i="61"/>
  <c r="AB8" i="61"/>
  <c r="AF8" i="61"/>
  <c r="H9" i="61"/>
  <c r="L9" i="61"/>
  <c r="P9" i="61"/>
  <c r="T9" i="61"/>
  <c r="X9" i="61"/>
  <c r="AB9" i="61"/>
  <c r="AF9" i="61"/>
  <c r="H10" i="61"/>
  <c r="L10" i="61"/>
  <c r="P10" i="61"/>
  <c r="T10" i="61"/>
  <c r="X10" i="61"/>
  <c r="AB10" i="61"/>
  <c r="AF10" i="61"/>
  <c r="H11" i="61"/>
  <c r="L11" i="61"/>
  <c r="P11" i="61"/>
  <c r="T11" i="61"/>
  <c r="X11" i="61"/>
  <c r="AB11" i="61"/>
  <c r="AF11" i="61"/>
  <c r="H12" i="61"/>
  <c r="L12" i="61"/>
  <c r="P12" i="61"/>
  <c r="T12" i="61"/>
  <c r="X12" i="61"/>
  <c r="AB12" i="61"/>
  <c r="AF12" i="61"/>
  <c r="H13" i="61"/>
  <c r="L13" i="61"/>
  <c r="P13" i="61"/>
  <c r="T13" i="61"/>
  <c r="X13" i="61"/>
  <c r="AB13" i="61"/>
  <c r="AF13" i="61"/>
  <c r="H14" i="61"/>
  <c r="P14" i="61"/>
  <c r="T14" i="61"/>
  <c r="X14" i="61"/>
  <c r="AB14" i="61"/>
  <c r="AF14" i="61"/>
  <c r="H15" i="61"/>
  <c r="L15" i="61"/>
  <c r="P15" i="61"/>
  <c r="T15" i="61"/>
  <c r="X15" i="61"/>
  <c r="AB15" i="61"/>
  <c r="AF15" i="61"/>
  <c r="H16" i="61"/>
  <c r="L16" i="61"/>
  <c r="P16" i="61"/>
  <c r="T16" i="61"/>
  <c r="X16" i="61"/>
  <c r="AB16" i="61"/>
  <c r="AF16" i="61"/>
  <c r="H17" i="61"/>
  <c r="L17" i="61"/>
  <c r="P17" i="61"/>
  <c r="I6" i="61"/>
  <c r="M6" i="61"/>
  <c r="Q6" i="61"/>
  <c r="U6" i="61"/>
  <c r="Y6" i="61"/>
  <c r="AC6" i="61"/>
  <c r="AG6" i="61"/>
  <c r="I7" i="61"/>
  <c r="M7" i="61"/>
  <c r="Q7" i="61"/>
  <c r="U7" i="61"/>
  <c r="Y7" i="61"/>
  <c r="AC7" i="61"/>
  <c r="AG7" i="61"/>
  <c r="I8" i="61"/>
  <c r="M8" i="61"/>
  <c r="Q8" i="61"/>
  <c r="U8" i="61"/>
  <c r="Y8" i="61"/>
  <c r="AC8" i="61"/>
  <c r="AG8" i="61"/>
  <c r="I9" i="61"/>
  <c r="M9" i="61"/>
  <c r="Q9" i="61"/>
  <c r="U9" i="61"/>
  <c r="Y9" i="61"/>
  <c r="AC9" i="61"/>
  <c r="AG9" i="61"/>
  <c r="I10" i="61"/>
  <c r="M10" i="61"/>
  <c r="Q10" i="61"/>
  <c r="U10" i="61"/>
  <c r="Y10" i="61"/>
  <c r="AC10" i="61"/>
  <c r="AG10" i="61"/>
  <c r="I11" i="61"/>
  <c r="M11" i="61"/>
  <c r="Q11" i="61"/>
  <c r="U11" i="61"/>
  <c r="Y11" i="61"/>
  <c r="AC11" i="61"/>
  <c r="AG11" i="61"/>
  <c r="I12" i="61"/>
  <c r="M12" i="61"/>
  <c r="Q12" i="61"/>
  <c r="U12" i="61"/>
  <c r="Y12" i="61"/>
  <c r="AC12" i="61"/>
  <c r="AG12" i="61"/>
  <c r="I13" i="61"/>
  <c r="M13" i="61"/>
  <c r="Q13" i="61"/>
  <c r="U13" i="61"/>
  <c r="Y13" i="61"/>
  <c r="AC13" i="61"/>
  <c r="AG13" i="61"/>
  <c r="I14" i="61"/>
  <c r="M14" i="61"/>
  <c r="Q14" i="61"/>
  <c r="U14" i="61"/>
  <c r="Y14" i="61"/>
  <c r="AC14" i="61"/>
  <c r="AG14" i="61"/>
  <c r="I15" i="61"/>
  <c r="M15" i="61"/>
  <c r="Q15" i="61"/>
  <c r="U15" i="61"/>
  <c r="Y15" i="61"/>
  <c r="AC15" i="61"/>
  <c r="AG15" i="61"/>
  <c r="I16" i="61"/>
  <c r="M16" i="61"/>
  <c r="Q16" i="61"/>
  <c r="U16" i="61"/>
  <c r="Y16" i="61"/>
  <c r="AC16" i="61"/>
  <c r="AG16" i="61"/>
  <c r="I17" i="61"/>
  <c r="M17" i="61"/>
  <c r="F6" i="61"/>
  <c r="V6" i="61"/>
  <c r="J7" i="61"/>
  <c r="Z7" i="61"/>
  <c r="N8" i="61"/>
  <c r="AD8" i="61"/>
  <c r="R9" i="61"/>
  <c r="F10" i="61"/>
  <c r="V10" i="61"/>
  <c r="J11" i="61"/>
  <c r="Z11" i="61"/>
  <c r="N12" i="61"/>
  <c r="AD12" i="61"/>
  <c r="R13" i="61"/>
  <c r="F14" i="61"/>
  <c r="V14" i="61"/>
  <c r="J15" i="61"/>
  <c r="Z15" i="61"/>
  <c r="N16" i="61"/>
  <c r="AD16" i="61"/>
  <c r="Q17" i="61"/>
  <c r="U17" i="61"/>
  <c r="Y17" i="61"/>
  <c r="AC17" i="61"/>
  <c r="AG17" i="61"/>
  <c r="I18" i="61"/>
  <c r="M18" i="61"/>
  <c r="Q18" i="61"/>
  <c r="U18" i="61"/>
  <c r="Y18" i="61"/>
  <c r="AC18" i="61"/>
  <c r="AG18" i="61"/>
  <c r="I19" i="61"/>
  <c r="M19" i="61"/>
  <c r="Q19" i="61"/>
  <c r="U19" i="61"/>
  <c r="Y19" i="61"/>
  <c r="AC19" i="61"/>
  <c r="AG19" i="61"/>
  <c r="I20" i="61"/>
  <c r="M20" i="61"/>
  <c r="Q20" i="61"/>
  <c r="U20" i="61"/>
  <c r="Y20" i="61"/>
  <c r="AC20" i="61"/>
  <c r="AG20" i="61"/>
  <c r="I21" i="61"/>
  <c r="M21" i="61"/>
  <c r="Q21" i="61"/>
  <c r="U21" i="61"/>
  <c r="Y21" i="61"/>
  <c r="AC21" i="61"/>
  <c r="AG21" i="61"/>
  <c r="I22" i="61"/>
  <c r="M22" i="61"/>
  <c r="Q22" i="61"/>
  <c r="U22" i="61"/>
  <c r="Y22" i="61"/>
  <c r="AC22" i="61"/>
  <c r="AG22" i="61"/>
  <c r="I23" i="61"/>
  <c r="M23" i="61"/>
  <c r="Q23" i="61"/>
  <c r="U23" i="61"/>
  <c r="Y23" i="61"/>
  <c r="AC23" i="61"/>
  <c r="AG23" i="61"/>
  <c r="I24" i="61"/>
  <c r="M24" i="61"/>
  <c r="Q24" i="61"/>
  <c r="U24" i="61"/>
  <c r="Y24" i="61"/>
  <c r="AC24" i="61"/>
  <c r="AG24" i="61"/>
  <c r="J5" i="61"/>
  <c r="N5" i="61"/>
  <c r="R5" i="61"/>
  <c r="V5" i="61"/>
  <c r="Z5" i="61"/>
  <c r="AD5" i="61"/>
  <c r="F5" i="61"/>
  <c r="S21" i="61"/>
  <c r="AE21" i="61"/>
  <c r="O22" i="61"/>
  <c r="J6" i="61"/>
  <c r="Z6" i="61"/>
  <c r="N7" i="61"/>
  <c r="AD7" i="61"/>
  <c r="R8" i="61"/>
  <c r="F9" i="61"/>
  <c r="V9" i="61"/>
  <c r="J10" i="61"/>
  <c r="Z10" i="61"/>
  <c r="N11" i="61"/>
  <c r="AD11" i="61"/>
  <c r="R12" i="61"/>
  <c r="F13" i="61"/>
  <c r="V13" i="61"/>
  <c r="J14" i="61"/>
  <c r="Z14" i="61"/>
  <c r="N15" i="61"/>
  <c r="R16" i="61"/>
  <c r="F17" i="61"/>
  <c r="R17" i="61"/>
  <c r="V17" i="61"/>
  <c r="Z17" i="61"/>
  <c r="AD17" i="61"/>
  <c r="F18" i="61"/>
  <c r="J18" i="61"/>
  <c r="N18" i="61"/>
  <c r="R18" i="61"/>
  <c r="V18" i="61"/>
  <c r="Z18" i="61"/>
  <c r="AD18" i="61"/>
  <c r="F19" i="61"/>
  <c r="J19" i="61"/>
  <c r="N19" i="61"/>
  <c r="R19" i="61"/>
  <c r="V19" i="61"/>
  <c r="Z19" i="61"/>
  <c r="AD19" i="61"/>
  <c r="F20" i="61"/>
  <c r="J20" i="61"/>
  <c r="N20" i="61"/>
  <c r="R20" i="61"/>
  <c r="V20" i="61"/>
  <c r="Z20" i="61"/>
  <c r="AD20" i="61"/>
  <c r="F21" i="61"/>
  <c r="J21" i="61"/>
  <c r="N21" i="61"/>
  <c r="R21" i="61"/>
  <c r="V21" i="61"/>
  <c r="Z21" i="61"/>
  <c r="AD21" i="61"/>
  <c r="F22" i="61"/>
  <c r="J22" i="61"/>
  <c r="N22" i="61"/>
  <c r="R22" i="61"/>
  <c r="V22" i="61"/>
  <c r="AD22" i="61"/>
  <c r="F23" i="61"/>
  <c r="J23" i="61"/>
  <c r="N23" i="61"/>
  <c r="R23" i="61"/>
  <c r="V23" i="61"/>
  <c r="Z23" i="61"/>
  <c r="AD23" i="61"/>
  <c r="F24" i="61"/>
  <c r="J24" i="61"/>
  <c r="N24" i="61"/>
  <c r="R24" i="61"/>
  <c r="V24" i="61"/>
  <c r="Z24" i="61"/>
  <c r="AD24" i="61"/>
  <c r="G5" i="61"/>
  <c r="K5" i="61"/>
  <c r="O5" i="61"/>
  <c r="S5" i="61"/>
  <c r="W5" i="61"/>
  <c r="AA5" i="61"/>
  <c r="AE5" i="61"/>
  <c r="O21" i="61"/>
  <c r="G22" i="61"/>
  <c r="S22" i="61"/>
  <c r="AA22" i="61"/>
  <c r="N6" i="61"/>
  <c r="AD6" i="61"/>
  <c r="R7" i="61"/>
  <c r="F8" i="61"/>
  <c r="V8" i="61"/>
  <c r="J9" i="61"/>
  <c r="Z9" i="61"/>
  <c r="N10" i="61"/>
  <c r="AD10" i="61"/>
  <c r="R11" i="61"/>
  <c r="F12" i="61"/>
  <c r="V12" i="61"/>
  <c r="J13" i="61"/>
  <c r="Z13" i="61"/>
  <c r="N14" i="61"/>
  <c r="AD14" i="61"/>
  <c r="R15" i="61"/>
  <c r="F16" i="61"/>
  <c r="V16" i="61"/>
  <c r="J17" i="61"/>
  <c r="S17" i="61"/>
  <c r="W17" i="61"/>
  <c r="AA17" i="61"/>
  <c r="AE17" i="61"/>
  <c r="G18" i="61"/>
  <c r="K18" i="61"/>
  <c r="O18" i="61"/>
  <c r="S18" i="61"/>
  <c r="W18" i="61"/>
  <c r="AA18" i="61"/>
  <c r="AE18" i="61"/>
  <c r="G19" i="61"/>
  <c r="K19" i="61"/>
  <c r="O19" i="61"/>
  <c r="S19" i="61"/>
  <c r="W19" i="61"/>
  <c r="AA19" i="61"/>
  <c r="AE19" i="61"/>
  <c r="G20" i="61"/>
  <c r="K20" i="61"/>
  <c r="O20" i="61"/>
  <c r="S20" i="61"/>
  <c r="W20" i="61"/>
  <c r="AA20" i="61"/>
  <c r="AE20" i="61"/>
  <c r="G21" i="61"/>
  <c r="K21" i="61"/>
  <c r="W21" i="61"/>
  <c r="AA21" i="61"/>
  <c r="K22" i="61"/>
  <c r="W22" i="61"/>
  <c r="R6" i="61"/>
  <c r="F7" i="61"/>
  <c r="V7" i="61"/>
  <c r="J8" i="61"/>
  <c r="Z8" i="61"/>
  <c r="N9" i="61"/>
  <c r="AD9" i="61"/>
  <c r="R10" i="61"/>
  <c r="F11" i="61"/>
  <c r="V11" i="61"/>
  <c r="J12" i="61"/>
  <c r="Z12" i="61"/>
  <c r="N13" i="61"/>
  <c r="AD13" i="61"/>
  <c r="R14" i="61"/>
  <c r="F15" i="61"/>
  <c r="V15" i="61"/>
  <c r="J16" i="61"/>
  <c r="Z16" i="61"/>
  <c r="N17" i="61"/>
  <c r="T17" i="61"/>
  <c r="X17" i="61"/>
  <c r="AB17" i="61"/>
  <c r="AF17" i="61"/>
  <c r="H18" i="61"/>
  <c r="L18" i="61"/>
  <c r="P18" i="61"/>
  <c r="T18" i="61"/>
  <c r="X18" i="61"/>
  <c r="AB18" i="61"/>
  <c r="AF18" i="61"/>
  <c r="H19" i="61"/>
  <c r="L19" i="61"/>
  <c r="P19" i="61"/>
  <c r="T19" i="61"/>
  <c r="X19" i="61"/>
  <c r="AB19" i="61"/>
  <c r="AF19" i="61"/>
  <c r="H20" i="61"/>
  <c r="L20" i="61"/>
  <c r="P20" i="61"/>
  <c r="T20" i="61"/>
  <c r="X20" i="61"/>
  <c r="AB20" i="61"/>
  <c r="AF20" i="61"/>
  <c r="H21" i="61"/>
  <c r="L21" i="61"/>
  <c r="P21" i="61"/>
  <c r="T21" i="61"/>
  <c r="X21" i="61"/>
  <c r="AB21" i="61"/>
  <c r="AF21" i="61"/>
  <c r="H22" i="61"/>
  <c r="K23" i="61"/>
  <c r="T22" i="61"/>
  <c r="AF22" i="61"/>
  <c r="L23" i="61"/>
  <c r="T23" i="61"/>
  <c r="AB23" i="61"/>
  <c r="H24" i="61"/>
  <c r="P24" i="61"/>
  <c r="X24" i="61"/>
  <c r="AF24" i="61"/>
  <c r="M5" i="61"/>
  <c r="U5" i="61"/>
  <c r="AC5" i="61"/>
  <c r="L22" i="61"/>
  <c r="H23" i="61"/>
  <c r="X23" i="61"/>
  <c r="L24" i="61"/>
  <c r="I5" i="61"/>
  <c r="Y5" i="61"/>
  <c r="AE22" i="61"/>
  <c r="AA23" i="61"/>
  <c r="O24" i="61"/>
  <c r="AE24" i="61"/>
  <c r="T5" i="61"/>
  <c r="X22" i="61"/>
  <c r="G23" i="61"/>
  <c r="O23" i="61"/>
  <c r="W23" i="61"/>
  <c r="AE23" i="61"/>
  <c r="K24" i="61"/>
  <c r="S24" i="61"/>
  <c r="AA24" i="61"/>
  <c r="H5" i="61"/>
  <c r="P5" i="61"/>
  <c r="X5" i="61"/>
  <c r="AF5" i="61"/>
  <c r="AB22" i="61"/>
  <c r="P23" i="61"/>
  <c r="AF23" i="61"/>
  <c r="T24" i="61"/>
  <c r="AB24" i="61"/>
  <c r="Q5" i="61"/>
  <c r="AG5" i="61"/>
  <c r="P22" i="61"/>
  <c r="S23" i="61"/>
  <c r="G24" i="61"/>
  <c r="W24" i="61"/>
  <c r="L5" i="61"/>
  <c r="AB5" i="61"/>
  <c r="AI58" i="61"/>
  <c r="AN8" i="63"/>
  <c r="AO8" i="63" s="1"/>
  <c r="AN8" i="59"/>
  <c r="AK50" i="61" l="1"/>
  <c r="AK43" i="61"/>
  <c r="AK52" i="61"/>
  <c r="AK45" i="61"/>
  <c r="AK53" i="61"/>
  <c r="AK46" i="61"/>
  <c r="AK38" i="61"/>
  <c r="AK44" i="61"/>
  <c r="AK54" i="61"/>
  <c r="AK47" i="61"/>
  <c r="AK39" i="61"/>
  <c r="U58" i="61"/>
  <c r="Z58" i="61"/>
  <c r="AG58" i="61"/>
  <c r="AK55" i="61"/>
  <c r="AK40" i="61"/>
  <c r="J58" i="61"/>
  <c r="AK51" i="61"/>
  <c r="AK56" i="61"/>
  <c r="AK48" i="61"/>
  <c r="AK41" i="61"/>
  <c r="AK49" i="61"/>
  <c r="AK42" i="61"/>
  <c r="Q58" i="61"/>
  <c r="X58" i="61"/>
  <c r="AD58" i="61"/>
  <c r="H58" i="61"/>
  <c r="N58" i="61"/>
  <c r="AK57" i="61"/>
  <c r="S58" i="61"/>
  <c r="AH58" i="61"/>
  <c r="R58" i="61"/>
  <c r="AB58" i="61"/>
  <c r="AE58" i="61"/>
  <c r="L58" i="61"/>
  <c r="O58" i="61"/>
  <c r="K58" i="61"/>
  <c r="Y58" i="61"/>
  <c r="AF58" i="61"/>
  <c r="I58" i="61"/>
  <c r="W58" i="61"/>
  <c r="V58" i="61"/>
  <c r="AA58" i="61"/>
  <c r="T58" i="61"/>
  <c r="P58" i="61"/>
  <c r="G58" i="61"/>
  <c r="F58" i="61"/>
  <c r="AC58" i="61"/>
  <c r="M58" i="61"/>
  <c r="AO8" i="59"/>
  <c r="V59" i="61" l="1"/>
  <c r="W59" i="61"/>
  <c r="X59" i="61"/>
  <c r="Y59" i="61"/>
  <c r="J59" i="61"/>
  <c r="K59" i="61"/>
  <c r="AA59" i="61"/>
  <c r="L59" i="61"/>
  <c r="AB59" i="61"/>
  <c r="AD59" i="61"/>
  <c r="O59" i="61"/>
  <c r="AE59" i="61"/>
  <c r="AF59" i="61"/>
  <c r="Q59" i="61"/>
  <c r="AI59" i="61"/>
  <c r="F59" i="61"/>
  <c r="G59" i="61"/>
  <c r="N59" i="61"/>
  <c r="P59" i="61"/>
  <c r="R59" i="61"/>
  <c r="AJ59" i="61"/>
  <c r="H59" i="61"/>
  <c r="AC59" i="61"/>
  <c r="AG59" i="61"/>
  <c r="I59" i="61"/>
  <c r="S59" i="61"/>
  <c r="Z59" i="61"/>
  <c r="T59" i="61"/>
  <c r="M59" i="61"/>
  <c r="AH59" i="61"/>
  <c r="U59" i="61"/>
  <c r="AP55" i="61"/>
  <c r="AQ55" i="61" s="1"/>
  <c r="AN55" i="61"/>
  <c r="AO55" i="61" s="1"/>
  <c r="AP42" i="61"/>
  <c r="AQ42" i="61" s="1"/>
  <c r="AN42" i="61"/>
  <c r="AO42" i="61" s="1"/>
  <c r="AP40" i="61"/>
  <c r="AQ40" i="61" s="1"/>
  <c r="AN40" i="61"/>
  <c r="AO40" i="61" s="1"/>
  <c r="AP49" i="61"/>
  <c r="AQ49" i="61" s="1"/>
  <c r="AN49" i="61"/>
  <c r="AO49" i="61" s="1"/>
  <c r="AP57" i="61"/>
  <c r="AQ57" i="61" s="1"/>
  <c r="AN57" i="61"/>
  <c r="AO57" i="61" s="1"/>
  <c r="AP50" i="61"/>
  <c r="AQ50" i="61" s="1"/>
  <c r="AN50" i="61"/>
  <c r="AO50" i="61" s="1"/>
  <c r="AP47" i="61"/>
  <c r="AQ47" i="61" s="1"/>
  <c r="AN47" i="61"/>
  <c r="AO47" i="61" s="1"/>
  <c r="AN45" i="61"/>
  <c r="AO45" i="61" s="1"/>
  <c r="AP45" i="61"/>
  <c r="AQ45" i="61" s="1"/>
  <c r="AL59" i="61"/>
  <c r="AK58" i="61"/>
  <c r="AP38" i="61"/>
  <c r="AN38" i="61"/>
  <c r="AN52" i="61"/>
  <c r="AO52" i="61" s="1"/>
  <c r="AP52" i="61"/>
  <c r="AQ52" i="61" s="1"/>
  <c r="AP46" i="61"/>
  <c r="AQ46" i="61" s="1"/>
  <c r="AN46" i="61"/>
  <c r="AO46" i="61" s="1"/>
  <c r="AP53" i="61"/>
  <c r="AQ53" i="61" s="1"/>
  <c r="AN53" i="61"/>
  <c r="AO53" i="61" s="1"/>
  <c r="AP44" i="61"/>
  <c r="AQ44" i="61" s="1"/>
  <c r="AN44" i="61"/>
  <c r="AO44" i="61" s="1"/>
  <c r="AP51" i="61"/>
  <c r="AQ51" i="61" s="1"/>
  <c r="AN51" i="61"/>
  <c r="AO51" i="61" s="1"/>
  <c r="AP39" i="61"/>
  <c r="AQ39" i="61" s="1"/>
  <c r="AN39" i="61"/>
  <c r="AO39" i="61" s="1"/>
  <c r="AN41" i="61"/>
  <c r="AO41" i="61" s="1"/>
  <c r="AP41" i="61"/>
  <c r="AQ41" i="61" s="1"/>
  <c r="AP54" i="61"/>
  <c r="AQ54" i="61" s="1"/>
  <c r="AN54" i="61"/>
  <c r="AO54" i="61" s="1"/>
  <c r="AN48" i="61"/>
  <c r="AO48" i="61" s="1"/>
  <c r="AP48" i="61"/>
  <c r="AQ48" i="61" s="1"/>
  <c r="AP43" i="61"/>
  <c r="AQ43" i="61" s="1"/>
  <c r="AN43" i="61"/>
  <c r="AO43" i="61" s="1"/>
  <c r="AN56" i="61"/>
  <c r="AO56" i="61" s="1"/>
  <c r="AP56" i="61"/>
  <c r="AQ56" i="61" s="1"/>
  <c r="AN63" i="61" l="1"/>
  <c r="AN59" i="61"/>
  <c r="AN62" i="61"/>
  <c r="AN58" i="61"/>
  <c r="AO38" i="61"/>
  <c r="AN60" i="61"/>
  <c r="AN61" i="61" s="1"/>
  <c r="AP63" i="61"/>
  <c r="AP59" i="61"/>
  <c r="AP62" i="61"/>
  <c r="AP58" i="61"/>
  <c r="AQ38" i="61"/>
  <c r="AP60" i="61"/>
  <c r="AP61" i="61" s="1"/>
  <c r="AQ63" i="61" l="1"/>
  <c r="AQ59" i="61"/>
  <c r="AQ62" i="61"/>
  <c r="AQ58" i="61"/>
  <c r="AQ60" i="61"/>
  <c r="AQ61" i="61" s="1"/>
  <c r="AO63" i="61"/>
  <c r="AO59" i="61"/>
  <c r="AO62" i="61"/>
  <c r="AO58" i="61"/>
  <c r="AO60" i="61"/>
  <c r="AO61" i="61" s="1"/>
  <c r="AF59" i="50" l="1"/>
  <c r="AD59" i="50"/>
  <c r="AC59" i="50"/>
  <c r="J59" i="50" l="1"/>
  <c r="AE56" i="50"/>
  <c r="AJ56" i="50" s="1"/>
  <c r="AK56" i="50" s="1"/>
  <c r="AE42" i="50"/>
  <c r="AH42" i="50" s="1"/>
  <c r="AI42" i="50" s="1"/>
  <c r="W59" i="50"/>
  <c r="AE40" i="50"/>
  <c r="AJ40" i="50" s="1"/>
  <c r="AK40" i="50" s="1"/>
  <c r="AB59" i="50"/>
  <c r="AE48" i="50"/>
  <c r="AJ48" i="50" s="1"/>
  <c r="AK48" i="50" s="1"/>
  <c r="AE46" i="50"/>
  <c r="AJ46" i="50" s="1"/>
  <c r="AK46" i="50" s="1"/>
  <c r="Z59" i="50"/>
  <c r="AE45" i="50"/>
  <c r="AH45" i="50" s="1"/>
  <c r="AI45" i="50" s="1"/>
  <c r="P59" i="50"/>
  <c r="F59" i="50"/>
  <c r="L59" i="50"/>
  <c r="X59" i="50"/>
  <c r="H59" i="50"/>
  <c r="N59" i="50"/>
  <c r="AA59" i="50"/>
  <c r="AE41" i="50"/>
  <c r="AJ41" i="50" s="1"/>
  <c r="AK41" i="50" s="1"/>
  <c r="Y59" i="50"/>
  <c r="I59" i="50"/>
  <c r="AE38" i="50"/>
  <c r="AJ38" i="50" s="1"/>
  <c r="AK38" i="50" s="1"/>
  <c r="AE57" i="50"/>
  <c r="AJ57" i="50" s="1"/>
  <c r="AK57" i="50" s="1"/>
  <c r="AE47" i="50"/>
  <c r="AJ47" i="50" s="1"/>
  <c r="AK47" i="50" s="1"/>
  <c r="AE37" i="50"/>
  <c r="AE54" i="50"/>
  <c r="AJ54" i="50" s="1"/>
  <c r="AK54" i="50" s="1"/>
  <c r="AE58" i="50"/>
  <c r="AH58" i="50" s="1"/>
  <c r="AI58" i="50" s="1"/>
  <c r="AE55" i="50"/>
  <c r="AJ55" i="50" s="1"/>
  <c r="AK55" i="50" s="1"/>
  <c r="AE49" i="50"/>
  <c r="AH49" i="50" s="1"/>
  <c r="AI49" i="50" s="1"/>
  <c r="K59" i="50"/>
  <c r="AE43" i="50"/>
  <c r="AJ43" i="50" s="1"/>
  <c r="AK43" i="50" s="1"/>
  <c r="O59" i="50"/>
  <c r="V59" i="50"/>
  <c r="AE44" i="50"/>
  <c r="AH44" i="50" s="1"/>
  <c r="AI44" i="50" s="1"/>
  <c r="M59" i="50"/>
  <c r="U59" i="50"/>
  <c r="S59" i="50"/>
  <c r="Q59" i="50"/>
  <c r="T59" i="50"/>
  <c r="AE53" i="50"/>
  <c r="AJ53" i="50" s="1"/>
  <c r="AK53" i="50" s="1"/>
  <c r="AE39" i="50"/>
  <c r="AJ39" i="50" s="1"/>
  <c r="AK39" i="50" s="1"/>
  <c r="G59" i="50"/>
  <c r="AE52" i="50"/>
  <c r="AJ52" i="50" s="1"/>
  <c r="AK52" i="50" s="1"/>
  <c r="R59" i="50"/>
  <c r="AE51" i="50"/>
  <c r="AJ51" i="50" s="1"/>
  <c r="AK51" i="50" s="1"/>
  <c r="AE50" i="50"/>
  <c r="AJ50" i="50" s="1"/>
  <c r="AK50" i="50" s="1"/>
  <c r="AC60" i="50" l="1"/>
  <c r="N60" i="50"/>
  <c r="F60" i="50"/>
  <c r="AH37" i="50"/>
  <c r="AD60" i="50"/>
  <c r="AB60" i="50"/>
  <c r="V60" i="50"/>
  <c r="O60" i="50"/>
  <c r="P60" i="50"/>
  <c r="Q60" i="50"/>
  <c r="R60" i="50"/>
  <c r="S60" i="50"/>
  <c r="J60" i="50"/>
  <c r="T60" i="50"/>
  <c r="M60" i="50"/>
  <c r="Z60" i="50"/>
  <c r="U60" i="50"/>
  <c r="AJ45" i="50"/>
  <c r="AK45" i="50" s="1"/>
  <c r="K60" i="50"/>
  <c r="I60" i="50"/>
  <c r="Y60" i="50"/>
  <c r="AA60" i="50"/>
  <c r="G60" i="50"/>
  <c r="L60" i="50"/>
  <c r="W60" i="50"/>
  <c r="X60" i="50"/>
  <c r="H60" i="50"/>
  <c r="AH48" i="50"/>
  <c r="AI48" i="50" s="1"/>
  <c r="AH40" i="50"/>
  <c r="AI40" i="50" s="1"/>
  <c r="AH56" i="50"/>
  <c r="AI56" i="50" s="1"/>
  <c r="AJ42" i="50"/>
  <c r="AK42" i="50" s="1"/>
  <c r="AH47" i="50"/>
  <c r="AI47" i="50" s="1"/>
  <c r="AJ37" i="50"/>
  <c r="AK37" i="50" s="1"/>
  <c r="AJ49" i="50"/>
  <c r="AK49" i="50" s="1"/>
  <c r="AH55" i="50"/>
  <c r="AI55" i="50" s="1"/>
  <c r="AH46" i="50"/>
  <c r="AI46" i="50" s="1"/>
  <c r="AH54" i="50"/>
  <c r="AI54" i="50" s="1"/>
  <c r="AH57" i="50"/>
  <c r="AI57" i="50" s="1"/>
  <c r="AH50" i="50"/>
  <c r="AI50" i="50" s="1"/>
  <c r="AH38" i="50"/>
  <c r="AI38" i="50" s="1"/>
  <c r="AJ44" i="50"/>
  <c r="AK44" i="50" s="1"/>
  <c r="AH43" i="50"/>
  <c r="AI43" i="50" s="1"/>
  <c r="AH52" i="50"/>
  <c r="AI52" i="50" s="1"/>
  <c r="AJ58" i="50"/>
  <c r="AK58" i="50" s="1"/>
  <c r="AH41" i="50"/>
  <c r="AI41" i="50" s="1"/>
  <c r="AH39" i="50"/>
  <c r="AI39" i="50" s="1"/>
  <c r="AE59" i="50"/>
  <c r="AH53" i="50"/>
  <c r="AI53" i="50" s="1"/>
  <c r="AH51" i="50"/>
  <c r="AI51" i="50" s="1"/>
  <c r="AI37" i="50"/>
  <c r="AJ63" i="50" l="1"/>
  <c r="AJ60" i="50"/>
  <c r="AJ64" i="50"/>
  <c r="AJ61" i="50"/>
  <c r="AJ62" i="50" s="1"/>
  <c r="AH60" i="50"/>
  <c r="AH63" i="50"/>
  <c r="AH64" i="50"/>
  <c r="AH59" i="50"/>
  <c r="AJ59" i="50"/>
  <c r="AH61" i="50"/>
  <c r="AH62" i="50" s="1"/>
  <c r="AI59" i="50"/>
  <c r="AI61" i="50"/>
  <c r="AI62" i="50" s="1"/>
  <c r="AI64" i="50"/>
  <c r="AI60" i="50"/>
  <c r="AI63" i="50"/>
  <c r="AK64" i="50"/>
  <c r="AK60" i="50"/>
  <c r="AK63" i="50"/>
  <c r="AK59" i="50"/>
  <c r="AK61" i="50"/>
  <c r="AK62" i="50" s="1"/>
  <c r="AK23" i="59" l="1"/>
  <c r="AK22" i="59"/>
  <c r="AK21" i="59"/>
  <c r="AK20" i="59"/>
  <c r="AK19" i="59"/>
  <c r="AK18" i="59"/>
  <c r="AK17" i="59"/>
  <c r="AK16" i="59"/>
  <c r="AK15" i="59"/>
  <c r="AK14" i="59"/>
  <c r="AE24" i="48"/>
  <c r="AE17" i="48"/>
  <c r="AE15" i="48"/>
  <c r="AE22" i="48"/>
  <c r="AH17" i="48" l="1"/>
  <c r="AI17" i="48" s="1"/>
  <c r="AH24" i="48"/>
  <c r="AI24" i="48" s="1"/>
  <c r="AJ15" i="48"/>
  <c r="AK15" i="48" s="1"/>
  <c r="AH22" i="48"/>
  <c r="AI22" i="48" s="1"/>
  <c r="AJ24" i="48"/>
  <c r="AK24" i="48" s="1"/>
  <c r="AJ17" i="48"/>
  <c r="AK17" i="48" s="1"/>
  <c r="AH15" i="48"/>
  <c r="AI15" i="48" s="1"/>
  <c r="AJ22" i="48"/>
  <c r="AK22" i="48" s="1"/>
  <c r="AL25" i="61" l="1"/>
  <c r="AF27" i="50"/>
  <c r="AE6" i="50"/>
  <c r="AJ6" i="50" s="1"/>
  <c r="AE7" i="50"/>
  <c r="AJ7" i="50" s="1"/>
  <c r="AK7" i="50" s="1"/>
  <c r="AE8" i="50"/>
  <c r="AJ8" i="50" s="1"/>
  <c r="AK8" i="50" s="1"/>
  <c r="AE9" i="50"/>
  <c r="AJ9" i="50" s="1"/>
  <c r="AK9" i="50" s="1"/>
  <c r="AE10" i="50"/>
  <c r="AJ10" i="50" s="1"/>
  <c r="AK10" i="50" s="1"/>
  <c r="AE11" i="50"/>
  <c r="AH11" i="50" s="1"/>
  <c r="AI11" i="50" s="1"/>
  <c r="AE12" i="50"/>
  <c r="AJ12" i="50" s="1"/>
  <c r="AK12" i="50" s="1"/>
  <c r="AE13" i="50"/>
  <c r="AH13" i="50" s="1"/>
  <c r="AI13" i="50" s="1"/>
  <c r="AE14" i="50"/>
  <c r="AJ14" i="50" s="1"/>
  <c r="AK14" i="50" s="1"/>
  <c r="AE15" i="50"/>
  <c r="AJ15" i="50" s="1"/>
  <c r="AK15" i="50" s="1"/>
  <c r="AE16" i="50"/>
  <c r="AJ16" i="50" s="1"/>
  <c r="AK16" i="50" s="1"/>
  <c r="AE17" i="50"/>
  <c r="AJ17" i="50" s="1"/>
  <c r="AK17" i="50" s="1"/>
  <c r="AE18" i="50"/>
  <c r="AJ18" i="50" s="1"/>
  <c r="AK18" i="50" s="1"/>
  <c r="AE19" i="50"/>
  <c r="AJ19" i="50" s="1"/>
  <c r="AK19" i="50" s="1"/>
  <c r="AE20" i="50"/>
  <c r="AH20" i="50" s="1"/>
  <c r="AI20" i="50" s="1"/>
  <c r="AE21" i="50"/>
  <c r="AH21" i="50" s="1"/>
  <c r="AI21" i="50" s="1"/>
  <c r="AE22" i="50"/>
  <c r="AJ22" i="50" s="1"/>
  <c r="AK22" i="50" s="1"/>
  <c r="AE23" i="50"/>
  <c r="AJ23" i="50" s="1"/>
  <c r="AK23" i="50" s="1"/>
  <c r="AE24" i="50"/>
  <c r="AJ24" i="50" s="1"/>
  <c r="AK24" i="50" s="1"/>
  <c r="AE25" i="50"/>
  <c r="AJ25" i="50" s="1"/>
  <c r="AK25" i="50" s="1"/>
  <c r="AE26" i="50"/>
  <c r="AJ26" i="50" s="1"/>
  <c r="AK26" i="50" s="1"/>
  <c r="AE28" i="48"/>
  <c r="AE27" i="48"/>
  <c r="AE26" i="48"/>
  <c r="AE25" i="48"/>
  <c r="AE23" i="48"/>
  <c r="AE21" i="48"/>
  <c r="AE20" i="48"/>
  <c r="AE19" i="48"/>
  <c r="AE18" i="48"/>
  <c r="AE16" i="48"/>
  <c r="AE14" i="48"/>
  <c r="AE13" i="48"/>
  <c r="AE12" i="48"/>
  <c r="AE7" i="48"/>
  <c r="AE6" i="48"/>
  <c r="AE5" i="48"/>
  <c r="AE4" i="48"/>
  <c r="AJ4" i="48" l="1"/>
  <c r="AJ13" i="50"/>
  <c r="AK13" i="50" s="1"/>
  <c r="AH14" i="50"/>
  <c r="AI14" i="50" s="1"/>
  <c r="AH19" i="50"/>
  <c r="AI19" i="50" s="1"/>
  <c r="AH26" i="50"/>
  <c r="AI26" i="50" s="1"/>
  <c r="AJ11" i="50"/>
  <c r="AK11" i="50" s="1"/>
  <c r="AH12" i="50"/>
  <c r="AI12" i="50" s="1"/>
  <c r="AH7" i="50"/>
  <c r="AI7" i="50" s="1"/>
  <c r="AH15" i="50"/>
  <c r="AI15" i="50" s="1"/>
  <c r="AH22" i="50"/>
  <c r="AI22" i="50" s="1"/>
  <c r="AJ20" i="50"/>
  <c r="AK20" i="50" s="1"/>
  <c r="AJ21" i="50"/>
  <c r="AK21" i="50" s="1"/>
  <c r="AH8" i="50"/>
  <c r="AI8" i="50" s="1"/>
  <c r="AH23" i="50"/>
  <c r="AI23" i="50" s="1"/>
  <c r="AH16" i="50"/>
  <c r="AI16" i="50" s="1"/>
  <c r="AH9" i="50"/>
  <c r="AI9" i="50" s="1"/>
  <c r="AH6" i="50"/>
  <c r="AI6" i="50" s="1"/>
  <c r="AH17" i="50"/>
  <c r="AI17" i="50" s="1"/>
  <c r="AH24" i="50"/>
  <c r="AI24" i="50" s="1"/>
  <c r="AH10" i="50"/>
  <c r="AI10" i="50" s="1"/>
  <c r="AH18" i="50"/>
  <c r="AI18" i="50" s="1"/>
  <c r="AH25" i="50"/>
  <c r="AI25" i="50" s="1"/>
  <c r="AK6" i="50"/>
  <c r="AK24" i="61"/>
  <c r="AK23" i="61"/>
  <c r="AK22" i="61"/>
  <c r="AK21" i="61"/>
  <c r="AK20" i="61"/>
  <c r="AK19" i="61"/>
  <c r="AK18" i="61"/>
  <c r="AK17" i="61"/>
  <c r="AK16" i="61"/>
  <c r="AK15" i="61"/>
  <c r="AK14" i="61"/>
  <c r="AK13" i="61"/>
  <c r="AK12" i="61"/>
  <c r="AK11" i="61"/>
  <c r="AK10" i="61"/>
  <c r="AK9" i="61"/>
  <c r="AK8" i="61"/>
  <c r="AK7" i="61"/>
  <c r="AK6" i="61"/>
  <c r="AK5" i="61"/>
  <c r="AK13" i="59"/>
  <c r="AK11" i="59"/>
  <c r="AK10" i="59"/>
  <c r="AK9" i="59"/>
  <c r="AK7" i="59"/>
  <c r="AK6" i="59"/>
  <c r="AK5" i="59"/>
  <c r="AK4" i="59"/>
  <c r="AK3" i="59"/>
  <c r="G15" i="102"/>
  <c r="K15" i="102" s="1"/>
  <c r="AE5" i="50"/>
  <c r="F28" i="50" s="1"/>
  <c r="E28" i="102" l="1"/>
  <c r="J28" i="102" s="1"/>
  <c r="G32" i="102"/>
  <c r="K32" i="102" s="1"/>
  <c r="E24" i="102"/>
  <c r="J24" i="102" s="1"/>
  <c r="G28" i="102"/>
  <c r="K28" i="102" s="1"/>
  <c r="E22" i="102"/>
  <c r="J22" i="102" s="1"/>
  <c r="G26" i="102"/>
  <c r="K26" i="102" s="1"/>
  <c r="G11" i="102"/>
  <c r="K11" i="102" s="1"/>
  <c r="E11" i="102"/>
  <c r="J11" i="102" s="1"/>
  <c r="G30" i="102"/>
  <c r="K30" i="102" s="1"/>
  <c r="E26" i="102"/>
  <c r="J26" i="102" s="1"/>
  <c r="G27" i="102"/>
  <c r="K27" i="102" s="1"/>
  <c r="E23" i="102"/>
  <c r="J23" i="102" s="1"/>
  <c r="AE29" i="52"/>
  <c r="E7" i="102"/>
  <c r="G7" i="102"/>
  <c r="E12" i="102"/>
  <c r="J12" i="102" s="1"/>
  <c r="G16" i="102"/>
  <c r="K16" i="102" s="1"/>
  <c r="G10" i="102"/>
  <c r="K10" i="102" s="1"/>
  <c r="E10" i="102"/>
  <c r="J10" i="102" s="1"/>
  <c r="G20" i="102"/>
  <c r="K20" i="102" s="1"/>
  <c r="E16" i="102"/>
  <c r="J16" i="102" s="1"/>
  <c r="E8" i="102"/>
  <c r="J8" i="102" s="1"/>
  <c r="G8" i="102"/>
  <c r="K8" i="102" s="1"/>
  <c r="E17" i="102"/>
  <c r="J17" i="102" s="1"/>
  <c r="G21" i="102"/>
  <c r="K21" i="102" s="1"/>
  <c r="E20" i="102"/>
  <c r="J20" i="102" s="1"/>
  <c r="G24" i="102"/>
  <c r="K24" i="102" s="1"/>
  <c r="G9" i="102"/>
  <c r="K9" i="102" s="1"/>
  <c r="E9" i="102"/>
  <c r="J9" i="102" s="1"/>
  <c r="G17" i="102"/>
  <c r="K17" i="102" s="1"/>
  <c r="E13" i="102"/>
  <c r="J13" i="102" s="1"/>
  <c r="G22" i="102"/>
  <c r="K22" i="102" s="1"/>
  <c r="E18" i="102"/>
  <c r="J18" i="102" s="1"/>
  <c r="E21" i="102"/>
  <c r="J21" i="102" s="1"/>
  <c r="G25" i="102"/>
  <c r="K25" i="102" s="1"/>
  <c r="E25" i="102"/>
  <c r="J25" i="102" s="1"/>
  <c r="G29" i="102"/>
  <c r="K29" i="102" s="1"/>
  <c r="E27" i="102"/>
  <c r="J27" i="102" s="1"/>
  <c r="G31" i="102"/>
  <c r="K31" i="102" s="1"/>
  <c r="E14" i="102"/>
  <c r="J14" i="102" s="1"/>
  <c r="G18" i="102"/>
  <c r="K18" i="102" s="1"/>
  <c r="E15" i="102"/>
  <c r="J15" i="102" s="1"/>
  <c r="G19" i="102"/>
  <c r="K19" i="102" s="1"/>
  <c r="G23" i="102"/>
  <c r="K23" i="102" s="1"/>
  <c r="E19" i="102"/>
  <c r="J19" i="102" s="1"/>
  <c r="AA25" i="59"/>
  <c r="K25" i="59"/>
  <c r="J25" i="59"/>
  <c r="I25" i="59"/>
  <c r="H25" i="59"/>
  <c r="W25" i="59"/>
  <c r="F25" i="59"/>
  <c r="Z25" i="59"/>
  <c r="G25" i="59"/>
  <c r="V25" i="59"/>
  <c r="T25" i="59"/>
  <c r="S25" i="59"/>
  <c r="R25" i="59"/>
  <c r="AF25" i="59"/>
  <c r="O25" i="59"/>
  <c r="Y25" i="59"/>
  <c r="AE25" i="59"/>
  <c r="X25" i="59"/>
  <c r="U25" i="59"/>
  <c r="AI25" i="59"/>
  <c r="Q25" i="59"/>
  <c r="AB25" i="59"/>
  <c r="AJ25" i="59"/>
  <c r="AG25" i="59"/>
  <c r="N25" i="59"/>
  <c r="AH25" i="59"/>
  <c r="P25" i="59"/>
  <c r="AD25" i="59"/>
  <c r="AC25" i="59"/>
  <c r="M25" i="59"/>
  <c r="L25" i="59"/>
  <c r="AH12" i="52"/>
  <c r="AI12" i="52" s="1"/>
  <c r="AJ12" i="52"/>
  <c r="AK12" i="52" s="1"/>
  <c r="AJ13" i="52"/>
  <c r="AK13" i="52" s="1"/>
  <c r="AH13" i="52"/>
  <c r="AI13" i="52" s="1"/>
  <c r="AH11" i="52"/>
  <c r="AI11" i="52" s="1"/>
  <c r="AJ11" i="52"/>
  <c r="AK11" i="52" s="1"/>
  <c r="AJ15" i="52"/>
  <c r="AK15" i="52" s="1"/>
  <c r="AH15" i="52"/>
  <c r="AI15" i="52" s="1"/>
  <c r="AH14" i="52"/>
  <c r="AI14" i="52" s="1"/>
  <c r="AJ14" i="52"/>
  <c r="AK14" i="52" s="1"/>
  <c r="U25" i="63"/>
  <c r="F25" i="63"/>
  <c r="V25" i="63"/>
  <c r="I25" i="63"/>
  <c r="Z25" i="63"/>
  <c r="K25" i="63"/>
  <c r="L25" i="63"/>
  <c r="M25" i="63"/>
  <c r="N25" i="63"/>
  <c r="AE25" i="63"/>
  <c r="Q25" i="63"/>
  <c r="S25" i="63"/>
  <c r="AB25" i="63"/>
  <c r="AF25" i="63"/>
  <c r="AH25" i="63"/>
  <c r="G25" i="63"/>
  <c r="W25" i="63"/>
  <c r="X25" i="63"/>
  <c r="AA25" i="63"/>
  <c r="AC25" i="63"/>
  <c r="AD25" i="63"/>
  <c r="P25" i="63"/>
  <c r="AJ25" i="63"/>
  <c r="H25" i="63"/>
  <c r="R25" i="63"/>
  <c r="Y25" i="63"/>
  <c r="T25" i="63"/>
  <c r="J25" i="63"/>
  <c r="O25" i="63"/>
  <c r="AG25" i="63"/>
  <c r="AI25" i="63"/>
  <c r="F30" i="52"/>
  <c r="AL25" i="59"/>
  <c r="AK24" i="59"/>
  <c r="V28" i="50"/>
  <c r="J28" i="50"/>
  <c r="U28" i="50"/>
  <c r="AA28" i="50"/>
  <c r="T28" i="50"/>
  <c r="W28" i="50"/>
  <c r="S28" i="50"/>
  <c r="Z28" i="50"/>
  <c r="L7" i="101" s="1"/>
  <c r="R28" i="50"/>
  <c r="M28" i="50"/>
  <c r="Q28" i="50"/>
  <c r="P28" i="50"/>
  <c r="O28" i="50"/>
  <c r="AB28" i="50"/>
  <c r="G7" i="101" s="1"/>
  <c r="I28" i="50"/>
  <c r="G28" i="50"/>
  <c r="AD28" i="50"/>
  <c r="F7" i="101" s="1"/>
  <c r="N28" i="50"/>
  <c r="L28" i="50"/>
  <c r="H28" i="50"/>
  <c r="AC28" i="50"/>
  <c r="E7" i="101" s="1"/>
  <c r="K28" i="50"/>
  <c r="H7" i="101" s="1"/>
  <c r="Y28" i="50"/>
  <c r="X28" i="50"/>
  <c r="T30" i="52"/>
  <c r="S30" i="52"/>
  <c r="U30" i="52"/>
  <c r="R30" i="52"/>
  <c r="Q30" i="52"/>
  <c r="P30" i="52"/>
  <c r="O30" i="52"/>
  <c r="J30" i="52"/>
  <c r="V30" i="52"/>
  <c r="I34" i="52" s="1"/>
  <c r="AD30" i="52"/>
  <c r="C34" i="52" s="1"/>
  <c r="F8" i="101" s="1"/>
  <c r="N30" i="52"/>
  <c r="AC30" i="52"/>
  <c r="B34" i="52" s="1"/>
  <c r="E8" i="101" s="1"/>
  <c r="M30" i="52"/>
  <c r="AB30" i="52"/>
  <c r="D34" i="52" s="1"/>
  <c r="G8" i="101" s="1"/>
  <c r="L30" i="52"/>
  <c r="AA30" i="52"/>
  <c r="K30" i="52"/>
  <c r="E34" i="52" s="1"/>
  <c r="H8" i="101" s="1"/>
  <c r="Z30" i="52"/>
  <c r="M34" i="52" s="1"/>
  <c r="L8" i="101" s="1"/>
  <c r="Y30" i="52"/>
  <c r="L34" i="52" s="1"/>
  <c r="I30" i="52"/>
  <c r="X30" i="52"/>
  <c r="H30" i="52"/>
  <c r="G30" i="52"/>
  <c r="W30" i="52"/>
  <c r="AH5" i="50"/>
  <c r="AH27" i="50" s="1"/>
  <c r="AJ5" i="50"/>
  <c r="AE27" i="50"/>
  <c r="AN16" i="61"/>
  <c r="AO16" i="61" s="1"/>
  <c r="AP16" i="61"/>
  <c r="AQ16" i="61" s="1"/>
  <c r="AP17" i="61"/>
  <c r="AQ17" i="61" s="1"/>
  <c r="AN17" i="61"/>
  <c r="AO17" i="61" s="1"/>
  <c r="AN18" i="61"/>
  <c r="AO18" i="61" s="1"/>
  <c r="AP18" i="61"/>
  <c r="AQ18" i="61" s="1"/>
  <c r="AP19" i="61"/>
  <c r="AQ19" i="61" s="1"/>
  <c r="AN19" i="61"/>
  <c r="AO19" i="61" s="1"/>
  <c r="AL26" i="61"/>
  <c r="AP5" i="61"/>
  <c r="AN5" i="61"/>
  <c r="AK25" i="61"/>
  <c r="AN20" i="61"/>
  <c r="AO20" i="61" s="1"/>
  <c r="AP20" i="61"/>
  <c r="AQ20" i="61" s="1"/>
  <c r="AP6" i="61"/>
  <c r="AQ6" i="61" s="1"/>
  <c r="AN6" i="61"/>
  <c r="AO6" i="61" s="1"/>
  <c r="AN21" i="61"/>
  <c r="AO21" i="61" s="1"/>
  <c r="AP21" i="61"/>
  <c r="AQ21" i="61" s="1"/>
  <c r="AP15" i="61"/>
  <c r="AQ15" i="61" s="1"/>
  <c r="AN15" i="61"/>
  <c r="AO15" i="61" s="1"/>
  <c r="AP7" i="61"/>
  <c r="AQ7" i="61" s="1"/>
  <c r="AN7" i="61"/>
  <c r="AO7" i="61" s="1"/>
  <c r="AP22" i="61"/>
  <c r="AQ22" i="61" s="1"/>
  <c r="AN22" i="61"/>
  <c r="AO22" i="61" s="1"/>
  <c r="AP8" i="61"/>
  <c r="AQ8" i="61" s="1"/>
  <c r="AN8" i="61"/>
  <c r="AO8" i="61" s="1"/>
  <c r="AP23" i="61"/>
  <c r="AQ23" i="61" s="1"/>
  <c r="AN23" i="61"/>
  <c r="AO23" i="61" s="1"/>
  <c r="AN9" i="61"/>
  <c r="AO9" i="61" s="1"/>
  <c r="AP9" i="61"/>
  <c r="AQ9" i="61" s="1"/>
  <c r="AP24" i="61"/>
  <c r="AQ24" i="61" s="1"/>
  <c r="AN24" i="61"/>
  <c r="AO24" i="61" s="1"/>
  <c r="AN10" i="61"/>
  <c r="AO10" i="61" s="1"/>
  <c r="AP10" i="61"/>
  <c r="AQ10" i="61" s="1"/>
  <c r="AP11" i="61"/>
  <c r="AQ11" i="61" s="1"/>
  <c r="AN11" i="61"/>
  <c r="AO11" i="61" s="1"/>
  <c r="AN12" i="61"/>
  <c r="AO12" i="61" s="1"/>
  <c r="AP12" i="61"/>
  <c r="AQ12" i="61" s="1"/>
  <c r="AP13" i="61"/>
  <c r="AQ13" i="61" s="1"/>
  <c r="AN13" i="61"/>
  <c r="AO13" i="61" s="1"/>
  <c r="AP14" i="61"/>
  <c r="AQ14" i="61" s="1"/>
  <c r="AN14" i="61"/>
  <c r="AO14" i="61" s="1"/>
  <c r="G33" i="102" l="1"/>
  <c r="K7" i="102"/>
  <c r="K33" i="102" s="1"/>
  <c r="J7" i="102"/>
  <c r="J33" i="102" s="1"/>
  <c r="E33" i="102"/>
  <c r="J34" i="52"/>
  <c r="K8" i="101" s="1"/>
  <c r="K7" i="101"/>
  <c r="I7" i="101"/>
  <c r="J7" i="101"/>
  <c r="G34" i="52"/>
  <c r="J8" i="101" s="1"/>
  <c r="H34" i="52"/>
  <c r="N34" i="52"/>
  <c r="K34" i="52"/>
  <c r="F34" i="52"/>
  <c r="I8" i="101" s="1"/>
  <c r="AK5" i="50"/>
  <c r="AJ29" i="50"/>
  <c r="AJ30" i="50" s="1"/>
  <c r="AJ27" i="50"/>
  <c r="AJ31" i="50"/>
  <c r="AJ28" i="50"/>
  <c r="AJ32" i="50"/>
  <c r="AI5" i="50"/>
  <c r="AH29" i="50"/>
  <c r="AH30" i="50" s="1"/>
  <c r="AH31" i="50"/>
  <c r="AH28" i="50"/>
  <c r="AH32" i="50"/>
  <c r="AN30" i="61"/>
  <c r="AN27" i="61"/>
  <c r="AN28" i="61" s="1"/>
  <c r="AO5" i="61"/>
  <c r="AN25" i="61"/>
  <c r="AN29" i="61"/>
  <c r="AN26" i="61"/>
  <c r="AP30" i="61"/>
  <c r="AP27" i="61"/>
  <c r="AP28" i="61" s="1"/>
  <c r="AQ5" i="61"/>
  <c r="AP25" i="61"/>
  <c r="AP29" i="61"/>
  <c r="AP26" i="61"/>
  <c r="M8" i="101" l="1"/>
  <c r="M7" i="101"/>
  <c r="AI32" i="50"/>
  <c r="AI28" i="50"/>
  <c r="AI29" i="50"/>
  <c r="AI30" i="50" s="1"/>
  <c r="AI31" i="50"/>
  <c r="AI27" i="50"/>
  <c r="AK29" i="50"/>
  <c r="AK30" i="50" s="1"/>
  <c r="AK27" i="50"/>
  <c r="AK32" i="50"/>
  <c r="AK31" i="50"/>
  <c r="AK28" i="50"/>
  <c r="AQ27" i="61"/>
  <c r="AQ28" i="61" s="1"/>
  <c r="AQ25" i="61"/>
  <c r="AQ26" i="61"/>
  <c r="AQ30" i="61"/>
  <c r="AQ29" i="61"/>
  <c r="AO30" i="61"/>
  <c r="AO26" i="61"/>
  <c r="AO29" i="61"/>
  <c r="AO25" i="61"/>
  <c r="AO27" i="61"/>
  <c r="AO28" i="61" s="1"/>
  <c r="AP23" i="63" l="1"/>
  <c r="AQ23" i="63" s="1"/>
  <c r="AP22" i="63"/>
  <c r="AQ22" i="63" s="1"/>
  <c r="AN22" i="63"/>
  <c r="AO22" i="63" s="1"/>
  <c r="AP21" i="63"/>
  <c r="AQ21" i="63" s="1"/>
  <c r="AN20" i="63"/>
  <c r="AO20" i="63" s="1"/>
  <c r="AP20" i="63"/>
  <c r="AQ20" i="63" s="1"/>
  <c r="AN19" i="63"/>
  <c r="AO19" i="63" s="1"/>
  <c r="AP19" i="63"/>
  <c r="AQ19" i="63" s="1"/>
  <c r="AP18" i="63"/>
  <c r="AQ18" i="63" s="1"/>
  <c r="AP17" i="63"/>
  <c r="AQ17" i="63" s="1"/>
  <c r="AP16" i="63"/>
  <c r="AQ16" i="63" s="1"/>
  <c r="AP15" i="63"/>
  <c r="AQ15" i="63" s="1"/>
  <c r="AP14" i="63"/>
  <c r="AQ14" i="63" s="1"/>
  <c r="AP13" i="63"/>
  <c r="AQ13" i="63" s="1"/>
  <c r="AP12" i="63"/>
  <c r="AQ12" i="63" s="1"/>
  <c r="AN12" i="63"/>
  <c r="AO12" i="63" s="1"/>
  <c r="AP11" i="63"/>
  <c r="AQ11" i="63" s="1"/>
  <c r="AP10" i="63"/>
  <c r="AQ10" i="63" s="1"/>
  <c r="AP9" i="63"/>
  <c r="AQ9" i="63" s="1"/>
  <c r="AN9" i="63"/>
  <c r="AO9" i="63" s="1"/>
  <c r="AP7" i="63"/>
  <c r="AQ7" i="63" s="1"/>
  <c r="AN7" i="63"/>
  <c r="AO7" i="63" s="1"/>
  <c r="AN6" i="63"/>
  <c r="AO6" i="63" s="1"/>
  <c r="AP6" i="63"/>
  <c r="AQ6" i="63" s="1"/>
  <c r="AP5" i="63"/>
  <c r="AQ5" i="63" s="1"/>
  <c r="AN5" i="63"/>
  <c r="AO5" i="63" s="1"/>
  <c r="AN4" i="63"/>
  <c r="AP4" i="63"/>
  <c r="AJ25" i="61"/>
  <c r="AI25" i="61"/>
  <c r="AH25" i="61"/>
  <c r="AG25" i="61"/>
  <c r="AF25" i="61"/>
  <c r="AE25" i="61"/>
  <c r="AD25" i="61"/>
  <c r="AC25" i="61"/>
  <c r="AB25" i="61"/>
  <c r="AA25" i="61"/>
  <c r="Z25" i="61"/>
  <c r="Y25" i="61"/>
  <c r="X25" i="61"/>
  <c r="W25" i="61"/>
  <c r="V25" i="61"/>
  <c r="U25" i="61"/>
  <c r="T25" i="61"/>
  <c r="S25" i="61"/>
  <c r="R25" i="61"/>
  <c r="Q25" i="61"/>
  <c r="P25" i="61"/>
  <c r="O25" i="61"/>
  <c r="N25" i="61"/>
  <c r="M25" i="61"/>
  <c r="L25" i="61"/>
  <c r="K25" i="61"/>
  <c r="J25" i="61"/>
  <c r="I25" i="61"/>
  <c r="H25" i="61"/>
  <c r="G25" i="61"/>
  <c r="F25" i="61"/>
  <c r="AN23" i="59"/>
  <c r="AO23" i="59" s="1"/>
  <c r="AP22" i="59"/>
  <c r="AQ22" i="59" s="1"/>
  <c r="AN22" i="59"/>
  <c r="AO22" i="59" s="1"/>
  <c r="AP21" i="59"/>
  <c r="AQ21" i="59" s="1"/>
  <c r="AP20" i="59"/>
  <c r="AQ20" i="59" s="1"/>
  <c r="AP19" i="59"/>
  <c r="AQ19" i="59" s="1"/>
  <c r="AN19" i="59"/>
  <c r="AO19" i="59" s="1"/>
  <c r="AP18" i="59"/>
  <c r="AQ18" i="59" s="1"/>
  <c r="AN17" i="59"/>
  <c r="AO17" i="59" s="1"/>
  <c r="AP16" i="59"/>
  <c r="AQ16" i="59" s="1"/>
  <c r="AN15" i="59"/>
  <c r="AO15" i="59" s="1"/>
  <c r="AP15" i="59"/>
  <c r="AQ15" i="59" s="1"/>
  <c r="AP14" i="59"/>
  <c r="AQ14" i="59" s="1"/>
  <c r="AN13" i="59"/>
  <c r="AO13" i="59" s="1"/>
  <c r="AP11" i="59"/>
  <c r="AQ11" i="59" s="1"/>
  <c r="AP10" i="59"/>
  <c r="AQ10" i="59" s="1"/>
  <c r="AP9" i="59"/>
  <c r="AQ9" i="59" s="1"/>
  <c r="AN9" i="59"/>
  <c r="AO9" i="59" s="1"/>
  <c r="AP7" i="59"/>
  <c r="AQ7" i="59" s="1"/>
  <c r="AN6" i="59"/>
  <c r="AO6" i="59" s="1"/>
  <c r="AP5" i="59"/>
  <c r="AQ5" i="59" s="1"/>
  <c r="AN5" i="59"/>
  <c r="AO5" i="59" s="1"/>
  <c r="AP4" i="59"/>
  <c r="AN4" i="59"/>
  <c r="AQ4" i="59" l="1"/>
  <c r="AO4" i="59"/>
  <c r="AQ4" i="63"/>
  <c r="AO4" i="63"/>
  <c r="AN17" i="63"/>
  <c r="AO17" i="63" s="1"/>
  <c r="AN14" i="63"/>
  <c r="AO14" i="63" s="1"/>
  <c r="AN13" i="63"/>
  <c r="AO13" i="63" s="1"/>
  <c r="AN10" i="63"/>
  <c r="AO10" i="63" s="1"/>
  <c r="AN23" i="63"/>
  <c r="AO23" i="63" s="1"/>
  <c r="AN3" i="63"/>
  <c r="AN18" i="63"/>
  <c r="AO18" i="63" s="1"/>
  <c r="AN15" i="63"/>
  <c r="AO15" i="63" s="1"/>
  <c r="AP3" i="63"/>
  <c r="AP24" i="63" s="1"/>
  <c r="AN11" i="63"/>
  <c r="AO11" i="63" s="1"/>
  <c r="AN21" i="63"/>
  <c r="AO21" i="63" s="1"/>
  <c r="AN16" i="63"/>
  <c r="AO16" i="63" s="1"/>
  <c r="AN14" i="59"/>
  <c r="AO14" i="59" s="1"/>
  <c r="AP17" i="59"/>
  <c r="AQ17" i="59" s="1"/>
  <c r="AN10" i="59"/>
  <c r="AO10" i="59" s="1"/>
  <c r="AP13" i="59"/>
  <c r="AQ13" i="59" s="1"/>
  <c r="AN3" i="59"/>
  <c r="AN18" i="59"/>
  <c r="AO18" i="59" s="1"/>
  <c r="AP23" i="59"/>
  <c r="AQ23" i="59" s="1"/>
  <c r="AP3" i="59"/>
  <c r="AP6" i="59"/>
  <c r="AQ6" i="59" s="1"/>
  <c r="AN11" i="59"/>
  <c r="AO11" i="59" s="1"/>
  <c r="AN20" i="59"/>
  <c r="AO20" i="59" s="1"/>
  <c r="AN7" i="59"/>
  <c r="AO7" i="59" s="1"/>
  <c r="AN21" i="59"/>
  <c r="AO21" i="59" s="1"/>
  <c r="AN16" i="59"/>
  <c r="AO16" i="59" s="1"/>
  <c r="AN24" i="63" l="1"/>
  <c r="AP24" i="59"/>
  <c r="AP29" i="59"/>
  <c r="AP25" i="59"/>
  <c r="AP26" i="59"/>
  <c r="AP27" i="59" s="1"/>
  <c r="AP28" i="59"/>
  <c r="AN28" i="59"/>
  <c r="AN24" i="59"/>
  <c r="AN25" i="59"/>
  <c r="AN26" i="59"/>
  <c r="AN27" i="59" s="1"/>
  <c r="AN29" i="59"/>
  <c r="AP25" i="63"/>
  <c r="AP26" i="63"/>
  <c r="AP27" i="63" s="1"/>
  <c r="AP28" i="63"/>
  <c r="AN26" i="63"/>
  <c r="AN27" i="63" s="1"/>
  <c r="AN25" i="63"/>
  <c r="AN28" i="63"/>
  <c r="AQ3" i="63"/>
  <c r="AQ24" i="63" s="1"/>
  <c r="AO3" i="63"/>
  <c r="AO24" i="63" s="1"/>
  <c r="AQ3" i="59"/>
  <c r="AO3" i="59"/>
  <c r="AO29" i="59" l="1"/>
  <c r="AO28" i="59"/>
  <c r="AO24" i="59"/>
  <c r="AO25" i="59"/>
  <c r="AO26" i="59"/>
  <c r="AO27" i="59" s="1"/>
  <c r="AQ25" i="59"/>
  <c r="AQ26" i="59"/>
  <c r="AQ27" i="59" s="1"/>
  <c r="AQ24" i="59"/>
  <c r="AQ29" i="59"/>
  <c r="AQ28" i="59"/>
  <c r="AO25" i="63"/>
  <c r="AO28" i="63"/>
  <c r="AO26" i="63"/>
  <c r="AO27" i="63" s="1"/>
  <c r="AQ25" i="63"/>
  <c r="AQ28" i="63"/>
  <c r="AQ26" i="63"/>
  <c r="AQ27" i="63" s="1"/>
  <c r="AD29" i="52" l="1"/>
  <c r="AC29" i="52"/>
  <c r="AB29" i="52"/>
  <c r="AA29" i="52"/>
  <c r="Z29" i="52"/>
  <c r="Y29" i="52"/>
  <c r="X29" i="52"/>
  <c r="W29" i="52"/>
  <c r="V29" i="52"/>
  <c r="U29" i="52"/>
  <c r="T29" i="52"/>
  <c r="S29" i="52"/>
  <c r="R29" i="52"/>
  <c r="Q29" i="52"/>
  <c r="P29" i="52"/>
  <c r="O29" i="52"/>
  <c r="N29" i="52"/>
  <c r="M29" i="52"/>
  <c r="L29" i="52"/>
  <c r="K29" i="52"/>
  <c r="J29" i="52"/>
  <c r="I29" i="52"/>
  <c r="H29" i="52"/>
  <c r="G29" i="52"/>
  <c r="F29" i="52"/>
  <c r="AJ10" i="52"/>
  <c r="AK10" i="52" s="1"/>
  <c r="AH10" i="52"/>
  <c r="AI10" i="52" s="1"/>
  <c r="AJ9" i="52"/>
  <c r="AK9" i="52" s="1"/>
  <c r="AH9" i="52"/>
  <c r="AI9" i="52" s="1"/>
  <c r="AJ28" i="52"/>
  <c r="AK28" i="52" s="1"/>
  <c r="AJ27" i="52"/>
  <c r="AK27" i="52" s="1"/>
  <c r="AH27" i="52"/>
  <c r="AI27" i="52" s="1"/>
  <c r="AJ26" i="52"/>
  <c r="AK26" i="52" s="1"/>
  <c r="AH26" i="52"/>
  <c r="AI26" i="52" s="1"/>
  <c r="AJ25" i="52"/>
  <c r="AK25" i="52" s="1"/>
  <c r="AJ24" i="52"/>
  <c r="AK24" i="52" s="1"/>
  <c r="AH24" i="52"/>
  <c r="AI24" i="52" s="1"/>
  <c r="AJ23" i="52"/>
  <c r="AK23" i="52" s="1"/>
  <c r="AJ22" i="52"/>
  <c r="AK22" i="52" s="1"/>
  <c r="AJ21" i="52"/>
  <c r="AK21" i="52" s="1"/>
  <c r="AH21" i="52"/>
  <c r="AI21" i="52" s="1"/>
  <c r="AH20" i="52"/>
  <c r="AI20" i="52" s="1"/>
  <c r="AJ20" i="52"/>
  <c r="AK20" i="52" s="1"/>
  <c r="AJ19" i="52"/>
  <c r="AK19" i="52" s="1"/>
  <c r="AH18" i="52"/>
  <c r="AI18" i="52" s="1"/>
  <c r="AJ17" i="52"/>
  <c r="AK17" i="52" s="1"/>
  <c r="AJ16" i="52"/>
  <c r="AK16" i="52" s="1"/>
  <c r="AJ7" i="52"/>
  <c r="AK7" i="52" s="1"/>
  <c r="AJ6" i="52"/>
  <c r="AK6" i="52" s="1"/>
  <c r="AJ5" i="52"/>
  <c r="AK5" i="52" s="1"/>
  <c r="AJ4" i="52"/>
  <c r="AK4" i="52" s="1"/>
  <c r="AD27" i="50"/>
  <c r="AC27" i="50"/>
  <c r="AB27" i="50"/>
  <c r="AA27" i="50"/>
  <c r="Z27" i="50"/>
  <c r="Y27" i="50"/>
  <c r="X27" i="50"/>
  <c r="W27" i="50"/>
  <c r="V27" i="50"/>
  <c r="U27" i="50"/>
  <c r="T27" i="50"/>
  <c r="S27" i="50"/>
  <c r="R27" i="50"/>
  <c r="Q27" i="50"/>
  <c r="P27" i="50"/>
  <c r="O27" i="50"/>
  <c r="N27" i="50"/>
  <c r="M27" i="50"/>
  <c r="L27" i="50"/>
  <c r="K27" i="50"/>
  <c r="J27" i="50"/>
  <c r="I27" i="50"/>
  <c r="H27" i="50"/>
  <c r="G27" i="50"/>
  <c r="F27" i="50"/>
  <c r="AF29" i="48"/>
  <c r="AC29" i="48"/>
  <c r="AB29" i="48"/>
  <c r="AA29" i="48"/>
  <c r="Z29" i="48"/>
  <c r="Y29" i="48"/>
  <c r="X29" i="48"/>
  <c r="W29" i="48"/>
  <c r="U29" i="48"/>
  <c r="T29" i="48"/>
  <c r="S29" i="48"/>
  <c r="R29" i="48"/>
  <c r="Q29" i="48"/>
  <c r="P29" i="48"/>
  <c r="O29" i="48"/>
  <c r="N29" i="48"/>
  <c r="M29" i="48"/>
  <c r="L29" i="48"/>
  <c r="K29" i="48"/>
  <c r="J29" i="48"/>
  <c r="I29" i="48"/>
  <c r="H29" i="48"/>
  <c r="G29" i="48"/>
  <c r="F29" i="48"/>
  <c r="AH28" i="48"/>
  <c r="AI28" i="48" s="1"/>
  <c r="AJ27" i="48"/>
  <c r="AK27" i="48" s="1"/>
  <c r="AH27" i="48"/>
  <c r="AI27" i="48" s="1"/>
  <c r="AJ26" i="48"/>
  <c r="AK26" i="48" s="1"/>
  <c r="AJ25" i="48"/>
  <c r="AK25" i="48" s="1"/>
  <c r="AJ23" i="48"/>
  <c r="AK23" i="48" s="1"/>
  <c r="AJ21" i="48"/>
  <c r="AK21" i="48" s="1"/>
  <c r="AH21" i="48"/>
  <c r="AI21" i="48" s="1"/>
  <c r="AH20" i="48"/>
  <c r="AI20" i="48" s="1"/>
  <c r="AJ20" i="48"/>
  <c r="AK20" i="48" s="1"/>
  <c r="AJ19" i="48"/>
  <c r="AK19" i="48" s="1"/>
  <c r="AJ18" i="48"/>
  <c r="AK18" i="48" s="1"/>
  <c r="AJ16" i="48"/>
  <c r="AK16" i="48" s="1"/>
  <c r="AJ14" i="48"/>
  <c r="AK14" i="48" s="1"/>
  <c r="AJ13" i="48"/>
  <c r="AK13" i="48" s="1"/>
  <c r="AJ12" i="48"/>
  <c r="AK12" i="48" s="1"/>
  <c r="AH12" i="48"/>
  <c r="AI12" i="48" s="1"/>
  <c r="AJ7" i="48"/>
  <c r="AK7" i="48" s="1"/>
  <c r="AH6" i="48"/>
  <c r="AI6" i="48" s="1"/>
  <c r="AJ5" i="48"/>
  <c r="AK5" i="48" s="1"/>
  <c r="AH5" i="48"/>
  <c r="AI5" i="48" s="1"/>
  <c r="AH4" i="48"/>
  <c r="AI4" i="48" s="1"/>
  <c r="AK4" i="48"/>
  <c r="AH5" i="52" l="1"/>
  <c r="AI5" i="52" s="1"/>
  <c r="AH4" i="52"/>
  <c r="AI4" i="52" s="1"/>
  <c r="AH16" i="52"/>
  <c r="AI16" i="52" s="1"/>
  <c r="AJ18" i="52"/>
  <c r="AK18" i="52" s="1"/>
  <c r="AH28" i="52"/>
  <c r="AI28" i="52" s="1"/>
  <c r="AH25" i="52"/>
  <c r="AI25" i="52" s="1"/>
  <c r="AH6" i="52"/>
  <c r="AI6" i="52" s="1"/>
  <c r="AH22" i="52"/>
  <c r="AI22" i="52" s="1"/>
  <c r="AH3" i="52"/>
  <c r="AH19" i="52"/>
  <c r="AI19" i="52" s="1"/>
  <c r="AJ3" i="52"/>
  <c r="AH7" i="52"/>
  <c r="AI7" i="52" s="1"/>
  <c r="AH23" i="52"/>
  <c r="AI23" i="52" s="1"/>
  <c r="AF30" i="52"/>
  <c r="AH17" i="52"/>
  <c r="AI17" i="52" s="1"/>
  <c r="AH16" i="48"/>
  <c r="AI16" i="48" s="1"/>
  <c r="AH25" i="48"/>
  <c r="AI25" i="48" s="1"/>
  <c r="AJ28" i="48"/>
  <c r="AK28" i="48" s="1"/>
  <c r="AH19" i="48"/>
  <c r="AI19" i="48" s="1"/>
  <c r="AH14" i="48"/>
  <c r="AI14" i="48" s="1"/>
  <c r="AH26" i="48"/>
  <c r="AI26" i="48" s="1"/>
  <c r="AH7" i="48"/>
  <c r="AI7" i="48" s="1"/>
  <c r="AH23" i="48"/>
  <c r="AI23" i="48" s="1"/>
  <c r="AJ6" i="48"/>
  <c r="AK6" i="48" s="1"/>
  <c r="AH13" i="48"/>
  <c r="AI13" i="48" s="1"/>
  <c r="AH18" i="48"/>
  <c r="AI18" i="48" s="1"/>
  <c r="AH31" i="52" l="1"/>
  <c r="AH32" i="52" s="1"/>
  <c r="AH29" i="52"/>
  <c r="AH34" i="52"/>
  <c r="AH30" i="52"/>
  <c r="AH33" i="52"/>
  <c r="AI3" i="52"/>
  <c r="AI29" i="52" s="1"/>
  <c r="AJ34" i="52"/>
  <c r="AJ30" i="52"/>
  <c r="AJ29" i="52"/>
  <c r="AJ33" i="52"/>
  <c r="AK3" i="52"/>
  <c r="AJ31" i="52"/>
  <c r="AJ32" i="52" s="1"/>
  <c r="AK34" i="52" l="1"/>
  <c r="AK30" i="52"/>
  <c r="AK33" i="52"/>
  <c r="AK31" i="52"/>
  <c r="AK32" i="52" s="1"/>
  <c r="AK29" i="52"/>
  <c r="AI31" i="52"/>
  <c r="AI32" i="52" s="1"/>
  <c r="AI34" i="52"/>
  <c r="AI30" i="52"/>
  <c r="AI33" i="52"/>
  <c r="AD29" i="48" l="1"/>
  <c r="AE3" i="48"/>
  <c r="AH3" i="48" l="1"/>
  <c r="AI3" i="48" s="1"/>
  <c r="AJ3" i="48"/>
  <c r="AK3" i="48" l="1"/>
  <c r="AE9" i="48" l="1"/>
  <c r="AE10" i="48"/>
  <c r="AE11" i="48"/>
  <c r="AE8" i="48"/>
  <c r="V29" i="48"/>
  <c r="J127" i="48"/>
  <c r="J130" i="48"/>
  <c r="J136" i="48"/>
  <c r="J133" i="48"/>
  <c r="AH10" i="48" l="1"/>
  <c r="AI10" i="48" s="1"/>
  <c r="AF30" i="48"/>
  <c r="AJ11" i="48"/>
  <c r="AK11" i="48" s="1"/>
  <c r="AJ9" i="48"/>
  <c r="AK9" i="48" s="1"/>
  <c r="G30" i="48"/>
  <c r="N30" i="48"/>
  <c r="P30" i="48"/>
  <c r="L30" i="48"/>
  <c r="T30" i="48"/>
  <c r="J30" i="48"/>
  <c r="Z30" i="48"/>
  <c r="M33" i="48" s="1"/>
  <c r="L4" i="101" s="1"/>
  <c r="F30" i="48"/>
  <c r="U30" i="48"/>
  <c r="V30" i="48"/>
  <c r="I33" i="48" s="1"/>
  <c r="O30" i="48"/>
  <c r="I30" i="48"/>
  <c r="AB30" i="48"/>
  <c r="D33" i="48" s="1"/>
  <c r="G4" i="101" s="1"/>
  <c r="S30" i="48"/>
  <c r="M30" i="48"/>
  <c r="AH11" i="48"/>
  <c r="AI11" i="48" s="1"/>
  <c r="AH8" i="48"/>
  <c r="H30" i="48"/>
  <c r="Y30" i="48"/>
  <c r="L33" i="48" s="1"/>
  <c r="AC30" i="48"/>
  <c r="B33" i="48" s="1"/>
  <c r="E4" i="101" s="1"/>
  <c r="AJ10" i="48"/>
  <c r="AK10" i="48" s="1"/>
  <c r="Q30" i="48"/>
  <c r="W30" i="48"/>
  <c r="AD30" i="48"/>
  <c r="C33" i="48" s="1"/>
  <c r="F4" i="101" s="1"/>
  <c r="R30" i="48"/>
  <c r="AJ8" i="48"/>
  <c r="AA30" i="48"/>
  <c r="AH9" i="48"/>
  <c r="AI9" i="48" s="1"/>
  <c r="X30" i="48"/>
  <c r="AE29" i="48"/>
  <c r="K30" i="48"/>
  <c r="E33" i="48" s="1"/>
  <c r="H4" i="101" s="1"/>
  <c r="G33" i="48" l="1"/>
  <c r="J4" i="101" s="1"/>
  <c r="K33" i="48"/>
  <c r="F33" i="48"/>
  <c r="I4" i="101" s="1"/>
  <c r="H33" i="48"/>
  <c r="J33" i="48"/>
  <c r="K4" i="101" s="1"/>
  <c r="N33" i="48"/>
  <c r="M4" i="101" s="1"/>
  <c r="AJ30" i="48"/>
  <c r="AJ34" i="48"/>
  <c r="AJ31" i="48"/>
  <c r="AJ32" i="48" s="1"/>
  <c r="AJ29" i="48"/>
  <c r="AJ33" i="48"/>
  <c r="AK8" i="48"/>
  <c r="AI8" i="48"/>
  <c r="AH29" i="48"/>
  <c r="AH34" i="48"/>
  <c r="AH31" i="48"/>
  <c r="AH32" i="48" s="1"/>
  <c r="AH33" i="48"/>
  <c r="AH30" i="48"/>
  <c r="AI29" i="48" l="1"/>
  <c r="AI31" i="48"/>
  <c r="AI32" i="48" s="1"/>
  <c r="AI34" i="48"/>
  <c r="AI30" i="48"/>
  <c r="AK29" i="48"/>
  <c r="AK33" i="48"/>
  <c r="AK31" i="48"/>
  <c r="AK32" i="48" s="1"/>
  <c r="AK30" i="48"/>
  <c r="AK34" i="48"/>
  <c r="AI33" i="4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522015E-06F5-484E-BCAE-F258B9279356}" keepAlive="1" name="Query - pathfinder_data" description="Connection to the 'pathfinder_data' query in the workbook." type="5" refreshedVersion="6" background="1">
    <dbPr connection="Provider=Microsoft.Mashup.OleDb.1;Data Source=$Workbook$;Location=pathfinder_data;Extended Properties=&quot;&quot;" command="SELECT * FROM [pathfinder_data]"/>
  </connection>
  <connection id="2" xr16:uid="{3773EE66-EAE8-4C1B-AB64-18DF4CDD16BA}" keepAlive="1" name="Query - pathfinder_data (2)" description="Connection to the 'pathfinder_data (2)' query in the workbook." type="5" refreshedVersion="6" background="1">
    <dbPr connection="Provider=Microsoft.Mashup.OleDb.1;Data Source=$Workbook$;Location=&quot;pathfinder_data (2)&quot;;Extended Properties=&quot;&quot;" command="SELECT * FROM [pathfinder_data (2)]"/>
  </connection>
  <connection id="3" xr16:uid="{00000000-0015-0000-FFFF-FFFF00000000}" keepAlive="1" name="Query - stats" description="Connection to the 'stats' query in the workbook." type="5" refreshedVersion="6" background="1" saveData="1">
    <dbPr connection="Provider=Microsoft.Mashup.OleDb.1;Data Source=$Workbook$;Location=stats;Extended Properties=&quot;&quot;" command="SELECT * FROM [stats]"/>
  </connection>
</connections>
</file>

<file path=xl/sharedStrings.xml><?xml version="1.0" encoding="utf-8"?>
<sst xmlns="http://schemas.openxmlformats.org/spreadsheetml/2006/main" count="1631" uniqueCount="233">
  <si>
    <t>pathfinder</t>
  </si>
  <si>
    <t>kmeans</t>
  </si>
  <si>
    <t>Benchmark</t>
  </si>
  <si>
    <t>SobolQRNG</t>
  </si>
  <si>
    <t>sgemm</t>
  </si>
  <si>
    <t>backprop_k1</t>
  </si>
  <si>
    <t>BinomialOptions</t>
  </si>
  <si>
    <t>b+tree_k1</t>
  </si>
  <si>
    <t>dct8x8</t>
  </si>
  <si>
    <t>fastWalshTransform_k1</t>
  </si>
  <si>
    <t>histogram_k1</t>
  </si>
  <si>
    <t>mergesort_k1</t>
  </si>
  <si>
    <t>quasirandomGenerator_k1</t>
  </si>
  <si>
    <t>sradv1</t>
  </si>
  <si>
    <t>mri-q</t>
  </si>
  <si>
    <t>sad</t>
  </si>
  <si>
    <t>backprop_k2</t>
  </si>
  <si>
    <t>b+tree_k2</t>
  </si>
  <si>
    <t>fastWalshTransform_k2</t>
  </si>
  <si>
    <t>mergesort_k2</t>
  </si>
  <si>
    <t>quasirandomGenerator_k2</t>
  </si>
  <si>
    <t>Benchmark Suite</t>
  </si>
  <si>
    <t>#Unique Kernels</t>
  </si>
  <si>
    <t xml:space="preserve"> Kernel</t>
  </si>
  <si>
    <t>Rodinia</t>
  </si>
  <si>
    <t>_Z22bpnn_layerforward_CUDAPfS_S_S_ii</t>
  </si>
  <si>
    <t>_Z21binomialOptionsKernelv</t>
  </si>
  <si>
    <t>findK</t>
  </si>
  <si>
    <t>_Z14CUDAkernel2DCTPfS_i</t>
  </si>
  <si>
    <t>_Z15fwtBatch2KernelPfS_i</t>
  </si>
  <si>
    <t>_Z17histogram64KernelPjP5uint4j</t>
  </si>
  <si>
    <t>_Z11kmeansPointPfiiiPiS_S_S0_</t>
  </si>
  <si>
    <t>_Z30mergeElementaryIntervalsKernelILj1EEvPjS0_S0_S0_S0_S0_jj</t>
  </si>
  <si>
    <t>_Z14dynproc_kerneliPiS_S_iiii</t>
  </si>
  <si>
    <t>_Z26quasirandomGeneratorKernelPfjj</t>
  </si>
  <si>
    <t>_Z15sobolGPU_kerneljjPjPf</t>
  </si>
  <si>
    <t>_Z4sradfiilPiS_S_S_PfS0_S0_S0_fS0_S0_</t>
  </si>
  <si>
    <t>Parboil</t>
  </si>
  <si>
    <t>_Z12ComputeQ_GPUiiPfS_S_S_S_</t>
  </si>
  <si>
    <t>_Z9mysgemmNTPKfiS0_iPfiiff</t>
  </si>
  <si>
    <t>_Z11mb_sad_calcPtS_ii</t>
  </si>
  <si>
    <t>_Z24bpnn_adjust_weights_cudaPfiS_iS_S_</t>
  </si>
  <si>
    <t>findRangeK</t>
  </si>
  <si>
    <t>_Z15fwtBatch1KernelPfS_i</t>
  </si>
  <si>
    <t>_Z21mergeSortSharedKernelILj1EEvPjS0_S0_S0_j</t>
  </si>
  <si>
    <t>_Z16inverseCNDKernelPfPjj</t>
  </si>
  <si>
    <t>Max</t>
  </si>
  <si>
    <t>#Unique Kernels in Benchmark</t>
  </si>
  <si>
    <t>Selected Kernel</t>
  </si>
  <si>
    <t>Suite</t>
  </si>
  <si>
    <t>Benchmark Domain</t>
  </si>
  <si>
    <t>Runtime Covered</t>
  </si>
  <si>
    <t>Pattern Recognition</t>
  </si>
  <si>
    <t>Computational Finance</t>
  </si>
  <si>
    <t>Search</t>
  </si>
  <si>
    <t>Image/Video Compression</t>
  </si>
  <si>
    <t>Data-Parallel Algorithms</t>
  </si>
  <si>
    <t>Image Processing</t>
  </si>
  <si>
    <t>Data Mining</t>
  </si>
  <si>
    <t>Grid Traversal</t>
  </si>
  <si>
    <t>Medical Imaging</t>
  </si>
  <si>
    <t>Dense Linear Algebra</t>
  </si>
  <si>
    <t>fastWalshTransform</t>
  </si>
  <si>
    <t>histogram</t>
  </si>
  <si>
    <t>quasirandomGenerator</t>
  </si>
  <si>
    <t>b+tree</t>
  </si>
  <si>
    <t>backprop</t>
  </si>
  <si>
    <t>Rel_Error = (Sim_Total - HW_Total) / HW_Total</t>
  </si>
  <si>
    <t>ABS_Rel_Error = abs (Rel_Error)</t>
  </si>
  <si>
    <t>Error = Sim_Total - HW_Total</t>
  </si>
  <si>
    <t>Mean</t>
  </si>
  <si>
    <t>Variance</t>
  </si>
  <si>
    <t>StandardDev</t>
  </si>
  <si>
    <t>95% Interval</t>
  </si>
  <si>
    <t>Min</t>
  </si>
  <si>
    <t>Power per Component from GPUWattch (in Watts)</t>
  </si>
  <si>
    <t>Sim_Total (in Watts)</t>
  </si>
  <si>
    <t>HW_Total (in Watts)</t>
  </si>
  <si>
    <t>ABS_Error</t>
  </si>
  <si>
    <t>Avg CHIP Power</t>
  </si>
  <si>
    <t>Avg SYSTEM Power (Normalized)</t>
  </si>
  <si>
    <t>Pearson r</t>
  </si>
  <si>
    <t>diagonal line</t>
  </si>
  <si>
    <t>STATICP</t>
  </si>
  <si>
    <t>CONSTP</t>
  </si>
  <si>
    <t>CudaSDK11.0</t>
  </si>
  <si>
    <t>_Z14CUDAkernel1DCTPfiiiy</t>
  </si>
  <si>
    <t>dct8x8_k1</t>
  </si>
  <si>
    <t>dct8x8_k2</t>
  </si>
  <si>
    <t>histogram_k2</t>
  </si>
  <si>
    <t xml:space="preserve"> _Z18histogram256KernelPjS_j</t>
  </si>
  <si>
    <t>Validation Kernels Name</t>
  </si>
  <si>
    <t xml:space="preserve"> _Z14calculate_tempiPfS_S_iiiiffffff</t>
  </si>
  <si>
    <t>hotspot</t>
  </si>
  <si>
    <t>b+tree-rodinia-3.1_k1</t>
  </si>
  <si>
    <t>b+tree-rodinia-3.1_k2</t>
  </si>
  <si>
    <t>backprop-rodinia-3.1_k1</t>
  </si>
  <si>
    <t>backprop-rodinia-3.1_k2</t>
  </si>
  <si>
    <t>binomialOptions_k1</t>
  </si>
  <si>
    <t>hotspot-rodinia-3.1_k1</t>
  </si>
  <si>
    <t>kmeans-rodinia-3.1_k1</t>
  </si>
  <si>
    <t>mergeSort_k1</t>
  </si>
  <si>
    <t>mergeSort_k2</t>
  </si>
  <si>
    <t>parboil-mri-q_k1</t>
  </si>
  <si>
    <t>parboil-sad_k1</t>
  </si>
  <si>
    <t>parboil-sgemm_k1</t>
  </si>
  <si>
    <t>pathfinder-rodinia-3.1_k1</t>
  </si>
  <si>
    <t>srad_v1-rodinia-3.1_k1</t>
  </si>
  <si>
    <t>cutlass -wmma-2560x16x2560</t>
  </si>
  <si>
    <t>CUTLASS GEMM wmma Suite</t>
  </si>
  <si>
    <t>cutlass_k1</t>
  </si>
  <si>
    <t>cutlass_k2</t>
  </si>
  <si>
    <t>cutlass_k3</t>
  </si>
  <si>
    <t>cutlass -wmma-4096x128x4096</t>
  </si>
  <si>
    <t>cutlass -wmma-2560x512x2560</t>
  </si>
  <si>
    <t>Physics Simulation</t>
  </si>
  <si>
    <t>General Matrix Multiplication (GEMM)</t>
  </si>
  <si>
    <t>Rodinia-3.1</t>
  </si>
  <si>
    <t>binomialOptions</t>
  </si>
  <si>
    <t>mergeSort</t>
  </si>
  <si>
    <t>srad_v1</t>
  </si>
  <si>
    <t>CUTLASS GEMM wmma</t>
  </si>
  <si>
    <t>TCP</t>
  </si>
  <si>
    <t>IBP</t>
  </si>
  <si>
    <t>ICP</t>
  </si>
  <si>
    <t>DCP</t>
  </si>
  <si>
    <t>CCP</t>
  </si>
  <si>
    <t>SHRDP</t>
  </si>
  <si>
    <t>RFP</t>
  </si>
  <si>
    <t>INTP</t>
  </si>
  <si>
    <t>FPUP</t>
  </si>
  <si>
    <t>DPUP</t>
  </si>
  <si>
    <t>INT_MULP</t>
  </si>
  <si>
    <t>FP_MULP</t>
  </si>
  <si>
    <t>FP_SQRTP</t>
  </si>
  <si>
    <t>FP_LGP</t>
  </si>
  <si>
    <t>FP_SINP</t>
  </si>
  <si>
    <t>FP_EXP</t>
  </si>
  <si>
    <t>DP_MULP</t>
  </si>
  <si>
    <t>TENSORP</t>
  </si>
  <si>
    <t>TEXP</t>
  </si>
  <si>
    <t>SCHEDP</t>
  </si>
  <si>
    <t>L2CP</t>
  </si>
  <si>
    <t>DRAMP</t>
  </si>
  <si>
    <t>PIPEP</t>
  </si>
  <si>
    <t>IDLE_COREP</t>
  </si>
  <si>
    <t>INT_MUL24P</t>
  </si>
  <si>
    <t>INT_MUL32P</t>
  </si>
  <si>
    <t>INT_DIVP</t>
  </si>
  <si>
    <t>FP_DIVP</t>
  </si>
  <si>
    <t>DP_DIVP</t>
  </si>
  <si>
    <t>Static</t>
  </si>
  <si>
    <t>cudaTensor_k1</t>
  </si>
  <si>
    <t>_Z12compute_gemmPK6__halfS1_PKfPfff</t>
  </si>
  <si>
    <t>Scaling factor for dynamic power components</t>
  </si>
  <si>
    <t>Volta</t>
  </si>
  <si>
    <t>Fermi</t>
  </si>
  <si>
    <t>scaling for IdleP</t>
  </si>
  <si>
    <t>scaling for DynamicP</t>
  </si>
  <si>
    <t xml:space="preserve">16nm -&gt; 11nm SCALED </t>
  </si>
  <si>
    <t>CV^2</t>
  </si>
  <si>
    <t>16/14 nm</t>
  </si>
  <si>
    <t>11/10 nm</t>
  </si>
  <si>
    <t>cudaTensorCoreGemm</t>
  </si>
  <si>
    <t>ALU</t>
  </si>
  <si>
    <t>SFU</t>
  </si>
  <si>
    <t>TENSOR</t>
  </si>
  <si>
    <t>RegFile</t>
  </si>
  <si>
    <t>Idle SM</t>
  </si>
  <si>
    <t>Others</t>
  </si>
  <si>
    <t>Const</t>
  </si>
  <si>
    <t>DRAM + MC</t>
  </si>
  <si>
    <t>walsh_K1</t>
  </si>
  <si>
    <t>bprop_K2</t>
  </si>
  <si>
    <t>qrng_K2</t>
  </si>
  <si>
    <t>bprop_K1</t>
  </si>
  <si>
    <t>b+tree_K1</t>
  </si>
  <si>
    <t>histo_K1</t>
  </si>
  <si>
    <t>b+tree_K2</t>
  </si>
  <si>
    <t>walsh_K2</t>
  </si>
  <si>
    <t>sad_K1</t>
  </si>
  <si>
    <t>qrng_K1</t>
  </si>
  <si>
    <t>binOpt_K1</t>
  </si>
  <si>
    <t>dct_K1</t>
  </si>
  <si>
    <t>dct_K2</t>
  </si>
  <si>
    <t>hspot_K1</t>
  </si>
  <si>
    <t>kmns_K1</t>
  </si>
  <si>
    <t>mSort_K1</t>
  </si>
  <si>
    <t>mSort_K2</t>
  </si>
  <si>
    <t>mriq_K1</t>
  </si>
  <si>
    <t>sgemm_K1</t>
  </si>
  <si>
    <t>pfind_K1</t>
  </si>
  <si>
    <t>srad_K1</t>
  </si>
  <si>
    <t>cutlass_K1</t>
  </si>
  <si>
    <t>cutlass_K2</t>
  </si>
  <si>
    <t>cutlass_K3</t>
  </si>
  <si>
    <t>cTensor_K1</t>
  </si>
  <si>
    <t>L2 + NOC</t>
  </si>
  <si>
    <t>L1D+SHRD</t>
  </si>
  <si>
    <t>Measured</t>
  </si>
  <si>
    <t xml:space="preserve">   </t>
  </si>
  <si>
    <t>icache + Ccache</t>
  </si>
  <si>
    <t>sobol_K1</t>
  </si>
  <si>
    <t>FPU+ DPU</t>
  </si>
  <si>
    <t>Average</t>
  </si>
  <si>
    <t>Caches + NOC</t>
  </si>
  <si>
    <t>Idle_SM</t>
  </si>
  <si>
    <t>Total Runtime Coverage</t>
  </si>
  <si>
    <t>Pascal (norm. to Volta)</t>
  </si>
  <si>
    <t>Turing (norm. to Volta)</t>
  </si>
  <si>
    <t>Turing (norm. to Pascal)</t>
  </si>
  <si>
    <t>Avg.</t>
  </si>
  <si>
    <t>diagonal</t>
  </si>
  <si>
    <t>Modeled</t>
  </si>
  <si>
    <t>#kernel launches</t>
  </si>
  <si>
    <t>Volta GV100 SASS</t>
  </si>
  <si>
    <t>Volta GV100 HW</t>
  </si>
  <si>
    <t>Volta GV100 SIM</t>
  </si>
  <si>
    <t>Volta GV100 HYBRID</t>
  </si>
  <si>
    <t>Pascal TITANX SIM</t>
  </si>
  <si>
    <t>Turing RTX 2060S SIM</t>
  </si>
  <si>
    <t>Volta QV100 SASS HW</t>
  </si>
  <si>
    <t>Before Scaling</t>
  </si>
  <si>
    <t>BEFORE SCALING</t>
  </si>
  <si>
    <t>MAPE</t>
  </si>
  <si>
    <t>Pascal over Volta</t>
  </si>
  <si>
    <t>Turing over Pascal</t>
  </si>
  <si>
    <t>Turing over Volta</t>
  </si>
  <si>
    <t>sobolQRNG_k1</t>
  </si>
  <si>
    <t>CONSTP Fudge Factor</t>
  </si>
  <si>
    <t>Volta QV100 SASS HYBRID</t>
  </si>
  <si>
    <t>sobolQRNG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</si>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</sst>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rgb="FF202122"/>
      <name val="Arial"/>
      <family val="2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A5A5A5"/>
      </patternFill>
    </fill>
    <fill>
      <patternFill patternType="solid">
        <fgColor theme="6" tint="0.59999389629810485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5" borderId="0" applyNumberFormat="0" applyBorder="0" applyAlignment="0" applyProtection="0"/>
    <xf numFmtId="0" fontId="3" fillId="4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7" fillId="7" borderId="41" applyNumberFormat="0" applyAlignment="0" applyProtection="0"/>
  </cellStyleXfs>
  <cellXfs count="141">
    <xf numFmtId="0" fontId="0" fillId="0" borderId="0" xfId="0"/>
    <xf numFmtId="10" fontId="0" fillId="0" borderId="1" xfId="1" applyNumberFormat="1" applyFont="1" applyBorder="1"/>
    <xf numFmtId="10" fontId="0" fillId="0" borderId="0" xfId="0" applyNumberFormat="1"/>
    <xf numFmtId="10" fontId="0" fillId="0" borderId="2" xfId="1" applyNumberFormat="1" applyFont="1" applyBorder="1"/>
    <xf numFmtId="0" fontId="0" fillId="6" borderId="8" xfId="0" applyFill="1" applyBorder="1"/>
    <xf numFmtId="0" fontId="0" fillId="6" borderId="1" xfId="0" applyFill="1" applyBorder="1"/>
    <xf numFmtId="0" fontId="2" fillId="0" borderId="0" xfId="0" applyFont="1"/>
    <xf numFmtId="10" fontId="0" fillId="0" borderId="3" xfId="1" applyNumberFormat="1" applyFont="1" applyBorder="1"/>
    <xf numFmtId="164" fontId="0" fillId="0" borderId="1" xfId="1" applyNumberFormat="1" applyFont="1" applyBorder="1"/>
    <xf numFmtId="0" fontId="0" fillId="0" borderId="0" xfId="0"/>
    <xf numFmtId="0" fontId="1" fillId="2" borderId="1" xfId="2" applyBorder="1"/>
    <xf numFmtId="0" fontId="1" fillId="2" borderId="4" xfId="2" applyBorder="1"/>
    <xf numFmtId="0" fontId="1" fillId="2" borderId="5" xfId="2" applyBorder="1"/>
    <xf numFmtId="0" fontId="0" fillId="6" borderId="6" xfId="0" applyFill="1" applyBorder="1"/>
    <xf numFmtId="10" fontId="0" fillId="0" borderId="10" xfId="1" applyNumberFormat="1" applyFont="1" applyBorder="1"/>
    <xf numFmtId="2" fontId="0" fillId="0" borderId="6" xfId="0" applyNumberFormat="1" applyBorder="1"/>
    <xf numFmtId="0" fontId="2" fillId="6" borderId="10" xfId="0" applyFont="1" applyFill="1" applyBorder="1"/>
    <xf numFmtId="10" fontId="0" fillId="0" borderId="6" xfId="0" applyNumberFormat="1" applyBorder="1"/>
    <xf numFmtId="0" fontId="2" fillId="6" borderId="2" xfId="0" applyFont="1" applyFill="1" applyBorder="1"/>
    <xf numFmtId="2" fontId="0" fillId="0" borderId="1" xfId="1" applyNumberFormat="1" applyFont="1" applyBorder="1"/>
    <xf numFmtId="0" fontId="0" fillId="0" borderId="0" xfId="0" applyAlignment="1">
      <alignment wrapText="1"/>
    </xf>
    <xf numFmtId="0" fontId="2" fillId="6" borderId="4" xfId="0" applyFont="1" applyFill="1" applyBorder="1" applyAlignment="1">
      <alignment wrapText="1"/>
    </xf>
    <xf numFmtId="2" fontId="0" fillId="0" borderId="7" xfId="0" applyNumberFormat="1" applyBorder="1"/>
    <xf numFmtId="2" fontId="2" fillId="6" borderId="1" xfId="0" applyNumberFormat="1" applyFont="1" applyFill="1" applyBorder="1"/>
    <xf numFmtId="10" fontId="0" fillId="0" borderId="14" xfId="1" applyNumberFormat="1" applyFont="1" applyBorder="1"/>
    <xf numFmtId="0" fontId="2" fillId="6" borderId="14" xfId="0" applyFont="1" applyFill="1" applyBorder="1"/>
    <xf numFmtId="2" fontId="0" fillId="6" borderId="14" xfId="1" applyNumberFormat="1" applyFont="1" applyFill="1" applyBorder="1"/>
    <xf numFmtId="0" fontId="2" fillId="6" borderId="17" xfId="0" applyFont="1" applyFill="1" applyBorder="1"/>
    <xf numFmtId="10" fontId="0" fillId="3" borderId="1" xfId="1" applyNumberFormat="1" applyFont="1" applyFill="1" applyBorder="1"/>
    <xf numFmtId="0" fontId="2" fillId="6" borderId="18" xfId="0" applyFont="1" applyFill="1" applyBorder="1"/>
    <xf numFmtId="10" fontId="0" fillId="3" borderId="14" xfId="1" applyNumberFormat="1" applyFont="1" applyFill="1" applyBorder="1"/>
    <xf numFmtId="2" fontId="0" fillId="0" borderId="14" xfId="1" applyNumberFormat="1" applyFont="1" applyBorder="1"/>
    <xf numFmtId="2" fontId="0" fillId="0" borderId="1" xfId="0" applyNumberFormat="1" applyBorder="1"/>
    <xf numFmtId="0" fontId="0" fillId="0" borderId="0" xfId="0"/>
    <xf numFmtId="0" fontId="0" fillId="0" borderId="0" xfId="0"/>
    <xf numFmtId="0" fontId="0" fillId="6" borderId="6" xfId="0" applyFill="1" applyBorder="1" applyAlignment="1">
      <alignment vertical="center"/>
    </xf>
    <xf numFmtId="0" fontId="0" fillId="6" borderId="11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6" borderId="8" xfId="0" applyFill="1" applyBorder="1" applyAlignment="1">
      <alignment vertical="center"/>
    </xf>
    <xf numFmtId="0" fontId="0" fillId="6" borderId="1" xfId="0" applyFill="1" applyBorder="1" applyAlignment="1">
      <alignment horizontal="left" vertical="center"/>
    </xf>
    <xf numFmtId="0" fontId="0" fillId="0" borderId="0" xfId="0"/>
    <xf numFmtId="9" fontId="0" fillId="6" borderId="1" xfId="1" applyNumberFormat="1" applyFont="1" applyFill="1" applyBorder="1"/>
    <xf numFmtId="0" fontId="2" fillId="6" borderId="13" xfId="0" applyFont="1" applyFill="1" applyBorder="1" applyAlignment="1">
      <alignment wrapText="1"/>
    </xf>
    <xf numFmtId="0" fontId="0" fillId="0" borderId="0" xfId="0" applyFont="1"/>
    <xf numFmtId="0" fontId="0" fillId="6" borderId="11" xfId="0" applyFill="1" applyBorder="1"/>
    <xf numFmtId="10" fontId="0" fillId="3" borderId="6" xfId="1" applyNumberFormat="1" applyFont="1" applyFill="1" applyBorder="1"/>
    <xf numFmtId="2" fontId="0" fillId="0" borderId="27" xfId="1" applyNumberFormat="1" applyFont="1" applyBorder="1"/>
    <xf numFmtId="2" fontId="0" fillId="0" borderId="28" xfId="1" applyNumberFormat="1" applyFont="1" applyBorder="1"/>
    <xf numFmtId="2" fontId="0" fillId="0" borderId="26" xfId="0" applyNumberFormat="1" applyBorder="1"/>
    <xf numFmtId="2" fontId="0" fillId="0" borderId="27" xfId="0" applyNumberFormat="1" applyBorder="1"/>
    <xf numFmtId="0" fontId="2" fillId="6" borderId="12" xfId="0" applyFont="1" applyFill="1" applyBorder="1" applyAlignment="1">
      <alignment wrapText="1"/>
    </xf>
    <xf numFmtId="0" fontId="4" fillId="0" borderId="0" xfId="5"/>
    <xf numFmtId="0" fontId="2" fillId="6" borderId="5" xfId="0" applyFont="1" applyFill="1" applyBorder="1" applyAlignment="1">
      <alignment wrapText="1"/>
    </xf>
    <xf numFmtId="10" fontId="0" fillId="0" borderId="27" xfId="1" applyNumberFormat="1" applyFont="1" applyBorder="1"/>
    <xf numFmtId="0" fontId="0" fillId="6" borderId="4" xfId="0" applyFill="1" applyBorder="1" applyAlignment="1">
      <alignment horizontal="left" vertical="center"/>
    </xf>
    <xf numFmtId="0" fontId="0" fillId="6" borderId="4" xfId="0" applyFill="1" applyBorder="1"/>
    <xf numFmtId="0" fontId="0" fillId="0" borderId="0" xfId="0" applyNumberFormat="1"/>
    <xf numFmtId="165" fontId="0" fillId="0" borderId="0" xfId="0" applyNumberFormat="1"/>
    <xf numFmtId="2" fontId="0" fillId="0" borderId="0" xfId="0" applyNumberFormat="1"/>
    <xf numFmtId="0" fontId="5" fillId="0" borderId="0" xfId="0" applyFont="1"/>
    <xf numFmtId="2" fontId="0" fillId="3" borderId="1" xfId="0" applyNumberFormat="1" applyFill="1" applyBorder="1"/>
    <xf numFmtId="10" fontId="0" fillId="0" borderId="0" xfId="1" applyNumberFormat="1" applyFont="1"/>
    <xf numFmtId="0" fontId="2" fillId="0" borderId="31" xfId="0" applyFont="1" applyBorder="1"/>
    <xf numFmtId="0" fontId="2" fillId="0" borderId="32" xfId="0" applyFont="1" applyBorder="1"/>
    <xf numFmtId="0" fontId="2" fillId="0" borderId="33" xfId="0" applyFont="1" applyBorder="1"/>
    <xf numFmtId="2" fontId="0" fillId="0" borderId="0" xfId="0" applyNumberFormat="1" applyFont="1"/>
    <xf numFmtId="0" fontId="2" fillId="6" borderId="13" xfId="0" applyFont="1" applyFill="1" applyBorder="1" applyAlignment="1">
      <alignment horizontal="left" wrapText="1"/>
    </xf>
    <xf numFmtId="0" fontId="0" fillId="6" borderId="4" xfId="0" applyFill="1" applyBorder="1" applyAlignment="1"/>
    <xf numFmtId="0" fontId="0" fillId="6" borderId="6" xfId="0" applyFill="1" applyBorder="1" applyAlignment="1"/>
    <xf numFmtId="0" fontId="0" fillId="6" borderId="5" xfId="0" applyFill="1" applyBorder="1" applyAlignment="1"/>
    <xf numFmtId="164" fontId="0" fillId="0" borderId="0" xfId="1" applyNumberFormat="1" applyFont="1"/>
    <xf numFmtId="0" fontId="0" fillId="0" borderId="0" xfId="0" applyFill="1" applyBorder="1"/>
    <xf numFmtId="10" fontId="2" fillId="0" borderId="0" xfId="1" applyNumberFormat="1" applyFont="1"/>
    <xf numFmtId="164" fontId="0" fillId="6" borderId="1" xfId="0" applyNumberFormat="1" applyFill="1" applyBorder="1" applyAlignment="1">
      <alignment horizontal="left" vertical="center"/>
    </xf>
    <xf numFmtId="9" fontId="0" fillId="0" borderId="11" xfId="1" applyNumberFormat="1" applyFont="1" applyBorder="1"/>
    <xf numFmtId="0" fontId="2" fillId="6" borderId="38" xfId="0" applyFont="1" applyFill="1" applyBorder="1" applyAlignment="1">
      <alignment wrapText="1"/>
    </xf>
    <xf numFmtId="0" fontId="2" fillId="6" borderId="39" xfId="0" applyFont="1" applyFill="1" applyBorder="1" applyAlignment="1">
      <alignment wrapText="1"/>
    </xf>
    <xf numFmtId="0" fontId="4" fillId="0" borderId="0" xfId="5" applyAlignment="1"/>
    <xf numFmtId="164" fontId="0" fillId="0" borderId="0" xfId="0" applyNumberFormat="1"/>
    <xf numFmtId="0" fontId="7" fillId="7" borderId="41" xfId="7"/>
    <xf numFmtId="0" fontId="2" fillId="6" borderId="0" xfId="0" applyFont="1" applyFill="1" applyBorder="1" applyAlignment="1">
      <alignment wrapText="1"/>
    </xf>
    <xf numFmtId="0" fontId="2" fillId="6" borderId="40" xfId="0" applyFont="1" applyFill="1" applyBorder="1" applyAlignment="1">
      <alignment wrapText="1"/>
    </xf>
    <xf numFmtId="0" fontId="2" fillId="6" borderId="30" xfId="0" applyFont="1" applyFill="1" applyBorder="1" applyAlignment="1">
      <alignment wrapText="1"/>
    </xf>
    <xf numFmtId="164" fontId="0" fillId="0" borderId="40" xfId="1" applyNumberFormat="1" applyFont="1" applyBorder="1"/>
    <xf numFmtId="164" fontId="0" fillId="0" borderId="0" xfId="1" applyNumberFormat="1" applyFont="1" applyBorder="1"/>
    <xf numFmtId="164" fontId="0" fillId="0" borderId="30" xfId="1" applyNumberFormat="1" applyFont="1" applyBorder="1"/>
    <xf numFmtId="164" fontId="0" fillId="0" borderId="29" xfId="0" applyNumberFormat="1" applyBorder="1"/>
    <xf numFmtId="164" fontId="0" fillId="0" borderId="19" xfId="0" applyNumberFormat="1" applyBorder="1"/>
    <xf numFmtId="164" fontId="0" fillId="0" borderId="20" xfId="0" applyNumberFormat="1" applyBorder="1"/>
    <xf numFmtId="164" fontId="0" fillId="0" borderId="20" xfId="1" applyNumberFormat="1" applyFont="1" applyBorder="1"/>
    <xf numFmtId="9" fontId="0" fillId="6" borderId="43" xfId="1" applyNumberFormat="1" applyFont="1" applyFill="1" applyBorder="1"/>
    <xf numFmtId="9" fontId="0" fillId="0" borderId="34" xfId="1" applyNumberFormat="1" applyFont="1" applyFill="1" applyBorder="1"/>
    <xf numFmtId="9" fontId="0" fillId="0" borderId="35" xfId="0" applyNumberFormat="1" applyBorder="1"/>
    <xf numFmtId="9" fontId="0" fillId="0" borderId="34" xfId="0" applyNumberFormat="1" applyBorder="1"/>
    <xf numFmtId="164" fontId="0" fillId="8" borderId="40" xfId="0" applyNumberFormat="1" applyFill="1" applyBorder="1"/>
    <xf numFmtId="164" fontId="0" fillId="8" borderId="0" xfId="0" applyNumberFormat="1" applyFill="1" applyBorder="1"/>
    <xf numFmtId="0" fontId="0" fillId="8" borderId="40" xfId="0" applyFill="1" applyBorder="1"/>
    <xf numFmtId="0" fontId="0" fillId="8" borderId="0" xfId="0" applyFill="1" applyBorder="1"/>
    <xf numFmtId="9" fontId="0" fillId="8" borderId="40" xfId="1" applyNumberFormat="1" applyFont="1" applyFill="1" applyBorder="1"/>
    <xf numFmtId="9" fontId="0" fillId="8" borderId="0" xfId="1" applyNumberFormat="1" applyFont="1" applyFill="1" applyBorder="1"/>
    <xf numFmtId="0" fontId="0" fillId="8" borderId="29" xfId="0" applyFill="1" applyBorder="1"/>
    <xf numFmtId="0" fontId="0" fillId="8" borderId="19" xfId="0" applyFill="1" applyBorder="1"/>
    <xf numFmtId="2" fontId="2" fillId="8" borderId="0" xfId="3" applyNumberFormat="1" applyFont="1" applyFill="1" applyBorder="1" applyAlignment="1">
      <alignment vertical="center"/>
    </xf>
    <xf numFmtId="2" fontId="2" fillId="8" borderId="19" xfId="3" applyNumberFormat="1" applyFont="1" applyFill="1" applyBorder="1" applyAlignment="1">
      <alignment vertical="center"/>
    </xf>
    <xf numFmtId="0" fontId="2" fillId="6" borderId="9" xfId="0" applyFont="1" applyFill="1" applyBorder="1" applyAlignment="1">
      <alignment wrapText="1"/>
    </xf>
    <xf numFmtId="9" fontId="0" fillId="0" borderId="42" xfId="1" applyNumberFormat="1" applyFont="1" applyBorder="1"/>
    <xf numFmtId="0" fontId="2" fillId="6" borderId="31" xfId="0" applyFont="1" applyFill="1" applyBorder="1" applyAlignment="1">
      <alignment vertical="center"/>
    </xf>
    <xf numFmtId="0" fontId="2" fillId="6" borderId="44" xfId="0" applyFont="1" applyFill="1" applyBorder="1" applyAlignment="1">
      <alignment vertical="center"/>
    </xf>
    <xf numFmtId="0" fontId="0" fillId="6" borderId="44" xfId="0" applyFill="1" applyBorder="1"/>
    <xf numFmtId="0" fontId="0" fillId="6" borderId="45" xfId="0" applyFill="1" applyBorder="1"/>
    <xf numFmtId="9" fontId="0" fillId="6" borderId="45" xfId="1" applyNumberFormat="1" applyFont="1" applyFill="1" applyBorder="1"/>
    <xf numFmtId="9" fontId="0" fillId="6" borderId="46" xfId="1" applyNumberFormat="1" applyFont="1" applyFill="1" applyBorder="1"/>
    <xf numFmtId="10" fontId="0" fillId="0" borderId="6" xfId="1" applyNumberFormat="1" applyFont="1" applyFill="1" applyBorder="1"/>
    <xf numFmtId="10" fontId="0" fillId="0" borderId="1" xfId="1" applyNumberFormat="1" applyFont="1" applyFill="1" applyBorder="1"/>
    <xf numFmtId="10" fontId="0" fillId="0" borderId="14" xfId="1" applyNumberFormat="1" applyFont="1" applyFill="1" applyBorder="1"/>
    <xf numFmtId="2" fontId="0" fillId="0" borderId="1" xfId="0" applyNumberFormat="1" applyFill="1" applyBorder="1"/>
    <xf numFmtId="164" fontId="0" fillId="6" borderId="4" xfId="0" applyNumberFormat="1" applyFill="1" applyBorder="1" applyAlignment="1">
      <alignment horizontal="left" vertical="center"/>
    </xf>
    <xf numFmtId="0" fontId="0" fillId="6" borderId="6" xfId="0" applyFill="1" applyBorder="1" applyAlignment="1">
      <alignment horizontal="left" vertical="center"/>
    </xf>
    <xf numFmtId="0" fontId="0" fillId="6" borderId="4" xfId="0" applyFill="1" applyBorder="1" applyAlignment="1">
      <alignment horizontal="left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2" fillId="6" borderId="18" xfId="0" applyFont="1" applyFill="1" applyBorder="1" applyAlignment="1">
      <alignment horizontal="left"/>
    </xf>
    <xf numFmtId="0" fontId="2" fillId="6" borderId="24" xfId="0" applyFont="1" applyFill="1" applyBorder="1" applyAlignment="1">
      <alignment horizontal="left"/>
    </xf>
    <xf numFmtId="0" fontId="2" fillId="6" borderId="16" xfId="0" applyFont="1" applyFill="1" applyBorder="1" applyAlignment="1">
      <alignment horizontal="left"/>
    </xf>
    <xf numFmtId="0" fontId="2" fillId="6" borderId="15" xfId="0" applyFont="1" applyFill="1" applyBorder="1" applyAlignment="1">
      <alignment horizontal="center" wrapText="1"/>
    </xf>
    <xf numFmtId="0" fontId="2" fillId="6" borderId="22" xfId="0" applyFont="1" applyFill="1" applyBorder="1" applyAlignment="1">
      <alignment horizontal="center" wrapText="1"/>
    </xf>
    <xf numFmtId="0" fontId="2" fillId="6" borderId="13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horizontal="center" wrapText="1"/>
    </xf>
    <xf numFmtId="0" fontId="2" fillId="6" borderId="21" xfId="0" applyFont="1" applyFill="1" applyBorder="1" applyAlignment="1">
      <alignment horizontal="left"/>
    </xf>
    <xf numFmtId="0" fontId="2" fillId="6" borderId="22" xfId="0" applyFont="1" applyFill="1" applyBorder="1" applyAlignment="1">
      <alignment horizontal="left"/>
    </xf>
    <xf numFmtId="0" fontId="2" fillId="6" borderId="23" xfId="0" applyFont="1" applyFill="1" applyBorder="1" applyAlignment="1">
      <alignment horizontal="left"/>
    </xf>
    <xf numFmtId="0" fontId="2" fillId="6" borderId="25" xfId="0" applyFont="1" applyFill="1" applyBorder="1" applyAlignment="1">
      <alignment horizontal="center" wrapText="1"/>
    </xf>
    <xf numFmtId="0" fontId="2" fillId="6" borderId="26" xfId="0" applyFont="1" applyFill="1" applyBorder="1" applyAlignment="1">
      <alignment horizontal="center" wrapText="1"/>
    </xf>
    <xf numFmtId="0" fontId="2" fillId="6" borderId="23" xfId="0" applyFont="1" applyFill="1" applyBorder="1" applyAlignment="1">
      <alignment horizontal="center" wrapText="1"/>
    </xf>
    <xf numFmtId="0" fontId="2" fillId="6" borderId="21" xfId="0" applyFont="1" applyFill="1" applyBorder="1" applyAlignment="1">
      <alignment horizontal="center"/>
    </xf>
    <xf numFmtId="0" fontId="2" fillId="6" borderId="22" xfId="0" applyFont="1" applyFill="1" applyBorder="1" applyAlignment="1">
      <alignment horizontal="center"/>
    </xf>
    <xf numFmtId="0" fontId="2" fillId="6" borderId="47" xfId="0" applyFont="1" applyFill="1" applyBorder="1" applyAlignment="1">
      <alignment horizontal="center"/>
    </xf>
    <xf numFmtId="0" fontId="2" fillId="6" borderId="23" xfId="0" applyFont="1" applyFill="1" applyBorder="1" applyAlignment="1">
      <alignment horizontal="center"/>
    </xf>
    <xf numFmtId="0" fontId="2" fillId="6" borderId="37" xfId="0" applyFont="1" applyFill="1" applyBorder="1" applyAlignment="1">
      <alignment horizontal="center"/>
    </xf>
    <xf numFmtId="0" fontId="2" fillId="6" borderId="36" xfId="0" applyFont="1" applyFill="1" applyBorder="1" applyAlignment="1">
      <alignment horizontal="center"/>
    </xf>
  </cellXfs>
  <cellStyles count="8">
    <cellStyle name="40% - Accent3" xfId="2" builtinId="39"/>
    <cellStyle name="60% - Accent3" xfId="3" builtinId="40"/>
    <cellStyle name="Bad 2" xfId="4" xr:uid="{D2C229C3-FD83-458B-B85C-CA0D9CBB7A48}"/>
    <cellStyle name="Check Cell" xfId="7" builtinId="23"/>
    <cellStyle name="Normal" xfId="0" builtinId="0"/>
    <cellStyle name="Normal 2" xfId="5" xr:uid="{97945B91-7B78-4CD5-A51E-2BE845665C58}"/>
    <cellStyle name="Percent" xfId="1" builtinId="5"/>
    <cellStyle name="Percent 2" xfId="6" xr:uid="{B9194F14-42ED-411D-9F48-B19F546CACD6}"/>
  </cellStyles>
  <dxfs count="20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E6A7A8"/>
      <color rgb="FFC08C8D"/>
      <color rgb="FF910002"/>
      <color rgb="FFC06061"/>
      <color rgb="FF595959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</a:t>
            </a:r>
            <a:r>
              <a:rPr lang="en-US" baseline="0"/>
              <a:t> 7 (a) </a:t>
            </a:r>
            <a:r>
              <a:rPr lang="en-US"/>
              <a:t>Volta</a:t>
            </a:r>
            <a:r>
              <a:rPr lang="en-US" baseline="0"/>
              <a:t> </a:t>
            </a:r>
            <a:r>
              <a:rPr lang="en-US"/>
              <a:t>SASS SIM</a:t>
            </a:r>
          </a:p>
        </c:rich>
      </c:tx>
      <c:layout>
        <c:manualLayout>
          <c:xMode val="edge"/>
          <c:yMode val="edge"/>
          <c:x val="0.36296562128818882"/>
          <c:y val="1.50093779065896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62737873419364"/>
          <c:y val="0.110537765131206"/>
          <c:w val="0.8330893057839559"/>
          <c:h val="0.6993686606552992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1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Volta_SASS_SIM!$AF$3:$AF$28</c:f>
              <c:numCache>
                <c:formatCode>0.00</c:formatCode>
                <c:ptCount val="26"/>
                <c:pt idx="0">
                  <c:v>172.69880000000001</c:v>
                </c:pt>
                <c:pt idx="1">
                  <c:v>156.97620000000001</c:v>
                </c:pt>
                <c:pt idx="2">
                  <c:v>219.7978</c:v>
                </c:pt>
                <c:pt idx="3">
                  <c:v>152.1182</c:v>
                </c:pt>
                <c:pt idx="4">
                  <c:v>169.6574</c:v>
                </c:pt>
                <c:pt idx="5">
                  <c:v>181.99199999999999</c:v>
                </c:pt>
                <c:pt idx="6">
                  <c:v>101.92142</c:v>
                </c:pt>
                <c:pt idx="7">
                  <c:v>121.6066</c:v>
                </c:pt>
                <c:pt idx="8">
                  <c:v>177.99639999999999</c:v>
                </c:pt>
                <c:pt idx="9">
                  <c:v>111.86036</c:v>
                </c:pt>
                <c:pt idx="10">
                  <c:v>130.0522</c:v>
                </c:pt>
                <c:pt idx="11">
                  <c:v>121.5072</c:v>
                </c:pt>
                <c:pt idx="12">
                  <c:v>167.12520000000001</c:v>
                </c:pt>
                <c:pt idx="13">
                  <c:v>194.54820000000001</c:v>
                </c:pt>
                <c:pt idx="14">
                  <c:v>229.55340000000001</c:v>
                </c:pt>
                <c:pt idx="15">
                  <c:v>151.86259999999999</c:v>
                </c:pt>
                <c:pt idx="16">
                  <c:v>172.8844</c:v>
                </c:pt>
                <c:pt idx="17">
                  <c:v>201.33680000000001</c:v>
                </c:pt>
                <c:pt idx="18">
                  <c:v>189.4032</c:v>
                </c:pt>
                <c:pt idx="19">
                  <c:v>142.4556</c:v>
                </c:pt>
                <c:pt idx="20">
                  <c:v>217.49260000000001</c:v>
                </c:pt>
                <c:pt idx="21">
                  <c:v>152.56379999999999</c:v>
                </c:pt>
                <c:pt idx="22">
                  <c:v>153.00640000000001</c:v>
                </c:pt>
                <c:pt idx="23">
                  <c:v>145.70959999999999</c:v>
                </c:pt>
                <c:pt idx="24">
                  <c:v>200.44399999999999</c:v>
                </c:pt>
                <c:pt idx="25">
                  <c:v>188.54500000000002</c:v>
                </c:pt>
              </c:numCache>
            </c:numRef>
          </c:xVal>
          <c:yVal>
            <c:numRef>
              <c:f>Volta_SASS_SIM!$AE$3:$AE$28</c:f>
              <c:numCache>
                <c:formatCode>0.00</c:formatCode>
                <c:ptCount val="26"/>
                <c:pt idx="0">
                  <c:v>168.70287459999997</c:v>
                </c:pt>
                <c:pt idx="1">
                  <c:v>151.64211499999999</c:v>
                </c:pt>
                <c:pt idx="2">
                  <c:v>158.86785420000001</c:v>
                </c:pt>
                <c:pt idx="3">
                  <c:v>155.47432079000001</c:v>
                </c:pt>
                <c:pt idx="4">
                  <c:v>173.111291792</c:v>
                </c:pt>
                <c:pt idx="5">
                  <c:v>203.8045747413</c:v>
                </c:pt>
                <c:pt idx="6">
                  <c:v>97.529406779142789</c:v>
                </c:pt>
                <c:pt idx="7">
                  <c:v>126.13960830985695</c:v>
                </c:pt>
                <c:pt idx="8">
                  <c:v>216.98144175314269</c:v>
                </c:pt>
                <c:pt idx="9">
                  <c:v>100.56037121999991</c:v>
                </c:pt>
                <c:pt idx="10">
                  <c:v>91.052533895049308</c:v>
                </c:pt>
                <c:pt idx="11">
                  <c:v>130.31900445555539</c:v>
                </c:pt>
                <c:pt idx="12">
                  <c:v>196.22867339999976</c:v>
                </c:pt>
                <c:pt idx="13">
                  <c:v>200.91777065294093</c:v>
                </c:pt>
                <c:pt idx="14">
                  <c:v>221.73983999999996</c:v>
                </c:pt>
                <c:pt idx="15">
                  <c:v>166.77745376250002</c:v>
                </c:pt>
                <c:pt idx="16">
                  <c:v>194.38816821666651</c:v>
                </c:pt>
                <c:pt idx="17">
                  <c:v>198.8916643</c:v>
                </c:pt>
                <c:pt idx="18">
                  <c:v>179.40126899999987</c:v>
                </c:pt>
                <c:pt idx="19">
                  <c:v>152.10258384000002</c:v>
                </c:pt>
                <c:pt idx="20">
                  <c:v>211.74549400000001</c:v>
                </c:pt>
                <c:pt idx="21">
                  <c:v>185.48980703999982</c:v>
                </c:pt>
                <c:pt idx="22">
                  <c:v>165.61565337619024</c:v>
                </c:pt>
                <c:pt idx="23">
                  <c:v>147.29663302857108</c:v>
                </c:pt>
                <c:pt idx="24">
                  <c:v>228.21529299999997</c:v>
                </c:pt>
                <c:pt idx="25">
                  <c:v>177.38674322482183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D0-41C3-A09A-7245A10AF4C7}"/>
            </c:ext>
          </c:extLst>
        </c:ser>
        <c:ser>
          <c:idx val="1"/>
          <c:order val="1"/>
          <c:spPr>
            <a:ln w="25400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Volta_SASS_SIM!$T$43:$T$44</c:f>
              <c:numCache>
                <c:formatCode>General</c:formatCode>
                <c:ptCount val="2"/>
                <c:pt idx="0">
                  <c:v>0</c:v>
                </c:pt>
                <c:pt idx="1">
                  <c:v>260</c:v>
                </c:pt>
              </c:numCache>
            </c:numRef>
          </c:xVal>
          <c:yVal>
            <c:numRef>
              <c:f>Volta_SASS_SIM!$T$43:$T$44</c:f>
              <c:numCache>
                <c:formatCode>General</c:formatCode>
                <c:ptCount val="2"/>
                <c:pt idx="0">
                  <c:v>0</c:v>
                </c:pt>
                <c:pt idx="1">
                  <c:v>260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D0-41C3-A09A-7245A10AF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756879"/>
        <c:axId val="1565069551"/>
      </c:scatterChart>
      <c:valAx>
        <c:axId val="159475687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Measured Power (W)</a:t>
                </a:r>
              </a:p>
            </c:rich>
          </c:tx>
          <c:layout>
            <c:manualLayout>
              <c:xMode val="edge"/>
              <c:yMode val="edge"/>
              <c:x val="0.36354743936284556"/>
              <c:y val="0.91168832652527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069551"/>
        <c:crosses val="autoZero"/>
        <c:crossBetween val="midCat"/>
        <c:majorUnit val="20"/>
        <c:minorUnit val="10"/>
      </c:valAx>
      <c:valAx>
        <c:axId val="156506955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Modeled Power (W)</a:t>
                </a:r>
              </a:p>
            </c:rich>
          </c:tx>
          <c:layout>
            <c:manualLayout>
              <c:xMode val="edge"/>
              <c:yMode val="edge"/>
              <c:x val="9.3551159147625441E-3"/>
              <c:y val="0.206479205708448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756879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 10 (b)</a:t>
            </a:r>
            <a:r>
              <a:rPr lang="en-US" baseline="0"/>
              <a:t> </a:t>
            </a:r>
            <a:r>
              <a:rPr lang="en-US"/>
              <a:t>Pascal</a:t>
            </a:r>
            <a:r>
              <a:rPr lang="en-US" baseline="0"/>
              <a:t> PTX SIM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1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Pascal_PTX_SIM!$AL$5:$AL$24</c:f>
              <c:numCache>
                <c:formatCode>0.00</c:formatCode>
                <c:ptCount val="20"/>
                <c:pt idx="0">
                  <c:v>108.2825</c:v>
                </c:pt>
                <c:pt idx="1">
                  <c:v>101.10499999999999</c:v>
                </c:pt>
                <c:pt idx="2">
                  <c:v>137.13999999999999</c:v>
                </c:pt>
                <c:pt idx="3">
                  <c:v>103.31400000000001</c:v>
                </c:pt>
                <c:pt idx="4">
                  <c:v>105.41333333333334</c:v>
                </c:pt>
                <c:pt idx="5">
                  <c:v>93.59333333333332</c:v>
                </c:pt>
                <c:pt idx="6">
                  <c:v>109.08799999999999</c:v>
                </c:pt>
                <c:pt idx="7">
                  <c:v>109.15999999999998</c:v>
                </c:pt>
                <c:pt idx="8">
                  <c:v>129.26600000000002</c:v>
                </c:pt>
                <c:pt idx="9">
                  <c:v>141.21</c:v>
                </c:pt>
                <c:pt idx="10">
                  <c:v>118.7825</c:v>
                </c:pt>
                <c:pt idx="11">
                  <c:v>138.63666666666666</c:v>
                </c:pt>
                <c:pt idx="12">
                  <c:v>117.23</c:v>
                </c:pt>
                <c:pt idx="13">
                  <c:v>143.9975</c:v>
                </c:pt>
                <c:pt idx="14">
                  <c:v>114.96333333333332</c:v>
                </c:pt>
                <c:pt idx="15">
                  <c:v>151.60666666666668</c:v>
                </c:pt>
                <c:pt idx="16">
                  <c:v>151.8725</c:v>
                </c:pt>
                <c:pt idx="17">
                  <c:v>141.89999999999998</c:v>
                </c:pt>
                <c:pt idx="18">
                  <c:v>149.63250000000002</c:v>
                </c:pt>
                <c:pt idx="19">
                  <c:v>128.88200000000001</c:v>
                </c:pt>
              </c:numCache>
            </c:numRef>
          </c:xVal>
          <c:yVal>
            <c:numRef>
              <c:f>Pascal_PTX_SIM!$AK$5:$AK$24</c:f>
              <c:numCache>
                <c:formatCode>0.00</c:formatCode>
                <c:ptCount val="20"/>
                <c:pt idx="0">
                  <c:v>88.840093512179493</c:v>
                </c:pt>
                <c:pt idx="1">
                  <c:v>91.300062118563403</c:v>
                </c:pt>
                <c:pt idx="2">
                  <c:v>149.42965684706073</c:v>
                </c:pt>
                <c:pt idx="3">
                  <c:v>88.501619493095347</c:v>
                </c:pt>
                <c:pt idx="4">
                  <c:v>116.44313627560814</c:v>
                </c:pt>
                <c:pt idx="5">
                  <c:v>98.69294224158017</c:v>
                </c:pt>
                <c:pt idx="6">
                  <c:v>90.560284886824292</c:v>
                </c:pt>
                <c:pt idx="7">
                  <c:v>109.3174915446688</c:v>
                </c:pt>
                <c:pt idx="8">
                  <c:v>129.56099448866206</c:v>
                </c:pt>
                <c:pt idx="9">
                  <c:v>117.31042389251934</c:v>
                </c:pt>
                <c:pt idx="10">
                  <c:v>112.60525382430771</c:v>
                </c:pt>
                <c:pt idx="11">
                  <c:v>120.8134043568196</c:v>
                </c:pt>
                <c:pt idx="12">
                  <c:v>122.54662234704136</c:v>
                </c:pt>
                <c:pt idx="13">
                  <c:v>148.4604304279631</c:v>
                </c:pt>
                <c:pt idx="14">
                  <c:v>84.970263996135856</c:v>
                </c:pt>
                <c:pt idx="15">
                  <c:v>108.89370802407527</c:v>
                </c:pt>
                <c:pt idx="16">
                  <c:v>136.34925699488696</c:v>
                </c:pt>
                <c:pt idx="17">
                  <c:v>154.54520422663137</c:v>
                </c:pt>
                <c:pt idx="18">
                  <c:v>137.44695304675869</c:v>
                </c:pt>
                <c:pt idx="19">
                  <c:v>119.66883521531781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C0-43A7-8569-0A00BBA71E46}"/>
            </c:ext>
          </c:extLst>
        </c:ser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Volta_PTX_SIM!$AC$35:$AC$36</c:f>
              <c:numCache>
                <c:formatCode>General</c:formatCode>
                <c:ptCount val="2"/>
                <c:pt idx="0">
                  <c:v>0</c:v>
                </c:pt>
                <c:pt idx="1">
                  <c:v>240</c:v>
                </c:pt>
              </c:numCache>
            </c:numRef>
          </c:xVal>
          <c:yVal>
            <c:numRef>
              <c:f>Volta_PTX_SIM!$AC$35:$AC$36</c:f>
              <c:numCache>
                <c:formatCode>General</c:formatCode>
                <c:ptCount val="2"/>
                <c:pt idx="0">
                  <c:v>0</c:v>
                </c:pt>
                <c:pt idx="1">
                  <c:v>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C0-43A7-8569-0A00BBA71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756879"/>
        <c:axId val="1565069551"/>
      </c:scatterChart>
      <c:valAx>
        <c:axId val="159475687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Measured Power (W)</a:t>
                </a:r>
              </a:p>
            </c:rich>
          </c:tx>
          <c:layout>
            <c:manualLayout>
              <c:xMode val="edge"/>
              <c:yMode val="edge"/>
              <c:x val="0.41766815080256681"/>
              <c:y val="0.925571931053019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069551"/>
        <c:crosses val="autoZero"/>
        <c:crossBetween val="midCat"/>
        <c:majorUnit val="20"/>
        <c:minorUnit val="10"/>
      </c:valAx>
      <c:valAx>
        <c:axId val="156506955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Modeled Power (W)</a:t>
                </a:r>
              </a:p>
            </c:rich>
          </c:tx>
          <c:layout>
            <c:manualLayout>
              <c:xMode val="edge"/>
              <c:yMode val="edge"/>
              <c:x val="7.7210386143124086E-3"/>
              <c:y val="0.238508591262264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756879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 10 (c) Turing SASS SIM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1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Turing_SASS_SIM!$AF$3:$AF$28</c:f>
              <c:numCache>
                <c:formatCode>0.00</c:formatCode>
                <c:ptCount val="26"/>
                <c:pt idx="0">
                  <c:v>145.04285714285714</c:v>
                </c:pt>
                <c:pt idx="1">
                  <c:v>132.75</c:v>
                </c:pt>
                <c:pt idx="2">
                  <c:v>166.71</c:v>
                </c:pt>
                <c:pt idx="3">
                  <c:v>119.81666666666668</c:v>
                </c:pt>
                <c:pt idx="4">
                  <c:v>173.35500000000002</c:v>
                </c:pt>
                <c:pt idx="5">
                  <c:v>160.9675</c:v>
                </c:pt>
                <c:pt idx="6">
                  <c:v>116.52</c:v>
                </c:pt>
                <c:pt idx="7">
                  <c:v>145.14500000000001</c:v>
                </c:pt>
                <c:pt idx="8">
                  <c:v>133.56</c:v>
                </c:pt>
                <c:pt idx="9">
                  <c:v>117.37666666666667</c:v>
                </c:pt>
                <c:pt idx="10">
                  <c:v>167.4425</c:v>
                </c:pt>
                <c:pt idx="11">
                  <c:v>126.64999999999999</c:v>
                </c:pt>
                <c:pt idx="12">
                  <c:v>157.76999999999998</c:v>
                </c:pt>
                <c:pt idx="13">
                  <c:v>166.86500000000001</c:v>
                </c:pt>
                <c:pt idx="14">
                  <c:v>118.62759999999999</c:v>
                </c:pt>
                <c:pt idx="15">
                  <c:v>163.49333333333334</c:v>
                </c:pt>
                <c:pt idx="16">
                  <c:v>172.56333333333336</c:v>
                </c:pt>
                <c:pt idx="17">
                  <c:v>175.45499999999998</c:v>
                </c:pt>
                <c:pt idx="18">
                  <c:v>173.26666666666668</c:v>
                </c:pt>
                <c:pt idx="19">
                  <c:v>159.4366666666667</c:v>
                </c:pt>
                <c:pt idx="20">
                  <c:v>172.84</c:v>
                </c:pt>
                <c:pt idx="21">
                  <c:v>156.26</c:v>
                </c:pt>
                <c:pt idx="22">
                  <c:v>170.56</c:v>
                </c:pt>
                <c:pt idx="23">
                  <c:v>174.62666666666667</c:v>
                </c:pt>
                <c:pt idx="24">
                  <c:v>175.53</c:v>
                </c:pt>
                <c:pt idx="25">
                  <c:v>137.49166666666667</c:v>
                </c:pt>
              </c:numCache>
            </c:numRef>
          </c:xVal>
          <c:yVal>
            <c:numRef>
              <c:f>Turing_SASS_SIM!$AE$3:$AE$28</c:f>
              <c:numCache>
                <c:formatCode>0.00</c:formatCode>
                <c:ptCount val="26"/>
                <c:pt idx="0">
                  <c:v>127.19028036485116</c:v>
                </c:pt>
                <c:pt idx="1">
                  <c:v>118.57708236485117</c:v>
                </c:pt>
                <c:pt idx="2">
                  <c:v>159.03636736485106</c:v>
                </c:pt>
                <c:pt idx="3">
                  <c:v>147.7946663648512</c:v>
                </c:pt>
                <c:pt idx="4">
                  <c:v>149.06553350205118</c:v>
                </c:pt>
                <c:pt idx="5">
                  <c:v>122.90415947365108</c:v>
                </c:pt>
                <c:pt idx="6">
                  <c:v>135.73649249465237</c:v>
                </c:pt>
                <c:pt idx="7">
                  <c:v>157.57163771364378</c:v>
                </c:pt>
                <c:pt idx="8">
                  <c:v>158.30807841838958</c:v>
                </c:pt>
                <c:pt idx="9">
                  <c:v>111.78273104485103</c:v>
                </c:pt>
                <c:pt idx="10">
                  <c:v>107.03691688564317</c:v>
                </c:pt>
                <c:pt idx="11">
                  <c:v>129.81193001485104</c:v>
                </c:pt>
                <c:pt idx="12">
                  <c:v>160.33558469818425</c:v>
                </c:pt>
                <c:pt idx="13">
                  <c:v>165.80386201779214</c:v>
                </c:pt>
                <c:pt idx="14">
                  <c:v>181.66542936485118</c:v>
                </c:pt>
                <c:pt idx="15">
                  <c:v>115.49312216185118</c:v>
                </c:pt>
                <c:pt idx="16">
                  <c:v>144.81420861485108</c:v>
                </c:pt>
                <c:pt idx="17">
                  <c:v>164.06291656485118</c:v>
                </c:pt>
                <c:pt idx="18">
                  <c:v>154.77059006485118</c:v>
                </c:pt>
                <c:pt idx="19">
                  <c:v>136.81126447485119</c:v>
                </c:pt>
                <c:pt idx="20">
                  <c:v>181.79050136485117</c:v>
                </c:pt>
                <c:pt idx="21">
                  <c:v>155.92100376485118</c:v>
                </c:pt>
                <c:pt idx="22">
                  <c:v>165.69975582056526</c:v>
                </c:pt>
                <c:pt idx="23">
                  <c:v>176.67492912675556</c:v>
                </c:pt>
                <c:pt idx="24">
                  <c:v>178.89438336485119</c:v>
                </c:pt>
                <c:pt idx="25">
                  <c:v>161.69471106054147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DE-44DE-8759-2AD8D7B84E89}"/>
            </c:ext>
          </c:extLst>
        </c:ser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Turing_SASS_SIM!$X$42:$X$43</c:f>
              <c:numCache>
                <c:formatCode>General</c:formatCode>
                <c:ptCount val="2"/>
                <c:pt idx="0">
                  <c:v>0</c:v>
                </c:pt>
                <c:pt idx="1">
                  <c:v>220</c:v>
                </c:pt>
              </c:numCache>
            </c:numRef>
          </c:xVal>
          <c:yVal>
            <c:numRef>
              <c:f>Turing_SASS_SIM!$X$42:$X$43</c:f>
              <c:numCache>
                <c:formatCode>General</c:formatCode>
                <c:ptCount val="2"/>
                <c:pt idx="0">
                  <c:v>0</c:v>
                </c:pt>
                <c:pt idx="1">
                  <c:v>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DE-44DE-8759-2AD8D7B84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756879"/>
        <c:axId val="1565069551"/>
      </c:scatterChart>
      <c:valAx>
        <c:axId val="159475687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Measured Power (W)</a:t>
                </a:r>
              </a:p>
            </c:rich>
          </c:tx>
          <c:layout>
            <c:manualLayout>
              <c:xMode val="edge"/>
              <c:yMode val="edge"/>
              <c:x val="0.41766815080256681"/>
              <c:y val="0.925571931053019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069551"/>
        <c:crosses val="autoZero"/>
        <c:crossBetween val="midCat"/>
        <c:majorUnit val="20"/>
        <c:minorUnit val="10"/>
      </c:valAx>
      <c:valAx>
        <c:axId val="156506955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Modeled Power (W)</a:t>
                </a:r>
              </a:p>
            </c:rich>
          </c:tx>
          <c:layout>
            <c:manualLayout>
              <c:xMode val="edge"/>
              <c:yMode val="edge"/>
              <c:x val="7.7210386143124086E-3"/>
              <c:y val="0.238508591262264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756879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fIGURE 11 (b)  case study: accelwattch sass sim (tuned for volta) applied to model turing rtx 2060s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376400793607681E-2"/>
          <c:y val="2.2257377617805042E-2"/>
          <c:w val="0.83718622705751788"/>
          <c:h val="0.7894666794846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Turing_SASS_SIM!$C$66</c:f>
              <c:strCache>
                <c:ptCount val="1"/>
                <c:pt idx="0">
                  <c:v>Const</c:v>
                </c:pt>
              </c:strCache>
            </c:strRef>
          </c:tx>
          <c:spPr>
            <a:solidFill>
              <a:schemeClr val="tx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Turing_SASS_SIM!$B$67:$B$143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Turing_SASS_SIM!$C$67:$C$143</c:f>
              <c:numCache>
                <c:formatCode>0.00</c:formatCode>
                <c:ptCount val="77"/>
                <c:pt idx="0">
                  <c:v>32.325200000000002</c:v>
                </c:pt>
                <c:pt idx="3">
                  <c:v>32.325200000000002</c:v>
                </c:pt>
                <c:pt idx="6">
                  <c:v>32.325200000000002</c:v>
                </c:pt>
                <c:pt idx="9">
                  <c:v>32.325200000000002</c:v>
                </c:pt>
                <c:pt idx="12">
                  <c:v>32.325200000000002</c:v>
                </c:pt>
                <c:pt idx="15">
                  <c:v>32.325200000000002</c:v>
                </c:pt>
                <c:pt idx="18">
                  <c:v>32.325200000000002</c:v>
                </c:pt>
                <c:pt idx="21">
                  <c:v>32.325200000000002</c:v>
                </c:pt>
                <c:pt idx="24">
                  <c:v>32.325200000000002</c:v>
                </c:pt>
                <c:pt idx="27">
                  <c:v>32.325200000000002</c:v>
                </c:pt>
                <c:pt idx="30">
                  <c:v>32.325200000000002</c:v>
                </c:pt>
                <c:pt idx="33">
                  <c:v>32.325200000000002</c:v>
                </c:pt>
                <c:pt idx="36">
                  <c:v>32.325200000000002</c:v>
                </c:pt>
                <c:pt idx="39">
                  <c:v>32.325200000000002</c:v>
                </c:pt>
                <c:pt idx="42">
                  <c:v>32.325200000000002</c:v>
                </c:pt>
                <c:pt idx="45">
                  <c:v>32.325200000000002</c:v>
                </c:pt>
                <c:pt idx="48">
                  <c:v>32.325200000000002</c:v>
                </c:pt>
                <c:pt idx="51">
                  <c:v>32.325200000000002</c:v>
                </c:pt>
                <c:pt idx="54">
                  <c:v>32.325200000000002</c:v>
                </c:pt>
                <c:pt idx="57">
                  <c:v>32.325200000000002</c:v>
                </c:pt>
                <c:pt idx="60">
                  <c:v>32.325200000000002</c:v>
                </c:pt>
                <c:pt idx="63">
                  <c:v>32.325200000000002</c:v>
                </c:pt>
                <c:pt idx="66">
                  <c:v>32.325200000000002</c:v>
                </c:pt>
                <c:pt idx="69">
                  <c:v>32.325200000000002</c:v>
                </c:pt>
                <c:pt idx="72">
                  <c:v>32.325200000000002</c:v>
                </c:pt>
                <c:pt idx="75">
                  <c:v>32.325200000000002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BA-9E49-8836-D2B843FB7C77}"/>
            </c:ext>
          </c:extLst>
        </c:ser>
        <c:ser>
          <c:idx val="1"/>
          <c:order val="1"/>
          <c:tx>
            <c:strRef>
              <c:f>Turing_SASS_SIM!$D$66</c:f>
              <c:strCache>
                <c:ptCount val="1"/>
                <c:pt idx="0">
                  <c:v>Static</c:v>
                </c:pt>
              </c:strCache>
            </c:strRef>
          </c:tx>
          <c:spPr>
            <a:solidFill>
              <a:schemeClr val="tx2">
                <a:lumMod val="40000"/>
                <a:lumOff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Turing_SASS_SIM!$B$67:$B$143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Turing_SASS_SIM!$D$67:$D$143</c:f>
              <c:numCache>
                <c:formatCode>0.00</c:formatCode>
                <c:ptCount val="77"/>
                <c:pt idx="0">
                  <c:v>30.884399999999999</c:v>
                </c:pt>
                <c:pt idx="3">
                  <c:v>31.791699999999999</c:v>
                </c:pt>
                <c:pt idx="6">
                  <c:v>29.712700000000002</c:v>
                </c:pt>
                <c:pt idx="9">
                  <c:v>38.244300000000003</c:v>
                </c:pt>
                <c:pt idx="12">
                  <c:v>34.064100000000003</c:v>
                </c:pt>
                <c:pt idx="15">
                  <c:v>20.51193</c:v>
                </c:pt>
                <c:pt idx="18">
                  <c:v>15.8579118811881</c:v>
                </c:pt>
                <c:pt idx="21">
                  <c:v>37.898766666666603</c:v>
                </c:pt>
                <c:pt idx="24">
                  <c:v>37.871033333333301</c:v>
                </c:pt>
                <c:pt idx="27">
                  <c:v>32.508694117647003</c:v>
                </c:pt>
                <c:pt idx="30">
                  <c:v>35.360700000000001</c:v>
                </c:pt>
                <c:pt idx="33">
                  <c:v>30.343299999999999</c:v>
                </c:pt>
                <c:pt idx="36">
                  <c:v>29.584</c:v>
                </c:pt>
                <c:pt idx="39">
                  <c:v>33.204300000000003</c:v>
                </c:pt>
                <c:pt idx="42">
                  <c:v>36.276600000000002</c:v>
                </c:pt>
                <c:pt idx="45">
                  <c:v>30.081299999999999</c:v>
                </c:pt>
                <c:pt idx="48">
                  <c:v>37.241300000000003</c:v>
                </c:pt>
                <c:pt idx="51">
                  <c:v>29.42606</c:v>
                </c:pt>
                <c:pt idx="54">
                  <c:v>35.038919047618997</c:v>
                </c:pt>
                <c:pt idx="57">
                  <c:v>33.3271047619047</c:v>
                </c:pt>
                <c:pt idx="60">
                  <c:v>37.111499999999999</c:v>
                </c:pt>
                <c:pt idx="63">
                  <c:v>30.305765000000001</c:v>
                </c:pt>
                <c:pt idx="66">
                  <c:v>37.964599999999997</c:v>
                </c:pt>
                <c:pt idx="69">
                  <c:v>21.0497428571428</c:v>
                </c:pt>
                <c:pt idx="72">
                  <c:v>33.606414285714202</c:v>
                </c:pt>
                <c:pt idx="75">
                  <c:v>29.608142857142798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BA-9E49-8836-D2B843FB7C77}"/>
            </c:ext>
          </c:extLst>
        </c:ser>
        <c:ser>
          <c:idx val="2"/>
          <c:order val="2"/>
          <c:tx>
            <c:strRef>
              <c:f>Turing_SASS_SIM!$E$66</c:f>
              <c:strCache>
                <c:ptCount val="1"/>
                <c:pt idx="0">
                  <c:v>Idle SM</c:v>
                </c:pt>
              </c:strCache>
            </c:strRef>
          </c:tx>
          <c:spPr>
            <a:solidFill>
              <a:schemeClr val="tx2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Turing_SASS_SIM!$B$67:$B$143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Turing_SASS_SIM!$E$67:$E$143</c:f>
              <c:numCache>
                <c:formatCode>0.00</c:formatCode>
                <c:ptCount val="77"/>
                <c:pt idx="0">
                  <c:v>0.24673100000000001</c:v>
                </c:pt>
                <c:pt idx="3">
                  <c:v>0.20721899999999999</c:v>
                </c:pt>
                <c:pt idx="6">
                  <c:v>0.85703200000000002</c:v>
                </c:pt>
                <c:pt idx="9">
                  <c:v>0.77315199999999995</c:v>
                </c:pt>
                <c:pt idx="12">
                  <c:v>0.27834300000000001</c:v>
                </c:pt>
                <c:pt idx="15">
                  <c:v>3.3302419999999899</c:v>
                </c:pt>
                <c:pt idx="18">
                  <c:v>5.6170701980197997</c:v>
                </c:pt>
                <c:pt idx="21">
                  <c:v>0.17695511111111101</c:v>
                </c:pt>
                <c:pt idx="24">
                  <c:v>0.168264</c:v>
                </c:pt>
                <c:pt idx="27">
                  <c:v>0.273796294117647</c:v>
                </c:pt>
                <c:pt idx="30">
                  <c:v>0.35159699999999999</c:v>
                </c:pt>
                <c:pt idx="33">
                  <c:v>6.2273849999999999E-2</c:v>
                </c:pt>
                <c:pt idx="36">
                  <c:v>0.1299505</c:v>
                </c:pt>
                <c:pt idx="39">
                  <c:v>7.46222E-2</c:v>
                </c:pt>
                <c:pt idx="42">
                  <c:v>0.30253600000000003</c:v>
                </c:pt>
                <c:pt idx="45">
                  <c:v>8.8571099999999996E-3</c:v>
                </c:pt>
                <c:pt idx="48">
                  <c:v>0.33644600000000002</c:v>
                </c:pt>
                <c:pt idx="51">
                  <c:v>1.0785823999999999</c:v>
                </c:pt>
                <c:pt idx="54">
                  <c:v>0.88392666666666597</c:v>
                </c:pt>
                <c:pt idx="57">
                  <c:v>1.0051741428571399</c:v>
                </c:pt>
                <c:pt idx="60">
                  <c:v>0.280611</c:v>
                </c:pt>
                <c:pt idx="63">
                  <c:v>1.7664264999999899</c:v>
                </c:pt>
                <c:pt idx="66">
                  <c:v>0.30088500000000001</c:v>
                </c:pt>
                <c:pt idx="69">
                  <c:v>4.1516299999999999</c:v>
                </c:pt>
                <c:pt idx="72">
                  <c:v>1.23656571428571</c:v>
                </c:pt>
                <c:pt idx="75">
                  <c:v>2.0680257142857101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BA-9E49-8836-D2B843FB7C77}"/>
            </c:ext>
          </c:extLst>
        </c:ser>
        <c:ser>
          <c:idx val="3"/>
          <c:order val="3"/>
          <c:tx>
            <c:strRef>
              <c:f>Turing_SASS_SIM!$F$66</c:f>
              <c:strCache>
                <c:ptCount val="1"/>
                <c:pt idx="0">
                  <c:v>RegFile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Turing_SASS_SIM!$B$67:$B$143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Turing_SASS_SIM!$F$67:$F$143</c:f>
              <c:numCache>
                <c:formatCode>0.00</c:formatCode>
                <c:ptCount val="77"/>
                <c:pt idx="0">
                  <c:v>9.7113200000000006</c:v>
                </c:pt>
                <c:pt idx="3">
                  <c:v>7.7707699999999997</c:v>
                </c:pt>
                <c:pt idx="6">
                  <c:v>22.2713</c:v>
                </c:pt>
                <c:pt idx="9">
                  <c:v>6.0221400000000003</c:v>
                </c:pt>
                <c:pt idx="12">
                  <c:v>29.289400000000001</c:v>
                </c:pt>
                <c:pt idx="15">
                  <c:v>11.5523799999999</c:v>
                </c:pt>
                <c:pt idx="18">
                  <c:v>8.5880862376237594</c:v>
                </c:pt>
                <c:pt idx="21">
                  <c:v>3.6775355555555498</c:v>
                </c:pt>
                <c:pt idx="24">
                  <c:v>15.150466666666601</c:v>
                </c:pt>
                <c:pt idx="27">
                  <c:v>18.001047058823499</c:v>
                </c:pt>
                <c:pt idx="30">
                  <c:v>23.253799999999998</c:v>
                </c:pt>
                <c:pt idx="33">
                  <c:v>11.870799999999999</c:v>
                </c:pt>
                <c:pt idx="36">
                  <c:v>14.669416666666599</c:v>
                </c:pt>
                <c:pt idx="39">
                  <c:v>25.628299999999999</c:v>
                </c:pt>
                <c:pt idx="42">
                  <c:v>26.775749999999999</c:v>
                </c:pt>
                <c:pt idx="45">
                  <c:v>20.6328</c:v>
                </c:pt>
                <c:pt idx="48">
                  <c:v>37.764200000000002</c:v>
                </c:pt>
                <c:pt idx="51">
                  <c:v>16.750039999999998</c:v>
                </c:pt>
                <c:pt idx="54">
                  <c:v>26.1493476190476</c:v>
                </c:pt>
                <c:pt idx="57">
                  <c:v>25.417414285714202</c:v>
                </c:pt>
                <c:pt idx="60">
                  <c:v>24.624500000000001</c:v>
                </c:pt>
                <c:pt idx="63">
                  <c:v>19.206927999999898</c:v>
                </c:pt>
                <c:pt idx="66">
                  <c:v>4.3993799999999998</c:v>
                </c:pt>
                <c:pt idx="69">
                  <c:v>10.4064642857142</c:v>
                </c:pt>
                <c:pt idx="72">
                  <c:v>12.368857142857101</c:v>
                </c:pt>
                <c:pt idx="75">
                  <c:v>13.511857142857099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BA-9E49-8836-D2B843FB7C77}"/>
            </c:ext>
          </c:extLst>
        </c:ser>
        <c:ser>
          <c:idx val="4"/>
          <c:order val="4"/>
          <c:tx>
            <c:strRef>
              <c:f>Turing_SASS_SIM!$G$66</c:f>
              <c:strCache>
                <c:ptCount val="1"/>
                <c:pt idx="0">
                  <c:v>ALU</c:v>
                </c:pt>
              </c:strCache>
            </c:strRef>
          </c:tx>
          <c:spPr>
            <a:solidFill>
              <a:schemeClr val="accent1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Turing_SASS_SIM!$B$67:$B$143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Turing_SASS_SIM!$G$67:$G$143</c:f>
              <c:numCache>
                <c:formatCode>0.00</c:formatCode>
                <c:ptCount val="77"/>
                <c:pt idx="0">
                  <c:v>6.6105700000000001</c:v>
                </c:pt>
                <c:pt idx="3">
                  <c:v>5.5945999999999998</c:v>
                </c:pt>
                <c:pt idx="6">
                  <c:v>9.7617200000000004</c:v>
                </c:pt>
                <c:pt idx="9">
                  <c:v>1.7751990000000002</c:v>
                </c:pt>
                <c:pt idx="12">
                  <c:v>2.3144230210000001</c:v>
                </c:pt>
                <c:pt idx="15">
                  <c:v>3.0409075999999997</c:v>
                </c:pt>
                <c:pt idx="18">
                  <c:v>2.0811726831683073</c:v>
                </c:pt>
                <c:pt idx="21">
                  <c:v>1.8413011111111111</c:v>
                </c:pt>
                <c:pt idx="24">
                  <c:v>7.5179933333333198</c:v>
                </c:pt>
                <c:pt idx="27">
                  <c:v>11.87949729411759</c:v>
                </c:pt>
                <c:pt idx="30">
                  <c:v>18.109770000000001</c:v>
                </c:pt>
                <c:pt idx="33">
                  <c:v>4.7167405000000002</c:v>
                </c:pt>
                <c:pt idx="36">
                  <c:v>8.100720499999996</c:v>
                </c:pt>
                <c:pt idx="39">
                  <c:v>21.976379999999999</c:v>
                </c:pt>
                <c:pt idx="42">
                  <c:v>5.9829954000000001</c:v>
                </c:pt>
                <c:pt idx="45">
                  <c:v>13.951350000000001</c:v>
                </c:pt>
                <c:pt idx="48">
                  <c:v>2.9414600000000002</c:v>
                </c:pt>
                <c:pt idx="51">
                  <c:v>13.116146000000001</c:v>
                </c:pt>
                <c:pt idx="54">
                  <c:v>24.988256380952301</c:v>
                </c:pt>
                <c:pt idx="57">
                  <c:v>8.5286776190476097</c:v>
                </c:pt>
                <c:pt idx="60">
                  <c:v>19.101020000000002</c:v>
                </c:pt>
                <c:pt idx="63">
                  <c:v>10.4176664</c:v>
                </c:pt>
                <c:pt idx="66">
                  <c:v>0.87527700000000008</c:v>
                </c:pt>
                <c:pt idx="69">
                  <c:v>0.41746257142857002</c:v>
                </c:pt>
                <c:pt idx="72">
                  <c:v>0.57010028571428495</c:v>
                </c:pt>
                <c:pt idx="75">
                  <c:v>0.67019014285714107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BA-9E49-8836-D2B843FB7C77}"/>
            </c:ext>
          </c:extLst>
        </c:ser>
        <c:ser>
          <c:idx val="5"/>
          <c:order val="5"/>
          <c:tx>
            <c:strRef>
              <c:f>Turing_SASS_SIM!$H$66</c:f>
              <c:strCache>
                <c:ptCount val="1"/>
                <c:pt idx="0">
                  <c:v>FPU+ DPU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Turing_SASS_SIM!$B$67:$B$143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Turing_SASS_SIM!$H$67:$H$143</c:f>
              <c:numCache>
                <c:formatCode>0.00</c:formatCode>
                <c:ptCount val="77"/>
                <c:pt idx="0">
                  <c:v>0</c:v>
                </c:pt>
                <c:pt idx="3">
                  <c:v>0</c:v>
                </c:pt>
                <c:pt idx="6">
                  <c:v>3.0611349999999997</c:v>
                </c:pt>
                <c:pt idx="9">
                  <c:v>3.9137330000000001</c:v>
                </c:pt>
                <c:pt idx="12">
                  <c:v>9.0732120999999992</c:v>
                </c:pt>
                <c:pt idx="15">
                  <c:v>3.1689470000000002</c:v>
                </c:pt>
                <c:pt idx="18">
                  <c:v>3.23495389108909</c:v>
                </c:pt>
                <c:pt idx="21">
                  <c:v>1.0257597777777701</c:v>
                </c:pt>
                <c:pt idx="24">
                  <c:v>5.0686900000000001</c:v>
                </c:pt>
                <c:pt idx="27">
                  <c:v>0</c:v>
                </c:pt>
                <c:pt idx="30">
                  <c:v>9.0424910000000001</c:v>
                </c:pt>
                <c:pt idx="33">
                  <c:v>3.9560275000000003</c:v>
                </c:pt>
                <c:pt idx="36">
                  <c:v>0</c:v>
                </c:pt>
                <c:pt idx="39">
                  <c:v>0</c:v>
                </c:pt>
                <c:pt idx="42">
                  <c:v>8.3394700000000004</c:v>
                </c:pt>
                <c:pt idx="45">
                  <c:v>0.97501300000000002</c:v>
                </c:pt>
                <c:pt idx="48">
                  <c:v>10.251300000000001</c:v>
                </c:pt>
                <c:pt idx="51">
                  <c:v>0</c:v>
                </c:pt>
                <c:pt idx="54">
                  <c:v>0.49306219047618904</c:v>
                </c:pt>
                <c:pt idx="57">
                  <c:v>11.52654142857142</c:v>
                </c:pt>
                <c:pt idx="60">
                  <c:v>1.4556099999999998</c:v>
                </c:pt>
                <c:pt idx="63">
                  <c:v>6.9712258399999865</c:v>
                </c:pt>
                <c:pt idx="66">
                  <c:v>1.3199400700000001E-2</c:v>
                </c:pt>
                <c:pt idx="69">
                  <c:v>8.9289589999999915E-3</c:v>
                </c:pt>
                <c:pt idx="72">
                  <c:v>7.4735011428571337E-3</c:v>
                </c:pt>
                <c:pt idx="75">
                  <c:v>1.2993811857142785E-2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2BA-9E49-8836-D2B843FB7C77}"/>
            </c:ext>
          </c:extLst>
        </c:ser>
        <c:ser>
          <c:idx val="6"/>
          <c:order val="6"/>
          <c:tx>
            <c:strRef>
              <c:f>Turing_SASS_SIM!$I$66</c:f>
              <c:strCache>
                <c:ptCount val="1"/>
                <c:pt idx="0">
                  <c:v>SFU</c:v>
                </c:pt>
              </c:strCache>
            </c:strRef>
          </c:tx>
          <c:spPr>
            <a:solidFill>
              <a:schemeClr val="accent2">
                <a:lumMod val="75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Turing_SASS_SIM!$B$67:$B$143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Turing_SASS_SIM!$I$67:$I$143</c:f>
              <c:numCache>
                <c:formatCode>0.00</c:formatCode>
                <c:ptCount val="77"/>
                <c:pt idx="0">
                  <c:v>0</c:v>
                </c:pt>
                <c:pt idx="3">
                  <c:v>0</c:v>
                </c:pt>
                <c:pt idx="6">
                  <c:v>1.84918</c:v>
                </c:pt>
                <c:pt idx="9">
                  <c:v>0</c:v>
                </c:pt>
                <c:pt idx="12">
                  <c:v>1.7637900000000001E-2</c:v>
                </c:pt>
                <c:pt idx="15">
                  <c:v>0</c:v>
                </c:pt>
                <c:pt idx="18">
                  <c:v>0</c:v>
                </c:pt>
                <c:pt idx="21">
                  <c:v>0</c:v>
                </c:pt>
                <c:pt idx="24">
                  <c:v>0</c:v>
                </c:pt>
                <c:pt idx="27">
                  <c:v>0</c:v>
                </c:pt>
                <c:pt idx="30">
                  <c:v>1.4745200000000001</c:v>
                </c:pt>
                <c:pt idx="33">
                  <c:v>0</c:v>
                </c:pt>
                <c:pt idx="36">
                  <c:v>0</c:v>
                </c:pt>
                <c:pt idx="39">
                  <c:v>0</c:v>
                </c:pt>
                <c:pt idx="42">
                  <c:v>3.5497700000000001</c:v>
                </c:pt>
                <c:pt idx="45">
                  <c:v>0</c:v>
                </c:pt>
                <c:pt idx="48">
                  <c:v>0</c:v>
                </c:pt>
                <c:pt idx="51">
                  <c:v>0</c:v>
                </c:pt>
                <c:pt idx="54">
                  <c:v>0</c:v>
                </c:pt>
                <c:pt idx="57">
                  <c:v>1.2935893809523811</c:v>
                </c:pt>
                <c:pt idx="60">
                  <c:v>0</c:v>
                </c:pt>
                <c:pt idx="63">
                  <c:v>0.43876718799999892</c:v>
                </c:pt>
                <c:pt idx="66">
                  <c:v>1.3808100000000001E-5</c:v>
                </c:pt>
                <c:pt idx="69">
                  <c:v>0</c:v>
                </c:pt>
                <c:pt idx="72">
                  <c:v>0</c:v>
                </c:pt>
                <c:pt idx="7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2BA-9E49-8836-D2B843FB7C77}"/>
            </c:ext>
          </c:extLst>
        </c:ser>
        <c:ser>
          <c:idx val="7"/>
          <c:order val="7"/>
          <c:tx>
            <c:strRef>
              <c:f>Turing_SASS_SIM!$J$66</c:f>
              <c:strCache>
                <c:ptCount val="1"/>
                <c:pt idx="0">
                  <c:v>TENSOR</c:v>
                </c:pt>
              </c:strCache>
            </c:strRef>
          </c:tx>
          <c:spPr>
            <a:solidFill>
              <a:schemeClr val="accent2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Turing_SASS_SIM!$B$67:$B$143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Turing_SASS_SIM!$J$67:$J$143</c:f>
              <c:numCache>
                <c:formatCode>0.00</c:formatCode>
                <c:ptCount val="77"/>
                <c:pt idx="0">
                  <c:v>0</c:v>
                </c:pt>
                <c:pt idx="3">
                  <c:v>0</c:v>
                </c:pt>
                <c:pt idx="6">
                  <c:v>0</c:v>
                </c:pt>
                <c:pt idx="9">
                  <c:v>0</c:v>
                </c:pt>
                <c:pt idx="12">
                  <c:v>0</c:v>
                </c:pt>
                <c:pt idx="15">
                  <c:v>0</c:v>
                </c:pt>
                <c:pt idx="18">
                  <c:v>0</c:v>
                </c:pt>
                <c:pt idx="21">
                  <c:v>0</c:v>
                </c:pt>
                <c:pt idx="24">
                  <c:v>0</c:v>
                </c:pt>
                <c:pt idx="27">
                  <c:v>0</c:v>
                </c:pt>
                <c:pt idx="30">
                  <c:v>0</c:v>
                </c:pt>
                <c:pt idx="33">
                  <c:v>0</c:v>
                </c:pt>
                <c:pt idx="36">
                  <c:v>0</c:v>
                </c:pt>
                <c:pt idx="39">
                  <c:v>0</c:v>
                </c:pt>
                <c:pt idx="42">
                  <c:v>0</c:v>
                </c:pt>
                <c:pt idx="45">
                  <c:v>0</c:v>
                </c:pt>
                <c:pt idx="48">
                  <c:v>0</c:v>
                </c:pt>
                <c:pt idx="51">
                  <c:v>0</c:v>
                </c:pt>
                <c:pt idx="54">
                  <c:v>0</c:v>
                </c:pt>
                <c:pt idx="57">
                  <c:v>0</c:v>
                </c:pt>
                <c:pt idx="60">
                  <c:v>0</c:v>
                </c:pt>
                <c:pt idx="63">
                  <c:v>0</c:v>
                </c:pt>
                <c:pt idx="66">
                  <c:v>7.67624</c:v>
                </c:pt>
                <c:pt idx="69">
                  <c:v>28.482242857142801</c:v>
                </c:pt>
                <c:pt idx="72">
                  <c:v>33.353571428571399</c:v>
                </c:pt>
                <c:pt idx="75">
                  <c:v>36.243871428571403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2BA-9E49-8836-D2B843FB7C77}"/>
            </c:ext>
          </c:extLst>
        </c:ser>
        <c:ser>
          <c:idx val="8"/>
          <c:order val="8"/>
          <c:tx>
            <c:strRef>
              <c:f>Turing_SASS_SIM!$K$66</c:f>
              <c:strCache>
                <c:ptCount val="1"/>
                <c:pt idx="0">
                  <c:v>L1D+SHRD</c:v>
                </c:pt>
              </c:strCache>
            </c:strRef>
          </c:tx>
          <c:spPr>
            <a:solidFill>
              <a:schemeClr val="accent3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Turing_SASS_SIM!$B$67:$B$143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Turing_SASS_SIM!$K$67:$K$143</c:f>
              <c:numCache>
                <c:formatCode>0.00</c:formatCode>
                <c:ptCount val="77"/>
                <c:pt idx="0">
                  <c:v>8.0938599999999994</c:v>
                </c:pt>
                <c:pt idx="3">
                  <c:v>5.3376400000000004</c:v>
                </c:pt>
                <c:pt idx="6">
                  <c:v>4.4737799999999996</c:v>
                </c:pt>
                <c:pt idx="9">
                  <c:v>8.7261699999999998</c:v>
                </c:pt>
                <c:pt idx="12">
                  <c:v>1.134465888</c:v>
                </c:pt>
                <c:pt idx="15">
                  <c:v>2.7574800999999898</c:v>
                </c:pt>
                <c:pt idx="18">
                  <c:v>4.90823590099009</c:v>
                </c:pt>
                <c:pt idx="21">
                  <c:v>2.0048983333333301</c:v>
                </c:pt>
                <c:pt idx="24">
                  <c:v>6.0229333333333299</c:v>
                </c:pt>
                <c:pt idx="27">
                  <c:v>9.6019147058823506</c:v>
                </c:pt>
                <c:pt idx="30">
                  <c:v>5.0831999999999997</c:v>
                </c:pt>
                <c:pt idx="33">
                  <c:v>5.59423E-2</c:v>
                </c:pt>
                <c:pt idx="36">
                  <c:v>5.7852999999999906</c:v>
                </c:pt>
                <c:pt idx="39">
                  <c:v>4.7679179999999999</c:v>
                </c:pt>
                <c:pt idx="42">
                  <c:v>6.1510349999999998E-2</c:v>
                </c:pt>
                <c:pt idx="45">
                  <c:v>0.82464799999999994</c:v>
                </c:pt>
                <c:pt idx="48">
                  <c:v>10.105409999999999</c:v>
                </c:pt>
                <c:pt idx="51">
                  <c:v>6.0101940000000003</c:v>
                </c:pt>
                <c:pt idx="54">
                  <c:v>1.2366280952380899</c:v>
                </c:pt>
                <c:pt idx="57">
                  <c:v>3.25877476190476</c:v>
                </c:pt>
                <c:pt idx="60">
                  <c:v>5.4137500000000003</c:v>
                </c:pt>
                <c:pt idx="63">
                  <c:v>7.9887878576903999</c:v>
                </c:pt>
                <c:pt idx="66">
                  <c:v>2.539479</c:v>
                </c:pt>
                <c:pt idx="69">
                  <c:v>2.3678789999999901</c:v>
                </c:pt>
                <c:pt idx="72">
                  <c:v>3.9994628571428503</c:v>
                </c:pt>
                <c:pt idx="75">
                  <c:v>4.53677142857142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2BA-9E49-8836-D2B843FB7C77}"/>
            </c:ext>
          </c:extLst>
        </c:ser>
        <c:ser>
          <c:idx val="9"/>
          <c:order val="9"/>
          <c:tx>
            <c:strRef>
              <c:f>Turing_SASS_SIM!$L$66</c:f>
              <c:strCache>
                <c:ptCount val="1"/>
                <c:pt idx="0">
                  <c:v>icache + Ccache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Turing_SASS_SIM!$B$67:$B$143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Turing_SASS_SIM!$L$67:$L$143</c:f>
              <c:numCache>
                <c:formatCode>0.00</c:formatCode>
                <c:ptCount val="77"/>
                <c:pt idx="0">
                  <c:v>5.6786000000000003</c:v>
                </c:pt>
                <c:pt idx="3">
                  <c:v>4.2905800000000003</c:v>
                </c:pt>
                <c:pt idx="6">
                  <c:v>10.9237</c:v>
                </c:pt>
                <c:pt idx="9">
                  <c:v>2.8460700000000001</c:v>
                </c:pt>
                <c:pt idx="12">
                  <c:v>11.6360678042</c:v>
                </c:pt>
                <c:pt idx="15">
                  <c:v>6.2341925600000003</c:v>
                </c:pt>
                <c:pt idx="18">
                  <c:v>3.3692254455445498</c:v>
                </c:pt>
                <c:pt idx="21">
                  <c:v>1.386385</c:v>
                </c:pt>
                <c:pt idx="24">
                  <c:v>6.6521699999999901</c:v>
                </c:pt>
                <c:pt idx="27">
                  <c:v>6.4770858823529398</c:v>
                </c:pt>
                <c:pt idx="30">
                  <c:v>14.109500000000001</c:v>
                </c:pt>
                <c:pt idx="33">
                  <c:v>4.95629995</c:v>
                </c:pt>
                <c:pt idx="36">
                  <c:v>7.1750266666666596</c:v>
                </c:pt>
                <c:pt idx="39">
                  <c:v>10.703099999999999</c:v>
                </c:pt>
                <c:pt idx="42">
                  <c:v>11.424603999999999</c:v>
                </c:pt>
                <c:pt idx="45">
                  <c:v>6.91751</c:v>
                </c:pt>
                <c:pt idx="48">
                  <c:v>10.7638</c:v>
                </c:pt>
                <c:pt idx="51">
                  <c:v>7.3216060000000001</c:v>
                </c:pt>
                <c:pt idx="54">
                  <c:v>8.925680360476191</c:v>
                </c:pt>
                <c:pt idx="57">
                  <c:v>11.2898999999999</c:v>
                </c:pt>
                <c:pt idx="60">
                  <c:v>10.195</c:v>
                </c:pt>
                <c:pt idx="63">
                  <c:v>9.4249843999999996</c:v>
                </c:pt>
                <c:pt idx="66">
                  <c:v>1.2844696</c:v>
                </c:pt>
                <c:pt idx="69">
                  <c:v>2.901300456515707</c:v>
                </c:pt>
                <c:pt idx="72">
                  <c:v>3.2863041333642844</c:v>
                </c:pt>
                <c:pt idx="75">
                  <c:v>3.5784996702528571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2BA-9E49-8836-D2B843FB7C77}"/>
            </c:ext>
          </c:extLst>
        </c:ser>
        <c:ser>
          <c:idx val="10"/>
          <c:order val="10"/>
          <c:tx>
            <c:strRef>
              <c:f>Turing_SASS_SIM!$M$66</c:f>
              <c:strCache>
                <c:ptCount val="1"/>
                <c:pt idx="0">
                  <c:v>L2 + NOC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Turing_SASS_SIM!$B$67:$B$143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Turing_SASS_SIM!$M$67:$M$143</c:f>
              <c:numCache>
                <c:formatCode>0.00</c:formatCode>
                <c:ptCount val="77"/>
                <c:pt idx="0">
                  <c:v>1.5583309999999999</c:v>
                </c:pt>
                <c:pt idx="3">
                  <c:v>1.164925</c:v>
                </c:pt>
                <c:pt idx="6">
                  <c:v>3.50422999999999</c:v>
                </c:pt>
                <c:pt idx="9">
                  <c:v>5.5063399999999998</c:v>
                </c:pt>
                <c:pt idx="12">
                  <c:v>2.0214739999999901E-3</c:v>
                </c:pt>
                <c:pt idx="15">
                  <c:v>1.7827735999999901</c:v>
                </c:pt>
                <c:pt idx="18">
                  <c:v>4.6579816237623701</c:v>
                </c:pt>
                <c:pt idx="21">
                  <c:v>3.97156166666666</c:v>
                </c:pt>
                <c:pt idx="24">
                  <c:v>3.5676933333333301</c:v>
                </c:pt>
                <c:pt idx="27">
                  <c:v>2.1753282999999999</c:v>
                </c:pt>
                <c:pt idx="30">
                  <c:v>2.8305630000000002</c:v>
                </c:pt>
                <c:pt idx="33">
                  <c:v>9.1732499999999995E-2</c:v>
                </c:pt>
                <c:pt idx="36">
                  <c:v>2.84370516666666</c:v>
                </c:pt>
                <c:pt idx="39">
                  <c:v>0.81845099999999904</c:v>
                </c:pt>
                <c:pt idx="42">
                  <c:v>7.9348450000000001E-2</c:v>
                </c:pt>
                <c:pt idx="45">
                  <c:v>0.61611199999999999</c:v>
                </c:pt>
                <c:pt idx="48">
                  <c:v>6.3654099999999998</c:v>
                </c:pt>
                <c:pt idx="51">
                  <c:v>2.0873721999999999</c:v>
                </c:pt>
                <c:pt idx="54">
                  <c:v>1.3852648571428501</c:v>
                </c:pt>
                <c:pt idx="57">
                  <c:v>3.65218523809523</c:v>
                </c:pt>
                <c:pt idx="60">
                  <c:v>4.1293600000000001</c:v>
                </c:pt>
                <c:pt idx="63">
                  <c:v>3.6889037999999901</c:v>
                </c:pt>
                <c:pt idx="66">
                  <c:v>1.6854039999999999</c:v>
                </c:pt>
                <c:pt idx="69">
                  <c:v>0.74736657142857099</c:v>
                </c:pt>
                <c:pt idx="72">
                  <c:v>2.0030749999999999</c:v>
                </c:pt>
                <c:pt idx="75">
                  <c:v>2.44836728571428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2BA-9E49-8836-D2B843FB7C77}"/>
            </c:ext>
          </c:extLst>
        </c:ser>
        <c:ser>
          <c:idx val="11"/>
          <c:order val="11"/>
          <c:tx>
            <c:strRef>
              <c:f>Turing_SASS_SIM!$N$66</c:f>
              <c:strCache>
                <c:ptCount val="1"/>
                <c:pt idx="0">
                  <c:v>DRAM + MC</c:v>
                </c:pt>
              </c:strCache>
            </c:strRef>
          </c:tx>
          <c:spPr>
            <a:solidFill>
              <a:schemeClr val="bg1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Turing_SASS_SIM!$B$67:$B$143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Turing_SASS_SIM!$N$67:$N$143</c:f>
              <c:numCache>
                <c:formatCode>0.00</c:formatCode>
                <c:ptCount val="77"/>
                <c:pt idx="0">
                  <c:v>6.6788100000000004</c:v>
                </c:pt>
                <c:pt idx="3">
                  <c:v>5.1340599999999998</c:v>
                </c:pt>
                <c:pt idx="6">
                  <c:v>13.1424799999999</c:v>
                </c:pt>
                <c:pt idx="9">
                  <c:v>23.33456</c:v>
                </c:pt>
                <c:pt idx="12">
                  <c:v>0.55167094999999999</c:v>
                </c:pt>
                <c:pt idx="15">
                  <c:v>1.0740314200000001</c:v>
                </c:pt>
                <c:pt idx="18">
                  <c:v>1.79551690693069</c:v>
                </c:pt>
                <c:pt idx="21">
                  <c:v>21.908264444444399</c:v>
                </c:pt>
                <c:pt idx="24">
                  <c:v>19.825629999999901</c:v>
                </c:pt>
                <c:pt idx="27">
                  <c:v>26.4676870588235</c:v>
                </c:pt>
                <c:pt idx="30">
                  <c:v>10.34788</c:v>
                </c:pt>
                <c:pt idx="33">
                  <c:v>0.58128369699999904</c:v>
                </c:pt>
                <c:pt idx="36">
                  <c:v>18.0319425</c:v>
                </c:pt>
                <c:pt idx="39">
                  <c:v>6.3818400000000004</c:v>
                </c:pt>
                <c:pt idx="42">
                  <c:v>0.99122849999999996</c:v>
                </c:pt>
                <c:pt idx="45">
                  <c:v>3.1272829999999998</c:v>
                </c:pt>
                <c:pt idx="48">
                  <c:v>5.3778499999999996</c:v>
                </c:pt>
                <c:pt idx="51">
                  <c:v>21.476662000000001</c:v>
                </c:pt>
                <c:pt idx="54">
                  <c:v>6.76812476190476</c:v>
                </c:pt>
                <c:pt idx="57">
                  <c:v>16.593972380952302</c:v>
                </c:pt>
                <c:pt idx="60">
                  <c:v>16.588159999999998</c:v>
                </c:pt>
                <c:pt idx="63">
                  <c:v>11.7401736</c:v>
                </c:pt>
                <c:pt idx="66">
                  <c:v>10.303899999999899</c:v>
                </c:pt>
                <c:pt idx="69">
                  <c:v>8.1838458571428507</c:v>
                </c:pt>
                <c:pt idx="72">
                  <c:v>10.263714285714199</c:v>
                </c:pt>
                <c:pt idx="75">
                  <c:v>8.5944814285714202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2BA-9E49-8836-D2B843FB7C77}"/>
            </c:ext>
          </c:extLst>
        </c:ser>
        <c:ser>
          <c:idx val="12"/>
          <c:order val="12"/>
          <c:tx>
            <c:strRef>
              <c:f>Turing_SASS_SIM!$O$66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Turing_SASS_SIM!$B$67:$B$143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Turing_SASS_SIM!$O$67:$O$143</c:f>
              <c:numCache>
                <c:formatCode>0.00</c:formatCode>
                <c:ptCount val="77"/>
                <c:pt idx="0">
                  <c:v>2.50292</c:v>
                </c:pt>
                <c:pt idx="3">
                  <c:v>2.0608500000000003</c:v>
                </c:pt>
                <c:pt idx="6">
                  <c:v>4.254372</c:v>
                </c:pt>
                <c:pt idx="9">
                  <c:v>1.428264</c:v>
                </c:pt>
                <c:pt idx="12">
                  <c:v>5.4794529999999995</c:v>
                </c:pt>
                <c:pt idx="15">
                  <c:v>3.1051083999999998</c:v>
                </c:pt>
                <c:pt idx="18">
                  <c:v>1.7020237524752462</c:v>
                </c:pt>
                <c:pt idx="21">
                  <c:v>0.695763983333331</c:v>
                </c:pt>
                <c:pt idx="24">
                  <c:v>3.2659723333333259</c:v>
                </c:pt>
                <c:pt idx="27">
                  <c:v>3.1940729411764552</c:v>
                </c:pt>
                <c:pt idx="30">
                  <c:v>6.4766700000000004</c:v>
                </c:pt>
                <c:pt idx="33">
                  <c:v>3.6339834999999989</c:v>
                </c:pt>
                <c:pt idx="36">
                  <c:v>3.2694082499999926</c:v>
                </c:pt>
                <c:pt idx="39">
                  <c:v>5.2832670000000004</c:v>
                </c:pt>
                <c:pt idx="42">
                  <c:v>5.7620389999999997</c:v>
                </c:pt>
                <c:pt idx="45">
                  <c:v>4.4516530000000003</c:v>
                </c:pt>
                <c:pt idx="48">
                  <c:v>5.4185870000000005</c:v>
                </c:pt>
                <c:pt idx="51">
                  <c:v>3.4296027999999996</c:v>
                </c:pt>
                <c:pt idx="54">
                  <c:v>4.6058074761904608</c:v>
                </c:pt>
                <c:pt idx="57">
                  <c:v>5.556856761904748</c:v>
                </c:pt>
                <c:pt idx="60">
                  <c:v>4.7701340000000005</c:v>
                </c:pt>
                <c:pt idx="63">
                  <c:v>4.520344109999999</c:v>
                </c:pt>
                <c:pt idx="66">
                  <c:v>0.63657330000000001</c:v>
                </c:pt>
                <c:pt idx="69">
                  <c:v>1.794890714285712</c:v>
                </c:pt>
                <c:pt idx="72">
                  <c:v>1.6513607142857132</c:v>
                </c:pt>
                <c:pt idx="75">
                  <c:v>1.8101391428571409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BA-9E49-8836-D2B843FB7C77}"/>
            </c:ext>
          </c:extLst>
        </c:ser>
        <c:ser>
          <c:idx val="13"/>
          <c:order val="13"/>
          <c:tx>
            <c:strRef>
              <c:f>Turing_SASS_SIM!$P$66</c:f>
              <c:strCache>
                <c:ptCount val="1"/>
                <c:pt idx="0">
                  <c:v>Measured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Turing_SASS_SIM!$B$67:$B$143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Turing_SASS_SIM!$P$67:$P$143</c:f>
              <c:numCache>
                <c:formatCode>0.00</c:formatCode>
                <c:ptCount val="77"/>
                <c:pt idx="1">
                  <c:v>145.04285714285714</c:v>
                </c:pt>
                <c:pt idx="4">
                  <c:v>132.75</c:v>
                </c:pt>
                <c:pt idx="7">
                  <c:v>166.71</c:v>
                </c:pt>
                <c:pt idx="10">
                  <c:v>119.81666666666668</c:v>
                </c:pt>
                <c:pt idx="13">
                  <c:v>173.35500000000002</c:v>
                </c:pt>
                <c:pt idx="16">
                  <c:v>117.37666666666667</c:v>
                </c:pt>
                <c:pt idx="19">
                  <c:v>167.4425</c:v>
                </c:pt>
                <c:pt idx="22">
                  <c:v>126.64999999999999</c:v>
                </c:pt>
                <c:pt idx="25">
                  <c:v>157.76999999999998</c:v>
                </c:pt>
                <c:pt idx="28">
                  <c:v>166.86500000000001</c:v>
                </c:pt>
                <c:pt idx="31">
                  <c:v>118.62759999999999</c:v>
                </c:pt>
                <c:pt idx="34">
                  <c:v>163.49333333333334</c:v>
                </c:pt>
                <c:pt idx="37">
                  <c:v>172.56333333333336</c:v>
                </c:pt>
                <c:pt idx="40">
                  <c:v>175.45499999999998</c:v>
                </c:pt>
                <c:pt idx="43">
                  <c:v>173.26666666666668</c:v>
                </c:pt>
                <c:pt idx="46">
                  <c:v>159.4366666666667</c:v>
                </c:pt>
                <c:pt idx="49">
                  <c:v>172.84</c:v>
                </c:pt>
                <c:pt idx="52">
                  <c:v>156.26</c:v>
                </c:pt>
                <c:pt idx="55">
                  <c:v>170.56</c:v>
                </c:pt>
                <c:pt idx="58">
                  <c:v>174.62666666666667</c:v>
                </c:pt>
                <c:pt idx="61">
                  <c:v>175.53</c:v>
                </c:pt>
                <c:pt idx="64">
                  <c:v>137.49166666666667</c:v>
                </c:pt>
                <c:pt idx="67">
                  <c:v>160.9675</c:v>
                </c:pt>
                <c:pt idx="70">
                  <c:v>116.52</c:v>
                </c:pt>
                <c:pt idx="73">
                  <c:v>145.14500000000001</c:v>
                </c:pt>
                <c:pt idx="76">
                  <c:v>133.56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BA-9E49-8836-D2B843FB7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307527840"/>
        <c:axId val="1307532432"/>
      </c:barChart>
      <c:catAx>
        <c:axId val="13075278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headEnd type="none" w="sm" len="sm"/>
            <a:tailEnd type="none" w="sm" len="sm"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3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532432"/>
        <c:crosses val="autoZero"/>
        <c:auto val="1"/>
        <c:lblAlgn val="ctr"/>
        <c:lblOffset val="100"/>
        <c:tickLblSkip val="1"/>
        <c:tickMarkSkip val="3"/>
        <c:noMultiLvlLbl val="0"/>
      </c:catAx>
      <c:valAx>
        <c:axId val="1307532432"/>
        <c:scaling>
          <c:orientation val="minMax"/>
          <c:max val="210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0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4000" b="1">
                    <a:solidFill>
                      <a:sysClr val="windowText" lastClr="000000"/>
                    </a:solidFill>
                  </a:rPr>
                  <a:t>power</a:t>
                </a:r>
                <a:r>
                  <a:rPr lang="en-US" sz="4000" b="1" baseline="0">
                    <a:solidFill>
                      <a:sysClr val="windowText" lastClr="000000"/>
                    </a:solidFill>
                  </a:rPr>
                  <a:t> (W)</a:t>
                </a:r>
                <a:endParaRPr lang="en-US" sz="40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2.4520434821605052E-3"/>
              <c:y val="0.189430318836624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000" b="1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527840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165915223076376"/>
          <c:y val="1.5287973909973111E-2"/>
          <c:w val="9.6068560772656852E-2"/>
          <c:h val="0.97247868835920737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 10 (d)</a:t>
            </a:r>
            <a:r>
              <a:rPr lang="en-US" baseline="0"/>
              <a:t> </a:t>
            </a:r>
            <a:r>
              <a:rPr lang="en-US"/>
              <a:t>Turing PTX</a:t>
            </a:r>
            <a:r>
              <a:rPr lang="en-US" baseline="0"/>
              <a:t> SIM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1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Turing_PTX_SIM!$AL$3:$AL$23</c:f>
              <c:numCache>
                <c:formatCode>0.00</c:formatCode>
                <c:ptCount val="21"/>
                <c:pt idx="0">
                  <c:v>145.04285714285714</c:v>
                </c:pt>
                <c:pt idx="1">
                  <c:v>132.75</c:v>
                </c:pt>
                <c:pt idx="2">
                  <c:v>166.71</c:v>
                </c:pt>
                <c:pt idx="3">
                  <c:v>119.81666666666668</c:v>
                </c:pt>
                <c:pt idx="4">
                  <c:v>173.35500000000002</c:v>
                </c:pt>
                <c:pt idx="5">
                  <c:v>160.9675</c:v>
                </c:pt>
                <c:pt idx="6">
                  <c:v>117.37666666666667</c:v>
                </c:pt>
                <c:pt idx="7">
                  <c:v>167.4425</c:v>
                </c:pt>
                <c:pt idx="8">
                  <c:v>126.64999999999999</c:v>
                </c:pt>
                <c:pt idx="9">
                  <c:v>157.76999999999998</c:v>
                </c:pt>
                <c:pt idx="10">
                  <c:v>166.86500000000001</c:v>
                </c:pt>
                <c:pt idx="11">
                  <c:v>163.49333333333334</c:v>
                </c:pt>
                <c:pt idx="12">
                  <c:v>172.56333333333336</c:v>
                </c:pt>
                <c:pt idx="13">
                  <c:v>175.45499999999998</c:v>
                </c:pt>
                <c:pt idx="14">
                  <c:v>173.26666666666668</c:v>
                </c:pt>
                <c:pt idx="15">
                  <c:v>159.4366666666667</c:v>
                </c:pt>
                <c:pt idx="16">
                  <c:v>172.84</c:v>
                </c:pt>
                <c:pt idx="17">
                  <c:v>170.56</c:v>
                </c:pt>
                <c:pt idx="18">
                  <c:v>174.62666666666667</c:v>
                </c:pt>
                <c:pt idx="19">
                  <c:v>175.53</c:v>
                </c:pt>
                <c:pt idx="20">
                  <c:v>137.49166666666667</c:v>
                </c:pt>
              </c:numCache>
            </c:numRef>
          </c:xVal>
          <c:yVal>
            <c:numRef>
              <c:f>Turing_PTX_SIM!$AK$3:$AK$23</c:f>
              <c:numCache>
                <c:formatCode>0.00</c:formatCode>
                <c:ptCount val="21"/>
                <c:pt idx="0">
                  <c:v>120.64965520034778</c:v>
                </c:pt>
                <c:pt idx="1">
                  <c:v>118.21875370034778</c:v>
                </c:pt>
                <c:pt idx="2">
                  <c:v>150.92859590034777</c:v>
                </c:pt>
                <c:pt idx="3">
                  <c:v>153.37956330034777</c:v>
                </c:pt>
                <c:pt idx="4">
                  <c:v>148.68296390534778</c:v>
                </c:pt>
                <c:pt idx="5">
                  <c:v>125.13422971734778</c:v>
                </c:pt>
                <c:pt idx="6">
                  <c:v>127.05912169634766</c:v>
                </c:pt>
                <c:pt idx="7">
                  <c:v>115.89944751123875</c:v>
                </c:pt>
                <c:pt idx="8">
                  <c:v>142.29638436145873</c:v>
                </c:pt>
                <c:pt idx="9">
                  <c:v>161.92864960034763</c:v>
                </c:pt>
                <c:pt idx="10">
                  <c:v>162.61949811799471</c:v>
                </c:pt>
                <c:pt idx="11">
                  <c:v>133.95493184034774</c:v>
                </c:pt>
                <c:pt idx="12">
                  <c:v>133.6464056873476</c:v>
                </c:pt>
                <c:pt idx="13">
                  <c:v>145.07401910034775</c:v>
                </c:pt>
                <c:pt idx="14">
                  <c:v>146.91692840034779</c:v>
                </c:pt>
                <c:pt idx="15">
                  <c:v>124.71254070034777</c:v>
                </c:pt>
                <c:pt idx="16">
                  <c:v>149.11339460034779</c:v>
                </c:pt>
                <c:pt idx="17">
                  <c:v>182.83218728606192</c:v>
                </c:pt>
                <c:pt idx="18">
                  <c:v>187.31301518129993</c:v>
                </c:pt>
                <c:pt idx="19">
                  <c:v>173.95310350034777</c:v>
                </c:pt>
                <c:pt idx="20">
                  <c:v>161.51568374134774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1D-4081-9F72-A73CA1BCC683}"/>
            </c:ext>
          </c:extLst>
        </c:ser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Turing_PTX_SIM!$Z$35:$Z$36</c:f>
              <c:numCache>
                <c:formatCode>General</c:formatCode>
                <c:ptCount val="2"/>
                <c:pt idx="0">
                  <c:v>0</c:v>
                </c:pt>
                <c:pt idx="1">
                  <c:v>220</c:v>
                </c:pt>
              </c:numCache>
            </c:numRef>
          </c:xVal>
          <c:yVal>
            <c:numRef>
              <c:f>Turing_PTX_SIM!$Z$35:$Z$36</c:f>
              <c:numCache>
                <c:formatCode>General</c:formatCode>
                <c:ptCount val="2"/>
                <c:pt idx="0">
                  <c:v>0</c:v>
                </c:pt>
                <c:pt idx="1">
                  <c:v>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1D-4081-9F72-A73CA1BCC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756879"/>
        <c:axId val="1565069551"/>
      </c:scatterChart>
      <c:valAx>
        <c:axId val="159475687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Measured Power (W)</a:t>
                </a:r>
              </a:p>
            </c:rich>
          </c:tx>
          <c:layout>
            <c:manualLayout>
              <c:xMode val="edge"/>
              <c:yMode val="edge"/>
              <c:x val="0.41766815080256681"/>
              <c:y val="0.925571931053019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069551"/>
        <c:crosses val="autoZero"/>
        <c:crossBetween val="midCat"/>
        <c:majorUnit val="20"/>
        <c:minorUnit val="10"/>
      </c:valAx>
      <c:valAx>
        <c:axId val="156506955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Modeled Power (W)</a:t>
                </a:r>
              </a:p>
            </c:rich>
          </c:tx>
          <c:layout>
            <c:manualLayout>
              <c:xMode val="edge"/>
              <c:yMode val="edge"/>
              <c:x val="7.7210386143124086E-3"/>
              <c:y val="0.238508591262264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756879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Figure 7 (a) Volta</a:t>
            </a:r>
            <a:r>
              <a:rPr lang="en-US" sz="3200" baseline="0"/>
              <a:t> SASS SIM</a:t>
            </a:r>
            <a:endParaRPr lang="en-US" sz="3200"/>
          </a:p>
        </c:rich>
      </c:tx>
      <c:layout>
        <c:manualLayout>
          <c:xMode val="edge"/>
          <c:yMode val="edge"/>
          <c:x val="0.32510232808112671"/>
          <c:y val="1.08455720347522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45419464993237"/>
          <c:y val="0.11298916945804935"/>
          <c:w val="0.78126979339141689"/>
          <c:h val="0.6477453849102053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1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Volta_SASS_SIM!$AF$3:$AF$28</c:f>
              <c:numCache>
                <c:formatCode>0.00</c:formatCode>
                <c:ptCount val="26"/>
                <c:pt idx="0">
                  <c:v>172.69880000000001</c:v>
                </c:pt>
                <c:pt idx="1">
                  <c:v>156.97620000000001</c:v>
                </c:pt>
                <c:pt idx="2">
                  <c:v>219.7978</c:v>
                </c:pt>
                <c:pt idx="3">
                  <c:v>152.1182</c:v>
                </c:pt>
                <c:pt idx="4">
                  <c:v>169.6574</c:v>
                </c:pt>
                <c:pt idx="5">
                  <c:v>181.99199999999999</c:v>
                </c:pt>
                <c:pt idx="6">
                  <c:v>101.92142</c:v>
                </c:pt>
                <c:pt idx="7">
                  <c:v>121.6066</c:v>
                </c:pt>
                <c:pt idx="8">
                  <c:v>177.99639999999999</c:v>
                </c:pt>
                <c:pt idx="9">
                  <c:v>111.86036</c:v>
                </c:pt>
                <c:pt idx="10">
                  <c:v>130.0522</c:v>
                </c:pt>
                <c:pt idx="11">
                  <c:v>121.5072</c:v>
                </c:pt>
                <c:pt idx="12">
                  <c:v>167.12520000000001</c:v>
                </c:pt>
                <c:pt idx="13">
                  <c:v>194.54820000000001</c:v>
                </c:pt>
                <c:pt idx="14">
                  <c:v>229.55340000000001</c:v>
                </c:pt>
                <c:pt idx="15">
                  <c:v>151.86259999999999</c:v>
                </c:pt>
                <c:pt idx="16">
                  <c:v>172.8844</c:v>
                </c:pt>
                <c:pt idx="17">
                  <c:v>201.33680000000001</c:v>
                </c:pt>
                <c:pt idx="18">
                  <c:v>189.4032</c:v>
                </c:pt>
                <c:pt idx="19">
                  <c:v>142.4556</c:v>
                </c:pt>
                <c:pt idx="20">
                  <c:v>217.49260000000001</c:v>
                </c:pt>
                <c:pt idx="21">
                  <c:v>152.56379999999999</c:v>
                </c:pt>
                <c:pt idx="22">
                  <c:v>153.00640000000001</c:v>
                </c:pt>
                <c:pt idx="23">
                  <c:v>145.70959999999999</c:v>
                </c:pt>
                <c:pt idx="24">
                  <c:v>200.44399999999999</c:v>
                </c:pt>
                <c:pt idx="25">
                  <c:v>188.54500000000002</c:v>
                </c:pt>
              </c:numCache>
            </c:numRef>
          </c:xVal>
          <c:yVal>
            <c:numRef>
              <c:f>Volta_SASS_SIM!$AE$3:$AE$28</c:f>
              <c:numCache>
                <c:formatCode>0.00</c:formatCode>
                <c:ptCount val="26"/>
                <c:pt idx="0">
                  <c:v>168.70287459999997</c:v>
                </c:pt>
                <c:pt idx="1">
                  <c:v>151.64211499999999</c:v>
                </c:pt>
                <c:pt idx="2">
                  <c:v>158.86785420000001</c:v>
                </c:pt>
                <c:pt idx="3">
                  <c:v>155.47432079000001</c:v>
                </c:pt>
                <c:pt idx="4">
                  <c:v>173.111291792</c:v>
                </c:pt>
                <c:pt idx="5">
                  <c:v>203.8045747413</c:v>
                </c:pt>
                <c:pt idx="6">
                  <c:v>97.529406779142789</c:v>
                </c:pt>
                <c:pt idx="7">
                  <c:v>126.13960830985695</c:v>
                </c:pt>
                <c:pt idx="8">
                  <c:v>216.98144175314269</c:v>
                </c:pt>
                <c:pt idx="9">
                  <c:v>100.56037121999991</c:v>
                </c:pt>
                <c:pt idx="10">
                  <c:v>91.052533895049308</c:v>
                </c:pt>
                <c:pt idx="11">
                  <c:v>130.31900445555539</c:v>
                </c:pt>
                <c:pt idx="12">
                  <c:v>196.22867339999976</c:v>
                </c:pt>
                <c:pt idx="13">
                  <c:v>200.91777065294093</c:v>
                </c:pt>
                <c:pt idx="14">
                  <c:v>221.73983999999996</c:v>
                </c:pt>
                <c:pt idx="15">
                  <c:v>166.77745376250002</c:v>
                </c:pt>
                <c:pt idx="16">
                  <c:v>194.38816821666651</c:v>
                </c:pt>
                <c:pt idx="17">
                  <c:v>198.8916643</c:v>
                </c:pt>
                <c:pt idx="18">
                  <c:v>179.40126899999987</c:v>
                </c:pt>
                <c:pt idx="19">
                  <c:v>152.10258384000002</c:v>
                </c:pt>
                <c:pt idx="20">
                  <c:v>211.74549400000001</c:v>
                </c:pt>
                <c:pt idx="21">
                  <c:v>185.48980703999982</c:v>
                </c:pt>
                <c:pt idx="22">
                  <c:v>165.61565337619024</c:v>
                </c:pt>
                <c:pt idx="23">
                  <c:v>147.29663302857108</c:v>
                </c:pt>
                <c:pt idx="24">
                  <c:v>228.21529299999997</c:v>
                </c:pt>
                <c:pt idx="25">
                  <c:v>177.38674322482183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2F-4758-A0D6-F655CCBC2E10}"/>
            </c:ext>
          </c:extLst>
        </c:ser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'Correlation plots (Fig 7,10)'!$AR$27:$AR$28</c:f>
              <c:numCache>
                <c:formatCode>General</c:formatCode>
                <c:ptCount val="2"/>
                <c:pt idx="0">
                  <c:v>0</c:v>
                </c:pt>
                <c:pt idx="1">
                  <c:v>270</c:v>
                </c:pt>
              </c:numCache>
            </c:numRef>
          </c:xVal>
          <c:yVal>
            <c:numRef>
              <c:f>'Correlation plots (Fig 7,10)'!$AR$27:$AR$28</c:f>
              <c:numCache>
                <c:formatCode>General</c:formatCode>
                <c:ptCount val="2"/>
                <c:pt idx="0">
                  <c:v>0</c:v>
                </c:pt>
                <c:pt idx="1">
                  <c:v>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2F-4758-A0D6-F655CCBC2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756879"/>
        <c:axId val="1565069551"/>
      </c:scatterChart>
      <c:valAx>
        <c:axId val="1594756879"/>
        <c:scaling>
          <c:orientation val="minMax"/>
          <c:max val="27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/>
                  <a:t>Measured Power (W)</a:t>
                </a:r>
              </a:p>
            </c:rich>
          </c:tx>
          <c:layout>
            <c:manualLayout>
              <c:xMode val="edge"/>
              <c:yMode val="edge"/>
              <c:x val="0.36354743936284556"/>
              <c:y val="0.91168832652527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069551"/>
        <c:crosses val="autoZero"/>
        <c:crossBetween val="midCat"/>
        <c:majorUnit val="30"/>
        <c:minorUnit val="10"/>
      </c:valAx>
      <c:valAx>
        <c:axId val="1565069551"/>
        <c:scaling>
          <c:orientation val="minMax"/>
          <c:max val="2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/>
                  <a:t>AccelWattch  Power (W)</a:t>
                </a:r>
              </a:p>
            </c:rich>
          </c:tx>
          <c:layout>
            <c:manualLayout>
              <c:xMode val="edge"/>
              <c:yMode val="edge"/>
              <c:x val="0"/>
              <c:y val="6.86306486441131E-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756879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8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36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 10 (a) Pascal</a:t>
            </a:r>
            <a:r>
              <a:rPr lang="en-US" baseline="0"/>
              <a:t> SASS SIM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36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203903229049763"/>
          <c:y val="0.11270700366738212"/>
          <c:w val="0.79029616606386366"/>
          <c:h val="0.645441797288594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1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Pascal_SASS_SIM!$AF$5:$AF$26</c:f>
              <c:numCache>
                <c:formatCode>0.00</c:formatCode>
                <c:ptCount val="22"/>
                <c:pt idx="0">
                  <c:v>108.2825</c:v>
                </c:pt>
                <c:pt idx="1">
                  <c:v>101.10499999999999</c:v>
                </c:pt>
                <c:pt idx="2">
                  <c:v>137.13999999999999</c:v>
                </c:pt>
                <c:pt idx="3">
                  <c:v>103.31400000000001</c:v>
                </c:pt>
                <c:pt idx="4">
                  <c:v>105.41333333333334</c:v>
                </c:pt>
                <c:pt idx="5">
                  <c:v>93.59333333333332</c:v>
                </c:pt>
                <c:pt idx="6">
                  <c:v>109.08799999999999</c:v>
                </c:pt>
                <c:pt idx="7">
                  <c:v>109.15999999999998</c:v>
                </c:pt>
                <c:pt idx="8">
                  <c:v>129.26600000000002</c:v>
                </c:pt>
                <c:pt idx="9">
                  <c:v>141.21</c:v>
                </c:pt>
                <c:pt idx="10">
                  <c:v>108.21</c:v>
                </c:pt>
                <c:pt idx="11">
                  <c:v>118.7825</c:v>
                </c:pt>
                <c:pt idx="12">
                  <c:v>138.63666666666666</c:v>
                </c:pt>
                <c:pt idx="13">
                  <c:v>117.23</c:v>
                </c:pt>
                <c:pt idx="14">
                  <c:v>143.9975</c:v>
                </c:pt>
                <c:pt idx="15">
                  <c:v>114.96333333333332</c:v>
                </c:pt>
                <c:pt idx="16">
                  <c:v>151.60666666666668</c:v>
                </c:pt>
                <c:pt idx="17">
                  <c:v>120.57</c:v>
                </c:pt>
                <c:pt idx="18">
                  <c:v>151.8725</c:v>
                </c:pt>
                <c:pt idx="19">
                  <c:v>141.89999999999998</c:v>
                </c:pt>
                <c:pt idx="20">
                  <c:v>149.63250000000002</c:v>
                </c:pt>
                <c:pt idx="21">
                  <c:v>128.88200000000001</c:v>
                </c:pt>
              </c:numCache>
            </c:numRef>
          </c:xVal>
          <c:yVal>
            <c:numRef>
              <c:f>Pascal_SASS_SIM!$AE$5:$AE$26</c:f>
              <c:numCache>
                <c:formatCode>0.00</c:formatCode>
                <c:ptCount val="22"/>
                <c:pt idx="0">
                  <c:v>103.44891874789045</c:v>
                </c:pt>
                <c:pt idx="1">
                  <c:v>103.26769574575658</c:v>
                </c:pt>
                <c:pt idx="2">
                  <c:v>130.78383965511117</c:v>
                </c:pt>
                <c:pt idx="3">
                  <c:v>86.492641863933557</c:v>
                </c:pt>
                <c:pt idx="4">
                  <c:v>114.09118704280149</c:v>
                </c:pt>
                <c:pt idx="5">
                  <c:v>88.587556407490354</c:v>
                </c:pt>
                <c:pt idx="6">
                  <c:v>88.221902849059603</c:v>
                </c:pt>
                <c:pt idx="7">
                  <c:v>108.15053700915442</c:v>
                </c:pt>
                <c:pt idx="8">
                  <c:v>126.47808621143679</c:v>
                </c:pt>
                <c:pt idx="9">
                  <c:v>110.20119584041555</c:v>
                </c:pt>
                <c:pt idx="10">
                  <c:v>144.47413602957664</c:v>
                </c:pt>
                <c:pt idx="11">
                  <c:v>136.59819760779612</c:v>
                </c:pt>
                <c:pt idx="12">
                  <c:v>122.40252783214815</c:v>
                </c:pt>
                <c:pt idx="13">
                  <c:v>136.55102383781522</c:v>
                </c:pt>
                <c:pt idx="14">
                  <c:v>142.69673632045567</c:v>
                </c:pt>
                <c:pt idx="15">
                  <c:v>150.11203789578627</c:v>
                </c:pt>
                <c:pt idx="16">
                  <c:v>131.98874677302953</c:v>
                </c:pt>
                <c:pt idx="17">
                  <c:v>119.48357456058541</c:v>
                </c:pt>
                <c:pt idx="18">
                  <c:v>154.85101724888622</c:v>
                </c:pt>
                <c:pt idx="19">
                  <c:v>129.45674141415569</c:v>
                </c:pt>
                <c:pt idx="20">
                  <c:v>133.42309148014209</c:v>
                </c:pt>
                <c:pt idx="21">
                  <c:v>112.2982857068139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C5-483B-98CE-7102BDDDF5EA}"/>
            </c:ext>
          </c:extLst>
        </c:ser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'Correlation plots (Fig 7,10)'!$AR$27:$AR$28</c:f>
              <c:numCache>
                <c:formatCode>General</c:formatCode>
                <c:ptCount val="2"/>
                <c:pt idx="0">
                  <c:v>0</c:v>
                </c:pt>
                <c:pt idx="1">
                  <c:v>270</c:v>
                </c:pt>
              </c:numCache>
            </c:numRef>
          </c:xVal>
          <c:yVal>
            <c:numRef>
              <c:f>'Correlation plots (Fig 7,10)'!$AR$27:$AR$28</c:f>
              <c:numCache>
                <c:formatCode>General</c:formatCode>
                <c:ptCount val="2"/>
                <c:pt idx="0">
                  <c:v>0</c:v>
                </c:pt>
                <c:pt idx="1">
                  <c:v>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C5-483B-98CE-7102BDDDF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756879"/>
        <c:axId val="1565069551"/>
      </c:scatterChart>
      <c:valAx>
        <c:axId val="1594756879"/>
        <c:scaling>
          <c:orientation val="minMax"/>
          <c:max val="27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/>
                  <a:t>Measured Power (W)</a:t>
                </a:r>
              </a:p>
            </c:rich>
          </c:tx>
          <c:layout>
            <c:manualLayout>
              <c:xMode val="edge"/>
              <c:yMode val="edge"/>
              <c:x val="0.36354743936284556"/>
              <c:y val="0.91168832652527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069551"/>
        <c:crosses val="autoZero"/>
        <c:crossBetween val="midCat"/>
        <c:majorUnit val="30"/>
        <c:minorUnit val="10"/>
      </c:valAx>
      <c:valAx>
        <c:axId val="1565069551"/>
        <c:scaling>
          <c:orientation val="minMax"/>
          <c:max val="2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/>
                  <a:t>AccelWattch  Power (W)</a:t>
                </a:r>
              </a:p>
            </c:rich>
          </c:tx>
          <c:layout>
            <c:manualLayout>
              <c:xMode val="edge"/>
              <c:yMode val="edge"/>
              <c:x val="1.096078021103089E-3"/>
              <c:y val="8.6989109844350023E-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756879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8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3200" b="1" i="0" baseline="0">
                <a:effectLst/>
              </a:rPr>
              <a:t>Figure 10 (b) Pascal PTX SIM</a:t>
            </a:r>
            <a:endParaRPr lang="en-US" sz="3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615564269487421"/>
          <c:y val="0.12967362015229633"/>
          <c:w val="0.78627954665391231"/>
          <c:h val="0.6307964546432978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1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Turing_SASS_SIM!$AF$3:$AF$28</c:f>
              <c:numCache>
                <c:formatCode>0.00</c:formatCode>
                <c:ptCount val="26"/>
                <c:pt idx="0">
                  <c:v>145.04285714285714</c:v>
                </c:pt>
                <c:pt idx="1">
                  <c:v>132.75</c:v>
                </c:pt>
                <c:pt idx="2">
                  <c:v>166.71</c:v>
                </c:pt>
                <c:pt idx="3">
                  <c:v>119.81666666666668</c:v>
                </c:pt>
                <c:pt idx="4">
                  <c:v>173.35500000000002</c:v>
                </c:pt>
                <c:pt idx="5">
                  <c:v>160.9675</c:v>
                </c:pt>
                <c:pt idx="6">
                  <c:v>116.52</c:v>
                </c:pt>
                <c:pt idx="7">
                  <c:v>145.14500000000001</c:v>
                </c:pt>
                <c:pt idx="8">
                  <c:v>133.56</c:v>
                </c:pt>
                <c:pt idx="9">
                  <c:v>117.37666666666667</c:v>
                </c:pt>
                <c:pt idx="10">
                  <c:v>167.4425</c:v>
                </c:pt>
                <c:pt idx="11">
                  <c:v>126.64999999999999</c:v>
                </c:pt>
                <c:pt idx="12">
                  <c:v>157.76999999999998</c:v>
                </c:pt>
                <c:pt idx="13">
                  <c:v>166.86500000000001</c:v>
                </c:pt>
                <c:pt idx="14">
                  <c:v>118.62759999999999</c:v>
                </c:pt>
                <c:pt idx="15">
                  <c:v>163.49333333333334</c:v>
                </c:pt>
                <c:pt idx="16">
                  <c:v>172.56333333333336</c:v>
                </c:pt>
                <c:pt idx="17">
                  <c:v>175.45499999999998</c:v>
                </c:pt>
                <c:pt idx="18">
                  <c:v>173.26666666666668</c:v>
                </c:pt>
                <c:pt idx="19">
                  <c:v>159.4366666666667</c:v>
                </c:pt>
                <c:pt idx="20">
                  <c:v>172.84</c:v>
                </c:pt>
                <c:pt idx="21">
                  <c:v>156.26</c:v>
                </c:pt>
                <c:pt idx="22">
                  <c:v>170.56</c:v>
                </c:pt>
                <c:pt idx="23">
                  <c:v>174.62666666666667</c:v>
                </c:pt>
                <c:pt idx="24">
                  <c:v>175.53</c:v>
                </c:pt>
                <c:pt idx="25">
                  <c:v>137.49166666666667</c:v>
                </c:pt>
              </c:numCache>
            </c:numRef>
          </c:xVal>
          <c:yVal>
            <c:numRef>
              <c:f>Turing_SASS_SIM!$AE$3:$AE$28</c:f>
              <c:numCache>
                <c:formatCode>0.00</c:formatCode>
                <c:ptCount val="26"/>
                <c:pt idx="0">
                  <c:v>127.19028036485116</c:v>
                </c:pt>
                <c:pt idx="1">
                  <c:v>118.57708236485117</c:v>
                </c:pt>
                <c:pt idx="2">
                  <c:v>159.03636736485106</c:v>
                </c:pt>
                <c:pt idx="3">
                  <c:v>147.7946663648512</c:v>
                </c:pt>
                <c:pt idx="4">
                  <c:v>149.06553350205118</c:v>
                </c:pt>
                <c:pt idx="5">
                  <c:v>122.90415947365108</c:v>
                </c:pt>
                <c:pt idx="6">
                  <c:v>135.73649249465237</c:v>
                </c:pt>
                <c:pt idx="7">
                  <c:v>157.57163771364378</c:v>
                </c:pt>
                <c:pt idx="8">
                  <c:v>158.30807841838958</c:v>
                </c:pt>
                <c:pt idx="9">
                  <c:v>111.78273104485103</c:v>
                </c:pt>
                <c:pt idx="10">
                  <c:v>107.03691688564317</c:v>
                </c:pt>
                <c:pt idx="11">
                  <c:v>129.81193001485104</c:v>
                </c:pt>
                <c:pt idx="12">
                  <c:v>160.33558469818425</c:v>
                </c:pt>
                <c:pt idx="13">
                  <c:v>165.80386201779214</c:v>
                </c:pt>
                <c:pt idx="14">
                  <c:v>181.66542936485118</c:v>
                </c:pt>
                <c:pt idx="15">
                  <c:v>115.49312216185118</c:v>
                </c:pt>
                <c:pt idx="16">
                  <c:v>144.81420861485108</c:v>
                </c:pt>
                <c:pt idx="17">
                  <c:v>164.06291656485118</c:v>
                </c:pt>
                <c:pt idx="18">
                  <c:v>154.77059006485118</c:v>
                </c:pt>
                <c:pt idx="19">
                  <c:v>136.81126447485119</c:v>
                </c:pt>
                <c:pt idx="20">
                  <c:v>181.79050136485117</c:v>
                </c:pt>
                <c:pt idx="21">
                  <c:v>155.92100376485118</c:v>
                </c:pt>
                <c:pt idx="22">
                  <c:v>165.69975582056526</c:v>
                </c:pt>
                <c:pt idx="23">
                  <c:v>176.67492912675556</c:v>
                </c:pt>
                <c:pt idx="24">
                  <c:v>178.89438336485119</c:v>
                </c:pt>
                <c:pt idx="25">
                  <c:v>161.69471106054147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4D-4927-AAB3-0CF65B12EE18}"/>
            </c:ext>
          </c:extLst>
        </c:ser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'Correlation plots (Fig 7,10)'!$AR$27:$AR$28</c:f>
              <c:numCache>
                <c:formatCode>General</c:formatCode>
                <c:ptCount val="2"/>
                <c:pt idx="0">
                  <c:v>0</c:v>
                </c:pt>
                <c:pt idx="1">
                  <c:v>270</c:v>
                </c:pt>
              </c:numCache>
            </c:numRef>
          </c:xVal>
          <c:yVal>
            <c:numRef>
              <c:f>'Correlation plots (Fig 7,10)'!$AR$27:$AR$28</c:f>
              <c:numCache>
                <c:formatCode>General</c:formatCode>
                <c:ptCount val="2"/>
                <c:pt idx="0">
                  <c:v>0</c:v>
                </c:pt>
                <c:pt idx="1">
                  <c:v>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4D-4927-AAB3-0CF65B12E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756879"/>
        <c:axId val="1565069551"/>
      </c:scatterChart>
      <c:valAx>
        <c:axId val="1594756879"/>
        <c:scaling>
          <c:orientation val="minMax"/>
          <c:max val="27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/>
                  <a:t>Measured Power (W)</a:t>
                </a:r>
              </a:p>
            </c:rich>
          </c:tx>
          <c:layout>
            <c:manualLayout>
              <c:xMode val="edge"/>
              <c:yMode val="edge"/>
              <c:x val="0.36354743936284556"/>
              <c:y val="0.91168832652527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069551"/>
        <c:crosses val="autoZero"/>
        <c:crossBetween val="midCat"/>
        <c:majorUnit val="30"/>
        <c:minorUnit val="10"/>
      </c:valAx>
      <c:valAx>
        <c:axId val="1565069551"/>
        <c:scaling>
          <c:orientation val="minMax"/>
          <c:max val="2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/>
                  <a:t>AccelWattch  Power (W)</a:t>
                </a:r>
              </a:p>
            </c:rich>
          </c:tx>
          <c:layout>
            <c:manualLayout>
              <c:xMode val="edge"/>
              <c:yMode val="edge"/>
              <c:x val="0"/>
              <c:y val="7.7391464696678917E-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756879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8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3200" b="1" i="0" baseline="0">
                <a:effectLst/>
              </a:rPr>
              <a:t>Figure 7 (c) Volta HW</a:t>
            </a:r>
            <a:endParaRPr lang="en-US" sz="3200">
              <a:effectLst/>
            </a:endParaRPr>
          </a:p>
        </c:rich>
      </c:tx>
      <c:layout>
        <c:manualLayout>
          <c:xMode val="edge"/>
          <c:yMode val="edge"/>
          <c:x val="0.32988995763172602"/>
          <c:y val="1.74520009852822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54928898695705"/>
          <c:y val="0.14199384301650281"/>
          <c:w val="0.78117469905439219"/>
          <c:h val="0.6169309831763397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1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Volta_PTX_SIM!$AL$3:$AL$23</c:f>
              <c:numCache>
                <c:formatCode>0.00</c:formatCode>
                <c:ptCount val="21"/>
                <c:pt idx="0">
                  <c:v>172.69880000000001</c:v>
                </c:pt>
                <c:pt idx="1">
                  <c:v>156.97620000000001</c:v>
                </c:pt>
                <c:pt idx="2">
                  <c:v>219.7978</c:v>
                </c:pt>
                <c:pt idx="3">
                  <c:v>152.1182</c:v>
                </c:pt>
                <c:pt idx="4">
                  <c:v>169.6574</c:v>
                </c:pt>
                <c:pt idx="5">
                  <c:v>181.99199999999999</c:v>
                </c:pt>
                <c:pt idx="6">
                  <c:v>111.86036</c:v>
                </c:pt>
                <c:pt idx="7">
                  <c:v>130.0522</c:v>
                </c:pt>
                <c:pt idx="8">
                  <c:v>121.5072</c:v>
                </c:pt>
                <c:pt idx="9">
                  <c:v>167.12520000000001</c:v>
                </c:pt>
                <c:pt idx="10">
                  <c:v>194.54820000000001</c:v>
                </c:pt>
                <c:pt idx="11">
                  <c:v>151.86259999999999</c:v>
                </c:pt>
                <c:pt idx="12">
                  <c:v>172.8844</c:v>
                </c:pt>
                <c:pt idx="13">
                  <c:v>201.33680000000001</c:v>
                </c:pt>
                <c:pt idx="14">
                  <c:v>189.4032</c:v>
                </c:pt>
                <c:pt idx="15">
                  <c:v>142.4556</c:v>
                </c:pt>
                <c:pt idx="16">
                  <c:v>217.49260000000001</c:v>
                </c:pt>
                <c:pt idx="17">
                  <c:v>153.00640000000001</c:v>
                </c:pt>
                <c:pt idx="18">
                  <c:v>145.70959999999999</c:v>
                </c:pt>
                <c:pt idx="19">
                  <c:v>200.44399999999999</c:v>
                </c:pt>
                <c:pt idx="20">
                  <c:v>188.54500000000002</c:v>
                </c:pt>
              </c:numCache>
            </c:numRef>
          </c:xVal>
          <c:yVal>
            <c:numRef>
              <c:f>Volta_PTX_SIM!$AK$3:$AK$23</c:f>
              <c:numCache>
                <c:formatCode>0.00</c:formatCode>
                <c:ptCount val="21"/>
                <c:pt idx="0">
                  <c:v>151.49689330000001</c:v>
                </c:pt>
                <c:pt idx="1">
                  <c:v>144.5911433</c:v>
                </c:pt>
                <c:pt idx="2">
                  <c:v>210.33214096000006</c:v>
                </c:pt>
                <c:pt idx="3">
                  <c:v>168.03911921000002</c:v>
                </c:pt>
                <c:pt idx="4">
                  <c:v>171.38557327500001</c:v>
                </c:pt>
                <c:pt idx="5">
                  <c:v>136.6084569022</c:v>
                </c:pt>
                <c:pt idx="6">
                  <c:v>119.19213591499999</c:v>
                </c:pt>
                <c:pt idx="7">
                  <c:v>90.917151390098965</c:v>
                </c:pt>
                <c:pt idx="8">
                  <c:v>137.02818599620258</c:v>
                </c:pt>
                <c:pt idx="9">
                  <c:v>214.18291969999967</c:v>
                </c:pt>
                <c:pt idx="10">
                  <c:v>216.79366477588201</c:v>
                </c:pt>
                <c:pt idx="11">
                  <c:v>148.65604012857131</c:v>
                </c:pt>
                <c:pt idx="12">
                  <c:v>183.57759725166642</c:v>
                </c:pt>
                <c:pt idx="13">
                  <c:v>195.0790275</c:v>
                </c:pt>
                <c:pt idx="14">
                  <c:v>219.22806349999999</c:v>
                </c:pt>
                <c:pt idx="15">
                  <c:v>122.03845334000002</c:v>
                </c:pt>
                <c:pt idx="16">
                  <c:v>162.77081188</c:v>
                </c:pt>
                <c:pt idx="17">
                  <c:v>204.33521539523792</c:v>
                </c:pt>
                <c:pt idx="18">
                  <c:v>147.44211862380919</c:v>
                </c:pt>
                <c:pt idx="19">
                  <c:v>256.55481400000002</c:v>
                </c:pt>
                <c:pt idx="20">
                  <c:v>174.63331023457255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8F-496B-8B8E-E90D53682B3E}"/>
            </c:ext>
          </c:extLst>
        </c:ser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'Correlation plots (Fig 7,10)'!$AR$27:$AR$28</c:f>
              <c:numCache>
                <c:formatCode>General</c:formatCode>
                <c:ptCount val="2"/>
                <c:pt idx="0">
                  <c:v>0</c:v>
                </c:pt>
                <c:pt idx="1">
                  <c:v>270</c:v>
                </c:pt>
              </c:numCache>
            </c:numRef>
          </c:xVal>
          <c:yVal>
            <c:numRef>
              <c:f>'Correlation plots (Fig 7,10)'!$AR$27:$AR$28</c:f>
              <c:numCache>
                <c:formatCode>General</c:formatCode>
                <c:ptCount val="2"/>
                <c:pt idx="0">
                  <c:v>0</c:v>
                </c:pt>
                <c:pt idx="1">
                  <c:v>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8F-496B-8B8E-E90D53682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756879"/>
        <c:axId val="1565069551"/>
      </c:scatterChart>
      <c:valAx>
        <c:axId val="1594756879"/>
        <c:scaling>
          <c:orientation val="minMax"/>
          <c:max val="27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/>
                  <a:t>Measured Power (W)</a:t>
                </a:r>
              </a:p>
            </c:rich>
          </c:tx>
          <c:layout>
            <c:manualLayout>
              <c:xMode val="edge"/>
              <c:yMode val="edge"/>
              <c:x val="0.36354743936284556"/>
              <c:y val="0.91168832652527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069551"/>
        <c:crosses val="autoZero"/>
        <c:crossBetween val="midCat"/>
        <c:majorUnit val="30"/>
        <c:minorUnit val="10"/>
      </c:valAx>
      <c:valAx>
        <c:axId val="1565069551"/>
        <c:scaling>
          <c:orientation val="minMax"/>
          <c:max val="2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/>
                  <a:t>AccelWattch  Power (W)</a:t>
                </a:r>
              </a:p>
            </c:rich>
          </c:tx>
          <c:layout>
            <c:manualLayout>
              <c:xMode val="edge"/>
              <c:yMode val="edge"/>
              <c:x val="0"/>
              <c:y val="2.1722597006526654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756879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8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36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</a:t>
            </a:r>
            <a:r>
              <a:rPr lang="en-US" baseline="0"/>
              <a:t> 10 (c) Turing SASS SIM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36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203903229049763"/>
          <c:y val="0.16380884424810563"/>
          <c:w val="0.79029616606386366"/>
          <c:h val="0.5950254582782088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1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Pascal_PTX_SIM!$AL$5:$AL$24</c:f>
              <c:numCache>
                <c:formatCode>0.00</c:formatCode>
                <c:ptCount val="20"/>
                <c:pt idx="0">
                  <c:v>108.2825</c:v>
                </c:pt>
                <c:pt idx="1">
                  <c:v>101.10499999999999</c:v>
                </c:pt>
                <c:pt idx="2">
                  <c:v>137.13999999999999</c:v>
                </c:pt>
                <c:pt idx="3">
                  <c:v>103.31400000000001</c:v>
                </c:pt>
                <c:pt idx="4">
                  <c:v>105.41333333333334</c:v>
                </c:pt>
                <c:pt idx="5">
                  <c:v>93.59333333333332</c:v>
                </c:pt>
                <c:pt idx="6">
                  <c:v>109.08799999999999</c:v>
                </c:pt>
                <c:pt idx="7">
                  <c:v>109.15999999999998</c:v>
                </c:pt>
                <c:pt idx="8">
                  <c:v>129.26600000000002</c:v>
                </c:pt>
                <c:pt idx="9">
                  <c:v>141.21</c:v>
                </c:pt>
                <c:pt idx="10">
                  <c:v>118.7825</c:v>
                </c:pt>
                <c:pt idx="11">
                  <c:v>138.63666666666666</c:v>
                </c:pt>
                <c:pt idx="12">
                  <c:v>117.23</c:v>
                </c:pt>
                <c:pt idx="13">
                  <c:v>143.9975</c:v>
                </c:pt>
                <c:pt idx="14">
                  <c:v>114.96333333333332</c:v>
                </c:pt>
                <c:pt idx="15">
                  <c:v>151.60666666666668</c:v>
                </c:pt>
                <c:pt idx="16">
                  <c:v>151.8725</c:v>
                </c:pt>
                <c:pt idx="17">
                  <c:v>141.89999999999998</c:v>
                </c:pt>
                <c:pt idx="18">
                  <c:v>149.63250000000002</c:v>
                </c:pt>
                <c:pt idx="19">
                  <c:v>128.88200000000001</c:v>
                </c:pt>
              </c:numCache>
            </c:numRef>
          </c:xVal>
          <c:yVal>
            <c:numRef>
              <c:f>Pascal_PTX_SIM!$AK$5:$AK$24</c:f>
              <c:numCache>
                <c:formatCode>0.00</c:formatCode>
                <c:ptCount val="20"/>
                <c:pt idx="0">
                  <c:v>88.840093512179493</c:v>
                </c:pt>
                <c:pt idx="1">
                  <c:v>91.300062118563403</c:v>
                </c:pt>
                <c:pt idx="2">
                  <c:v>149.42965684706073</c:v>
                </c:pt>
                <c:pt idx="3">
                  <c:v>88.501619493095347</c:v>
                </c:pt>
                <c:pt idx="4">
                  <c:v>116.44313627560814</c:v>
                </c:pt>
                <c:pt idx="5">
                  <c:v>98.69294224158017</c:v>
                </c:pt>
                <c:pt idx="6">
                  <c:v>90.560284886824292</c:v>
                </c:pt>
                <c:pt idx="7">
                  <c:v>109.3174915446688</c:v>
                </c:pt>
                <c:pt idx="8">
                  <c:v>129.56099448866206</c:v>
                </c:pt>
                <c:pt idx="9">
                  <c:v>117.31042389251934</c:v>
                </c:pt>
                <c:pt idx="10">
                  <c:v>112.60525382430771</c:v>
                </c:pt>
                <c:pt idx="11">
                  <c:v>120.8134043568196</c:v>
                </c:pt>
                <c:pt idx="12">
                  <c:v>122.54662234704136</c:v>
                </c:pt>
                <c:pt idx="13">
                  <c:v>148.4604304279631</c:v>
                </c:pt>
                <c:pt idx="14">
                  <c:v>84.970263996135856</c:v>
                </c:pt>
                <c:pt idx="15">
                  <c:v>108.89370802407527</c:v>
                </c:pt>
                <c:pt idx="16">
                  <c:v>136.34925699488696</c:v>
                </c:pt>
                <c:pt idx="17">
                  <c:v>154.54520422663137</c:v>
                </c:pt>
                <c:pt idx="18">
                  <c:v>137.44695304675869</c:v>
                </c:pt>
                <c:pt idx="19">
                  <c:v>119.66883521531781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9B-43A9-B38E-CD5B53597E0F}"/>
            </c:ext>
          </c:extLst>
        </c:ser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'Correlation plots (Fig 7,10)'!$AR$27:$AR$28</c:f>
              <c:numCache>
                <c:formatCode>General</c:formatCode>
                <c:ptCount val="2"/>
                <c:pt idx="0">
                  <c:v>0</c:v>
                </c:pt>
                <c:pt idx="1">
                  <c:v>270</c:v>
                </c:pt>
              </c:numCache>
            </c:numRef>
          </c:xVal>
          <c:yVal>
            <c:numRef>
              <c:f>'Correlation plots (Fig 7,10)'!$AR$27:$AR$28</c:f>
              <c:numCache>
                <c:formatCode>General</c:formatCode>
                <c:ptCount val="2"/>
                <c:pt idx="0">
                  <c:v>0</c:v>
                </c:pt>
                <c:pt idx="1">
                  <c:v>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9B-43A9-B38E-CD5B53597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756879"/>
        <c:axId val="1565069551"/>
      </c:scatterChart>
      <c:valAx>
        <c:axId val="1594756879"/>
        <c:scaling>
          <c:orientation val="minMax"/>
          <c:max val="27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/>
                  <a:t>Measured Power (W)</a:t>
                </a:r>
              </a:p>
            </c:rich>
          </c:tx>
          <c:layout>
            <c:manualLayout>
              <c:xMode val="edge"/>
              <c:yMode val="edge"/>
              <c:x val="0.36354743936284556"/>
              <c:y val="0.91168832652527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069551"/>
        <c:crosses val="autoZero"/>
        <c:crossBetween val="midCat"/>
        <c:majorUnit val="30"/>
        <c:minorUnit val="10"/>
      </c:valAx>
      <c:valAx>
        <c:axId val="1565069551"/>
        <c:scaling>
          <c:orientation val="minMax"/>
          <c:max val="2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/>
                  <a:t>AccelWattch  Power (W)</a:t>
                </a:r>
              </a:p>
            </c:rich>
          </c:tx>
          <c:layout>
            <c:manualLayout>
              <c:xMode val="edge"/>
              <c:yMode val="edge"/>
              <c:x val="0"/>
              <c:y val="2.9559590577838156E-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756879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8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36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</a:t>
            </a:r>
            <a:r>
              <a:rPr lang="en-US" baseline="0"/>
              <a:t> 10 (d) Turing PTX SIM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36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77888385835905"/>
          <c:y val="0.16555794210167166"/>
          <c:w val="0.78765630549042753"/>
          <c:h val="0.5931792066558766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1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Turing_PTX_SIM!$AL$3:$AL$23</c:f>
              <c:numCache>
                <c:formatCode>0.00</c:formatCode>
                <c:ptCount val="21"/>
                <c:pt idx="0">
                  <c:v>145.04285714285714</c:v>
                </c:pt>
                <c:pt idx="1">
                  <c:v>132.75</c:v>
                </c:pt>
                <c:pt idx="2">
                  <c:v>166.71</c:v>
                </c:pt>
                <c:pt idx="3">
                  <c:v>119.81666666666668</c:v>
                </c:pt>
                <c:pt idx="4">
                  <c:v>173.35500000000002</c:v>
                </c:pt>
                <c:pt idx="5">
                  <c:v>160.9675</c:v>
                </c:pt>
                <c:pt idx="6">
                  <c:v>117.37666666666667</c:v>
                </c:pt>
                <c:pt idx="7">
                  <c:v>167.4425</c:v>
                </c:pt>
                <c:pt idx="8">
                  <c:v>126.64999999999999</c:v>
                </c:pt>
                <c:pt idx="9">
                  <c:v>157.76999999999998</c:v>
                </c:pt>
                <c:pt idx="10">
                  <c:v>166.86500000000001</c:v>
                </c:pt>
                <c:pt idx="11">
                  <c:v>163.49333333333334</c:v>
                </c:pt>
                <c:pt idx="12">
                  <c:v>172.56333333333336</c:v>
                </c:pt>
                <c:pt idx="13">
                  <c:v>175.45499999999998</c:v>
                </c:pt>
                <c:pt idx="14">
                  <c:v>173.26666666666668</c:v>
                </c:pt>
                <c:pt idx="15">
                  <c:v>159.4366666666667</c:v>
                </c:pt>
                <c:pt idx="16">
                  <c:v>172.84</c:v>
                </c:pt>
                <c:pt idx="17">
                  <c:v>170.56</c:v>
                </c:pt>
                <c:pt idx="18">
                  <c:v>174.62666666666667</c:v>
                </c:pt>
                <c:pt idx="19">
                  <c:v>175.53</c:v>
                </c:pt>
                <c:pt idx="20">
                  <c:v>137.49166666666667</c:v>
                </c:pt>
              </c:numCache>
            </c:numRef>
          </c:xVal>
          <c:yVal>
            <c:numRef>
              <c:f>Turing_PTX_SIM!$AK$3:$AK$23</c:f>
              <c:numCache>
                <c:formatCode>0.00</c:formatCode>
                <c:ptCount val="21"/>
                <c:pt idx="0">
                  <c:v>120.64965520034778</c:v>
                </c:pt>
                <c:pt idx="1">
                  <c:v>118.21875370034778</c:v>
                </c:pt>
                <c:pt idx="2">
                  <c:v>150.92859590034777</c:v>
                </c:pt>
                <c:pt idx="3">
                  <c:v>153.37956330034777</c:v>
                </c:pt>
                <c:pt idx="4">
                  <c:v>148.68296390534778</c:v>
                </c:pt>
                <c:pt idx="5">
                  <c:v>125.13422971734778</c:v>
                </c:pt>
                <c:pt idx="6">
                  <c:v>127.05912169634766</c:v>
                </c:pt>
                <c:pt idx="7">
                  <c:v>115.89944751123875</c:v>
                </c:pt>
                <c:pt idx="8">
                  <c:v>142.29638436145873</c:v>
                </c:pt>
                <c:pt idx="9">
                  <c:v>161.92864960034763</c:v>
                </c:pt>
                <c:pt idx="10">
                  <c:v>162.61949811799471</c:v>
                </c:pt>
                <c:pt idx="11">
                  <c:v>133.95493184034774</c:v>
                </c:pt>
                <c:pt idx="12">
                  <c:v>133.6464056873476</c:v>
                </c:pt>
                <c:pt idx="13">
                  <c:v>145.07401910034775</c:v>
                </c:pt>
                <c:pt idx="14">
                  <c:v>146.91692840034779</c:v>
                </c:pt>
                <c:pt idx="15">
                  <c:v>124.71254070034777</c:v>
                </c:pt>
                <c:pt idx="16">
                  <c:v>149.11339460034779</c:v>
                </c:pt>
                <c:pt idx="17">
                  <c:v>182.83218728606192</c:v>
                </c:pt>
                <c:pt idx="18">
                  <c:v>187.31301518129993</c:v>
                </c:pt>
                <c:pt idx="19">
                  <c:v>173.95310350034777</c:v>
                </c:pt>
                <c:pt idx="20">
                  <c:v>161.51568374134774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A8-45B9-86BD-B52AE14B2B2A}"/>
            </c:ext>
          </c:extLst>
        </c:ser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'Correlation plots (Fig 7,10)'!$AR$27:$AR$28</c:f>
              <c:numCache>
                <c:formatCode>General</c:formatCode>
                <c:ptCount val="2"/>
                <c:pt idx="0">
                  <c:v>0</c:v>
                </c:pt>
                <c:pt idx="1">
                  <c:v>270</c:v>
                </c:pt>
              </c:numCache>
            </c:numRef>
          </c:xVal>
          <c:yVal>
            <c:numRef>
              <c:f>'Correlation plots (Fig 7,10)'!$AR$27:$AR$28</c:f>
              <c:numCache>
                <c:formatCode>General</c:formatCode>
                <c:ptCount val="2"/>
                <c:pt idx="0">
                  <c:v>0</c:v>
                </c:pt>
                <c:pt idx="1">
                  <c:v>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A8-45B9-86BD-B52AE14B2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756879"/>
        <c:axId val="1565069551"/>
      </c:scatterChart>
      <c:valAx>
        <c:axId val="1594756879"/>
        <c:scaling>
          <c:orientation val="minMax"/>
          <c:max val="27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/>
                  <a:t>Measured Power (W)</a:t>
                </a:r>
              </a:p>
            </c:rich>
          </c:tx>
          <c:layout>
            <c:manualLayout>
              <c:xMode val="edge"/>
              <c:yMode val="edge"/>
              <c:x val="0.36354743936284556"/>
              <c:y val="0.91168832652527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069551"/>
        <c:crosses val="autoZero"/>
        <c:crossBetween val="midCat"/>
        <c:majorUnit val="30"/>
        <c:minorUnit val="10"/>
      </c:valAx>
      <c:valAx>
        <c:axId val="1565069551"/>
        <c:scaling>
          <c:orientation val="minMax"/>
          <c:max val="2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/>
                  <a:t>AccelWattch  Power (W)</a:t>
                </a:r>
              </a:p>
            </c:rich>
          </c:tx>
          <c:layout>
            <c:manualLayout>
              <c:xMode val="edge"/>
              <c:yMode val="edge"/>
              <c:x val="0"/>
              <c:y val="2.287498438486627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756879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8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Figure</a:t>
            </a:r>
            <a:r>
              <a:rPr lang="en-US" sz="3200" baseline="0"/>
              <a:t> 9: accelwattch validation: accelwattch sass sim modeling a volta gv100</a:t>
            </a:r>
            <a:endParaRPr lang="en-US" sz="3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376400793607681E-2"/>
          <c:y val="6.9469741246799166E-2"/>
          <c:w val="0.83718622705751788"/>
          <c:h val="0.633869596844288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Volta_SASS_SIM!$C$60</c:f>
              <c:strCache>
                <c:ptCount val="1"/>
                <c:pt idx="0">
                  <c:v>Const</c:v>
                </c:pt>
              </c:strCache>
            </c:strRef>
          </c:tx>
          <c:spPr>
            <a:solidFill>
              <a:schemeClr val="tx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Volta_SASS_SIM!$B$61:$B$137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Volta_SASS_SIM!$C$61:$C$137</c:f>
              <c:numCache>
                <c:formatCode>0.00</c:formatCode>
                <c:ptCount val="77"/>
                <c:pt idx="0">
                  <c:v>32.325200000000002</c:v>
                </c:pt>
                <c:pt idx="3">
                  <c:v>32.325200000000002</c:v>
                </c:pt>
                <c:pt idx="6">
                  <c:v>32.325200000000002</c:v>
                </c:pt>
                <c:pt idx="9">
                  <c:v>32.325200000000002</c:v>
                </c:pt>
                <c:pt idx="12">
                  <c:v>32.325200000000002</c:v>
                </c:pt>
                <c:pt idx="15">
                  <c:v>32.325200000000002</c:v>
                </c:pt>
                <c:pt idx="18">
                  <c:v>32.325200000000002</c:v>
                </c:pt>
                <c:pt idx="21">
                  <c:v>32.325200000000002</c:v>
                </c:pt>
                <c:pt idx="24">
                  <c:v>32.325200000000002</c:v>
                </c:pt>
                <c:pt idx="27">
                  <c:v>32.325200000000002</c:v>
                </c:pt>
                <c:pt idx="30">
                  <c:v>32.325200000000002</c:v>
                </c:pt>
                <c:pt idx="33">
                  <c:v>32.325200000000002</c:v>
                </c:pt>
                <c:pt idx="36">
                  <c:v>32.325200000000002</c:v>
                </c:pt>
                <c:pt idx="39">
                  <c:v>32.325200000000002</c:v>
                </c:pt>
                <c:pt idx="42">
                  <c:v>32.325200000000002</c:v>
                </c:pt>
                <c:pt idx="45">
                  <c:v>32.325200000000002</c:v>
                </c:pt>
                <c:pt idx="48">
                  <c:v>32.325200000000002</c:v>
                </c:pt>
                <c:pt idx="51">
                  <c:v>32.325200000000002</c:v>
                </c:pt>
                <c:pt idx="54">
                  <c:v>32.325200000000002</c:v>
                </c:pt>
                <c:pt idx="57">
                  <c:v>32.325200000000002</c:v>
                </c:pt>
                <c:pt idx="60">
                  <c:v>32.325200000000002</c:v>
                </c:pt>
                <c:pt idx="63">
                  <c:v>32.325200000000002</c:v>
                </c:pt>
                <c:pt idx="66">
                  <c:v>32.325200000000002</c:v>
                </c:pt>
                <c:pt idx="69">
                  <c:v>32.325200000000002</c:v>
                </c:pt>
                <c:pt idx="72">
                  <c:v>32.325200000000002</c:v>
                </c:pt>
                <c:pt idx="75">
                  <c:v>32.325200000000002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D8-4F39-8BB1-154ED232E6D4}"/>
            </c:ext>
          </c:extLst>
        </c:ser>
        <c:ser>
          <c:idx val="1"/>
          <c:order val="1"/>
          <c:tx>
            <c:strRef>
              <c:f>Volta_SASS_SIM!$D$60</c:f>
              <c:strCache>
                <c:ptCount val="1"/>
                <c:pt idx="0">
                  <c:v>Static</c:v>
                </c:pt>
              </c:strCache>
            </c:strRef>
          </c:tx>
          <c:spPr>
            <a:solidFill>
              <a:schemeClr val="tx2">
                <a:lumMod val="40000"/>
                <a:lumOff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Volta_SASS_SIM!$B$61:$B$137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Volta_SASS_SIM!$D$61:$D$137</c:f>
              <c:numCache>
                <c:formatCode>0.00</c:formatCode>
                <c:ptCount val="77"/>
                <c:pt idx="0">
                  <c:v>28.756699999999999</c:v>
                </c:pt>
                <c:pt idx="3">
                  <c:v>29.395299999999999</c:v>
                </c:pt>
                <c:pt idx="6">
                  <c:v>27.1432</c:v>
                </c:pt>
                <c:pt idx="9">
                  <c:v>32.735700000000001</c:v>
                </c:pt>
                <c:pt idx="12">
                  <c:v>34.483899999999998</c:v>
                </c:pt>
                <c:pt idx="15">
                  <c:v>15.827059999999999</c:v>
                </c:pt>
                <c:pt idx="18">
                  <c:v>11.729455445544501</c:v>
                </c:pt>
                <c:pt idx="21">
                  <c:v>36.818033333333297</c:v>
                </c:pt>
                <c:pt idx="24">
                  <c:v>36.477800000000002</c:v>
                </c:pt>
                <c:pt idx="27">
                  <c:v>31.326970588235199</c:v>
                </c:pt>
                <c:pt idx="30">
                  <c:v>33.194899999999997</c:v>
                </c:pt>
                <c:pt idx="33">
                  <c:v>29.13335</c:v>
                </c:pt>
                <c:pt idx="36">
                  <c:v>28.827141666666598</c:v>
                </c:pt>
                <c:pt idx="39">
                  <c:v>32.6768</c:v>
                </c:pt>
                <c:pt idx="42">
                  <c:v>35.853749999999998</c:v>
                </c:pt>
                <c:pt idx="45">
                  <c:v>30.039000000000001</c:v>
                </c:pt>
                <c:pt idx="48">
                  <c:v>37.8767</c:v>
                </c:pt>
                <c:pt idx="51">
                  <c:v>24.666059999999899</c:v>
                </c:pt>
                <c:pt idx="54">
                  <c:v>28.385666666666602</c:v>
                </c:pt>
                <c:pt idx="57">
                  <c:v>32.478652380952298</c:v>
                </c:pt>
                <c:pt idx="60">
                  <c:v>36.207999999999998</c:v>
                </c:pt>
                <c:pt idx="63">
                  <c:v>22.025908000000001</c:v>
                </c:pt>
                <c:pt idx="66">
                  <c:v>37.436799999999998</c:v>
                </c:pt>
                <c:pt idx="69">
                  <c:v>9.0084614285714206</c:v>
                </c:pt>
                <c:pt idx="72">
                  <c:v>14.5803714285714</c:v>
                </c:pt>
                <c:pt idx="75">
                  <c:v>36.5436428571428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D8-4F39-8BB1-154ED232E6D4}"/>
            </c:ext>
          </c:extLst>
        </c:ser>
        <c:ser>
          <c:idx val="2"/>
          <c:order val="2"/>
          <c:tx>
            <c:strRef>
              <c:f>Volta_SASS_SIM!$E$60</c:f>
              <c:strCache>
                <c:ptCount val="1"/>
                <c:pt idx="0">
                  <c:v>Idle SM</c:v>
                </c:pt>
              </c:strCache>
            </c:strRef>
          </c:tx>
          <c:spPr>
            <a:solidFill>
              <a:schemeClr val="tx2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Volta_SASS_SIM!$B$61:$B$137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Volta_SASS_SIM!$E$61:$E$137</c:f>
              <c:numCache>
                <c:formatCode>0.00</c:formatCode>
                <c:ptCount val="77"/>
                <c:pt idx="0">
                  <c:v>2.0712199999999998</c:v>
                </c:pt>
                <c:pt idx="3">
                  <c:v>1.87999</c:v>
                </c:pt>
                <c:pt idx="6">
                  <c:v>3.49369</c:v>
                </c:pt>
                <c:pt idx="9">
                  <c:v>4.4917699999999998</c:v>
                </c:pt>
                <c:pt idx="12">
                  <c:v>0.42043599999999998</c:v>
                </c:pt>
                <c:pt idx="15">
                  <c:v>11.8334049999999</c:v>
                </c:pt>
                <c:pt idx="18">
                  <c:v>15.53114990099</c:v>
                </c:pt>
                <c:pt idx="21">
                  <c:v>0.92144811111111102</c:v>
                </c:pt>
                <c:pt idx="24">
                  <c:v>1.04674333333333</c:v>
                </c:pt>
                <c:pt idx="27">
                  <c:v>1.43232</c:v>
                </c:pt>
                <c:pt idx="30">
                  <c:v>1.7753099999999999</c:v>
                </c:pt>
                <c:pt idx="33">
                  <c:v>0.61011300000000002</c:v>
                </c:pt>
                <c:pt idx="36">
                  <c:v>0.80183933333333302</c:v>
                </c:pt>
                <c:pt idx="39">
                  <c:v>0.51959</c:v>
                </c:pt>
                <c:pt idx="42">
                  <c:v>0.60713899999999998</c:v>
                </c:pt>
                <c:pt idx="45">
                  <c:v>4.5492900000000003E-2</c:v>
                </c:pt>
                <c:pt idx="48">
                  <c:v>0.39650200000000002</c:v>
                </c:pt>
                <c:pt idx="51">
                  <c:v>5.6393339999999998</c:v>
                </c:pt>
                <c:pt idx="54">
                  <c:v>5.9540752380952302</c:v>
                </c:pt>
                <c:pt idx="57">
                  <c:v>2.5665852380952301</c:v>
                </c:pt>
                <c:pt idx="60">
                  <c:v>1.0908899999999999</c:v>
                </c:pt>
                <c:pt idx="63">
                  <c:v>8.8346508999999909</c:v>
                </c:pt>
                <c:pt idx="66">
                  <c:v>0.41071200000000002</c:v>
                </c:pt>
                <c:pt idx="69">
                  <c:v>17.088657142857102</c:v>
                </c:pt>
                <c:pt idx="72">
                  <c:v>13.8070428571428</c:v>
                </c:pt>
                <c:pt idx="75">
                  <c:v>0.58998442857142797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D8-4F39-8BB1-154ED232E6D4}"/>
            </c:ext>
          </c:extLst>
        </c:ser>
        <c:ser>
          <c:idx val="3"/>
          <c:order val="3"/>
          <c:tx>
            <c:strRef>
              <c:f>Volta_SASS_SIM!$F$60</c:f>
              <c:strCache>
                <c:ptCount val="1"/>
                <c:pt idx="0">
                  <c:v>RegFile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Volta_SASS_SIM!$B$61:$B$137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Volta_SASS_SIM!$F$61:$F$137</c:f>
              <c:numCache>
                <c:formatCode>0.00</c:formatCode>
                <c:ptCount val="77"/>
                <c:pt idx="0">
                  <c:v>27.077999999999999</c:v>
                </c:pt>
                <c:pt idx="3">
                  <c:v>22.571999999999999</c:v>
                </c:pt>
                <c:pt idx="6">
                  <c:v>33.252400000000002</c:v>
                </c:pt>
                <c:pt idx="9">
                  <c:v>11.6843</c:v>
                </c:pt>
                <c:pt idx="12">
                  <c:v>52.401000000000003</c:v>
                </c:pt>
                <c:pt idx="15">
                  <c:v>14.40485</c:v>
                </c:pt>
                <c:pt idx="18">
                  <c:v>9.3286937623762292</c:v>
                </c:pt>
                <c:pt idx="21">
                  <c:v>6.3788455555555501</c:v>
                </c:pt>
                <c:pt idx="24">
                  <c:v>31.100433333333299</c:v>
                </c:pt>
                <c:pt idx="27">
                  <c:v>31.5417058823529</c:v>
                </c:pt>
                <c:pt idx="30">
                  <c:v>47.920299999999997</c:v>
                </c:pt>
                <c:pt idx="33">
                  <c:v>43.249749999999999</c:v>
                </c:pt>
                <c:pt idx="36">
                  <c:v>36.460549999999998</c:v>
                </c:pt>
                <c:pt idx="39">
                  <c:v>46.709000000000003</c:v>
                </c:pt>
                <c:pt idx="42">
                  <c:v>48.81785</c:v>
                </c:pt>
                <c:pt idx="45">
                  <c:v>35.725499999999997</c:v>
                </c:pt>
                <c:pt idx="48">
                  <c:v>61.4099</c:v>
                </c:pt>
                <c:pt idx="51">
                  <c:v>31.154719999999902</c:v>
                </c:pt>
                <c:pt idx="54">
                  <c:v>34.7905952380952</c:v>
                </c:pt>
                <c:pt idx="57">
                  <c:v>24.7523428571428</c:v>
                </c:pt>
                <c:pt idx="60">
                  <c:v>51.516599999999997</c:v>
                </c:pt>
                <c:pt idx="63">
                  <c:v>29.681346999999899</c:v>
                </c:pt>
                <c:pt idx="66">
                  <c:v>26.425899999999999</c:v>
                </c:pt>
                <c:pt idx="69">
                  <c:v>7.3899557142857102</c:v>
                </c:pt>
                <c:pt idx="72">
                  <c:v>12.0317285714285</c:v>
                </c:pt>
                <c:pt idx="75">
                  <c:v>29.776257142857101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D8-4F39-8BB1-154ED232E6D4}"/>
            </c:ext>
          </c:extLst>
        </c:ser>
        <c:ser>
          <c:idx val="4"/>
          <c:order val="4"/>
          <c:tx>
            <c:strRef>
              <c:f>Volta_SASS_SIM!$G$60</c:f>
              <c:strCache>
                <c:ptCount val="1"/>
                <c:pt idx="0">
                  <c:v>ALU</c:v>
                </c:pt>
              </c:strCache>
            </c:strRef>
          </c:tx>
          <c:spPr>
            <a:solidFill>
              <a:schemeClr val="accent1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Volta_SASS_SIM!$B$61:$B$137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Volta_SASS_SIM!$G$61:$G$137</c:f>
              <c:numCache>
                <c:formatCode>0.00</c:formatCode>
                <c:ptCount val="77"/>
                <c:pt idx="0">
                  <c:v>16.803420000000003</c:v>
                </c:pt>
                <c:pt idx="3">
                  <c:v>15.873009999999999</c:v>
                </c:pt>
                <c:pt idx="6">
                  <c:v>14.09923</c:v>
                </c:pt>
                <c:pt idx="9">
                  <c:v>3.4557599999999997</c:v>
                </c:pt>
                <c:pt idx="12">
                  <c:v>3.9273187479999998</c:v>
                </c:pt>
                <c:pt idx="15">
                  <c:v>4.2365357000000001</c:v>
                </c:pt>
                <c:pt idx="18">
                  <c:v>3.2285002475247437</c:v>
                </c:pt>
                <c:pt idx="21">
                  <c:v>2.8912577777777697</c:v>
                </c:pt>
                <c:pt idx="24">
                  <c:v>16.26503333333326</c:v>
                </c:pt>
                <c:pt idx="27">
                  <c:v>20.792971176470513</c:v>
                </c:pt>
                <c:pt idx="30">
                  <c:v>28.037030000000001</c:v>
                </c:pt>
                <c:pt idx="33">
                  <c:v>16.173874999999999</c:v>
                </c:pt>
                <c:pt idx="36">
                  <c:v>21.507289166666631</c:v>
                </c:pt>
                <c:pt idx="39">
                  <c:v>40.557090000000002</c:v>
                </c:pt>
                <c:pt idx="42">
                  <c:v>10.2051593</c:v>
                </c:pt>
                <c:pt idx="45">
                  <c:v>24.492100000000001</c:v>
                </c:pt>
                <c:pt idx="48">
                  <c:v>4.8269400000000005</c:v>
                </c:pt>
                <c:pt idx="51">
                  <c:v>24.431370000000001</c:v>
                </c:pt>
                <c:pt idx="54">
                  <c:v>33.307978714285646</c:v>
                </c:pt>
                <c:pt idx="57">
                  <c:v>7.787102380952371</c:v>
                </c:pt>
                <c:pt idx="60">
                  <c:v>39.030089999999994</c:v>
                </c:pt>
                <c:pt idx="63">
                  <c:v>15.263339600000002</c:v>
                </c:pt>
                <c:pt idx="66">
                  <c:v>1.608625</c:v>
                </c:pt>
                <c:pt idx="69">
                  <c:v>0.29330794285714201</c:v>
                </c:pt>
                <c:pt idx="72">
                  <c:v>0.57581971428571299</c:v>
                </c:pt>
                <c:pt idx="75">
                  <c:v>1.5263102857142852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D8-4F39-8BB1-154ED232E6D4}"/>
            </c:ext>
          </c:extLst>
        </c:ser>
        <c:ser>
          <c:idx val="5"/>
          <c:order val="5"/>
          <c:tx>
            <c:strRef>
              <c:f>Volta_SASS_SIM!$H$60</c:f>
              <c:strCache>
                <c:ptCount val="1"/>
                <c:pt idx="0">
                  <c:v>FPU+ DPU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Volta_SASS_SIM!$B$61:$B$137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Volta_SASS_SIM!$H$61:$H$137</c:f>
              <c:numCache>
                <c:formatCode>0.00</c:formatCode>
                <c:ptCount val="77"/>
                <c:pt idx="0">
                  <c:v>0</c:v>
                </c:pt>
                <c:pt idx="3">
                  <c:v>0</c:v>
                </c:pt>
                <c:pt idx="6">
                  <c:v>4.3280349999999999</c:v>
                </c:pt>
                <c:pt idx="9">
                  <c:v>6.8377420000000004</c:v>
                </c:pt>
                <c:pt idx="12">
                  <c:v>15.389033999999999</c:v>
                </c:pt>
                <c:pt idx="15">
                  <c:v>3.5983890000000001</c:v>
                </c:pt>
                <c:pt idx="18">
                  <c:v>2.98408148514851</c:v>
                </c:pt>
                <c:pt idx="21">
                  <c:v>1.6923677777777699</c:v>
                </c:pt>
                <c:pt idx="24">
                  <c:v>8.7646366666666609</c:v>
                </c:pt>
                <c:pt idx="27">
                  <c:v>0</c:v>
                </c:pt>
                <c:pt idx="30">
                  <c:v>14.151507000000002</c:v>
                </c:pt>
                <c:pt idx="33">
                  <c:v>13.565345000000001</c:v>
                </c:pt>
                <c:pt idx="36">
                  <c:v>0</c:v>
                </c:pt>
                <c:pt idx="39">
                  <c:v>0</c:v>
                </c:pt>
                <c:pt idx="42">
                  <c:v>14.224599999999899</c:v>
                </c:pt>
                <c:pt idx="45">
                  <c:v>1.78061</c:v>
                </c:pt>
                <c:pt idx="48">
                  <c:v>16.8002</c:v>
                </c:pt>
                <c:pt idx="51">
                  <c:v>0</c:v>
                </c:pt>
                <c:pt idx="54">
                  <c:v>0.65719485714285597</c:v>
                </c:pt>
                <c:pt idx="57">
                  <c:v>10.141460476190471</c:v>
                </c:pt>
                <c:pt idx="60">
                  <c:v>1.8620480000000001</c:v>
                </c:pt>
                <c:pt idx="63">
                  <c:v>10.904956989999988</c:v>
                </c:pt>
                <c:pt idx="66">
                  <c:v>3.0966093E-2</c:v>
                </c:pt>
                <c:pt idx="69">
                  <c:v>6.2124405714285673E-3</c:v>
                </c:pt>
                <c:pt idx="72">
                  <c:v>7.2197698571428498E-3</c:v>
                </c:pt>
                <c:pt idx="75">
                  <c:v>2.8440553142857043E-2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D8-4F39-8BB1-154ED232E6D4}"/>
            </c:ext>
          </c:extLst>
        </c:ser>
        <c:ser>
          <c:idx val="6"/>
          <c:order val="6"/>
          <c:tx>
            <c:strRef>
              <c:f>Volta_SASS_SIM!$I$60</c:f>
              <c:strCache>
                <c:ptCount val="1"/>
                <c:pt idx="0">
                  <c:v>SFU</c:v>
                </c:pt>
              </c:strCache>
            </c:strRef>
          </c:tx>
          <c:spPr>
            <a:solidFill>
              <a:schemeClr val="accent2">
                <a:lumMod val="75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Volta_SASS_SIM!$B$61:$B$137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Volta_SASS_SIM!$I$61:$I$137</c:f>
              <c:numCache>
                <c:formatCode>0.00</c:formatCode>
                <c:ptCount val="77"/>
                <c:pt idx="0">
                  <c:v>0</c:v>
                </c:pt>
                <c:pt idx="3">
                  <c:v>0</c:v>
                </c:pt>
                <c:pt idx="6">
                  <c:v>2.6147200000000002</c:v>
                </c:pt>
                <c:pt idx="9">
                  <c:v>0</c:v>
                </c:pt>
                <c:pt idx="12">
                  <c:v>2.9915500000000001E-2</c:v>
                </c:pt>
                <c:pt idx="15">
                  <c:v>0</c:v>
                </c:pt>
                <c:pt idx="18">
                  <c:v>0</c:v>
                </c:pt>
                <c:pt idx="21">
                  <c:v>0</c:v>
                </c:pt>
                <c:pt idx="24">
                  <c:v>0</c:v>
                </c:pt>
                <c:pt idx="27">
                  <c:v>0</c:v>
                </c:pt>
                <c:pt idx="30">
                  <c:v>2.3073999999999999</c:v>
                </c:pt>
                <c:pt idx="33">
                  <c:v>0</c:v>
                </c:pt>
                <c:pt idx="36">
                  <c:v>0</c:v>
                </c:pt>
                <c:pt idx="39">
                  <c:v>0</c:v>
                </c:pt>
                <c:pt idx="42">
                  <c:v>6.0548249999999904</c:v>
                </c:pt>
                <c:pt idx="45">
                  <c:v>0</c:v>
                </c:pt>
                <c:pt idx="48">
                  <c:v>0</c:v>
                </c:pt>
                <c:pt idx="51">
                  <c:v>0</c:v>
                </c:pt>
                <c:pt idx="54">
                  <c:v>0</c:v>
                </c:pt>
                <c:pt idx="57">
                  <c:v>1.138140809523809</c:v>
                </c:pt>
                <c:pt idx="60">
                  <c:v>0</c:v>
                </c:pt>
                <c:pt idx="63">
                  <c:v>0.68642132599999806</c:v>
                </c:pt>
                <c:pt idx="66">
                  <c:v>7.5849300000000006E-5</c:v>
                </c:pt>
                <c:pt idx="69">
                  <c:v>0</c:v>
                </c:pt>
                <c:pt idx="72">
                  <c:v>0</c:v>
                </c:pt>
                <c:pt idx="7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ED8-4F39-8BB1-154ED232E6D4}"/>
            </c:ext>
          </c:extLst>
        </c:ser>
        <c:ser>
          <c:idx val="7"/>
          <c:order val="7"/>
          <c:tx>
            <c:strRef>
              <c:f>Volta_SASS_SIM!$J$60</c:f>
              <c:strCache>
                <c:ptCount val="1"/>
                <c:pt idx="0">
                  <c:v>TENSOR</c:v>
                </c:pt>
              </c:strCache>
            </c:strRef>
          </c:tx>
          <c:spPr>
            <a:solidFill>
              <a:schemeClr val="accent2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Volta_SASS_SIM!$B$61:$B$137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Volta_SASS_SIM!$J$61:$J$137</c:f>
              <c:numCache>
                <c:formatCode>0.00</c:formatCode>
                <c:ptCount val="77"/>
                <c:pt idx="0">
                  <c:v>0</c:v>
                </c:pt>
                <c:pt idx="3">
                  <c:v>0</c:v>
                </c:pt>
                <c:pt idx="6">
                  <c:v>0</c:v>
                </c:pt>
                <c:pt idx="9">
                  <c:v>0</c:v>
                </c:pt>
                <c:pt idx="12">
                  <c:v>0</c:v>
                </c:pt>
                <c:pt idx="15">
                  <c:v>0</c:v>
                </c:pt>
                <c:pt idx="18">
                  <c:v>0</c:v>
                </c:pt>
                <c:pt idx="21">
                  <c:v>0</c:v>
                </c:pt>
                <c:pt idx="24">
                  <c:v>0</c:v>
                </c:pt>
                <c:pt idx="27">
                  <c:v>0</c:v>
                </c:pt>
                <c:pt idx="30">
                  <c:v>0</c:v>
                </c:pt>
                <c:pt idx="33">
                  <c:v>0</c:v>
                </c:pt>
                <c:pt idx="36">
                  <c:v>0</c:v>
                </c:pt>
                <c:pt idx="39">
                  <c:v>0</c:v>
                </c:pt>
                <c:pt idx="42">
                  <c:v>0</c:v>
                </c:pt>
                <c:pt idx="45">
                  <c:v>0</c:v>
                </c:pt>
                <c:pt idx="48">
                  <c:v>0</c:v>
                </c:pt>
                <c:pt idx="51">
                  <c:v>0</c:v>
                </c:pt>
                <c:pt idx="54">
                  <c:v>0</c:v>
                </c:pt>
                <c:pt idx="57">
                  <c:v>0</c:v>
                </c:pt>
                <c:pt idx="60">
                  <c:v>0</c:v>
                </c:pt>
                <c:pt idx="63">
                  <c:v>0</c:v>
                </c:pt>
                <c:pt idx="66">
                  <c:v>71.655500000000004</c:v>
                </c:pt>
                <c:pt idx="69">
                  <c:v>20.093499999999999</c:v>
                </c:pt>
                <c:pt idx="72">
                  <c:v>32.221185714285703</c:v>
                </c:pt>
                <c:pt idx="75">
                  <c:v>79.329771428571405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ED8-4F39-8BB1-154ED232E6D4}"/>
            </c:ext>
          </c:extLst>
        </c:ser>
        <c:ser>
          <c:idx val="8"/>
          <c:order val="8"/>
          <c:tx>
            <c:strRef>
              <c:f>Volta_SASS_SIM!$K$60</c:f>
              <c:strCache>
                <c:ptCount val="1"/>
                <c:pt idx="0">
                  <c:v>L1D+SHRD</c:v>
                </c:pt>
              </c:strCache>
            </c:strRef>
          </c:tx>
          <c:spPr>
            <a:solidFill>
              <a:schemeClr val="accent3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Volta_SASS_SIM!$B$61:$B$137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Volta_SASS_SIM!$K$61:$K$137</c:f>
              <c:numCache>
                <c:formatCode>0.00</c:formatCode>
                <c:ptCount val="77"/>
                <c:pt idx="0">
                  <c:v>20.800799999999999</c:v>
                </c:pt>
                <c:pt idx="3">
                  <c:v>15.6608</c:v>
                </c:pt>
                <c:pt idx="6">
                  <c:v>6.3252100000000002</c:v>
                </c:pt>
                <c:pt idx="9">
                  <c:v>15.249384989999999</c:v>
                </c:pt>
                <c:pt idx="12">
                  <c:v>1.9241608110000001</c:v>
                </c:pt>
                <c:pt idx="15">
                  <c:v>3.1317176</c:v>
                </c:pt>
                <c:pt idx="18">
                  <c:v>4.52775882178216</c:v>
                </c:pt>
                <c:pt idx="21">
                  <c:v>3.30781611111111</c:v>
                </c:pt>
                <c:pt idx="24">
                  <c:v>10.41471666666666</c:v>
                </c:pt>
                <c:pt idx="27">
                  <c:v>16.796421764705848</c:v>
                </c:pt>
                <c:pt idx="30">
                  <c:v>7.9836200000000002</c:v>
                </c:pt>
                <c:pt idx="33">
                  <c:v>0.191746</c:v>
                </c:pt>
                <c:pt idx="36">
                  <c:v>11.152683333333329</c:v>
                </c:pt>
                <c:pt idx="39">
                  <c:v>7.0267399999999993</c:v>
                </c:pt>
                <c:pt idx="42">
                  <c:v>0.1049215</c:v>
                </c:pt>
                <c:pt idx="45">
                  <c:v>1.506265</c:v>
                </c:pt>
                <c:pt idx="48">
                  <c:v>22.07657</c:v>
                </c:pt>
                <c:pt idx="51">
                  <c:v>9.5451060000000005</c:v>
                </c:pt>
                <c:pt idx="54">
                  <c:v>1.6482809523809501</c:v>
                </c:pt>
                <c:pt idx="57">
                  <c:v>2.8672042857142799</c:v>
                </c:pt>
                <c:pt idx="60">
                  <c:v>8.8421200000000013</c:v>
                </c:pt>
                <c:pt idx="63">
                  <c:v>12.401687568822</c:v>
                </c:pt>
                <c:pt idx="66">
                  <c:v>7.4254100000000003</c:v>
                </c:pt>
                <c:pt idx="69">
                  <c:v>1.6704788571428559</c:v>
                </c:pt>
                <c:pt idx="72">
                  <c:v>3.8636757142857103</c:v>
                </c:pt>
                <c:pt idx="75">
                  <c:v>9.9299928571428495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ED8-4F39-8BB1-154ED232E6D4}"/>
            </c:ext>
          </c:extLst>
        </c:ser>
        <c:ser>
          <c:idx val="9"/>
          <c:order val="9"/>
          <c:tx>
            <c:strRef>
              <c:f>Volta_SASS_SIM!$L$60</c:f>
              <c:strCache>
                <c:ptCount val="1"/>
                <c:pt idx="0">
                  <c:v>icache + Ccache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Volta_SASS_SIM!$B$61:$B$137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Volta_SASS_SIM!$L$61:$L$137</c:f>
              <c:numCache>
                <c:formatCode>0.00</c:formatCode>
                <c:ptCount val="77"/>
                <c:pt idx="0">
                  <c:v>17.755614599999998</c:v>
                </c:pt>
                <c:pt idx="3">
                  <c:v>13.095494</c:v>
                </c:pt>
                <c:pt idx="6">
                  <c:v>20.913489199999997</c:v>
                </c:pt>
                <c:pt idx="9">
                  <c:v>5.3202708000000003</c:v>
                </c:pt>
                <c:pt idx="12">
                  <c:v>21.678438003</c:v>
                </c:pt>
                <c:pt idx="15">
                  <c:v>8.2330405999999989</c:v>
                </c:pt>
                <c:pt idx="18">
                  <c:v>3.6135119415841572</c:v>
                </c:pt>
                <c:pt idx="21">
                  <c:v>2.3377703444444387</c:v>
                </c:pt>
                <c:pt idx="24">
                  <c:v>13.2270900666666</c:v>
                </c:pt>
                <c:pt idx="27">
                  <c:v>11.492219182352935</c:v>
                </c:pt>
                <c:pt idx="30">
                  <c:v>25.336172999999999</c:v>
                </c:pt>
                <c:pt idx="33">
                  <c:v>17.8460295</c:v>
                </c:pt>
                <c:pt idx="36">
                  <c:v>16.877015550000003</c:v>
                </c:pt>
                <c:pt idx="39">
                  <c:v>19.4073213</c:v>
                </c:pt>
                <c:pt idx="42">
                  <c:v>20.261315999999997</c:v>
                </c:pt>
                <c:pt idx="45">
                  <c:v>12.07903394</c:v>
                </c:pt>
                <c:pt idx="48">
                  <c:v>18.361969999999999</c:v>
                </c:pt>
                <c:pt idx="51">
                  <c:v>14.673065039999999</c:v>
                </c:pt>
                <c:pt idx="54">
                  <c:v>11.944786899999984</c:v>
                </c:pt>
                <c:pt idx="57">
                  <c:v>10.499722790476115</c:v>
                </c:pt>
                <c:pt idx="60">
                  <c:v>22.188435000000002</c:v>
                </c:pt>
                <c:pt idx="63">
                  <c:v>14.78369584</c:v>
                </c:pt>
                <c:pt idx="66">
                  <c:v>6.7847877990000001</c:v>
                </c:pt>
                <c:pt idx="69">
                  <c:v>2.1916874528571384</c:v>
                </c:pt>
                <c:pt idx="72">
                  <c:v>3.2756728257142784</c:v>
                </c:pt>
                <c:pt idx="75">
                  <c:v>7.9760579142857138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ED8-4F39-8BB1-154ED232E6D4}"/>
            </c:ext>
          </c:extLst>
        </c:ser>
        <c:ser>
          <c:idx val="10"/>
          <c:order val="10"/>
          <c:tx>
            <c:strRef>
              <c:f>Volta_SASS_SIM!$M$60</c:f>
              <c:strCache>
                <c:ptCount val="1"/>
                <c:pt idx="0">
                  <c:v>L2 + NOC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Volta_SASS_SIM!$B$61:$B$137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Volta_SASS_SIM!$M$61:$M$137</c:f>
              <c:numCache>
                <c:formatCode>0.00</c:formatCode>
                <c:ptCount val="77"/>
                <c:pt idx="0">
                  <c:v>3.9329700000000001</c:v>
                </c:pt>
                <c:pt idx="3">
                  <c:v>3.219471</c:v>
                </c:pt>
                <c:pt idx="6">
                  <c:v>5.32585</c:v>
                </c:pt>
                <c:pt idx="9">
                  <c:v>9.86479999999999</c:v>
                </c:pt>
                <c:pt idx="12">
                  <c:v>7.4684E-3</c:v>
                </c:pt>
                <c:pt idx="15">
                  <c:v>2.0393587000000002</c:v>
                </c:pt>
                <c:pt idx="18">
                  <c:v>4.2934413465346504</c:v>
                </c:pt>
                <c:pt idx="21">
                  <c:v>6.5522761111111096</c:v>
                </c:pt>
                <c:pt idx="24">
                  <c:v>6.1710666666666603</c:v>
                </c:pt>
                <c:pt idx="27">
                  <c:v>3.8059704117647</c:v>
                </c:pt>
                <c:pt idx="30">
                  <c:v>4.4972200000000004</c:v>
                </c:pt>
                <c:pt idx="33">
                  <c:v>0.31522549999999999</c:v>
                </c:pt>
                <c:pt idx="36">
                  <c:v>5.49661666666666</c:v>
                </c:pt>
                <c:pt idx="39">
                  <c:v>1.207263</c:v>
                </c:pt>
                <c:pt idx="42">
                  <c:v>0.15443670000000001</c:v>
                </c:pt>
                <c:pt idx="45">
                  <c:v>1.125434</c:v>
                </c:pt>
                <c:pt idx="48">
                  <c:v>2.8552520000000001</c:v>
                </c:pt>
                <c:pt idx="51">
                  <c:v>3.3609619999999998</c:v>
                </c:pt>
                <c:pt idx="54">
                  <c:v>1.84687109523809</c:v>
                </c:pt>
                <c:pt idx="57">
                  <c:v>3.2169895238095201</c:v>
                </c:pt>
                <c:pt idx="60">
                  <c:v>5.3506</c:v>
                </c:pt>
                <c:pt idx="63">
                  <c:v>6.0427682000000003</c:v>
                </c:pt>
                <c:pt idx="66">
                  <c:v>4.2923</c:v>
                </c:pt>
                <c:pt idx="69">
                  <c:v>0.53341780000000005</c:v>
                </c:pt>
                <c:pt idx="72">
                  <c:v>1.9388301428571399</c:v>
                </c:pt>
                <c:pt idx="75">
                  <c:v>5.6320314285714197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ED8-4F39-8BB1-154ED232E6D4}"/>
            </c:ext>
          </c:extLst>
        </c:ser>
        <c:ser>
          <c:idx val="11"/>
          <c:order val="11"/>
          <c:tx>
            <c:strRef>
              <c:f>Volta_SASS_SIM!$N$60</c:f>
              <c:strCache>
                <c:ptCount val="1"/>
                <c:pt idx="0">
                  <c:v>DRAM + MC</c:v>
                </c:pt>
              </c:strCache>
            </c:strRef>
          </c:tx>
          <c:spPr>
            <a:solidFill>
              <a:schemeClr val="bg1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Volta_SASS_SIM!$B$61:$B$137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Volta_SASS_SIM!$N$61:$N$137</c:f>
              <c:numCache>
                <c:formatCode>0.00</c:formatCode>
                <c:ptCount val="77"/>
                <c:pt idx="0">
                  <c:v>12.876609999999999</c:v>
                </c:pt>
                <c:pt idx="3">
                  <c:v>11.519780000000001</c:v>
                </c:pt>
                <c:pt idx="6">
                  <c:v>2.5938599999999998</c:v>
                </c:pt>
                <c:pt idx="9">
                  <c:v>30.883109999999999</c:v>
                </c:pt>
                <c:pt idx="12">
                  <c:v>0.55272032999999998</c:v>
                </c:pt>
                <c:pt idx="15">
                  <c:v>1.14863552</c:v>
                </c:pt>
                <c:pt idx="18">
                  <c:v>1.70297463663366</c:v>
                </c:pt>
                <c:pt idx="21">
                  <c:v>35.9935838888888</c:v>
                </c:pt>
                <c:pt idx="24">
                  <c:v>33.964593333333298</c:v>
                </c:pt>
                <c:pt idx="27">
                  <c:v>45.799788235294102</c:v>
                </c:pt>
                <c:pt idx="30">
                  <c:v>13.9163</c:v>
                </c:pt>
                <c:pt idx="33">
                  <c:v>0.68232976249999999</c:v>
                </c:pt>
                <c:pt idx="36">
                  <c:v>33.287469999999999</c:v>
                </c:pt>
                <c:pt idx="39">
                  <c:v>8.8680099999999999</c:v>
                </c:pt>
                <c:pt idx="42">
                  <c:v>0.74963650000000004</c:v>
                </c:pt>
                <c:pt idx="45">
                  <c:v>5.1155900000000001</c:v>
                </c:pt>
                <c:pt idx="48">
                  <c:v>5.91371</c:v>
                </c:pt>
                <c:pt idx="51">
                  <c:v>32.994790000000002</c:v>
                </c:pt>
                <c:pt idx="54">
                  <c:v>8.6294828571428503</c:v>
                </c:pt>
                <c:pt idx="57">
                  <c:v>14.4081242857142</c:v>
                </c:pt>
                <c:pt idx="60">
                  <c:v>20.105730000000001</c:v>
                </c:pt>
                <c:pt idx="63">
                  <c:v>17.493790300000001</c:v>
                </c:pt>
                <c:pt idx="66">
                  <c:v>11.966329999999999</c:v>
                </c:pt>
                <c:pt idx="69">
                  <c:v>5.9361934285714204</c:v>
                </c:pt>
                <c:pt idx="72">
                  <c:v>9.9149914285714207</c:v>
                </c:pt>
                <c:pt idx="75">
                  <c:v>9.3551728571428594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ED8-4F39-8BB1-154ED232E6D4}"/>
            </c:ext>
          </c:extLst>
        </c:ser>
        <c:ser>
          <c:idx val="12"/>
          <c:order val="12"/>
          <c:tx>
            <c:strRef>
              <c:f>Volta_SASS_SIM!$O$60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Volta_SASS_SIM!$B$61:$B$137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Volta_SASS_SIM!$O$61:$O$137</c:f>
              <c:numCache>
                <c:formatCode>0.00</c:formatCode>
                <c:ptCount val="77"/>
                <c:pt idx="0">
                  <c:v>6.3023400000000001</c:v>
                </c:pt>
                <c:pt idx="3">
                  <c:v>6.10107</c:v>
                </c:pt>
                <c:pt idx="6">
                  <c:v>6.4529700000000005</c:v>
                </c:pt>
                <c:pt idx="9">
                  <c:v>2.6262829999999999</c:v>
                </c:pt>
                <c:pt idx="12">
                  <c:v>9.9717000000000002</c:v>
                </c:pt>
                <c:pt idx="15">
                  <c:v>3.7821791</c:v>
                </c:pt>
                <c:pt idx="18">
                  <c:v>1.787766306930693</c:v>
                </c:pt>
                <c:pt idx="21">
                  <c:v>1.1004054444444429</c:v>
                </c:pt>
                <c:pt idx="24">
                  <c:v>6.47135999999999</c:v>
                </c:pt>
                <c:pt idx="27">
                  <c:v>5.6042034117646917</c:v>
                </c:pt>
                <c:pt idx="30">
                  <c:v>10.294879999999999</c:v>
                </c:pt>
                <c:pt idx="33">
                  <c:v>12.68449</c:v>
                </c:pt>
                <c:pt idx="36">
                  <c:v>7.6523624999999811</c:v>
                </c:pt>
                <c:pt idx="39">
                  <c:v>9.5946500000000015</c:v>
                </c:pt>
                <c:pt idx="42">
                  <c:v>10.042435000000001</c:v>
                </c:pt>
                <c:pt idx="45">
                  <c:v>7.8683580000000006</c:v>
                </c:pt>
                <c:pt idx="48">
                  <c:v>8.9025499999999997</c:v>
                </c:pt>
                <c:pt idx="51">
                  <c:v>6.6991999999999994</c:v>
                </c:pt>
                <c:pt idx="54">
                  <c:v>6.1255208571428481</c:v>
                </c:pt>
                <c:pt idx="57">
                  <c:v>5.1151079999999904</c:v>
                </c:pt>
                <c:pt idx="60">
                  <c:v>9.6955799999999996</c:v>
                </c:pt>
                <c:pt idx="63">
                  <c:v>6.9429774999999889</c:v>
                </c:pt>
                <c:pt idx="66">
                  <c:v>3.4419680000000001</c:v>
                </c:pt>
                <c:pt idx="69">
                  <c:v>0.99233457142857096</c:v>
                </c:pt>
                <c:pt idx="72">
                  <c:v>1.5978701428571409</c:v>
                </c:pt>
                <c:pt idx="75">
                  <c:v>3.9685799999999887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ED8-4F39-8BB1-154ED232E6D4}"/>
            </c:ext>
          </c:extLst>
        </c:ser>
        <c:ser>
          <c:idx val="13"/>
          <c:order val="13"/>
          <c:tx>
            <c:strRef>
              <c:f>Volta_SASS_SIM!$P$60</c:f>
              <c:strCache>
                <c:ptCount val="1"/>
                <c:pt idx="0">
                  <c:v>Measured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Volta_SASS_SIM!$B$61:$B$137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Volta_SASS_SIM!$P$61:$P$137</c:f>
              <c:numCache>
                <c:formatCode>0.00</c:formatCode>
                <c:ptCount val="77"/>
                <c:pt idx="1">
                  <c:v>172.69880000000001</c:v>
                </c:pt>
                <c:pt idx="4">
                  <c:v>156.97620000000001</c:v>
                </c:pt>
                <c:pt idx="7">
                  <c:v>219.7978</c:v>
                </c:pt>
                <c:pt idx="10">
                  <c:v>152.1182</c:v>
                </c:pt>
                <c:pt idx="13">
                  <c:v>169.6574</c:v>
                </c:pt>
                <c:pt idx="16">
                  <c:v>111.86036</c:v>
                </c:pt>
                <c:pt idx="19">
                  <c:v>130.0522</c:v>
                </c:pt>
                <c:pt idx="22">
                  <c:v>121.5072</c:v>
                </c:pt>
                <c:pt idx="25">
                  <c:v>167.12520000000001</c:v>
                </c:pt>
                <c:pt idx="28">
                  <c:v>194.54820000000001</c:v>
                </c:pt>
                <c:pt idx="31">
                  <c:v>229.55340000000001</c:v>
                </c:pt>
                <c:pt idx="34">
                  <c:v>151.86259999999999</c:v>
                </c:pt>
                <c:pt idx="37">
                  <c:v>172.8844</c:v>
                </c:pt>
                <c:pt idx="40">
                  <c:v>201.33680000000001</c:v>
                </c:pt>
                <c:pt idx="43">
                  <c:v>189.4032</c:v>
                </c:pt>
                <c:pt idx="46">
                  <c:v>142.4556</c:v>
                </c:pt>
                <c:pt idx="49">
                  <c:v>217.49260000000001</c:v>
                </c:pt>
                <c:pt idx="52">
                  <c:v>152.56379999999999</c:v>
                </c:pt>
                <c:pt idx="55">
                  <c:v>153.00640000000001</c:v>
                </c:pt>
                <c:pt idx="58">
                  <c:v>145.70959999999999</c:v>
                </c:pt>
                <c:pt idx="61">
                  <c:v>200.44399999999999</c:v>
                </c:pt>
                <c:pt idx="64">
                  <c:v>188.54500000000002</c:v>
                </c:pt>
                <c:pt idx="67">
                  <c:v>181.99199999999999</c:v>
                </c:pt>
                <c:pt idx="70">
                  <c:v>101.92142</c:v>
                </c:pt>
                <c:pt idx="73">
                  <c:v>121.6066</c:v>
                </c:pt>
                <c:pt idx="76">
                  <c:v>177.99639999999999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ED8-4F39-8BB1-154ED232E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307527840"/>
        <c:axId val="1307532432"/>
      </c:barChart>
      <c:catAx>
        <c:axId val="130752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  <a:headEnd type="none" w="sm" len="sm"/>
            <a:tailEnd type="none" w="sm" len="sm"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3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532432"/>
        <c:crosses val="autoZero"/>
        <c:auto val="1"/>
        <c:lblAlgn val="ctr"/>
        <c:lblOffset val="100"/>
        <c:tickLblSkip val="1"/>
        <c:tickMarkSkip val="3"/>
        <c:noMultiLvlLbl val="0"/>
      </c:catAx>
      <c:valAx>
        <c:axId val="13075324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0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4000" b="1">
                    <a:solidFill>
                      <a:sysClr val="windowText" lastClr="000000"/>
                    </a:solidFill>
                  </a:rPr>
                  <a:t>power</a:t>
                </a:r>
                <a:r>
                  <a:rPr lang="en-US" sz="4000" b="1" baseline="0">
                    <a:solidFill>
                      <a:sysClr val="windowText" lastClr="000000"/>
                    </a:solidFill>
                  </a:rPr>
                  <a:t> (W)</a:t>
                </a:r>
                <a:endParaRPr lang="en-US" sz="40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5.9220517759212337E-3"/>
              <c:y val="0.20385121759248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000" b="1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527840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165915223076376"/>
          <c:y val="1.4285832423671066E-3"/>
          <c:w val="9.6068560772656852E-2"/>
          <c:h val="0.98633800982435249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Figure 7 (b) Volta</a:t>
            </a:r>
            <a:r>
              <a:rPr lang="en-US" sz="3200" baseline="0"/>
              <a:t> PTX SIM</a:t>
            </a:r>
            <a:endParaRPr lang="en-US" sz="3200"/>
          </a:p>
        </c:rich>
      </c:tx>
      <c:layout>
        <c:manualLayout>
          <c:xMode val="edge"/>
          <c:yMode val="edge"/>
          <c:x val="0.27064450062362205"/>
          <c:y val="2.157990017512003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204152336434167"/>
          <c:y val="0.10593572995966428"/>
          <c:w val="0.79027532098524578"/>
          <c:h val="0.6545343448359297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1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Volta_HW!$AD$3:$AD$27</c:f>
              <c:numCache>
                <c:formatCode>0.00</c:formatCode>
                <c:ptCount val="25"/>
                <c:pt idx="0">
                  <c:v>172.69880000000001</c:v>
                </c:pt>
                <c:pt idx="1">
                  <c:v>156.97620000000001</c:v>
                </c:pt>
                <c:pt idx="2">
                  <c:v>219.7978</c:v>
                </c:pt>
                <c:pt idx="3">
                  <c:v>152.1182</c:v>
                </c:pt>
                <c:pt idx="4">
                  <c:v>169.6574</c:v>
                </c:pt>
                <c:pt idx="5">
                  <c:v>181.99199999999999</c:v>
                </c:pt>
                <c:pt idx="6">
                  <c:v>101.92142</c:v>
                </c:pt>
                <c:pt idx="7">
                  <c:v>121.6066</c:v>
                </c:pt>
                <c:pt idx="8">
                  <c:v>177.99639999999999</c:v>
                </c:pt>
                <c:pt idx="9">
                  <c:v>111.86036</c:v>
                </c:pt>
                <c:pt idx="10">
                  <c:v>130.0522</c:v>
                </c:pt>
                <c:pt idx="11">
                  <c:v>121.5072</c:v>
                </c:pt>
                <c:pt idx="12">
                  <c:v>167.12520000000001</c:v>
                </c:pt>
                <c:pt idx="13">
                  <c:v>194.54820000000001</c:v>
                </c:pt>
                <c:pt idx="14">
                  <c:v>229.55340000000001</c:v>
                </c:pt>
                <c:pt idx="15">
                  <c:v>151.86259999999999</c:v>
                </c:pt>
                <c:pt idx="16">
                  <c:v>172.8844</c:v>
                </c:pt>
                <c:pt idx="17">
                  <c:v>201.33680000000001</c:v>
                </c:pt>
                <c:pt idx="18">
                  <c:v>189.4032</c:v>
                </c:pt>
                <c:pt idx="19">
                  <c:v>142.4556</c:v>
                </c:pt>
                <c:pt idx="20">
                  <c:v>217.49260000000001</c:v>
                </c:pt>
                <c:pt idx="21">
                  <c:v>153.00640000000001</c:v>
                </c:pt>
                <c:pt idx="22">
                  <c:v>145.70959999999999</c:v>
                </c:pt>
                <c:pt idx="23">
                  <c:v>200.44399999999999</c:v>
                </c:pt>
                <c:pt idx="24">
                  <c:v>188.54500000000002</c:v>
                </c:pt>
              </c:numCache>
            </c:numRef>
          </c:xVal>
          <c:yVal>
            <c:numRef>
              <c:f>Volta_HW!$AC$3:$AC$27</c:f>
              <c:numCache>
                <c:formatCode>0.00</c:formatCode>
                <c:ptCount val="25"/>
                <c:pt idx="0">
                  <c:v>154.31796</c:v>
                </c:pt>
                <c:pt idx="1">
                  <c:v>137.24273200000002</c:v>
                </c:pt>
                <c:pt idx="2">
                  <c:v>208.76855199999997</c:v>
                </c:pt>
                <c:pt idx="3">
                  <c:v>157.48014190000001</c:v>
                </c:pt>
                <c:pt idx="4">
                  <c:v>172.09084875100001</c:v>
                </c:pt>
                <c:pt idx="5">
                  <c:v>162.13564551019999</c:v>
                </c:pt>
                <c:pt idx="6">
                  <c:v>99.557402190999966</c:v>
                </c:pt>
                <c:pt idx="7">
                  <c:v>132.13917737609981</c:v>
                </c:pt>
                <c:pt idx="8">
                  <c:v>215.34071473400002</c:v>
                </c:pt>
                <c:pt idx="9">
                  <c:v>112.64522129999989</c:v>
                </c:pt>
                <c:pt idx="10">
                  <c:v>124.82138899999988</c:v>
                </c:pt>
                <c:pt idx="11">
                  <c:v>139.97034099999991</c:v>
                </c:pt>
                <c:pt idx="12">
                  <c:v>192.50099500000002</c:v>
                </c:pt>
                <c:pt idx="13">
                  <c:v>191.21037999999979</c:v>
                </c:pt>
                <c:pt idx="14">
                  <c:v>237.775273</c:v>
                </c:pt>
                <c:pt idx="15">
                  <c:v>158.19850699999989</c:v>
                </c:pt>
                <c:pt idx="16">
                  <c:v>200.95021433333335</c:v>
                </c:pt>
                <c:pt idx="17">
                  <c:v>226.37866000000002</c:v>
                </c:pt>
                <c:pt idx="18">
                  <c:v>199.79254510000001</c:v>
                </c:pt>
                <c:pt idx="19">
                  <c:v>124.78957279999999</c:v>
                </c:pt>
                <c:pt idx="20">
                  <c:v>202.64081200000004</c:v>
                </c:pt>
                <c:pt idx="21">
                  <c:v>151.3536696999999</c:v>
                </c:pt>
                <c:pt idx="22">
                  <c:v>137.69177599999975</c:v>
                </c:pt>
                <c:pt idx="23">
                  <c:v>209.79117199999996</c:v>
                </c:pt>
                <c:pt idx="24">
                  <c:v>186.33810229999943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A7-4608-A7EA-E8E1282DAA87}"/>
            </c:ext>
          </c:extLst>
        </c:ser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'Correlation plots (Fig 7,10)'!$AR$27:$AR$28</c:f>
              <c:numCache>
                <c:formatCode>General</c:formatCode>
                <c:ptCount val="2"/>
                <c:pt idx="0">
                  <c:v>0</c:v>
                </c:pt>
                <c:pt idx="1">
                  <c:v>270</c:v>
                </c:pt>
              </c:numCache>
            </c:numRef>
          </c:xVal>
          <c:yVal>
            <c:numRef>
              <c:f>'Correlation plots (Fig 7,10)'!$AR$27:$AR$28</c:f>
              <c:numCache>
                <c:formatCode>General</c:formatCode>
                <c:ptCount val="2"/>
                <c:pt idx="0">
                  <c:v>0</c:v>
                </c:pt>
                <c:pt idx="1">
                  <c:v>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A7-4608-A7EA-E8E1282DA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756879"/>
        <c:axId val="1565069551"/>
      </c:scatterChart>
      <c:valAx>
        <c:axId val="1594756879"/>
        <c:scaling>
          <c:orientation val="minMax"/>
          <c:max val="27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/>
                  <a:t>Measured Power (W)</a:t>
                </a:r>
              </a:p>
            </c:rich>
          </c:tx>
          <c:layout>
            <c:manualLayout>
              <c:xMode val="edge"/>
              <c:yMode val="edge"/>
              <c:x val="0.36354743936284556"/>
              <c:y val="0.91168832652527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069551"/>
        <c:crosses val="autoZero"/>
        <c:crossBetween val="midCat"/>
        <c:majorUnit val="30"/>
        <c:minorUnit val="10"/>
      </c:valAx>
      <c:valAx>
        <c:axId val="1565069551"/>
        <c:scaling>
          <c:orientation val="minMax"/>
          <c:max val="2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/>
                  <a:t>AccelWattch  Power (W)</a:t>
                </a:r>
              </a:p>
            </c:rich>
          </c:tx>
          <c:layout>
            <c:manualLayout>
              <c:xMode val="edge"/>
              <c:yMode val="edge"/>
              <c:x val="0"/>
              <c:y val="5.7373480828930843E-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756879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8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3200" b="1" i="0" baseline="0">
                <a:effectLst/>
              </a:rPr>
              <a:t>Figure 7 (d) Volta HYBRID</a:t>
            </a:r>
            <a:endParaRPr lang="en-US" sz="3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342261957193847"/>
          <c:y val="0.16062505195877988"/>
          <c:w val="0.78889422477764881"/>
          <c:h val="0.59552315471007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1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Volta_Hybrid!$AD$3:$AD$27</c:f>
              <c:numCache>
                <c:formatCode>0.00</c:formatCode>
                <c:ptCount val="25"/>
                <c:pt idx="0">
                  <c:v>172.69880000000001</c:v>
                </c:pt>
                <c:pt idx="1">
                  <c:v>156.97620000000001</c:v>
                </c:pt>
                <c:pt idx="2">
                  <c:v>219.7978</c:v>
                </c:pt>
                <c:pt idx="3">
                  <c:v>152.1182</c:v>
                </c:pt>
                <c:pt idx="4">
                  <c:v>169.6574</c:v>
                </c:pt>
                <c:pt idx="5">
                  <c:v>181.99199999999999</c:v>
                </c:pt>
                <c:pt idx="6">
                  <c:v>101.92142</c:v>
                </c:pt>
                <c:pt idx="7">
                  <c:v>121.6066</c:v>
                </c:pt>
                <c:pt idx="8">
                  <c:v>177.99639999999999</c:v>
                </c:pt>
                <c:pt idx="9">
                  <c:v>111.86036</c:v>
                </c:pt>
                <c:pt idx="10">
                  <c:v>130.0522</c:v>
                </c:pt>
                <c:pt idx="11">
                  <c:v>121.5072</c:v>
                </c:pt>
                <c:pt idx="12">
                  <c:v>167.12520000000001</c:v>
                </c:pt>
                <c:pt idx="13">
                  <c:v>194.54820000000001</c:v>
                </c:pt>
                <c:pt idx="14">
                  <c:v>229.55340000000001</c:v>
                </c:pt>
                <c:pt idx="15">
                  <c:v>151.86259999999999</c:v>
                </c:pt>
                <c:pt idx="16">
                  <c:v>172.8844</c:v>
                </c:pt>
                <c:pt idx="17">
                  <c:v>201.33680000000001</c:v>
                </c:pt>
                <c:pt idx="18">
                  <c:v>189.4032</c:v>
                </c:pt>
                <c:pt idx="19">
                  <c:v>142.4556</c:v>
                </c:pt>
                <c:pt idx="20">
                  <c:v>217.49260000000001</c:v>
                </c:pt>
                <c:pt idx="21">
                  <c:v>153.00640000000001</c:v>
                </c:pt>
                <c:pt idx="22">
                  <c:v>145.70959999999999</c:v>
                </c:pt>
                <c:pt idx="23">
                  <c:v>200.44399999999999</c:v>
                </c:pt>
                <c:pt idx="24">
                  <c:v>188.54500000000002</c:v>
                </c:pt>
              </c:numCache>
            </c:numRef>
          </c:xVal>
          <c:yVal>
            <c:numRef>
              <c:f>Volta_Hybrid!$AC$3:$AC$27</c:f>
              <c:numCache>
                <c:formatCode>0.00</c:formatCode>
                <c:ptCount val="25"/>
                <c:pt idx="0">
                  <c:v>151.16893000000002</c:v>
                </c:pt>
                <c:pt idx="1">
                  <c:v>134.82057200000003</c:v>
                </c:pt>
                <c:pt idx="2">
                  <c:v>207.13694499999997</c:v>
                </c:pt>
                <c:pt idx="3">
                  <c:v>148.72789800000001</c:v>
                </c:pt>
                <c:pt idx="4">
                  <c:v>168.24639272300001</c:v>
                </c:pt>
                <c:pt idx="5">
                  <c:v>162.91145081009989</c:v>
                </c:pt>
                <c:pt idx="6">
                  <c:v>99.565488170142856</c:v>
                </c:pt>
                <c:pt idx="7">
                  <c:v>131.28382852157131</c:v>
                </c:pt>
                <c:pt idx="8">
                  <c:v>217.13703099014268</c:v>
                </c:pt>
                <c:pt idx="9">
                  <c:v>102.87977859999988</c:v>
                </c:pt>
                <c:pt idx="10">
                  <c:v>124.17565088118796</c:v>
                </c:pt>
                <c:pt idx="11">
                  <c:v>131.40941399999988</c:v>
                </c:pt>
                <c:pt idx="12">
                  <c:v>193.30369033333329</c:v>
                </c:pt>
                <c:pt idx="13">
                  <c:v>190.93770723529394</c:v>
                </c:pt>
                <c:pt idx="14">
                  <c:v>237.50561899999991</c:v>
                </c:pt>
                <c:pt idx="15">
                  <c:v>136.9095275</c:v>
                </c:pt>
                <c:pt idx="16">
                  <c:v>195.93556099999986</c:v>
                </c:pt>
                <c:pt idx="17">
                  <c:v>235.02890000000002</c:v>
                </c:pt>
                <c:pt idx="18">
                  <c:v>181.4468487</c:v>
                </c:pt>
                <c:pt idx="19">
                  <c:v>123.88927629999999</c:v>
                </c:pt>
                <c:pt idx="20">
                  <c:v>198.88826700000004</c:v>
                </c:pt>
                <c:pt idx="21">
                  <c:v>152.42335776190464</c:v>
                </c:pt>
                <c:pt idx="22">
                  <c:v>131.26488299999974</c:v>
                </c:pt>
                <c:pt idx="23">
                  <c:v>206.24096999999995</c:v>
                </c:pt>
                <c:pt idx="24">
                  <c:v>178.95809099999985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E9-4804-90A6-C2222AA63741}"/>
            </c:ext>
          </c:extLst>
        </c:ser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'Correlation plots (Fig 7,10)'!$AR$27:$AR$28</c:f>
              <c:numCache>
                <c:formatCode>General</c:formatCode>
                <c:ptCount val="2"/>
                <c:pt idx="0">
                  <c:v>0</c:v>
                </c:pt>
                <c:pt idx="1">
                  <c:v>270</c:v>
                </c:pt>
              </c:numCache>
            </c:numRef>
          </c:xVal>
          <c:yVal>
            <c:numRef>
              <c:f>'Correlation plots (Fig 7,10)'!$AR$27:$AR$28</c:f>
              <c:numCache>
                <c:formatCode>General</c:formatCode>
                <c:ptCount val="2"/>
                <c:pt idx="0">
                  <c:v>0</c:v>
                </c:pt>
                <c:pt idx="1">
                  <c:v>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E9-4804-90A6-C2222AA63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756879"/>
        <c:axId val="1565069551"/>
      </c:scatterChart>
      <c:valAx>
        <c:axId val="1594756879"/>
        <c:scaling>
          <c:orientation val="minMax"/>
          <c:max val="27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/>
                  <a:t>Measured Power (W)</a:t>
                </a:r>
              </a:p>
            </c:rich>
          </c:tx>
          <c:layout>
            <c:manualLayout>
              <c:xMode val="edge"/>
              <c:yMode val="edge"/>
              <c:x val="0.36354743936284556"/>
              <c:y val="0.91168832652527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069551"/>
        <c:crosses val="autoZero"/>
        <c:crossBetween val="midCat"/>
        <c:majorUnit val="30"/>
        <c:minorUnit val="10"/>
      </c:valAx>
      <c:valAx>
        <c:axId val="1565069551"/>
        <c:scaling>
          <c:orientation val="minMax"/>
          <c:max val="2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/>
                  <a:t>AccelWattch  Power (W)</a:t>
                </a:r>
              </a:p>
            </c:rich>
          </c:tx>
          <c:layout>
            <c:manualLayout>
              <c:xMode val="edge"/>
              <c:yMode val="edge"/>
              <c:x val="0"/>
              <c:y val="6.5541998488394119E-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756879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8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Figure 8:</a:t>
            </a:r>
            <a:r>
              <a:rPr lang="en-US" sz="2800" baseline="0"/>
              <a:t> normalized per-component power breakdown</a:t>
            </a:r>
            <a:endParaRPr lang="en-US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53407400113653"/>
          <c:y val="6.3403787313424886E-2"/>
          <c:w val="0.6827899603021339"/>
          <c:h val="0.751412006186743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'Power Breakdowns (Fig 8,9,11)'!$E$3</c:f>
              <c:strCache>
                <c:ptCount val="1"/>
                <c:pt idx="0">
                  <c:v>Const</c:v>
                </c:pt>
              </c:strCache>
            </c:strRef>
          </c:tx>
          <c:spPr>
            <a:solidFill>
              <a:schemeClr val="tx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'Power Breakdowns (Fig 8,9,11)'!$D$4:$D$8</c:f>
              <c:strCache>
                <c:ptCount val="5"/>
                <c:pt idx="0">
                  <c:v>Volta GV100 SIM</c:v>
                </c:pt>
                <c:pt idx="1">
                  <c:v>Volta GV100 HW</c:v>
                </c:pt>
                <c:pt idx="2">
                  <c:v>Volta GV100 HYBRID</c:v>
                </c:pt>
                <c:pt idx="3">
                  <c:v>Pascal TITANX SIM</c:v>
                </c:pt>
                <c:pt idx="4">
                  <c:v>Turing RTX 2060S SIM</c:v>
                </c:pt>
              </c:strCache>
            </c:strRef>
          </c:cat>
          <c:val>
            <c:numRef>
              <c:f>'Power Breakdowns (Fig 8,9,11)'!$E$4:$E$8</c:f>
              <c:numCache>
                <c:formatCode>0.0%</c:formatCode>
                <c:ptCount val="5"/>
                <c:pt idx="0">
                  <c:v>0.20288035855816766</c:v>
                </c:pt>
                <c:pt idx="1">
                  <c:v>0.20103159149826161</c:v>
                </c:pt>
                <c:pt idx="2">
                  <c:v>0.20665475259790775</c:v>
                </c:pt>
                <c:pt idx="3">
                  <c:v>0.27345128599252438</c:v>
                </c:pt>
                <c:pt idx="4">
                  <c:v>0.22230167210787638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28-40A5-95E1-759DD4CDDC54}"/>
            </c:ext>
          </c:extLst>
        </c:ser>
        <c:ser>
          <c:idx val="1"/>
          <c:order val="1"/>
          <c:tx>
            <c:strRef>
              <c:f>'Power Breakdowns (Fig 8,9,11)'!$F$3</c:f>
              <c:strCache>
                <c:ptCount val="1"/>
                <c:pt idx="0">
                  <c:v>Static</c:v>
                </c:pt>
              </c:strCache>
            </c:strRef>
          </c:tx>
          <c:spPr>
            <a:solidFill>
              <a:schemeClr val="tx2">
                <a:lumMod val="40000"/>
                <a:lumOff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'Power Breakdowns (Fig 8,9,11)'!$D$4:$D$8</c:f>
              <c:strCache>
                <c:ptCount val="5"/>
                <c:pt idx="0">
                  <c:v>Volta GV100 SIM</c:v>
                </c:pt>
                <c:pt idx="1">
                  <c:v>Volta GV100 HW</c:v>
                </c:pt>
                <c:pt idx="2">
                  <c:v>Volta GV100 HYBRID</c:v>
                </c:pt>
                <c:pt idx="3">
                  <c:v>Pascal TITANX SIM</c:v>
                </c:pt>
                <c:pt idx="4">
                  <c:v>Turing RTX 2060S SIM</c:v>
                </c:pt>
              </c:strCache>
            </c:strRef>
          </c:cat>
          <c:val>
            <c:numRef>
              <c:f>'Power Breakdowns (Fig 8,9,11)'!$F$4:$F$8</c:f>
              <c:numCache>
                <c:formatCode>0.0%</c:formatCode>
                <c:ptCount val="5"/>
                <c:pt idx="0">
                  <c:v>0.17063148715420828</c:v>
                </c:pt>
                <c:pt idx="1">
                  <c:v>0.17857457492168838</c:v>
                </c:pt>
                <c:pt idx="2">
                  <c:v>0.1838732194445612</c:v>
                </c:pt>
                <c:pt idx="3">
                  <c:v>0.27174672032677921</c:v>
                </c:pt>
                <c:pt idx="4">
                  <c:v>0.21584854295792558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28-40A5-95E1-759DD4CDDC54}"/>
            </c:ext>
          </c:extLst>
        </c:ser>
        <c:ser>
          <c:idx val="2"/>
          <c:order val="2"/>
          <c:tx>
            <c:strRef>
              <c:f>'Power Breakdowns (Fig 8,9,11)'!$G$3</c:f>
              <c:strCache>
                <c:ptCount val="1"/>
                <c:pt idx="0">
                  <c:v>Idle_SM</c:v>
                </c:pt>
              </c:strCache>
            </c:strRef>
          </c:tx>
          <c:spPr>
            <a:solidFill>
              <a:schemeClr val="tx2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5.9790530275664729E-2"/>
                  <c:y val="8.110716201244913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E28-40A5-95E1-759DD4CDDC54}"/>
                </c:ext>
              </c:extLst>
            </c:dLbl>
            <c:dLbl>
              <c:idx val="2"/>
              <c:layout>
                <c:manualLayout>
                  <c:x val="5.0006625321464972E-2"/>
                  <c:y val="0.101727626930868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E28-40A5-95E1-759DD4CDDC54}"/>
                </c:ext>
              </c:extLst>
            </c:dLbl>
            <c:dLbl>
              <c:idx val="4"/>
              <c:layout>
                <c:manualLayout>
                  <c:x val="6.1434759891988329E-2"/>
                  <c:y val="0.1047514072928667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E28-40A5-95E1-759DD4CDDC54}"/>
                </c:ext>
              </c:extLst>
            </c:dLbl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50800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'Power Breakdowns (Fig 8,9,11)'!$D$4:$D$8</c:f>
              <c:strCache>
                <c:ptCount val="5"/>
                <c:pt idx="0">
                  <c:v>Volta GV100 SIM</c:v>
                </c:pt>
                <c:pt idx="1">
                  <c:v>Volta GV100 HW</c:v>
                </c:pt>
                <c:pt idx="2">
                  <c:v>Volta GV100 HYBRID</c:v>
                </c:pt>
                <c:pt idx="3">
                  <c:v>Pascal TITANX SIM</c:v>
                </c:pt>
                <c:pt idx="4">
                  <c:v>Turing RTX 2060S SIM</c:v>
                </c:pt>
              </c:strCache>
            </c:strRef>
          </c:cat>
          <c:val>
            <c:numRef>
              <c:f>'Power Breakdowns (Fig 8,9,11)'!$G$4:$G$8</c:f>
              <c:numCache>
                <c:formatCode>0.0%</c:formatCode>
                <c:ptCount val="5"/>
                <c:pt idx="0">
                  <c:v>3.2211390606979605E-2</c:v>
                </c:pt>
                <c:pt idx="1">
                  <c:v>2.1414006700045177E-2</c:v>
                </c:pt>
                <c:pt idx="2">
                  <c:v>2.175598784400843E-2</c:v>
                </c:pt>
                <c:pt idx="3">
                  <c:v>2.2841449269981849E-2</c:v>
                </c:pt>
                <c:pt idx="4">
                  <c:v>7.4840467460959995E-3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E28-40A5-95E1-759DD4CDDC54}"/>
            </c:ext>
          </c:extLst>
        </c:ser>
        <c:ser>
          <c:idx val="3"/>
          <c:order val="3"/>
          <c:tx>
            <c:strRef>
              <c:f>'Power Breakdowns (Fig 8,9,11)'!$H$3</c:f>
              <c:strCache>
                <c:ptCount val="1"/>
                <c:pt idx="0">
                  <c:v>RegFile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'Power Breakdowns (Fig 8,9,11)'!$D$4:$D$8</c:f>
              <c:strCache>
                <c:ptCount val="5"/>
                <c:pt idx="0">
                  <c:v>Volta GV100 SIM</c:v>
                </c:pt>
                <c:pt idx="1">
                  <c:v>Volta GV100 HW</c:v>
                </c:pt>
                <c:pt idx="2">
                  <c:v>Volta GV100 HYBRID</c:v>
                </c:pt>
                <c:pt idx="3">
                  <c:v>Pascal TITANX SIM</c:v>
                </c:pt>
                <c:pt idx="4">
                  <c:v>Turing RTX 2060S SIM</c:v>
                </c:pt>
              </c:strCache>
            </c:strRef>
          </c:cat>
          <c:val>
            <c:numRef>
              <c:f>'Power Breakdowns (Fig 8,9,11)'!$H$4:$H$8</c:f>
              <c:numCache>
                <c:formatCode>0.0%</c:formatCode>
                <c:ptCount val="5"/>
                <c:pt idx="0">
                  <c:v>0.17610339060541977</c:v>
                </c:pt>
                <c:pt idx="1">
                  <c:v>0</c:v>
                </c:pt>
                <c:pt idx="2">
                  <c:v>0</c:v>
                </c:pt>
                <c:pt idx="3">
                  <c:v>0.13064333903817762</c:v>
                </c:pt>
                <c:pt idx="4">
                  <c:v>0.11137779639971868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E28-40A5-95E1-759DD4CDDC54}"/>
            </c:ext>
          </c:extLst>
        </c:ser>
        <c:ser>
          <c:idx val="4"/>
          <c:order val="4"/>
          <c:tx>
            <c:strRef>
              <c:f>'Power Breakdowns (Fig 8,9,11)'!$I$3</c:f>
              <c:strCache>
                <c:ptCount val="1"/>
                <c:pt idx="0">
                  <c:v>ALU</c:v>
                </c:pt>
              </c:strCache>
            </c:strRef>
          </c:tx>
          <c:spPr>
            <a:solidFill>
              <a:schemeClr val="accent1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'Power Breakdowns (Fig 8,9,11)'!$D$4:$D$8</c:f>
              <c:strCache>
                <c:ptCount val="5"/>
                <c:pt idx="0">
                  <c:v>Volta GV100 SIM</c:v>
                </c:pt>
                <c:pt idx="1">
                  <c:v>Volta GV100 HW</c:v>
                </c:pt>
                <c:pt idx="2">
                  <c:v>Volta GV100 HYBRID</c:v>
                </c:pt>
                <c:pt idx="3">
                  <c:v>Pascal TITANX SIM</c:v>
                </c:pt>
                <c:pt idx="4">
                  <c:v>Turing RTX 2060S SIM</c:v>
                </c:pt>
              </c:strCache>
            </c:strRef>
          </c:cat>
          <c:val>
            <c:numRef>
              <c:f>'Power Breakdowns (Fig 8,9,11)'!$I$4:$I$8</c:f>
              <c:numCache>
                <c:formatCode>0.0%</c:formatCode>
                <c:ptCount val="5"/>
                <c:pt idx="0">
                  <c:v>7.9539810154923021E-2</c:v>
                </c:pt>
                <c:pt idx="1">
                  <c:v>3.1868935050594099E-2</c:v>
                </c:pt>
                <c:pt idx="2">
                  <c:v>4.8650403040855161E-2</c:v>
                </c:pt>
                <c:pt idx="3">
                  <c:v>7.9768619611521846E-2</c:v>
                </c:pt>
                <c:pt idx="4">
                  <c:v>5.1043033975162001E-2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E28-40A5-95E1-759DD4CDDC54}"/>
            </c:ext>
          </c:extLst>
        </c:ser>
        <c:ser>
          <c:idx val="5"/>
          <c:order val="5"/>
          <c:tx>
            <c:strRef>
              <c:f>'Power Breakdowns (Fig 8,9,11)'!$J$3</c:f>
              <c:strCache>
                <c:ptCount val="1"/>
                <c:pt idx="0">
                  <c:v>FPU+ DPU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5.9894169427202881E-2"/>
                  <c:y val="-0.1725648621009928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E28-40A5-95E1-759DD4CDDC54}"/>
                </c:ext>
              </c:extLst>
            </c:dLbl>
            <c:dLbl>
              <c:idx val="1"/>
              <c:layout>
                <c:manualLayout>
                  <c:x val="5.9822275466565766E-2"/>
                  <c:y val="-0.1724736114722965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E28-40A5-95E1-759DD4CDDC54}"/>
                </c:ext>
              </c:extLst>
            </c:dLbl>
            <c:dLbl>
              <c:idx val="2"/>
              <c:layout>
                <c:manualLayout>
                  <c:x val="4.9986338484420904E-2"/>
                  <c:y val="-7.898547312601376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E28-40A5-95E1-759DD4CDDC54}"/>
                </c:ext>
              </c:extLst>
            </c:dLbl>
            <c:dLbl>
              <c:idx val="3"/>
              <c:layout>
                <c:manualLayout>
                  <c:x val="6.0460471419977312E-2"/>
                  <c:y val="8.714467398879256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E28-40A5-95E1-759DD4CDDC54}"/>
                </c:ext>
              </c:extLst>
            </c:dLbl>
            <c:dLbl>
              <c:idx val="4"/>
              <c:layout>
                <c:manualLayout>
                  <c:x val="6.1304833878157203E-2"/>
                  <c:y val="7.552154426264902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E28-40A5-95E1-759DD4CDDC54}"/>
                </c:ext>
              </c:extLst>
            </c:dLbl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50800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'Power Breakdowns (Fig 8,9,11)'!$D$4:$D$8</c:f>
              <c:strCache>
                <c:ptCount val="5"/>
                <c:pt idx="0">
                  <c:v>Volta GV100 SIM</c:v>
                </c:pt>
                <c:pt idx="1">
                  <c:v>Volta GV100 HW</c:v>
                </c:pt>
                <c:pt idx="2">
                  <c:v>Volta GV100 HYBRID</c:v>
                </c:pt>
                <c:pt idx="3">
                  <c:v>Pascal TITANX SIM</c:v>
                </c:pt>
                <c:pt idx="4">
                  <c:v>Turing RTX 2060S SIM</c:v>
                </c:pt>
              </c:strCache>
            </c:strRef>
          </c:cat>
          <c:val>
            <c:numRef>
              <c:f>'Power Breakdowns (Fig 8,9,11)'!$J$4:$J$8</c:f>
              <c:numCache>
                <c:formatCode>0.0%</c:formatCode>
                <c:ptCount val="5"/>
                <c:pt idx="0">
                  <c:v>2.8641584490673149E-2</c:v>
                </c:pt>
                <c:pt idx="1">
                  <c:v>2.2539655741257238E-2</c:v>
                </c:pt>
                <c:pt idx="2">
                  <c:v>2.4777077021715829E-2</c:v>
                </c:pt>
                <c:pt idx="3">
                  <c:v>2.5007382014539628E-2</c:v>
                </c:pt>
                <c:pt idx="4">
                  <c:v>2.0226237234901152E-2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E28-40A5-95E1-759DD4CDDC54}"/>
            </c:ext>
          </c:extLst>
        </c:ser>
        <c:ser>
          <c:idx val="6"/>
          <c:order val="6"/>
          <c:tx>
            <c:strRef>
              <c:f>'Power Breakdowns (Fig 8,9,11)'!$K$3</c:f>
              <c:strCache>
                <c:ptCount val="1"/>
                <c:pt idx="0">
                  <c:v>Caches + NOC</c:v>
                </c:pt>
              </c:strCache>
            </c:strRef>
          </c:tx>
          <c:spPr>
            <a:solidFill>
              <a:schemeClr val="accent2">
                <a:lumMod val="75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5.9942842734976118E-2"/>
                  <c:y val="-6.254011764859425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E28-40A5-95E1-759DD4CDDC54}"/>
                </c:ext>
              </c:extLst>
            </c:dLbl>
            <c:dLbl>
              <c:idx val="4"/>
              <c:layout>
                <c:manualLayout>
                  <c:x val="6.1413418819794847E-2"/>
                  <c:y val="-6.934562405237139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E28-40A5-95E1-759DD4CDDC54}"/>
                </c:ext>
              </c:extLst>
            </c:dLbl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50800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'Power Breakdowns (Fig 8,9,11)'!$D$4:$D$8</c:f>
              <c:strCache>
                <c:ptCount val="5"/>
                <c:pt idx="0">
                  <c:v>Volta GV100 SIM</c:v>
                </c:pt>
                <c:pt idx="1">
                  <c:v>Volta GV100 HW</c:v>
                </c:pt>
                <c:pt idx="2">
                  <c:v>Volta GV100 HYBRID</c:v>
                </c:pt>
                <c:pt idx="3">
                  <c:v>Pascal TITANX SIM</c:v>
                </c:pt>
                <c:pt idx="4">
                  <c:v>Turing RTX 2060S SIM</c:v>
                </c:pt>
              </c:strCache>
            </c:strRef>
          </c:cat>
          <c:val>
            <c:numRef>
              <c:f>'Power Breakdowns (Fig 8,9,11)'!$K$4:$K$8</c:f>
              <c:numCache>
                <c:formatCode>0.0%</c:formatCode>
                <c:ptCount val="5"/>
                <c:pt idx="0">
                  <c:v>6.7192747634922875E-2</c:v>
                </c:pt>
                <c:pt idx="1">
                  <c:v>0.14199790695427028</c:v>
                </c:pt>
                <c:pt idx="2">
                  <c:v>0.14270769197050825</c:v>
                </c:pt>
                <c:pt idx="3">
                  <c:v>2.8326680637439837E-2</c:v>
                </c:pt>
                <c:pt idx="4">
                  <c:v>4.6315223747041723E-2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E28-40A5-95E1-759DD4CDDC54}"/>
            </c:ext>
          </c:extLst>
        </c:ser>
        <c:ser>
          <c:idx val="7"/>
          <c:order val="7"/>
          <c:tx>
            <c:strRef>
              <c:f>'Power Breakdowns (Fig 8,9,11)'!$L$3</c:f>
              <c:strCache>
                <c:ptCount val="1"/>
                <c:pt idx="0">
                  <c:v>DRAM + MC</c:v>
                </c:pt>
              </c:strCache>
            </c:strRef>
          </c:tx>
          <c:spPr>
            <a:solidFill>
              <a:schemeClr val="accent5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'Power Breakdowns (Fig 8,9,11)'!$D$4:$D$8</c:f>
              <c:strCache>
                <c:ptCount val="5"/>
                <c:pt idx="0">
                  <c:v>Volta GV100 SIM</c:v>
                </c:pt>
                <c:pt idx="1">
                  <c:v>Volta GV100 HW</c:v>
                </c:pt>
                <c:pt idx="2">
                  <c:v>Volta GV100 HYBRID</c:v>
                </c:pt>
                <c:pt idx="3">
                  <c:v>Pascal TITANX SIM</c:v>
                </c:pt>
                <c:pt idx="4">
                  <c:v>Turing RTX 2060S SIM</c:v>
                </c:pt>
              </c:strCache>
            </c:strRef>
          </c:cat>
          <c:val>
            <c:numRef>
              <c:f>'Power Breakdowns (Fig 8,9,11)'!$L$4:$L$8</c:f>
              <c:numCache>
                <c:formatCode>0.0%</c:formatCode>
                <c:ptCount val="5"/>
                <c:pt idx="0">
                  <c:v>8.3925111916452549E-2</c:v>
                </c:pt>
                <c:pt idx="1">
                  <c:v>8.8720714208350343E-2</c:v>
                </c:pt>
                <c:pt idx="2">
                  <c:v>6.9392878038436329E-2</c:v>
                </c:pt>
                <c:pt idx="3">
                  <c:v>6.9148035980959616E-2</c:v>
                </c:pt>
                <c:pt idx="4">
                  <c:v>6.9389313761340318E-2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E28-40A5-95E1-759DD4CDDC54}"/>
            </c:ext>
          </c:extLst>
        </c:ser>
        <c:ser>
          <c:idx val="8"/>
          <c:order val="8"/>
          <c:tx>
            <c:strRef>
              <c:f>'Power Breakdowns (Fig 8,9,11)'!$M$3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'Power Breakdowns (Fig 8,9,11)'!$D$4:$D$8</c:f>
              <c:strCache>
                <c:ptCount val="5"/>
                <c:pt idx="0">
                  <c:v>Volta GV100 SIM</c:v>
                </c:pt>
                <c:pt idx="1">
                  <c:v>Volta GV100 HW</c:v>
                </c:pt>
                <c:pt idx="2">
                  <c:v>Volta GV100 HYBRID</c:v>
                </c:pt>
                <c:pt idx="3">
                  <c:v>Pascal TITANX SIM</c:v>
                </c:pt>
                <c:pt idx="4">
                  <c:v>Turing RTX 2060S SIM</c:v>
                </c:pt>
              </c:strCache>
            </c:strRef>
          </c:cat>
          <c:val>
            <c:numRef>
              <c:f>'Power Breakdowns (Fig 8,9,11)'!$M$4:$M$8</c:f>
              <c:numCache>
                <c:formatCode>0.0%</c:formatCode>
                <c:ptCount val="5"/>
                <c:pt idx="0">
                  <c:v>0.15887411887825309</c:v>
                </c:pt>
                <c:pt idx="1">
                  <c:v>0.31385261492553285</c:v>
                </c:pt>
                <c:pt idx="2">
                  <c:v>0.30218799004200708</c:v>
                </c:pt>
                <c:pt idx="3">
                  <c:v>9.9066487128076128E-2</c:v>
                </c:pt>
                <c:pt idx="4">
                  <c:v>9.853310684257123E-2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E28-40A5-95E1-759DD4CDDC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307527840"/>
        <c:axId val="1307532432"/>
      </c:barChart>
      <c:catAx>
        <c:axId val="130752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4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532432"/>
        <c:crosses val="autoZero"/>
        <c:auto val="1"/>
        <c:lblAlgn val="ctr"/>
        <c:lblOffset val="100"/>
        <c:tickLblSkip val="1"/>
        <c:tickMarkSkip val="3"/>
        <c:noMultiLvlLbl val="0"/>
      </c:catAx>
      <c:valAx>
        <c:axId val="130753243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4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4400" b="1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4400" b="1">
                    <a:solidFill>
                      <a:sysClr val="windowText" lastClr="000000"/>
                    </a:solidFill>
                  </a:rPr>
                  <a:t>power (</a:t>
                </a:r>
                <a:r>
                  <a:rPr lang="en-US" sz="4400" b="1" i="0" u="none" strike="noStrike" cap="all" baseline="0">
                    <a:solidFill>
                      <a:sysClr val="windowText" lastClr="000000"/>
                    </a:solidFill>
                    <a:effectLst/>
                  </a:rPr>
                  <a:t>Normalized)</a:t>
                </a:r>
                <a:r>
                  <a:rPr lang="en-US" sz="4400" b="1">
                    <a:solidFill>
                      <a:sysClr val="windowText" lastClr="000000"/>
                    </a:solidFill>
                  </a:rPr>
                  <a:t> </a:t>
                </a:r>
              </a:p>
            </c:rich>
          </c:tx>
          <c:layout>
            <c:manualLayout>
              <c:xMode val="edge"/>
              <c:yMode val="edge"/>
              <c:x val="2.2363572408495632E-4"/>
              <c:y val="0.14954133415527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400" b="1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5278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4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81916711491731364"/>
          <c:y val="3.0331026114384593E-2"/>
          <c:w val="0.17790237871296199"/>
          <c:h val="0.87284175825764687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4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 b="1" i="0" cap="all" baseline="0">
                <a:effectLst/>
              </a:rPr>
              <a:t>fIGURE 11 (b)  case study: accelwattch sass sim (tuned for volta) applied to model turing rtx 2060s</a:t>
            </a:r>
            <a:endParaRPr lang="en-US" sz="3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376400793607681E-2"/>
          <c:y val="0.11045626815008483"/>
          <c:w val="0.83718622705751788"/>
          <c:h val="0.5361482982227352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Turing_SASS_SIM!$C$66</c:f>
              <c:strCache>
                <c:ptCount val="1"/>
                <c:pt idx="0">
                  <c:v>Const</c:v>
                </c:pt>
              </c:strCache>
            </c:strRef>
          </c:tx>
          <c:spPr>
            <a:solidFill>
              <a:schemeClr val="tx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Turing_SASS_SIM!$B$67:$B$143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Turing_SASS_SIM!$C$67:$C$143</c:f>
              <c:numCache>
                <c:formatCode>0.00</c:formatCode>
                <c:ptCount val="77"/>
                <c:pt idx="0">
                  <c:v>32.325200000000002</c:v>
                </c:pt>
                <c:pt idx="3">
                  <c:v>32.325200000000002</c:v>
                </c:pt>
                <c:pt idx="6">
                  <c:v>32.325200000000002</c:v>
                </c:pt>
                <c:pt idx="9">
                  <c:v>32.325200000000002</c:v>
                </c:pt>
                <c:pt idx="12">
                  <c:v>32.325200000000002</c:v>
                </c:pt>
                <c:pt idx="15">
                  <c:v>32.325200000000002</c:v>
                </c:pt>
                <c:pt idx="18">
                  <c:v>32.325200000000002</c:v>
                </c:pt>
                <c:pt idx="21">
                  <c:v>32.325200000000002</c:v>
                </c:pt>
                <c:pt idx="24">
                  <c:v>32.325200000000002</c:v>
                </c:pt>
                <c:pt idx="27">
                  <c:v>32.325200000000002</c:v>
                </c:pt>
                <c:pt idx="30">
                  <c:v>32.325200000000002</c:v>
                </c:pt>
                <c:pt idx="33">
                  <c:v>32.325200000000002</c:v>
                </c:pt>
                <c:pt idx="36">
                  <c:v>32.325200000000002</c:v>
                </c:pt>
                <c:pt idx="39">
                  <c:v>32.325200000000002</c:v>
                </c:pt>
                <c:pt idx="42">
                  <c:v>32.325200000000002</c:v>
                </c:pt>
                <c:pt idx="45">
                  <c:v>32.325200000000002</c:v>
                </c:pt>
                <c:pt idx="48">
                  <c:v>32.325200000000002</c:v>
                </c:pt>
                <c:pt idx="51">
                  <c:v>32.325200000000002</c:v>
                </c:pt>
                <c:pt idx="54">
                  <c:v>32.325200000000002</c:v>
                </c:pt>
                <c:pt idx="57">
                  <c:v>32.325200000000002</c:v>
                </c:pt>
                <c:pt idx="60">
                  <c:v>32.325200000000002</c:v>
                </c:pt>
                <c:pt idx="63">
                  <c:v>32.325200000000002</c:v>
                </c:pt>
                <c:pt idx="66">
                  <c:v>32.325200000000002</c:v>
                </c:pt>
                <c:pt idx="69">
                  <c:v>32.325200000000002</c:v>
                </c:pt>
                <c:pt idx="72">
                  <c:v>32.325200000000002</c:v>
                </c:pt>
                <c:pt idx="75">
                  <c:v>32.325200000000002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BA-4D2D-A070-1375C2893EF0}"/>
            </c:ext>
          </c:extLst>
        </c:ser>
        <c:ser>
          <c:idx val="1"/>
          <c:order val="1"/>
          <c:tx>
            <c:strRef>
              <c:f>Turing_SASS_SIM!$D$66</c:f>
              <c:strCache>
                <c:ptCount val="1"/>
                <c:pt idx="0">
                  <c:v>Static</c:v>
                </c:pt>
              </c:strCache>
            </c:strRef>
          </c:tx>
          <c:spPr>
            <a:solidFill>
              <a:schemeClr val="tx2">
                <a:lumMod val="40000"/>
                <a:lumOff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Turing_SASS_SIM!$B$67:$B$143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Turing_SASS_SIM!$D$67:$D$143</c:f>
              <c:numCache>
                <c:formatCode>0.00</c:formatCode>
                <c:ptCount val="77"/>
                <c:pt idx="0">
                  <c:v>30.884399999999999</c:v>
                </c:pt>
                <c:pt idx="3">
                  <c:v>31.791699999999999</c:v>
                </c:pt>
                <c:pt idx="6">
                  <c:v>29.712700000000002</c:v>
                </c:pt>
                <c:pt idx="9">
                  <c:v>38.244300000000003</c:v>
                </c:pt>
                <c:pt idx="12">
                  <c:v>34.064100000000003</c:v>
                </c:pt>
                <c:pt idx="15">
                  <c:v>20.51193</c:v>
                </c:pt>
                <c:pt idx="18">
                  <c:v>15.8579118811881</c:v>
                </c:pt>
                <c:pt idx="21">
                  <c:v>37.898766666666603</c:v>
                </c:pt>
                <c:pt idx="24">
                  <c:v>37.871033333333301</c:v>
                </c:pt>
                <c:pt idx="27">
                  <c:v>32.508694117647003</c:v>
                </c:pt>
                <c:pt idx="30">
                  <c:v>35.360700000000001</c:v>
                </c:pt>
                <c:pt idx="33">
                  <c:v>30.343299999999999</c:v>
                </c:pt>
                <c:pt idx="36">
                  <c:v>29.584</c:v>
                </c:pt>
                <c:pt idx="39">
                  <c:v>33.204300000000003</c:v>
                </c:pt>
                <c:pt idx="42">
                  <c:v>36.276600000000002</c:v>
                </c:pt>
                <c:pt idx="45">
                  <c:v>30.081299999999999</c:v>
                </c:pt>
                <c:pt idx="48">
                  <c:v>37.241300000000003</c:v>
                </c:pt>
                <c:pt idx="51">
                  <c:v>29.42606</c:v>
                </c:pt>
                <c:pt idx="54">
                  <c:v>35.038919047618997</c:v>
                </c:pt>
                <c:pt idx="57">
                  <c:v>33.3271047619047</c:v>
                </c:pt>
                <c:pt idx="60">
                  <c:v>37.111499999999999</c:v>
                </c:pt>
                <c:pt idx="63">
                  <c:v>30.305765000000001</c:v>
                </c:pt>
                <c:pt idx="66">
                  <c:v>37.964599999999997</c:v>
                </c:pt>
                <c:pt idx="69">
                  <c:v>21.0497428571428</c:v>
                </c:pt>
                <c:pt idx="72">
                  <c:v>33.606414285714202</c:v>
                </c:pt>
                <c:pt idx="75">
                  <c:v>29.608142857142798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BA-4D2D-A070-1375C2893EF0}"/>
            </c:ext>
          </c:extLst>
        </c:ser>
        <c:ser>
          <c:idx val="2"/>
          <c:order val="2"/>
          <c:tx>
            <c:strRef>
              <c:f>Turing_SASS_SIM!$E$66</c:f>
              <c:strCache>
                <c:ptCount val="1"/>
                <c:pt idx="0">
                  <c:v>Idle SM</c:v>
                </c:pt>
              </c:strCache>
            </c:strRef>
          </c:tx>
          <c:spPr>
            <a:solidFill>
              <a:schemeClr val="tx2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Turing_SASS_SIM!$B$67:$B$143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Turing_SASS_SIM!$E$67:$E$143</c:f>
              <c:numCache>
                <c:formatCode>0.00</c:formatCode>
                <c:ptCount val="77"/>
                <c:pt idx="0">
                  <c:v>0.24673100000000001</c:v>
                </c:pt>
                <c:pt idx="3">
                  <c:v>0.20721899999999999</c:v>
                </c:pt>
                <c:pt idx="6">
                  <c:v>0.85703200000000002</c:v>
                </c:pt>
                <c:pt idx="9">
                  <c:v>0.77315199999999995</c:v>
                </c:pt>
                <c:pt idx="12">
                  <c:v>0.27834300000000001</c:v>
                </c:pt>
                <c:pt idx="15">
                  <c:v>3.3302419999999899</c:v>
                </c:pt>
                <c:pt idx="18">
                  <c:v>5.6170701980197997</c:v>
                </c:pt>
                <c:pt idx="21">
                  <c:v>0.17695511111111101</c:v>
                </c:pt>
                <c:pt idx="24">
                  <c:v>0.168264</c:v>
                </c:pt>
                <c:pt idx="27">
                  <c:v>0.273796294117647</c:v>
                </c:pt>
                <c:pt idx="30">
                  <c:v>0.35159699999999999</c:v>
                </c:pt>
                <c:pt idx="33">
                  <c:v>6.2273849999999999E-2</c:v>
                </c:pt>
                <c:pt idx="36">
                  <c:v>0.1299505</c:v>
                </c:pt>
                <c:pt idx="39">
                  <c:v>7.46222E-2</c:v>
                </c:pt>
                <c:pt idx="42">
                  <c:v>0.30253600000000003</c:v>
                </c:pt>
                <c:pt idx="45">
                  <c:v>8.8571099999999996E-3</c:v>
                </c:pt>
                <c:pt idx="48">
                  <c:v>0.33644600000000002</c:v>
                </c:pt>
                <c:pt idx="51">
                  <c:v>1.0785823999999999</c:v>
                </c:pt>
                <c:pt idx="54">
                  <c:v>0.88392666666666597</c:v>
                </c:pt>
                <c:pt idx="57">
                  <c:v>1.0051741428571399</c:v>
                </c:pt>
                <c:pt idx="60">
                  <c:v>0.280611</c:v>
                </c:pt>
                <c:pt idx="63">
                  <c:v>1.7664264999999899</c:v>
                </c:pt>
                <c:pt idx="66">
                  <c:v>0.30088500000000001</c:v>
                </c:pt>
                <c:pt idx="69">
                  <c:v>4.1516299999999999</c:v>
                </c:pt>
                <c:pt idx="72">
                  <c:v>1.23656571428571</c:v>
                </c:pt>
                <c:pt idx="75">
                  <c:v>2.0680257142857101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BA-4D2D-A070-1375C2893EF0}"/>
            </c:ext>
          </c:extLst>
        </c:ser>
        <c:ser>
          <c:idx val="3"/>
          <c:order val="3"/>
          <c:tx>
            <c:strRef>
              <c:f>Turing_SASS_SIM!$F$66</c:f>
              <c:strCache>
                <c:ptCount val="1"/>
                <c:pt idx="0">
                  <c:v>RegFile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Turing_SASS_SIM!$B$67:$B$143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Turing_SASS_SIM!$F$67:$F$143</c:f>
              <c:numCache>
                <c:formatCode>0.00</c:formatCode>
                <c:ptCount val="77"/>
                <c:pt idx="0">
                  <c:v>9.7113200000000006</c:v>
                </c:pt>
                <c:pt idx="3">
                  <c:v>7.7707699999999997</c:v>
                </c:pt>
                <c:pt idx="6">
                  <c:v>22.2713</c:v>
                </c:pt>
                <c:pt idx="9">
                  <c:v>6.0221400000000003</c:v>
                </c:pt>
                <c:pt idx="12">
                  <c:v>29.289400000000001</c:v>
                </c:pt>
                <c:pt idx="15">
                  <c:v>11.5523799999999</c:v>
                </c:pt>
                <c:pt idx="18">
                  <c:v>8.5880862376237594</c:v>
                </c:pt>
                <c:pt idx="21">
                  <c:v>3.6775355555555498</c:v>
                </c:pt>
                <c:pt idx="24">
                  <c:v>15.150466666666601</c:v>
                </c:pt>
                <c:pt idx="27">
                  <c:v>18.001047058823499</c:v>
                </c:pt>
                <c:pt idx="30">
                  <c:v>23.253799999999998</c:v>
                </c:pt>
                <c:pt idx="33">
                  <c:v>11.870799999999999</c:v>
                </c:pt>
                <c:pt idx="36">
                  <c:v>14.669416666666599</c:v>
                </c:pt>
                <c:pt idx="39">
                  <c:v>25.628299999999999</c:v>
                </c:pt>
                <c:pt idx="42">
                  <c:v>26.775749999999999</c:v>
                </c:pt>
                <c:pt idx="45">
                  <c:v>20.6328</c:v>
                </c:pt>
                <c:pt idx="48">
                  <c:v>37.764200000000002</c:v>
                </c:pt>
                <c:pt idx="51">
                  <c:v>16.750039999999998</c:v>
                </c:pt>
                <c:pt idx="54">
                  <c:v>26.1493476190476</c:v>
                </c:pt>
                <c:pt idx="57">
                  <c:v>25.417414285714202</c:v>
                </c:pt>
                <c:pt idx="60">
                  <c:v>24.624500000000001</c:v>
                </c:pt>
                <c:pt idx="63">
                  <c:v>19.206927999999898</c:v>
                </c:pt>
                <c:pt idx="66">
                  <c:v>4.3993799999999998</c:v>
                </c:pt>
                <c:pt idx="69">
                  <c:v>10.4064642857142</c:v>
                </c:pt>
                <c:pt idx="72">
                  <c:v>12.368857142857101</c:v>
                </c:pt>
                <c:pt idx="75">
                  <c:v>13.511857142857099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BA-4D2D-A070-1375C2893EF0}"/>
            </c:ext>
          </c:extLst>
        </c:ser>
        <c:ser>
          <c:idx val="4"/>
          <c:order val="4"/>
          <c:tx>
            <c:strRef>
              <c:f>Turing_SASS_SIM!$G$66</c:f>
              <c:strCache>
                <c:ptCount val="1"/>
                <c:pt idx="0">
                  <c:v>ALU</c:v>
                </c:pt>
              </c:strCache>
            </c:strRef>
          </c:tx>
          <c:spPr>
            <a:solidFill>
              <a:schemeClr val="accent1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Turing_SASS_SIM!$B$67:$B$143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Turing_SASS_SIM!$G$67:$G$143</c:f>
              <c:numCache>
                <c:formatCode>0.00</c:formatCode>
                <c:ptCount val="77"/>
                <c:pt idx="0">
                  <c:v>6.6105700000000001</c:v>
                </c:pt>
                <c:pt idx="3">
                  <c:v>5.5945999999999998</c:v>
                </c:pt>
                <c:pt idx="6">
                  <c:v>9.7617200000000004</c:v>
                </c:pt>
                <c:pt idx="9">
                  <c:v>1.7751990000000002</c:v>
                </c:pt>
                <c:pt idx="12">
                  <c:v>2.3144230210000001</c:v>
                </c:pt>
                <c:pt idx="15">
                  <c:v>3.0409075999999997</c:v>
                </c:pt>
                <c:pt idx="18">
                  <c:v>2.0811726831683073</c:v>
                </c:pt>
                <c:pt idx="21">
                  <c:v>1.8413011111111111</c:v>
                </c:pt>
                <c:pt idx="24">
                  <c:v>7.5179933333333198</c:v>
                </c:pt>
                <c:pt idx="27">
                  <c:v>11.87949729411759</c:v>
                </c:pt>
                <c:pt idx="30">
                  <c:v>18.109770000000001</c:v>
                </c:pt>
                <c:pt idx="33">
                  <c:v>4.7167405000000002</c:v>
                </c:pt>
                <c:pt idx="36">
                  <c:v>8.100720499999996</c:v>
                </c:pt>
                <c:pt idx="39">
                  <c:v>21.976379999999999</c:v>
                </c:pt>
                <c:pt idx="42">
                  <c:v>5.9829954000000001</c:v>
                </c:pt>
                <c:pt idx="45">
                  <c:v>13.951350000000001</c:v>
                </c:pt>
                <c:pt idx="48">
                  <c:v>2.9414600000000002</c:v>
                </c:pt>
                <c:pt idx="51">
                  <c:v>13.116146000000001</c:v>
                </c:pt>
                <c:pt idx="54">
                  <c:v>24.988256380952301</c:v>
                </c:pt>
                <c:pt idx="57">
                  <c:v>8.5286776190476097</c:v>
                </c:pt>
                <c:pt idx="60">
                  <c:v>19.101020000000002</c:v>
                </c:pt>
                <c:pt idx="63">
                  <c:v>10.4176664</c:v>
                </c:pt>
                <c:pt idx="66">
                  <c:v>0.87527700000000008</c:v>
                </c:pt>
                <c:pt idx="69">
                  <c:v>0.41746257142857002</c:v>
                </c:pt>
                <c:pt idx="72">
                  <c:v>0.57010028571428495</c:v>
                </c:pt>
                <c:pt idx="75">
                  <c:v>0.67019014285714107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BA-4D2D-A070-1375C2893EF0}"/>
            </c:ext>
          </c:extLst>
        </c:ser>
        <c:ser>
          <c:idx val="5"/>
          <c:order val="5"/>
          <c:tx>
            <c:strRef>
              <c:f>Turing_SASS_SIM!$H$66</c:f>
              <c:strCache>
                <c:ptCount val="1"/>
                <c:pt idx="0">
                  <c:v>FPU+ DPU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Turing_SASS_SIM!$B$67:$B$143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Turing_SASS_SIM!$H$67:$H$143</c:f>
              <c:numCache>
                <c:formatCode>0.00</c:formatCode>
                <c:ptCount val="77"/>
                <c:pt idx="0">
                  <c:v>0</c:v>
                </c:pt>
                <c:pt idx="3">
                  <c:v>0</c:v>
                </c:pt>
                <c:pt idx="6">
                  <c:v>3.0611349999999997</c:v>
                </c:pt>
                <c:pt idx="9">
                  <c:v>3.9137330000000001</c:v>
                </c:pt>
                <c:pt idx="12">
                  <c:v>9.0732120999999992</c:v>
                </c:pt>
                <c:pt idx="15">
                  <c:v>3.1689470000000002</c:v>
                </c:pt>
                <c:pt idx="18">
                  <c:v>3.23495389108909</c:v>
                </c:pt>
                <c:pt idx="21">
                  <c:v>1.0257597777777701</c:v>
                </c:pt>
                <c:pt idx="24">
                  <c:v>5.0686900000000001</c:v>
                </c:pt>
                <c:pt idx="27">
                  <c:v>0</c:v>
                </c:pt>
                <c:pt idx="30">
                  <c:v>9.0424910000000001</c:v>
                </c:pt>
                <c:pt idx="33">
                  <c:v>3.9560275000000003</c:v>
                </c:pt>
                <c:pt idx="36">
                  <c:v>0</c:v>
                </c:pt>
                <c:pt idx="39">
                  <c:v>0</c:v>
                </c:pt>
                <c:pt idx="42">
                  <c:v>8.3394700000000004</c:v>
                </c:pt>
                <c:pt idx="45">
                  <c:v>0.97501300000000002</c:v>
                </c:pt>
                <c:pt idx="48">
                  <c:v>10.251300000000001</c:v>
                </c:pt>
                <c:pt idx="51">
                  <c:v>0</c:v>
                </c:pt>
                <c:pt idx="54">
                  <c:v>0.49306219047618904</c:v>
                </c:pt>
                <c:pt idx="57">
                  <c:v>11.52654142857142</c:v>
                </c:pt>
                <c:pt idx="60">
                  <c:v>1.4556099999999998</c:v>
                </c:pt>
                <c:pt idx="63">
                  <c:v>6.9712258399999865</c:v>
                </c:pt>
                <c:pt idx="66">
                  <c:v>1.3199400700000001E-2</c:v>
                </c:pt>
                <c:pt idx="69">
                  <c:v>8.9289589999999915E-3</c:v>
                </c:pt>
                <c:pt idx="72">
                  <c:v>7.4735011428571337E-3</c:v>
                </c:pt>
                <c:pt idx="75">
                  <c:v>1.2993811857142785E-2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BA-4D2D-A070-1375C2893EF0}"/>
            </c:ext>
          </c:extLst>
        </c:ser>
        <c:ser>
          <c:idx val="6"/>
          <c:order val="6"/>
          <c:tx>
            <c:strRef>
              <c:f>Turing_SASS_SIM!$I$66</c:f>
              <c:strCache>
                <c:ptCount val="1"/>
                <c:pt idx="0">
                  <c:v>SFU</c:v>
                </c:pt>
              </c:strCache>
            </c:strRef>
          </c:tx>
          <c:spPr>
            <a:solidFill>
              <a:schemeClr val="accent2">
                <a:lumMod val="75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Turing_SASS_SIM!$B$67:$B$143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Turing_SASS_SIM!$I$67:$I$143</c:f>
              <c:numCache>
                <c:formatCode>0.00</c:formatCode>
                <c:ptCount val="77"/>
                <c:pt idx="0">
                  <c:v>0</c:v>
                </c:pt>
                <c:pt idx="3">
                  <c:v>0</c:v>
                </c:pt>
                <c:pt idx="6">
                  <c:v>1.84918</c:v>
                </c:pt>
                <c:pt idx="9">
                  <c:v>0</c:v>
                </c:pt>
                <c:pt idx="12">
                  <c:v>1.7637900000000001E-2</c:v>
                </c:pt>
                <c:pt idx="15">
                  <c:v>0</c:v>
                </c:pt>
                <c:pt idx="18">
                  <c:v>0</c:v>
                </c:pt>
                <c:pt idx="21">
                  <c:v>0</c:v>
                </c:pt>
                <c:pt idx="24">
                  <c:v>0</c:v>
                </c:pt>
                <c:pt idx="27">
                  <c:v>0</c:v>
                </c:pt>
                <c:pt idx="30">
                  <c:v>1.4745200000000001</c:v>
                </c:pt>
                <c:pt idx="33">
                  <c:v>0</c:v>
                </c:pt>
                <c:pt idx="36">
                  <c:v>0</c:v>
                </c:pt>
                <c:pt idx="39">
                  <c:v>0</c:v>
                </c:pt>
                <c:pt idx="42">
                  <c:v>3.5497700000000001</c:v>
                </c:pt>
                <c:pt idx="45">
                  <c:v>0</c:v>
                </c:pt>
                <c:pt idx="48">
                  <c:v>0</c:v>
                </c:pt>
                <c:pt idx="51">
                  <c:v>0</c:v>
                </c:pt>
                <c:pt idx="54">
                  <c:v>0</c:v>
                </c:pt>
                <c:pt idx="57">
                  <c:v>1.2935893809523811</c:v>
                </c:pt>
                <c:pt idx="60">
                  <c:v>0</c:v>
                </c:pt>
                <c:pt idx="63">
                  <c:v>0.43876718799999892</c:v>
                </c:pt>
                <c:pt idx="66">
                  <c:v>1.3808100000000001E-5</c:v>
                </c:pt>
                <c:pt idx="69">
                  <c:v>0</c:v>
                </c:pt>
                <c:pt idx="72">
                  <c:v>0</c:v>
                </c:pt>
                <c:pt idx="7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BA-4D2D-A070-1375C2893EF0}"/>
            </c:ext>
          </c:extLst>
        </c:ser>
        <c:ser>
          <c:idx val="7"/>
          <c:order val="7"/>
          <c:tx>
            <c:strRef>
              <c:f>Turing_SASS_SIM!$J$66</c:f>
              <c:strCache>
                <c:ptCount val="1"/>
                <c:pt idx="0">
                  <c:v>TENSOR</c:v>
                </c:pt>
              </c:strCache>
            </c:strRef>
          </c:tx>
          <c:spPr>
            <a:solidFill>
              <a:schemeClr val="accent2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Turing_SASS_SIM!$B$67:$B$143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Turing_SASS_SIM!$J$67:$J$143</c:f>
              <c:numCache>
                <c:formatCode>0.00</c:formatCode>
                <c:ptCount val="77"/>
                <c:pt idx="0">
                  <c:v>0</c:v>
                </c:pt>
                <c:pt idx="3">
                  <c:v>0</c:v>
                </c:pt>
                <c:pt idx="6">
                  <c:v>0</c:v>
                </c:pt>
                <c:pt idx="9">
                  <c:v>0</c:v>
                </c:pt>
                <c:pt idx="12">
                  <c:v>0</c:v>
                </c:pt>
                <c:pt idx="15">
                  <c:v>0</c:v>
                </c:pt>
                <c:pt idx="18">
                  <c:v>0</c:v>
                </c:pt>
                <c:pt idx="21">
                  <c:v>0</c:v>
                </c:pt>
                <c:pt idx="24">
                  <c:v>0</c:v>
                </c:pt>
                <c:pt idx="27">
                  <c:v>0</c:v>
                </c:pt>
                <c:pt idx="30">
                  <c:v>0</c:v>
                </c:pt>
                <c:pt idx="33">
                  <c:v>0</c:v>
                </c:pt>
                <c:pt idx="36">
                  <c:v>0</c:v>
                </c:pt>
                <c:pt idx="39">
                  <c:v>0</c:v>
                </c:pt>
                <c:pt idx="42">
                  <c:v>0</c:v>
                </c:pt>
                <c:pt idx="45">
                  <c:v>0</c:v>
                </c:pt>
                <c:pt idx="48">
                  <c:v>0</c:v>
                </c:pt>
                <c:pt idx="51">
                  <c:v>0</c:v>
                </c:pt>
                <c:pt idx="54">
                  <c:v>0</c:v>
                </c:pt>
                <c:pt idx="57">
                  <c:v>0</c:v>
                </c:pt>
                <c:pt idx="60">
                  <c:v>0</c:v>
                </c:pt>
                <c:pt idx="63">
                  <c:v>0</c:v>
                </c:pt>
                <c:pt idx="66">
                  <c:v>7.67624</c:v>
                </c:pt>
                <c:pt idx="69">
                  <c:v>28.482242857142801</c:v>
                </c:pt>
                <c:pt idx="72">
                  <c:v>33.353571428571399</c:v>
                </c:pt>
                <c:pt idx="75">
                  <c:v>36.243871428571403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2BA-4D2D-A070-1375C2893EF0}"/>
            </c:ext>
          </c:extLst>
        </c:ser>
        <c:ser>
          <c:idx val="8"/>
          <c:order val="8"/>
          <c:tx>
            <c:strRef>
              <c:f>Turing_SASS_SIM!$K$66</c:f>
              <c:strCache>
                <c:ptCount val="1"/>
                <c:pt idx="0">
                  <c:v>L1D+SHRD</c:v>
                </c:pt>
              </c:strCache>
            </c:strRef>
          </c:tx>
          <c:spPr>
            <a:solidFill>
              <a:schemeClr val="accent3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Turing_SASS_SIM!$B$67:$B$143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Turing_SASS_SIM!$K$67:$K$143</c:f>
              <c:numCache>
                <c:formatCode>0.00</c:formatCode>
                <c:ptCount val="77"/>
                <c:pt idx="0">
                  <c:v>8.0938599999999994</c:v>
                </c:pt>
                <c:pt idx="3">
                  <c:v>5.3376400000000004</c:v>
                </c:pt>
                <c:pt idx="6">
                  <c:v>4.4737799999999996</c:v>
                </c:pt>
                <c:pt idx="9">
                  <c:v>8.7261699999999998</c:v>
                </c:pt>
                <c:pt idx="12">
                  <c:v>1.134465888</c:v>
                </c:pt>
                <c:pt idx="15">
                  <c:v>2.7574800999999898</c:v>
                </c:pt>
                <c:pt idx="18">
                  <c:v>4.90823590099009</c:v>
                </c:pt>
                <c:pt idx="21">
                  <c:v>2.0048983333333301</c:v>
                </c:pt>
                <c:pt idx="24">
                  <c:v>6.0229333333333299</c:v>
                </c:pt>
                <c:pt idx="27">
                  <c:v>9.6019147058823506</c:v>
                </c:pt>
                <c:pt idx="30">
                  <c:v>5.0831999999999997</c:v>
                </c:pt>
                <c:pt idx="33">
                  <c:v>5.59423E-2</c:v>
                </c:pt>
                <c:pt idx="36">
                  <c:v>5.7852999999999906</c:v>
                </c:pt>
                <c:pt idx="39">
                  <c:v>4.7679179999999999</c:v>
                </c:pt>
                <c:pt idx="42">
                  <c:v>6.1510349999999998E-2</c:v>
                </c:pt>
                <c:pt idx="45">
                  <c:v>0.82464799999999994</c:v>
                </c:pt>
                <c:pt idx="48">
                  <c:v>10.105409999999999</c:v>
                </c:pt>
                <c:pt idx="51">
                  <c:v>6.0101940000000003</c:v>
                </c:pt>
                <c:pt idx="54">
                  <c:v>1.2366280952380899</c:v>
                </c:pt>
                <c:pt idx="57">
                  <c:v>3.25877476190476</c:v>
                </c:pt>
                <c:pt idx="60">
                  <c:v>5.4137500000000003</c:v>
                </c:pt>
                <c:pt idx="63">
                  <c:v>7.9887878576903999</c:v>
                </c:pt>
                <c:pt idx="66">
                  <c:v>2.539479</c:v>
                </c:pt>
                <c:pt idx="69">
                  <c:v>2.3678789999999901</c:v>
                </c:pt>
                <c:pt idx="72">
                  <c:v>3.9994628571428503</c:v>
                </c:pt>
                <c:pt idx="75">
                  <c:v>4.53677142857142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2BA-4D2D-A070-1375C2893EF0}"/>
            </c:ext>
          </c:extLst>
        </c:ser>
        <c:ser>
          <c:idx val="9"/>
          <c:order val="9"/>
          <c:tx>
            <c:strRef>
              <c:f>Turing_SASS_SIM!$L$66</c:f>
              <c:strCache>
                <c:ptCount val="1"/>
                <c:pt idx="0">
                  <c:v>icache + Ccache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Turing_SASS_SIM!$B$67:$B$143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Turing_SASS_SIM!$L$67:$L$143</c:f>
              <c:numCache>
                <c:formatCode>0.00</c:formatCode>
                <c:ptCount val="77"/>
                <c:pt idx="0">
                  <c:v>5.6786000000000003</c:v>
                </c:pt>
                <c:pt idx="3">
                  <c:v>4.2905800000000003</c:v>
                </c:pt>
                <c:pt idx="6">
                  <c:v>10.9237</c:v>
                </c:pt>
                <c:pt idx="9">
                  <c:v>2.8460700000000001</c:v>
                </c:pt>
                <c:pt idx="12">
                  <c:v>11.6360678042</c:v>
                </c:pt>
                <c:pt idx="15">
                  <c:v>6.2341925600000003</c:v>
                </c:pt>
                <c:pt idx="18">
                  <c:v>3.3692254455445498</c:v>
                </c:pt>
                <c:pt idx="21">
                  <c:v>1.386385</c:v>
                </c:pt>
                <c:pt idx="24">
                  <c:v>6.6521699999999901</c:v>
                </c:pt>
                <c:pt idx="27">
                  <c:v>6.4770858823529398</c:v>
                </c:pt>
                <c:pt idx="30">
                  <c:v>14.109500000000001</c:v>
                </c:pt>
                <c:pt idx="33">
                  <c:v>4.95629995</c:v>
                </c:pt>
                <c:pt idx="36">
                  <c:v>7.1750266666666596</c:v>
                </c:pt>
                <c:pt idx="39">
                  <c:v>10.703099999999999</c:v>
                </c:pt>
                <c:pt idx="42">
                  <c:v>11.424603999999999</c:v>
                </c:pt>
                <c:pt idx="45">
                  <c:v>6.91751</c:v>
                </c:pt>
                <c:pt idx="48">
                  <c:v>10.7638</c:v>
                </c:pt>
                <c:pt idx="51">
                  <c:v>7.3216060000000001</c:v>
                </c:pt>
                <c:pt idx="54">
                  <c:v>8.925680360476191</c:v>
                </c:pt>
                <c:pt idx="57">
                  <c:v>11.2898999999999</c:v>
                </c:pt>
                <c:pt idx="60">
                  <c:v>10.195</c:v>
                </c:pt>
                <c:pt idx="63">
                  <c:v>9.4249843999999996</c:v>
                </c:pt>
                <c:pt idx="66">
                  <c:v>1.2844696</c:v>
                </c:pt>
                <c:pt idx="69">
                  <c:v>2.901300456515707</c:v>
                </c:pt>
                <c:pt idx="72">
                  <c:v>3.2863041333642844</c:v>
                </c:pt>
                <c:pt idx="75">
                  <c:v>3.5784996702528571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2BA-4D2D-A070-1375C2893EF0}"/>
            </c:ext>
          </c:extLst>
        </c:ser>
        <c:ser>
          <c:idx val="10"/>
          <c:order val="10"/>
          <c:tx>
            <c:strRef>
              <c:f>Turing_SASS_SIM!$M$66</c:f>
              <c:strCache>
                <c:ptCount val="1"/>
                <c:pt idx="0">
                  <c:v>L2 + NOC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Turing_SASS_SIM!$B$67:$B$143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Turing_SASS_SIM!$M$67:$M$143</c:f>
              <c:numCache>
                <c:formatCode>0.00</c:formatCode>
                <c:ptCount val="77"/>
                <c:pt idx="0">
                  <c:v>1.5583309999999999</c:v>
                </c:pt>
                <c:pt idx="3">
                  <c:v>1.164925</c:v>
                </c:pt>
                <c:pt idx="6">
                  <c:v>3.50422999999999</c:v>
                </c:pt>
                <c:pt idx="9">
                  <c:v>5.5063399999999998</c:v>
                </c:pt>
                <c:pt idx="12">
                  <c:v>2.0214739999999901E-3</c:v>
                </c:pt>
                <c:pt idx="15">
                  <c:v>1.7827735999999901</c:v>
                </c:pt>
                <c:pt idx="18">
                  <c:v>4.6579816237623701</c:v>
                </c:pt>
                <c:pt idx="21">
                  <c:v>3.97156166666666</c:v>
                </c:pt>
                <c:pt idx="24">
                  <c:v>3.5676933333333301</c:v>
                </c:pt>
                <c:pt idx="27">
                  <c:v>2.1753282999999999</c:v>
                </c:pt>
                <c:pt idx="30">
                  <c:v>2.8305630000000002</c:v>
                </c:pt>
                <c:pt idx="33">
                  <c:v>9.1732499999999995E-2</c:v>
                </c:pt>
                <c:pt idx="36">
                  <c:v>2.84370516666666</c:v>
                </c:pt>
                <c:pt idx="39">
                  <c:v>0.81845099999999904</c:v>
                </c:pt>
                <c:pt idx="42">
                  <c:v>7.9348450000000001E-2</c:v>
                </c:pt>
                <c:pt idx="45">
                  <c:v>0.61611199999999999</c:v>
                </c:pt>
                <c:pt idx="48">
                  <c:v>6.3654099999999998</c:v>
                </c:pt>
                <c:pt idx="51">
                  <c:v>2.0873721999999999</c:v>
                </c:pt>
                <c:pt idx="54">
                  <c:v>1.3852648571428501</c:v>
                </c:pt>
                <c:pt idx="57">
                  <c:v>3.65218523809523</c:v>
                </c:pt>
                <c:pt idx="60">
                  <c:v>4.1293600000000001</c:v>
                </c:pt>
                <c:pt idx="63">
                  <c:v>3.6889037999999901</c:v>
                </c:pt>
                <c:pt idx="66">
                  <c:v>1.6854039999999999</c:v>
                </c:pt>
                <c:pt idx="69">
                  <c:v>0.74736657142857099</c:v>
                </c:pt>
                <c:pt idx="72">
                  <c:v>2.0030749999999999</c:v>
                </c:pt>
                <c:pt idx="75">
                  <c:v>2.44836728571428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2BA-4D2D-A070-1375C2893EF0}"/>
            </c:ext>
          </c:extLst>
        </c:ser>
        <c:ser>
          <c:idx val="11"/>
          <c:order val="11"/>
          <c:tx>
            <c:strRef>
              <c:f>Turing_SASS_SIM!$N$66</c:f>
              <c:strCache>
                <c:ptCount val="1"/>
                <c:pt idx="0">
                  <c:v>DRAM + MC</c:v>
                </c:pt>
              </c:strCache>
            </c:strRef>
          </c:tx>
          <c:spPr>
            <a:solidFill>
              <a:schemeClr val="bg1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Turing_SASS_SIM!$B$67:$B$143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Turing_SASS_SIM!$N$67:$N$143</c:f>
              <c:numCache>
                <c:formatCode>0.00</c:formatCode>
                <c:ptCount val="77"/>
                <c:pt idx="0">
                  <c:v>6.6788100000000004</c:v>
                </c:pt>
                <c:pt idx="3">
                  <c:v>5.1340599999999998</c:v>
                </c:pt>
                <c:pt idx="6">
                  <c:v>13.1424799999999</c:v>
                </c:pt>
                <c:pt idx="9">
                  <c:v>23.33456</c:v>
                </c:pt>
                <c:pt idx="12">
                  <c:v>0.55167094999999999</c:v>
                </c:pt>
                <c:pt idx="15">
                  <c:v>1.0740314200000001</c:v>
                </c:pt>
                <c:pt idx="18">
                  <c:v>1.79551690693069</c:v>
                </c:pt>
                <c:pt idx="21">
                  <c:v>21.908264444444399</c:v>
                </c:pt>
                <c:pt idx="24">
                  <c:v>19.825629999999901</c:v>
                </c:pt>
                <c:pt idx="27">
                  <c:v>26.4676870588235</c:v>
                </c:pt>
                <c:pt idx="30">
                  <c:v>10.34788</c:v>
                </c:pt>
                <c:pt idx="33">
                  <c:v>0.58128369699999904</c:v>
                </c:pt>
                <c:pt idx="36">
                  <c:v>18.0319425</c:v>
                </c:pt>
                <c:pt idx="39">
                  <c:v>6.3818400000000004</c:v>
                </c:pt>
                <c:pt idx="42">
                  <c:v>0.99122849999999996</c:v>
                </c:pt>
                <c:pt idx="45">
                  <c:v>3.1272829999999998</c:v>
                </c:pt>
                <c:pt idx="48">
                  <c:v>5.3778499999999996</c:v>
                </c:pt>
                <c:pt idx="51">
                  <c:v>21.476662000000001</c:v>
                </c:pt>
                <c:pt idx="54">
                  <c:v>6.76812476190476</c:v>
                </c:pt>
                <c:pt idx="57">
                  <c:v>16.593972380952302</c:v>
                </c:pt>
                <c:pt idx="60">
                  <c:v>16.588159999999998</c:v>
                </c:pt>
                <c:pt idx="63">
                  <c:v>11.7401736</c:v>
                </c:pt>
                <c:pt idx="66">
                  <c:v>10.303899999999899</c:v>
                </c:pt>
                <c:pt idx="69">
                  <c:v>8.1838458571428507</c:v>
                </c:pt>
                <c:pt idx="72">
                  <c:v>10.263714285714199</c:v>
                </c:pt>
                <c:pt idx="75">
                  <c:v>8.5944814285714202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2BA-4D2D-A070-1375C2893EF0}"/>
            </c:ext>
          </c:extLst>
        </c:ser>
        <c:ser>
          <c:idx val="12"/>
          <c:order val="12"/>
          <c:tx>
            <c:strRef>
              <c:f>Turing_SASS_SIM!$O$66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Turing_SASS_SIM!$B$67:$B$143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Turing_SASS_SIM!$O$67:$O$143</c:f>
              <c:numCache>
                <c:formatCode>0.00</c:formatCode>
                <c:ptCount val="77"/>
                <c:pt idx="0">
                  <c:v>2.50292</c:v>
                </c:pt>
                <c:pt idx="3">
                  <c:v>2.0608500000000003</c:v>
                </c:pt>
                <c:pt idx="6">
                  <c:v>4.254372</c:v>
                </c:pt>
                <c:pt idx="9">
                  <c:v>1.428264</c:v>
                </c:pt>
                <c:pt idx="12">
                  <c:v>5.4794529999999995</c:v>
                </c:pt>
                <c:pt idx="15">
                  <c:v>3.1051083999999998</c:v>
                </c:pt>
                <c:pt idx="18">
                  <c:v>1.7020237524752462</c:v>
                </c:pt>
                <c:pt idx="21">
                  <c:v>0.695763983333331</c:v>
                </c:pt>
                <c:pt idx="24">
                  <c:v>3.2659723333333259</c:v>
                </c:pt>
                <c:pt idx="27">
                  <c:v>3.1940729411764552</c:v>
                </c:pt>
                <c:pt idx="30">
                  <c:v>6.4766700000000004</c:v>
                </c:pt>
                <c:pt idx="33">
                  <c:v>3.6339834999999989</c:v>
                </c:pt>
                <c:pt idx="36">
                  <c:v>3.2694082499999926</c:v>
                </c:pt>
                <c:pt idx="39">
                  <c:v>5.2832670000000004</c:v>
                </c:pt>
                <c:pt idx="42">
                  <c:v>5.7620389999999997</c:v>
                </c:pt>
                <c:pt idx="45">
                  <c:v>4.4516530000000003</c:v>
                </c:pt>
                <c:pt idx="48">
                  <c:v>5.4185870000000005</c:v>
                </c:pt>
                <c:pt idx="51">
                  <c:v>3.4296027999999996</c:v>
                </c:pt>
                <c:pt idx="54">
                  <c:v>4.6058074761904608</c:v>
                </c:pt>
                <c:pt idx="57">
                  <c:v>5.556856761904748</c:v>
                </c:pt>
                <c:pt idx="60">
                  <c:v>4.7701340000000005</c:v>
                </c:pt>
                <c:pt idx="63">
                  <c:v>4.520344109999999</c:v>
                </c:pt>
                <c:pt idx="66">
                  <c:v>0.63657330000000001</c:v>
                </c:pt>
                <c:pt idx="69">
                  <c:v>1.794890714285712</c:v>
                </c:pt>
                <c:pt idx="72">
                  <c:v>1.6513607142857132</c:v>
                </c:pt>
                <c:pt idx="75">
                  <c:v>1.8101391428571409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2BA-4D2D-A070-1375C2893EF0}"/>
            </c:ext>
          </c:extLst>
        </c:ser>
        <c:ser>
          <c:idx val="13"/>
          <c:order val="13"/>
          <c:tx>
            <c:strRef>
              <c:f>Turing_SASS_SIM!$P$66</c:f>
              <c:strCache>
                <c:ptCount val="1"/>
                <c:pt idx="0">
                  <c:v>Measured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Turing_SASS_SIM!$B$67:$B$143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Turing_SASS_SIM!$P$67:$P$143</c:f>
              <c:numCache>
                <c:formatCode>0.00</c:formatCode>
                <c:ptCount val="77"/>
                <c:pt idx="1">
                  <c:v>145.04285714285714</c:v>
                </c:pt>
                <c:pt idx="4">
                  <c:v>132.75</c:v>
                </c:pt>
                <c:pt idx="7">
                  <c:v>166.71</c:v>
                </c:pt>
                <c:pt idx="10">
                  <c:v>119.81666666666668</c:v>
                </c:pt>
                <c:pt idx="13">
                  <c:v>173.35500000000002</c:v>
                </c:pt>
                <c:pt idx="16">
                  <c:v>117.37666666666667</c:v>
                </c:pt>
                <c:pt idx="19">
                  <c:v>167.4425</c:v>
                </c:pt>
                <c:pt idx="22">
                  <c:v>126.64999999999999</c:v>
                </c:pt>
                <c:pt idx="25">
                  <c:v>157.76999999999998</c:v>
                </c:pt>
                <c:pt idx="28">
                  <c:v>166.86500000000001</c:v>
                </c:pt>
                <c:pt idx="31">
                  <c:v>118.62759999999999</c:v>
                </c:pt>
                <c:pt idx="34">
                  <c:v>163.49333333333334</c:v>
                </c:pt>
                <c:pt idx="37">
                  <c:v>172.56333333333336</c:v>
                </c:pt>
                <c:pt idx="40">
                  <c:v>175.45499999999998</c:v>
                </c:pt>
                <c:pt idx="43">
                  <c:v>173.26666666666668</c:v>
                </c:pt>
                <c:pt idx="46">
                  <c:v>159.4366666666667</c:v>
                </c:pt>
                <c:pt idx="49">
                  <c:v>172.84</c:v>
                </c:pt>
                <c:pt idx="52">
                  <c:v>156.26</c:v>
                </c:pt>
                <c:pt idx="55">
                  <c:v>170.56</c:v>
                </c:pt>
                <c:pt idx="58">
                  <c:v>174.62666666666667</c:v>
                </c:pt>
                <c:pt idx="61">
                  <c:v>175.53</c:v>
                </c:pt>
                <c:pt idx="64">
                  <c:v>137.49166666666667</c:v>
                </c:pt>
                <c:pt idx="67">
                  <c:v>160.9675</c:v>
                </c:pt>
                <c:pt idx="70">
                  <c:v>116.52</c:v>
                </c:pt>
                <c:pt idx="73">
                  <c:v>145.14500000000001</c:v>
                </c:pt>
                <c:pt idx="76">
                  <c:v>133.56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2BA-4D2D-A070-1375C2893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307527840"/>
        <c:axId val="1307532432"/>
      </c:barChart>
      <c:catAx>
        <c:axId val="13075278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headEnd type="none" w="sm" len="sm"/>
            <a:tailEnd type="none" w="sm" len="sm"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3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532432"/>
        <c:crosses val="autoZero"/>
        <c:auto val="1"/>
        <c:lblAlgn val="ctr"/>
        <c:lblOffset val="100"/>
        <c:tickLblSkip val="1"/>
        <c:tickMarkSkip val="3"/>
        <c:noMultiLvlLbl val="0"/>
      </c:catAx>
      <c:valAx>
        <c:axId val="1307532432"/>
        <c:scaling>
          <c:orientation val="minMax"/>
          <c:max val="210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0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4000" b="1">
                    <a:solidFill>
                      <a:sysClr val="windowText" lastClr="000000"/>
                    </a:solidFill>
                  </a:rPr>
                  <a:t>power</a:t>
                </a:r>
                <a:r>
                  <a:rPr lang="en-US" sz="4000" b="1" baseline="0">
                    <a:solidFill>
                      <a:sysClr val="windowText" lastClr="000000"/>
                    </a:solidFill>
                  </a:rPr>
                  <a:t> (W)</a:t>
                </a:r>
                <a:endParaRPr lang="en-US" sz="40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2.4520434821605052E-3"/>
              <c:y val="0.189430318836624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000" b="1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527840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165915223076376"/>
          <c:y val="1.5287973909973111E-2"/>
          <c:w val="9.6068560772656852E-2"/>
          <c:h val="0.97247868835920737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 b="1">
                <a:effectLst/>
              </a:rPr>
              <a:t>fIGURE 11 (a)</a:t>
            </a:r>
            <a:r>
              <a:rPr lang="en-US" sz="3200" b="1" baseline="0">
                <a:effectLst/>
              </a:rPr>
              <a:t>  case study: accelwattch sass sim (tuned for volta) applied to model pascal</a:t>
            </a:r>
            <a:r>
              <a:rPr lang="en-US" sz="3200" b="1">
                <a:effectLst/>
              </a:rPr>
              <a:t> TITAN X</a:t>
            </a:r>
            <a:endParaRPr lang="en-US" sz="3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376400793607681E-2"/>
          <c:y val="7.0710858226770576E-2"/>
          <c:w val="0.71158770899493917"/>
          <c:h val="0.623746236913008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Pascal_SASS_SIM!$C$80</c:f>
              <c:strCache>
                <c:ptCount val="1"/>
                <c:pt idx="0">
                  <c:v>Const</c:v>
                </c:pt>
              </c:strCache>
            </c:strRef>
          </c:tx>
          <c:spPr>
            <a:solidFill>
              <a:schemeClr val="tx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Pascal_SASS_SIM!$B$81:$B$146</c:f>
              <c:strCache>
                <c:ptCount val="64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</c:strCache>
            </c:strRef>
          </c:cat>
          <c:val>
            <c:numRef>
              <c:f>Pascal_SASS_SIM!$C$81:$C$145</c:f>
              <c:numCache>
                <c:formatCode>0.00</c:formatCode>
                <c:ptCount val="65"/>
                <c:pt idx="0">
                  <c:v>32.325200000000002</c:v>
                </c:pt>
                <c:pt idx="3">
                  <c:v>32.325200000000002</c:v>
                </c:pt>
                <c:pt idx="6">
                  <c:v>32.325200000000002</c:v>
                </c:pt>
                <c:pt idx="9">
                  <c:v>32.325200000000002</c:v>
                </c:pt>
                <c:pt idx="12">
                  <c:v>32.325200000000002</c:v>
                </c:pt>
                <c:pt idx="15">
                  <c:v>32.325200000000002</c:v>
                </c:pt>
                <c:pt idx="18">
                  <c:v>32.325200000000002</c:v>
                </c:pt>
                <c:pt idx="21">
                  <c:v>32.325200000000002</c:v>
                </c:pt>
                <c:pt idx="24">
                  <c:v>32.325200000000002</c:v>
                </c:pt>
                <c:pt idx="27">
                  <c:v>32.325200000000002</c:v>
                </c:pt>
                <c:pt idx="30">
                  <c:v>32.325200000000002</c:v>
                </c:pt>
                <c:pt idx="33">
                  <c:v>32.325200000000002</c:v>
                </c:pt>
                <c:pt idx="36">
                  <c:v>32.325200000000002</c:v>
                </c:pt>
                <c:pt idx="39">
                  <c:v>32.325200000000002</c:v>
                </c:pt>
                <c:pt idx="42">
                  <c:v>32.325200000000002</c:v>
                </c:pt>
                <c:pt idx="45">
                  <c:v>32.325200000000002</c:v>
                </c:pt>
                <c:pt idx="48">
                  <c:v>32.325200000000002</c:v>
                </c:pt>
                <c:pt idx="51">
                  <c:v>32.325200000000002</c:v>
                </c:pt>
                <c:pt idx="54">
                  <c:v>32.325200000000002</c:v>
                </c:pt>
                <c:pt idx="57">
                  <c:v>32.325200000000002</c:v>
                </c:pt>
                <c:pt idx="60">
                  <c:v>32.325200000000002</c:v>
                </c:pt>
                <c:pt idx="63">
                  <c:v>32.325200000000002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4-4E75-9882-59DBB9E2E53B}"/>
            </c:ext>
          </c:extLst>
        </c:ser>
        <c:ser>
          <c:idx val="1"/>
          <c:order val="1"/>
          <c:tx>
            <c:strRef>
              <c:f>Pascal_SASS_SIM!$D$80</c:f>
              <c:strCache>
                <c:ptCount val="1"/>
                <c:pt idx="0">
                  <c:v>Static</c:v>
                </c:pt>
              </c:strCache>
            </c:strRef>
          </c:tx>
          <c:spPr>
            <a:solidFill>
              <a:schemeClr val="tx2">
                <a:lumMod val="40000"/>
                <a:lumOff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Pascal_SASS_SIM!$B$81:$B$146</c:f>
              <c:strCache>
                <c:ptCount val="64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</c:strCache>
            </c:strRef>
          </c:cat>
          <c:val>
            <c:numRef>
              <c:f>Pascal_SASS_SIM!$D$81:$D$145</c:f>
              <c:numCache>
                <c:formatCode>0.00</c:formatCode>
                <c:ptCount val="65"/>
                <c:pt idx="0">
                  <c:v>30.991199999999999</c:v>
                </c:pt>
                <c:pt idx="3">
                  <c:v>31.2333</c:v>
                </c:pt>
                <c:pt idx="6">
                  <c:v>30.843</c:v>
                </c:pt>
                <c:pt idx="9">
                  <c:v>40.716500000000003</c:v>
                </c:pt>
                <c:pt idx="12">
                  <c:v>33.598599999999998</c:v>
                </c:pt>
                <c:pt idx="15">
                  <c:v>22.07761</c:v>
                </c:pt>
                <c:pt idx="18">
                  <c:v>18.803315841584102</c:v>
                </c:pt>
                <c:pt idx="21">
                  <c:v>37.772794444444401</c:v>
                </c:pt>
                <c:pt idx="24">
                  <c:v>37.874966666666602</c:v>
                </c:pt>
                <c:pt idx="27">
                  <c:v>32.8829588235294</c:v>
                </c:pt>
                <c:pt idx="30">
                  <c:v>35.3506</c:v>
                </c:pt>
                <c:pt idx="33">
                  <c:v>29.946899999999999</c:v>
                </c:pt>
                <c:pt idx="36">
                  <c:v>29.392108333333301</c:v>
                </c:pt>
                <c:pt idx="39">
                  <c:v>33.156399999999998</c:v>
                </c:pt>
                <c:pt idx="42">
                  <c:v>36.844700000000003</c:v>
                </c:pt>
                <c:pt idx="45">
                  <c:v>29.925699999999999</c:v>
                </c:pt>
                <c:pt idx="48">
                  <c:v>38.028599999999997</c:v>
                </c:pt>
                <c:pt idx="51">
                  <c:v>28.846579999999999</c:v>
                </c:pt>
                <c:pt idx="54">
                  <c:v>34.259885714285701</c:v>
                </c:pt>
                <c:pt idx="57">
                  <c:v>32.809480952380902</c:v>
                </c:pt>
                <c:pt idx="60">
                  <c:v>36.795699999999997</c:v>
                </c:pt>
                <c:pt idx="63">
                  <c:v>31.604305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A4-4E75-9882-59DBB9E2E53B}"/>
            </c:ext>
          </c:extLst>
        </c:ser>
        <c:ser>
          <c:idx val="2"/>
          <c:order val="2"/>
          <c:tx>
            <c:strRef>
              <c:f>Pascal_SASS_SIM!$E$80</c:f>
              <c:strCache>
                <c:ptCount val="1"/>
                <c:pt idx="0">
                  <c:v>Idle SM</c:v>
                </c:pt>
              </c:strCache>
            </c:strRef>
          </c:tx>
          <c:spPr>
            <a:solidFill>
              <a:schemeClr val="tx2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Pascal_SASS_SIM!$B$81:$B$146</c:f>
              <c:strCache>
                <c:ptCount val="64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</c:strCache>
            </c:strRef>
          </c:cat>
          <c:val>
            <c:numRef>
              <c:f>Pascal_SASS_SIM!$E$81:$E$145</c:f>
              <c:numCache>
                <c:formatCode>0.00</c:formatCode>
                <c:ptCount val="65"/>
                <c:pt idx="0">
                  <c:v>0.91481473230604282</c:v>
                </c:pt>
                <c:pt idx="3">
                  <c:v>0.70324980809425119</c:v>
                </c:pt>
                <c:pt idx="6">
                  <c:v>2.2882661200462415</c:v>
                </c:pt>
                <c:pt idx="9">
                  <c:v>0.676802747478497</c:v>
                </c:pt>
                <c:pt idx="12">
                  <c:v>1.045358317533974</c:v>
                </c:pt>
                <c:pt idx="15">
                  <c:v>9.5242520395163517</c:v>
                </c:pt>
                <c:pt idx="18">
                  <c:v>15.46598646819305</c:v>
                </c:pt>
                <c:pt idx="21">
                  <c:v>0.66553383422682888</c:v>
                </c:pt>
                <c:pt idx="24">
                  <c:v>0.53226042182652789</c:v>
                </c:pt>
                <c:pt idx="27">
                  <c:v>0.51178873926974311</c:v>
                </c:pt>
                <c:pt idx="30">
                  <c:v>1.1245337958104258</c:v>
                </c:pt>
                <c:pt idx="33">
                  <c:v>0.69612455454936861</c:v>
                </c:pt>
                <c:pt idx="36">
                  <c:v>0.51442288201203235</c:v>
                </c:pt>
                <c:pt idx="39">
                  <c:v>0.2814005014516115</c:v>
                </c:pt>
                <c:pt idx="42">
                  <c:v>0.4963997285077511</c:v>
                </c:pt>
                <c:pt idx="45">
                  <c:v>5.0397006955097551E-2</c:v>
                </c:pt>
                <c:pt idx="48">
                  <c:v>0.44175030549706779</c:v>
                </c:pt>
                <c:pt idx="51">
                  <c:v>3.7818780301959118</c:v>
                </c:pt>
                <c:pt idx="54">
                  <c:v>3.4237607574824969</c:v>
                </c:pt>
                <c:pt idx="57">
                  <c:v>3.578824617619075</c:v>
                </c:pt>
                <c:pt idx="60">
                  <c:v>1.1470540671550953</c:v>
                </c:pt>
                <c:pt idx="63">
                  <c:v>4.2942754750726326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A4-4E75-9882-59DBB9E2E53B}"/>
            </c:ext>
          </c:extLst>
        </c:ser>
        <c:ser>
          <c:idx val="3"/>
          <c:order val="3"/>
          <c:tx>
            <c:strRef>
              <c:f>Pascal_SASS_SIM!$F$80</c:f>
              <c:strCache>
                <c:ptCount val="1"/>
                <c:pt idx="0">
                  <c:v>RegFile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Pascal_SASS_SIM!$B$81:$B$146</c:f>
              <c:strCache>
                <c:ptCount val="64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</c:strCache>
            </c:strRef>
          </c:cat>
          <c:val>
            <c:numRef>
              <c:f>Pascal_SASS_SIM!$F$81:$F$145</c:f>
              <c:numCache>
                <c:formatCode>0.00</c:formatCode>
                <c:ptCount val="65"/>
                <c:pt idx="0">
                  <c:v>11.531223376623375</c:v>
                </c:pt>
                <c:pt idx="3">
                  <c:v>11.92162857142857</c:v>
                </c:pt>
                <c:pt idx="6">
                  <c:v>22.191436363636363</c:v>
                </c:pt>
                <c:pt idx="9">
                  <c:v>1.7641181818181817</c:v>
                </c:pt>
                <c:pt idx="12">
                  <c:v>16.787636363636363</c:v>
                </c:pt>
                <c:pt idx="15">
                  <c:v>9.0111067272727254</c:v>
                </c:pt>
                <c:pt idx="18">
                  <c:v>6.7743064780763778</c:v>
                </c:pt>
                <c:pt idx="21">
                  <c:v>4.8367587590187542</c:v>
                </c:pt>
                <c:pt idx="24">
                  <c:v>12.411072727272725</c:v>
                </c:pt>
                <c:pt idx="27">
                  <c:v>9.3545819251336848</c:v>
                </c:pt>
                <c:pt idx="30">
                  <c:v>21.718498701298699</c:v>
                </c:pt>
                <c:pt idx="33">
                  <c:v>27.52734675324675</c:v>
                </c:pt>
                <c:pt idx="36">
                  <c:v>14.922580086580014</c:v>
                </c:pt>
                <c:pt idx="39">
                  <c:v>22.411984415584413</c:v>
                </c:pt>
                <c:pt idx="42">
                  <c:v>29.091203896103789</c:v>
                </c:pt>
                <c:pt idx="45">
                  <c:v>30.972677922077917</c:v>
                </c:pt>
                <c:pt idx="48">
                  <c:v>27.482033766233766</c:v>
                </c:pt>
                <c:pt idx="51">
                  <c:v>12.163155844155844</c:v>
                </c:pt>
                <c:pt idx="54">
                  <c:v>28.766675077303621</c:v>
                </c:pt>
                <c:pt idx="57">
                  <c:v>18.135910080395789</c:v>
                </c:pt>
                <c:pt idx="60">
                  <c:v>15.613438961038961</c:v>
                </c:pt>
                <c:pt idx="63">
                  <c:v>11.543433922077815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A4-4E75-9882-59DBB9E2E53B}"/>
            </c:ext>
          </c:extLst>
        </c:ser>
        <c:ser>
          <c:idx val="4"/>
          <c:order val="4"/>
          <c:tx>
            <c:strRef>
              <c:f>Pascal_SASS_SIM!$G$80</c:f>
              <c:strCache>
                <c:ptCount val="1"/>
                <c:pt idx="0">
                  <c:v>ALU</c:v>
                </c:pt>
              </c:strCache>
            </c:strRef>
          </c:tx>
          <c:spPr>
            <a:solidFill>
              <a:schemeClr val="accent1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Pascal_SASS_SIM!$B$81:$B$146</c:f>
              <c:strCache>
                <c:ptCount val="64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</c:strCache>
            </c:strRef>
          </c:cat>
          <c:val>
            <c:numRef>
              <c:f>Pascal_SASS_SIM!$G$81:$G$145</c:f>
              <c:numCache>
                <c:formatCode>0.00</c:formatCode>
                <c:ptCount val="65"/>
                <c:pt idx="0">
                  <c:v>9.2403883116883101</c:v>
                </c:pt>
                <c:pt idx="3">
                  <c:v>10.450569870129868</c:v>
                </c:pt>
                <c:pt idx="6">
                  <c:v>11.034505714285714</c:v>
                </c:pt>
                <c:pt idx="9">
                  <c:v>0.81318335064935054</c:v>
                </c:pt>
                <c:pt idx="12">
                  <c:v>1.2917276767272725</c:v>
                </c:pt>
                <c:pt idx="15">
                  <c:v>2.7639344909090893</c:v>
                </c:pt>
                <c:pt idx="18">
                  <c:v>2.6918524431014506</c:v>
                </c:pt>
                <c:pt idx="21">
                  <c:v>3.0837798571428512</c:v>
                </c:pt>
                <c:pt idx="24">
                  <c:v>8.4897730909090861</c:v>
                </c:pt>
                <c:pt idx="27">
                  <c:v>7.7535364354468985</c:v>
                </c:pt>
                <c:pt idx="30">
                  <c:v>16.451074285714284</c:v>
                </c:pt>
                <c:pt idx="33">
                  <c:v>12.935031428571426</c:v>
                </c:pt>
                <c:pt idx="36">
                  <c:v>11.051210404898161</c:v>
                </c:pt>
                <c:pt idx="39">
                  <c:v>22.919987194805191</c:v>
                </c:pt>
                <c:pt idx="42">
                  <c:v>6.7387782529870126</c:v>
                </c:pt>
                <c:pt idx="45">
                  <c:v>25.48734649350649</c:v>
                </c:pt>
                <c:pt idx="48">
                  <c:v>4.266715584415584</c:v>
                </c:pt>
                <c:pt idx="51">
                  <c:v>12.002639459740257</c:v>
                </c:pt>
                <c:pt idx="54">
                  <c:v>28.065201285095814</c:v>
                </c:pt>
                <c:pt idx="57">
                  <c:v>7.5622195176252189</c:v>
                </c:pt>
                <c:pt idx="60">
                  <c:v>14.01967844155844</c:v>
                </c:pt>
                <c:pt idx="63">
                  <c:v>7.9012766623376613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A4-4E75-9882-59DBB9E2E53B}"/>
            </c:ext>
          </c:extLst>
        </c:ser>
        <c:ser>
          <c:idx val="5"/>
          <c:order val="5"/>
          <c:tx>
            <c:strRef>
              <c:f>Pascal_SASS_SIM!$H$80</c:f>
              <c:strCache>
                <c:ptCount val="1"/>
                <c:pt idx="0">
                  <c:v>FPU+ DPU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Pascal_SASS_SIM!$B$81:$B$146</c:f>
              <c:strCache>
                <c:ptCount val="64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</c:strCache>
            </c:strRef>
          </c:cat>
          <c:val>
            <c:numRef>
              <c:f>Pascal_SASS_SIM!$H$81:$H$145</c:f>
              <c:numCache>
                <c:formatCode>0.00</c:formatCode>
                <c:ptCount val="65"/>
                <c:pt idx="0">
                  <c:v>0</c:v>
                </c:pt>
                <c:pt idx="3">
                  <c:v>0</c:v>
                </c:pt>
                <c:pt idx="6">
                  <c:v>2.1573049870129868</c:v>
                </c:pt>
                <c:pt idx="9">
                  <c:v>0.84206470909090902</c:v>
                </c:pt>
                <c:pt idx="12">
                  <c:v>5.0643227688311683</c:v>
                </c:pt>
                <c:pt idx="15">
                  <c:v>2.3071939584415579</c:v>
                </c:pt>
                <c:pt idx="18">
                  <c:v>2.2689517670052659</c:v>
                </c:pt>
                <c:pt idx="21">
                  <c:v>1.0146860312048194</c:v>
                </c:pt>
                <c:pt idx="24">
                  <c:v>3.933575497835494</c:v>
                </c:pt>
                <c:pt idx="27">
                  <c:v>0</c:v>
                </c:pt>
                <c:pt idx="30">
                  <c:v>7.1633283116883115</c:v>
                </c:pt>
                <c:pt idx="33">
                  <c:v>9.6583327272727164</c:v>
                </c:pt>
                <c:pt idx="36">
                  <c:v>0</c:v>
                </c:pt>
                <c:pt idx="39">
                  <c:v>0</c:v>
                </c:pt>
                <c:pt idx="42">
                  <c:v>11.885665714285702</c:v>
                </c:pt>
                <c:pt idx="45">
                  <c:v>2.1131187012987009</c:v>
                </c:pt>
                <c:pt idx="48">
                  <c:v>7.1439997402597388</c:v>
                </c:pt>
                <c:pt idx="51">
                  <c:v>0</c:v>
                </c:pt>
                <c:pt idx="54">
                  <c:v>0.77981538528138461</c:v>
                </c:pt>
                <c:pt idx="57">
                  <c:v>7.8958444032158139</c:v>
                </c:pt>
                <c:pt idx="60">
                  <c:v>1.4598779480519479</c:v>
                </c:pt>
                <c:pt idx="63">
                  <c:v>4.3283433979220769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A4-4E75-9882-59DBB9E2E53B}"/>
            </c:ext>
          </c:extLst>
        </c:ser>
        <c:ser>
          <c:idx val="6"/>
          <c:order val="6"/>
          <c:tx>
            <c:strRef>
              <c:f>Pascal_SASS_SIM!$I$80</c:f>
              <c:strCache>
                <c:ptCount val="1"/>
                <c:pt idx="0">
                  <c:v>SFU</c:v>
                </c:pt>
              </c:strCache>
            </c:strRef>
          </c:tx>
          <c:spPr>
            <a:solidFill>
              <a:schemeClr val="accent2">
                <a:lumMod val="75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Pascal_SASS_SIM!$B$81:$B$146</c:f>
              <c:strCache>
                <c:ptCount val="64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</c:strCache>
            </c:strRef>
          </c:cat>
          <c:val>
            <c:numRef>
              <c:f>Pascal_SASS_SIM!$I$81:$I$145</c:f>
              <c:numCache>
                <c:formatCode>0.00</c:formatCode>
                <c:ptCount val="65"/>
                <c:pt idx="0">
                  <c:v>0</c:v>
                </c:pt>
                <c:pt idx="3">
                  <c:v>0</c:v>
                </c:pt>
                <c:pt idx="6">
                  <c:v>1.3031929870129868</c:v>
                </c:pt>
                <c:pt idx="9">
                  <c:v>0</c:v>
                </c:pt>
                <c:pt idx="12">
                  <c:v>9.8320342857142837E-3</c:v>
                </c:pt>
                <c:pt idx="15">
                  <c:v>0</c:v>
                </c:pt>
                <c:pt idx="18">
                  <c:v>0</c:v>
                </c:pt>
                <c:pt idx="21">
                  <c:v>0</c:v>
                </c:pt>
                <c:pt idx="24">
                  <c:v>0</c:v>
                </c:pt>
                <c:pt idx="27">
                  <c:v>0</c:v>
                </c:pt>
                <c:pt idx="30">
                  <c:v>1.1679675324675323</c:v>
                </c:pt>
                <c:pt idx="33">
                  <c:v>0</c:v>
                </c:pt>
                <c:pt idx="36">
                  <c:v>0</c:v>
                </c:pt>
                <c:pt idx="39">
                  <c:v>0</c:v>
                </c:pt>
                <c:pt idx="42">
                  <c:v>3.9860785714285707</c:v>
                </c:pt>
                <c:pt idx="45">
                  <c:v>0</c:v>
                </c:pt>
                <c:pt idx="48">
                  <c:v>0</c:v>
                </c:pt>
                <c:pt idx="51">
                  <c:v>0</c:v>
                </c:pt>
                <c:pt idx="54">
                  <c:v>0</c:v>
                </c:pt>
                <c:pt idx="57">
                  <c:v>0.93787811873840377</c:v>
                </c:pt>
                <c:pt idx="60">
                  <c:v>0</c:v>
                </c:pt>
                <c:pt idx="63">
                  <c:v>0.27760849633766221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A4-4E75-9882-59DBB9E2E53B}"/>
            </c:ext>
          </c:extLst>
        </c:ser>
        <c:ser>
          <c:idx val="7"/>
          <c:order val="7"/>
          <c:tx>
            <c:strRef>
              <c:f>Pascal_SASS_SIM!$J$80</c:f>
              <c:strCache>
                <c:ptCount val="1"/>
                <c:pt idx="0">
                  <c:v>TENSOR</c:v>
                </c:pt>
              </c:strCache>
            </c:strRef>
          </c:tx>
          <c:spPr>
            <a:solidFill>
              <a:schemeClr val="accent2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Pascal_SASS_SIM!$B$81:$B$146</c:f>
              <c:strCache>
                <c:ptCount val="64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</c:strCache>
            </c:strRef>
          </c:cat>
          <c:val>
            <c:numRef>
              <c:f>Pascal_SASS_SIM!$J$81:$J$145</c:f>
              <c:numCache>
                <c:formatCode>0.00</c:formatCode>
                <c:ptCount val="65"/>
                <c:pt idx="0">
                  <c:v>0</c:v>
                </c:pt>
                <c:pt idx="3">
                  <c:v>0</c:v>
                </c:pt>
                <c:pt idx="6">
                  <c:v>0</c:v>
                </c:pt>
                <c:pt idx="9">
                  <c:v>0</c:v>
                </c:pt>
                <c:pt idx="12">
                  <c:v>0</c:v>
                </c:pt>
                <c:pt idx="15">
                  <c:v>0</c:v>
                </c:pt>
                <c:pt idx="18">
                  <c:v>0</c:v>
                </c:pt>
                <c:pt idx="21">
                  <c:v>0</c:v>
                </c:pt>
                <c:pt idx="24">
                  <c:v>0</c:v>
                </c:pt>
                <c:pt idx="27">
                  <c:v>0</c:v>
                </c:pt>
                <c:pt idx="30">
                  <c:v>0</c:v>
                </c:pt>
                <c:pt idx="33">
                  <c:v>0</c:v>
                </c:pt>
                <c:pt idx="36">
                  <c:v>0</c:v>
                </c:pt>
                <c:pt idx="39">
                  <c:v>0</c:v>
                </c:pt>
                <c:pt idx="42">
                  <c:v>0</c:v>
                </c:pt>
                <c:pt idx="45">
                  <c:v>0</c:v>
                </c:pt>
                <c:pt idx="48">
                  <c:v>0</c:v>
                </c:pt>
                <c:pt idx="51">
                  <c:v>0</c:v>
                </c:pt>
                <c:pt idx="54">
                  <c:v>0</c:v>
                </c:pt>
                <c:pt idx="57">
                  <c:v>0</c:v>
                </c:pt>
                <c:pt idx="60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A4-4E75-9882-59DBB9E2E53B}"/>
            </c:ext>
          </c:extLst>
        </c:ser>
        <c:ser>
          <c:idx val="8"/>
          <c:order val="8"/>
          <c:tx>
            <c:strRef>
              <c:f>Pascal_SASS_SIM!$K$80</c:f>
              <c:strCache>
                <c:ptCount val="1"/>
                <c:pt idx="0">
                  <c:v>L1D+SHRD</c:v>
                </c:pt>
              </c:strCache>
            </c:strRef>
          </c:tx>
          <c:spPr>
            <a:solidFill>
              <a:schemeClr val="accent3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Pascal_SASS_SIM!$B$81:$B$146</c:f>
              <c:strCache>
                <c:ptCount val="64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</c:strCache>
            </c:strRef>
          </c:cat>
          <c:val>
            <c:numRef>
              <c:f>Pascal_SASS_SIM!$K$81:$K$145</c:f>
              <c:numCache>
                <c:formatCode>0.00</c:formatCode>
                <c:ptCount val="65"/>
                <c:pt idx="0">
                  <c:v>0</c:v>
                </c:pt>
                <c:pt idx="3">
                  <c:v>0</c:v>
                </c:pt>
                <c:pt idx="6">
                  <c:v>1.0337335324675325</c:v>
                </c:pt>
                <c:pt idx="9">
                  <c:v>9.3658057142857147E-6</c:v>
                </c:pt>
                <c:pt idx="12">
                  <c:v>0.63313371428571419</c:v>
                </c:pt>
                <c:pt idx="15">
                  <c:v>1.1922363376623377</c:v>
                </c:pt>
                <c:pt idx="18">
                  <c:v>0.80941981741031177</c:v>
                </c:pt>
                <c:pt idx="21">
                  <c:v>0</c:v>
                </c:pt>
                <c:pt idx="24">
                  <c:v>3.2762052813852738</c:v>
                </c:pt>
                <c:pt idx="27">
                  <c:v>3.8033341482047311</c:v>
                </c:pt>
                <c:pt idx="30">
                  <c:v>1.3495070129870128</c:v>
                </c:pt>
                <c:pt idx="33">
                  <c:v>0</c:v>
                </c:pt>
                <c:pt idx="36">
                  <c:v>2.2992666883116777</c:v>
                </c:pt>
                <c:pt idx="39">
                  <c:v>3.3513187012987009</c:v>
                </c:pt>
                <c:pt idx="42">
                  <c:v>0</c:v>
                </c:pt>
                <c:pt idx="45">
                  <c:v>0.57108207792207788</c:v>
                </c:pt>
                <c:pt idx="48">
                  <c:v>1.8683433766233766</c:v>
                </c:pt>
                <c:pt idx="51">
                  <c:v>1.5208401558441558</c:v>
                </c:pt>
                <c:pt idx="54">
                  <c:v>0</c:v>
                </c:pt>
                <c:pt idx="57">
                  <c:v>0</c:v>
                </c:pt>
                <c:pt idx="60">
                  <c:v>0.80450306493506485</c:v>
                </c:pt>
                <c:pt idx="63">
                  <c:v>2.6980531350649348E-6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1A4-4E75-9882-59DBB9E2E53B}"/>
            </c:ext>
          </c:extLst>
        </c:ser>
        <c:ser>
          <c:idx val="9"/>
          <c:order val="9"/>
          <c:tx>
            <c:strRef>
              <c:f>Pascal_SASS_SIM!$L$80</c:f>
              <c:strCache>
                <c:ptCount val="1"/>
                <c:pt idx="0">
                  <c:v>icache + Ccache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Pascal_SASS_SIM!$B$81:$B$146</c:f>
              <c:strCache>
                <c:ptCount val="64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</c:strCache>
            </c:strRef>
          </c:cat>
          <c:val>
            <c:numRef>
              <c:f>Pascal_SASS_SIM!$L$81:$L$145</c:f>
              <c:numCache>
                <c:formatCode>0.00</c:formatCode>
                <c:ptCount val="65"/>
                <c:pt idx="0">
                  <c:v>8.1330151584415571</c:v>
                </c:pt>
                <c:pt idx="3">
                  <c:v>6.2361911584415575</c:v>
                </c:pt>
                <c:pt idx="6">
                  <c:v>11.282150080519479</c:v>
                </c:pt>
                <c:pt idx="9">
                  <c:v>0.86189837922077905</c:v>
                </c:pt>
                <c:pt idx="12">
                  <c:v>18.745283261735061</c:v>
                </c:pt>
                <c:pt idx="15">
                  <c:v>5.0443520415584411</c:v>
                </c:pt>
                <c:pt idx="18">
                  <c:v>2.9283297389224567</c:v>
                </c:pt>
                <c:pt idx="21">
                  <c:v>1.812262748340548</c:v>
                </c:pt>
                <c:pt idx="24">
                  <c:v>6.2107175212121097</c:v>
                </c:pt>
                <c:pt idx="27">
                  <c:v>4.105826873644002</c:v>
                </c:pt>
                <c:pt idx="30">
                  <c:v>11.877101506493506</c:v>
                </c:pt>
                <c:pt idx="33">
                  <c:v>13.093482051948049</c:v>
                </c:pt>
                <c:pt idx="36">
                  <c:v>8.0324479002164431</c:v>
                </c:pt>
                <c:pt idx="39">
                  <c:v>10.65012853116883</c:v>
                </c:pt>
                <c:pt idx="42">
                  <c:v>13.45363883116883</c:v>
                </c:pt>
                <c:pt idx="45">
                  <c:v>13.281373252467532</c:v>
                </c:pt>
                <c:pt idx="48">
                  <c:v>8.7232334805194807</c:v>
                </c:pt>
                <c:pt idx="51">
                  <c:v>6.8704011174025963</c:v>
                </c:pt>
                <c:pt idx="54">
                  <c:v>10.239374143846623</c:v>
                </c:pt>
                <c:pt idx="57">
                  <c:v>8.1246434706246085</c:v>
                </c:pt>
                <c:pt idx="60">
                  <c:v>7.512480477922078</c:v>
                </c:pt>
                <c:pt idx="63">
                  <c:v>5.7266826228051828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1A4-4E75-9882-59DBB9E2E53B}"/>
            </c:ext>
          </c:extLst>
        </c:ser>
        <c:ser>
          <c:idx val="10"/>
          <c:order val="10"/>
          <c:tx>
            <c:strRef>
              <c:f>Pascal_SASS_SIM!$M$80</c:f>
              <c:strCache>
                <c:ptCount val="1"/>
                <c:pt idx="0">
                  <c:v>L2 + NOC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Pascal_SASS_SIM!$B$81:$B$146</c:f>
              <c:strCache>
                <c:ptCount val="64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</c:strCache>
            </c:strRef>
          </c:cat>
          <c:val>
            <c:numRef>
              <c:f>Pascal_SASS_SIM!$M$81:$M$145</c:f>
              <c:numCache>
                <c:formatCode>0.00</c:formatCode>
                <c:ptCount val="65"/>
                <c:pt idx="0">
                  <c:v>3.2538973766233763</c:v>
                </c:pt>
                <c:pt idx="3">
                  <c:v>3.0330543376623376</c:v>
                </c:pt>
                <c:pt idx="6">
                  <c:v>2.8477215584415583</c:v>
                </c:pt>
                <c:pt idx="9">
                  <c:v>1.8535961558441556</c:v>
                </c:pt>
                <c:pt idx="12">
                  <c:v>0.35801199999999994</c:v>
                </c:pt>
                <c:pt idx="15">
                  <c:v>1.2948908597402595</c:v>
                </c:pt>
                <c:pt idx="18">
                  <c:v>3.2081718801594374</c:v>
                </c:pt>
                <c:pt idx="21">
                  <c:v>3.9286862626262598</c:v>
                </c:pt>
                <c:pt idx="24">
                  <c:v>2.7679153246753243</c:v>
                </c:pt>
                <c:pt idx="27">
                  <c:v>1.3343898149732607</c:v>
                </c:pt>
                <c:pt idx="30">
                  <c:v>2.2550851948051944</c:v>
                </c:pt>
                <c:pt idx="33">
                  <c:v>0.17167557272727271</c:v>
                </c:pt>
                <c:pt idx="36">
                  <c:v>3.0516726861471821</c:v>
                </c:pt>
                <c:pt idx="39">
                  <c:v>0.71626254545454537</c:v>
                </c:pt>
                <c:pt idx="42">
                  <c:v>8.5657040259740136E-2</c:v>
                </c:pt>
                <c:pt idx="45">
                  <c:v>1.4758338701298701</c:v>
                </c:pt>
                <c:pt idx="48">
                  <c:v>4.4753470129870125</c:v>
                </c:pt>
                <c:pt idx="51">
                  <c:v>2.0993814649350542</c:v>
                </c:pt>
                <c:pt idx="54">
                  <c:v>2.1908908583797131</c:v>
                </c:pt>
                <c:pt idx="57">
                  <c:v>2.6468859616573837</c:v>
                </c:pt>
                <c:pt idx="60">
                  <c:v>4.2366631168831166</c:v>
                </c:pt>
                <c:pt idx="63">
                  <c:v>3.7653103974025863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1A4-4E75-9882-59DBB9E2E53B}"/>
            </c:ext>
          </c:extLst>
        </c:ser>
        <c:ser>
          <c:idx val="11"/>
          <c:order val="11"/>
          <c:tx>
            <c:strRef>
              <c:f>Pascal_SASS_SIM!$N$80</c:f>
              <c:strCache>
                <c:ptCount val="1"/>
                <c:pt idx="0">
                  <c:v>DRAM + MC</c:v>
                </c:pt>
              </c:strCache>
            </c:strRef>
          </c:tx>
          <c:spPr>
            <a:solidFill>
              <a:schemeClr val="bg1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Pascal_SASS_SIM!$B$81:$B$146</c:f>
              <c:strCache>
                <c:ptCount val="64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</c:strCache>
            </c:strRef>
          </c:cat>
          <c:val>
            <c:numRef>
              <c:f>Pascal_SASS_SIM!$N$81:$N$145</c:f>
              <c:numCache>
                <c:formatCode>0.00</c:formatCode>
                <c:ptCount val="65"/>
                <c:pt idx="0">
                  <c:v>4.5127400779220777</c:v>
                </c:pt>
                <c:pt idx="3">
                  <c:v>4.4335344675324677</c:v>
                </c:pt>
                <c:pt idx="6">
                  <c:v>8.8914463636363621</c:v>
                </c:pt>
                <c:pt idx="9">
                  <c:v>6.2219097402597399</c:v>
                </c:pt>
                <c:pt idx="12">
                  <c:v>0.5866377888831168</c:v>
                </c:pt>
                <c:pt idx="15">
                  <c:v>0.60366474277922078</c:v>
                </c:pt>
                <c:pt idx="18">
                  <c:v>1.519436499729965</c:v>
                </c:pt>
                <c:pt idx="21">
                  <c:v>21.835961038960932</c:v>
                </c:pt>
                <c:pt idx="24">
                  <c:v>15.609076277056239</c:v>
                </c:pt>
                <c:pt idx="27">
                  <c:v>16.15196140106946</c:v>
                </c:pt>
                <c:pt idx="30">
                  <c:v>8.1538137662337657</c:v>
                </c:pt>
                <c:pt idx="33">
                  <c:v>0.93454974025974025</c:v>
                </c:pt>
                <c:pt idx="36">
                  <c:v>17.208743636363636</c:v>
                </c:pt>
                <c:pt idx="39">
                  <c:v>5.4504846233766227</c:v>
                </c:pt>
                <c:pt idx="42">
                  <c:v>1.1866022987012985</c:v>
                </c:pt>
                <c:pt idx="45">
                  <c:v>5.6641478701298702</c:v>
                </c:pt>
                <c:pt idx="48">
                  <c:v>2.9430066233766232</c:v>
                </c:pt>
                <c:pt idx="51">
                  <c:v>16.712167610389503</c:v>
                </c:pt>
                <c:pt idx="54">
                  <c:v>9.5639865800865724</c:v>
                </c:pt>
                <c:pt idx="57">
                  <c:v>11.521279418676475</c:v>
                </c:pt>
                <c:pt idx="60">
                  <c:v>16.133798181818179</c:v>
                </c:pt>
                <c:pt idx="63">
                  <c:v>7.8645323345454541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1A4-4E75-9882-59DBB9E2E53B}"/>
            </c:ext>
          </c:extLst>
        </c:ser>
        <c:ser>
          <c:idx val="12"/>
          <c:order val="12"/>
          <c:tx>
            <c:strRef>
              <c:f>Pascal_SASS_SIM!$O$80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Pascal_SASS_SIM!$B$81:$B$146</c:f>
              <c:strCache>
                <c:ptCount val="64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</c:strCache>
            </c:strRef>
          </c:cat>
          <c:val>
            <c:numRef>
              <c:f>Pascal_SASS_SIM!$O$81:$O$145</c:f>
              <c:numCache>
                <c:formatCode>0.00</c:formatCode>
                <c:ptCount val="65"/>
                <c:pt idx="0">
                  <c:v>2.546439714285714</c:v>
                </c:pt>
                <c:pt idx="3">
                  <c:v>2.9309675324675322</c:v>
                </c:pt>
                <c:pt idx="6">
                  <c:v>4.5858819480519477</c:v>
                </c:pt>
                <c:pt idx="9">
                  <c:v>0.41735923376623374</c:v>
                </c:pt>
                <c:pt idx="12">
                  <c:v>3.6454431168831167</c:v>
                </c:pt>
                <c:pt idx="15">
                  <c:v>2.4431152096103883</c:v>
                </c:pt>
                <c:pt idx="18">
                  <c:v>1.4269319148771999</c:v>
                </c:pt>
                <c:pt idx="21">
                  <c:v>0.87487403318903145</c:v>
                </c:pt>
                <c:pt idx="24">
                  <c:v>3.047323402597395</c:v>
                </c:pt>
                <c:pt idx="27">
                  <c:v>1.9776176791443834</c:v>
                </c:pt>
                <c:pt idx="30">
                  <c:v>5.5374259220779205</c:v>
                </c:pt>
                <c:pt idx="33">
                  <c:v>9.3095547792207789</c:v>
                </c:pt>
                <c:pt idx="36">
                  <c:v>3.6048752142857099</c:v>
                </c:pt>
                <c:pt idx="39">
                  <c:v>5.2878573246753238</c:v>
                </c:pt>
                <c:pt idx="42">
                  <c:v>6.602811987012986</c:v>
                </c:pt>
                <c:pt idx="45">
                  <c:v>8.2451607012987012</c:v>
                </c:pt>
                <c:pt idx="48">
                  <c:v>4.290516883116883</c:v>
                </c:pt>
                <c:pt idx="51">
                  <c:v>3.1613308779220772</c:v>
                </c:pt>
                <c:pt idx="54">
                  <c:v>5.2362274471242873</c:v>
                </c:pt>
                <c:pt idx="57">
                  <c:v>3.9185748732220027</c:v>
                </c:pt>
                <c:pt idx="60">
                  <c:v>3.3746972207792201</c:v>
                </c:pt>
                <c:pt idx="63">
                  <c:v>2.667314700259718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1A4-4E75-9882-59DBB9E2E53B}"/>
            </c:ext>
          </c:extLst>
        </c:ser>
        <c:ser>
          <c:idx val="13"/>
          <c:order val="13"/>
          <c:tx>
            <c:strRef>
              <c:f>Pascal_SASS_SIM!$P$80</c:f>
              <c:strCache>
                <c:ptCount val="1"/>
                <c:pt idx="0">
                  <c:v>Measured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Pascal_SASS_SIM!$B$81:$B$146</c:f>
              <c:strCache>
                <c:ptCount val="64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</c:strCache>
            </c:strRef>
          </c:cat>
          <c:val>
            <c:numRef>
              <c:f>Pascal_SASS_SIM!$P$81:$P$145</c:f>
              <c:numCache>
                <c:formatCode>0.00</c:formatCode>
                <c:ptCount val="65"/>
                <c:pt idx="1">
                  <c:v>108.2825</c:v>
                </c:pt>
                <c:pt idx="4">
                  <c:v>101.10499999999999</c:v>
                </c:pt>
                <c:pt idx="7">
                  <c:v>137.13999999999999</c:v>
                </c:pt>
                <c:pt idx="10">
                  <c:v>103.31400000000001</c:v>
                </c:pt>
                <c:pt idx="13">
                  <c:v>105.41333333333334</c:v>
                </c:pt>
                <c:pt idx="16">
                  <c:v>93.59333333333332</c:v>
                </c:pt>
                <c:pt idx="19">
                  <c:v>109.08799999999999</c:v>
                </c:pt>
                <c:pt idx="22">
                  <c:v>109.15999999999998</c:v>
                </c:pt>
                <c:pt idx="25">
                  <c:v>129.26600000000002</c:v>
                </c:pt>
                <c:pt idx="28">
                  <c:v>141.21</c:v>
                </c:pt>
                <c:pt idx="31">
                  <c:v>108.21</c:v>
                </c:pt>
                <c:pt idx="34">
                  <c:v>118.7825</c:v>
                </c:pt>
                <c:pt idx="37">
                  <c:v>138.63666666666666</c:v>
                </c:pt>
                <c:pt idx="40">
                  <c:v>117.23</c:v>
                </c:pt>
                <c:pt idx="43">
                  <c:v>143.9975</c:v>
                </c:pt>
                <c:pt idx="46">
                  <c:v>114.96333333333332</c:v>
                </c:pt>
                <c:pt idx="49">
                  <c:v>151.60666666666668</c:v>
                </c:pt>
                <c:pt idx="52">
                  <c:v>120.57</c:v>
                </c:pt>
                <c:pt idx="55">
                  <c:v>151.8725</c:v>
                </c:pt>
                <c:pt idx="58">
                  <c:v>141.89999999999998</c:v>
                </c:pt>
                <c:pt idx="61">
                  <c:v>149.63250000000002</c:v>
                </c:pt>
                <c:pt idx="64">
                  <c:v>128.88200000000001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1A4-4E75-9882-59DBB9E2E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307527840"/>
        <c:axId val="1307532432"/>
      </c:barChart>
      <c:catAx>
        <c:axId val="130752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3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532432"/>
        <c:crosses val="autoZero"/>
        <c:auto val="1"/>
        <c:lblAlgn val="ctr"/>
        <c:lblOffset val="100"/>
        <c:tickLblSkip val="1"/>
        <c:tickMarkSkip val="3"/>
        <c:noMultiLvlLbl val="0"/>
      </c:catAx>
      <c:valAx>
        <c:axId val="1307532432"/>
        <c:scaling>
          <c:orientation val="minMax"/>
          <c:max val="275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0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4000" b="1">
                    <a:solidFill>
                      <a:sysClr val="windowText" lastClr="000000"/>
                    </a:solidFill>
                  </a:rPr>
                  <a:t>power</a:t>
                </a:r>
                <a:r>
                  <a:rPr lang="en-US" sz="4000" b="1" baseline="0">
                    <a:solidFill>
                      <a:sysClr val="windowText" lastClr="000000"/>
                    </a:solidFill>
                  </a:rPr>
                  <a:t> (W)</a:t>
                </a:r>
                <a:endParaRPr lang="en-US" sz="40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2.8192337084689458E-3"/>
              <c:y val="0.22389153001058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000" b="1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527840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165915223076376"/>
          <c:y val="1.4285832423671066E-3"/>
          <c:w val="9.6068560772656852E-2"/>
          <c:h val="0.98633800982435249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Figure 9</a:t>
            </a:r>
            <a:r>
              <a:rPr lang="en-US" sz="3200" baseline="0"/>
              <a:t>: Accelwattch sass sim modeling a volta gv100</a:t>
            </a:r>
            <a:endParaRPr lang="en-US" sz="3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376400793607681E-2"/>
          <c:y val="6.9469741246799166E-2"/>
          <c:w val="0.83718622705751788"/>
          <c:h val="0.633869596844288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Volta_SASS_SIM!$C$60</c:f>
              <c:strCache>
                <c:ptCount val="1"/>
                <c:pt idx="0">
                  <c:v>Const</c:v>
                </c:pt>
              </c:strCache>
            </c:strRef>
          </c:tx>
          <c:spPr>
            <a:solidFill>
              <a:schemeClr val="tx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Volta_SASS_SIM!$B$61:$B$137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Volta_SASS_SIM!$C$61:$C$137</c:f>
              <c:numCache>
                <c:formatCode>0.00</c:formatCode>
                <c:ptCount val="77"/>
                <c:pt idx="0">
                  <c:v>32.325200000000002</c:v>
                </c:pt>
                <c:pt idx="3">
                  <c:v>32.325200000000002</c:v>
                </c:pt>
                <c:pt idx="6">
                  <c:v>32.325200000000002</c:v>
                </c:pt>
                <c:pt idx="9">
                  <c:v>32.325200000000002</c:v>
                </c:pt>
                <c:pt idx="12">
                  <c:v>32.325200000000002</c:v>
                </c:pt>
                <c:pt idx="15">
                  <c:v>32.325200000000002</c:v>
                </c:pt>
                <c:pt idx="18">
                  <c:v>32.325200000000002</c:v>
                </c:pt>
                <c:pt idx="21">
                  <c:v>32.325200000000002</c:v>
                </c:pt>
                <c:pt idx="24">
                  <c:v>32.325200000000002</c:v>
                </c:pt>
                <c:pt idx="27">
                  <c:v>32.325200000000002</c:v>
                </c:pt>
                <c:pt idx="30">
                  <c:v>32.325200000000002</c:v>
                </c:pt>
                <c:pt idx="33">
                  <c:v>32.325200000000002</c:v>
                </c:pt>
                <c:pt idx="36">
                  <c:v>32.325200000000002</c:v>
                </c:pt>
                <c:pt idx="39">
                  <c:v>32.325200000000002</c:v>
                </c:pt>
                <c:pt idx="42">
                  <c:v>32.325200000000002</c:v>
                </c:pt>
                <c:pt idx="45">
                  <c:v>32.325200000000002</c:v>
                </c:pt>
                <c:pt idx="48">
                  <c:v>32.325200000000002</c:v>
                </c:pt>
                <c:pt idx="51">
                  <c:v>32.325200000000002</c:v>
                </c:pt>
                <c:pt idx="54">
                  <c:v>32.325200000000002</c:v>
                </c:pt>
                <c:pt idx="57">
                  <c:v>32.325200000000002</c:v>
                </c:pt>
                <c:pt idx="60">
                  <c:v>32.325200000000002</c:v>
                </c:pt>
                <c:pt idx="63">
                  <c:v>32.325200000000002</c:v>
                </c:pt>
                <c:pt idx="66">
                  <c:v>32.325200000000002</c:v>
                </c:pt>
                <c:pt idx="69">
                  <c:v>32.325200000000002</c:v>
                </c:pt>
                <c:pt idx="72">
                  <c:v>32.325200000000002</c:v>
                </c:pt>
                <c:pt idx="75">
                  <c:v>32.325200000000002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A6-4471-A5EC-3CF97859CCFF}"/>
            </c:ext>
          </c:extLst>
        </c:ser>
        <c:ser>
          <c:idx val="1"/>
          <c:order val="1"/>
          <c:tx>
            <c:strRef>
              <c:f>Volta_SASS_SIM!$D$60</c:f>
              <c:strCache>
                <c:ptCount val="1"/>
                <c:pt idx="0">
                  <c:v>Static</c:v>
                </c:pt>
              </c:strCache>
            </c:strRef>
          </c:tx>
          <c:spPr>
            <a:solidFill>
              <a:schemeClr val="tx2">
                <a:lumMod val="40000"/>
                <a:lumOff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Volta_SASS_SIM!$B$61:$B$137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Volta_SASS_SIM!$D$61:$D$137</c:f>
              <c:numCache>
                <c:formatCode>0.00</c:formatCode>
                <c:ptCount val="77"/>
                <c:pt idx="0">
                  <c:v>28.756699999999999</c:v>
                </c:pt>
                <c:pt idx="3">
                  <c:v>29.395299999999999</c:v>
                </c:pt>
                <c:pt idx="6">
                  <c:v>27.1432</c:v>
                </c:pt>
                <c:pt idx="9">
                  <c:v>32.735700000000001</c:v>
                </c:pt>
                <c:pt idx="12">
                  <c:v>34.483899999999998</c:v>
                </c:pt>
                <c:pt idx="15">
                  <c:v>15.827059999999999</c:v>
                </c:pt>
                <c:pt idx="18">
                  <c:v>11.729455445544501</c:v>
                </c:pt>
                <c:pt idx="21">
                  <c:v>36.818033333333297</c:v>
                </c:pt>
                <c:pt idx="24">
                  <c:v>36.477800000000002</c:v>
                </c:pt>
                <c:pt idx="27">
                  <c:v>31.326970588235199</c:v>
                </c:pt>
                <c:pt idx="30">
                  <c:v>33.194899999999997</c:v>
                </c:pt>
                <c:pt idx="33">
                  <c:v>29.13335</c:v>
                </c:pt>
                <c:pt idx="36">
                  <c:v>28.827141666666598</c:v>
                </c:pt>
                <c:pt idx="39">
                  <c:v>32.6768</c:v>
                </c:pt>
                <c:pt idx="42">
                  <c:v>35.853749999999998</c:v>
                </c:pt>
                <c:pt idx="45">
                  <c:v>30.039000000000001</c:v>
                </c:pt>
                <c:pt idx="48">
                  <c:v>37.8767</c:v>
                </c:pt>
                <c:pt idx="51">
                  <c:v>24.666059999999899</c:v>
                </c:pt>
                <c:pt idx="54">
                  <c:v>28.385666666666602</c:v>
                </c:pt>
                <c:pt idx="57">
                  <c:v>32.478652380952298</c:v>
                </c:pt>
                <c:pt idx="60">
                  <c:v>36.207999999999998</c:v>
                </c:pt>
                <c:pt idx="63">
                  <c:v>22.025908000000001</c:v>
                </c:pt>
                <c:pt idx="66">
                  <c:v>37.436799999999998</c:v>
                </c:pt>
                <c:pt idx="69">
                  <c:v>9.0084614285714206</c:v>
                </c:pt>
                <c:pt idx="72">
                  <c:v>14.5803714285714</c:v>
                </c:pt>
                <c:pt idx="75">
                  <c:v>36.5436428571428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A6-4471-A5EC-3CF97859CCFF}"/>
            </c:ext>
          </c:extLst>
        </c:ser>
        <c:ser>
          <c:idx val="2"/>
          <c:order val="2"/>
          <c:tx>
            <c:strRef>
              <c:f>Volta_SASS_SIM!$E$60</c:f>
              <c:strCache>
                <c:ptCount val="1"/>
                <c:pt idx="0">
                  <c:v>Idle SM</c:v>
                </c:pt>
              </c:strCache>
            </c:strRef>
          </c:tx>
          <c:spPr>
            <a:solidFill>
              <a:schemeClr val="tx2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Volta_SASS_SIM!$B$61:$B$137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Volta_SASS_SIM!$E$61:$E$137</c:f>
              <c:numCache>
                <c:formatCode>0.00</c:formatCode>
                <c:ptCount val="77"/>
                <c:pt idx="0">
                  <c:v>2.0712199999999998</c:v>
                </c:pt>
                <c:pt idx="3">
                  <c:v>1.87999</c:v>
                </c:pt>
                <c:pt idx="6">
                  <c:v>3.49369</c:v>
                </c:pt>
                <c:pt idx="9">
                  <c:v>4.4917699999999998</c:v>
                </c:pt>
                <c:pt idx="12">
                  <c:v>0.42043599999999998</c:v>
                </c:pt>
                <c:pt idx="15">
                  <c:v>11.8334049999999</c:v>
                </c:pt>
                <c:pt idx="18">
                  <c:v>15.53114990099</c:v>
                </c:pt>
                <c:pt idx="21">
                  <c:v>0.92144811111111102</c:v>
                </c:pt>
                <c:pt idx="24">
                  <c:v>1.04674333333333</c:v>
                </c:pt>
                <c:pt idx="27">
                  <c:v>1.43232</c:v>
                </c:pt>
                <c:pt idx="30">
                  <c:v>1.7753099999999999</c:v>
                </c:pt>
                <c:pt idx="33">
                  <c:v>0.61011300000000002</c:v>
                </c:pt>
                <c:pt idx="36">
                  <c:v>0.80183933333333302</c:v>
                </c:pt>
                <c:pt idx="39">
                  <c:v>0.51959</c:v>
                </c:pt>
                <c:pt idx="42">
                  <c:v>0.60713899999999998</c:v>
                </c:pt>
                <c:pt idx="45">
                  <c:v>4.5492900000000003E-2</c:v>
                </c:pt>
                <c:pt idx="48">
                  <c:v>0.39650200000000002</c:v>
                </c:pt>
                <c:pt idx="51">
                  <c:v>5.6393339999999998</c:v>
                </c:pt>
                <c:pt idx="54">
                  <c:v>5.9540752380952302</c:v>
                </c:pt>
                <c:pt idx="57">
                  <c:v>2.5665852380952301</c:v>
                </c:pt>
                <c:pt idx="60">
                  <c:v>1.0908899999999999</c:v>
                </c:pt>
                <c:pt idx="63">
                  <c:v>8.8346508999999909</c:v>
                </c:pt>
                <c:pt idx="66">
                  <c:v>0.41071200000000002</c:v>
                </c:pt>
                <c:pt idx="69">
                  <c:v>17.088657142857102</c:v>
                </c:pt>
                <c:pt idx="72">
                  <c:v>13.8070428571428</c:v>
                </c:pt>
                <c:pt idx="75">
                  <c:v>0.58998442857142797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A6-4471-A5EC-3CF97859CCFF}"/>
            </c:ext>
          </c:extLst>
        </c:ser>
        <c:ser>
          <c:idx val="3"/>
          <c:order val="3"/>
          <c:tx>
            <c:strRef>
              <c:f>Volta_SASS_SIM!$F$60</c:f>
              <c:strCache>
                <c:ptCount val="1"/>
                <c:pt idx="0">
                  <c:v>RegFile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Volta_SASS_SIM!$B$61:$B$137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Volta_SASS_SIM!$F$61:$F$137</c:f>
              <c:numCache>
                <c:formatCode>0.00</c:formatCode>
                <c:ptCount val="77"/>
                <c:pt idx="0">
                  <c:v>27.077999999999999</c:v>
                </c:pt>
                <c:pt idx="3">
                  <c:v>22.571999999999999</c:v>
                </c:pt>
                <c:pt idx="6">
                  <c:v>33.252400000000002</c:v>
                </c:pt>
                <c:pt idx="9">
                  <c:v>11.6843</c:v>
                </c:pt>
                <c:pt idx="12">
                  <c:v>52.401000000000003</c:v>
                </c:pt>
                <c:pt idx="15">
                  <c:v>14.40485</c:v>
                </c:pt>
                <c:pt idx="18">
                  <c:v>9.3286937623762292</c:v>
                </c:pt>
                <c:pt idx="21">
                  <c:v>6.3788455555555501</c:v>
                </c:pt>
                <c:pt idx="24">
                  <c:v>31.100433333333299</c:v>
                </c:pt>
                <c:pt idx="27">
                  <c:v>31.5417058823529</c:v>
                </c:pt>
                <c:pt idx="30">
                  <c:v>47.920299999999997</c:v>
                </c:pt>
                <c:pt idx="33">
                  <c:v>43.249749999999999</c:v>
                </c:pt>
                <c:pt idx="36">
                  <c:v>36.460549999999998</c:v>
                </c:pt>
                <c:pt idx="39">
                  <c:v>46.709000000000003</c:v>
                </c:pt>
                <c:pt idx="42">
                  <c:v>48.81785</c:v>
                </c:pt>
                <c:pt idx="45">
                  <c:v>35.725499999999997</c:v>
                </c:pt>
                <c:pt idx="48">
                  <c:v>61.4099</c:v>
                </c:pt>
                <c:pt idx="51">
                  <c:v>31.154719999999902</c:v>
                </c:pt>
                <c:pt idx="54">
                  <c:v>34.7905952380952</c:v>
                </c:pt>
                <c:pt idx="57">
                  <c:v>24.7523428571428</c:v>
                </c:pt>
                <c:pt idx="60">
                  <c:v>51.516599999999997</c:v>
                </c:pt>
                <c:pt idx="63">
                  <c:v>29.681346999999899</c:v>
                </c:pt>
                <c:pt idx="66">
                  <c:v>26.425899999999999</c:v>
                </c:pt>
                <c:pt idx="69">
                  <c:v>7.3899557142857102</c:v>
                </c:pt>
                <c:pt idx="72">
                  <c:v>12.0317285714285</c:v>
                </c:pt>
                <c:pt idx="75">
                  <c:v>29.776257142857101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A6-4471-A5EC-3CF97859CCFF}"/>
            </c:ext>
          </c:extLst>
        </c:ser>
        <c:ser>
          <c:idx val="4"/>
          <c:order val="4"/>
          <c:tx>
            <c:strRef>
              <c:f>Volta_SASS_SIM!$G$60</c:f>
              <c:strCache>
                <c:ptCount val="1"/>
                <c:pt idx="0">
                  <c:v>ALU</c:v>
                </c:pt>
              </c:strCache>
            </c:strRef>
          </c:tx>
          <c:spPr>
            <a:solidFill>
              <a:schemeClr val="accent1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Volta_SASS_SIM!$B$61:$B$137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Volta_SASS_SIM!$G$61:$G$137</c:f>
              <c:numCache>
                <c:formatCode>0.00</c:formatCode>
                <c:ptCount val="77"/>
                <c:pt idx="0">
                  <c:v>16.803420000000003</c:v>
                </c:pt>
                <c:pt idx="3">
                  <c:v>15.873009999999999</c:v>
                </c:pt>
                <c:pt idx="6">
                  <c:v>14.09923</c:v>
                </c:pt>
                <c:pt idx="9">
                  <c:v>3.4557599999999997</c:v>
                </c:pt>
                <c:pt idx="12">
                  <c:v>3.9273187479999998</c:v>
                </c:pt>
                <c:pt idx="15">
                  <c:v>4.2365357000000001</c:v>
                </c:pt>
                <c:pt idx="18">
                  <c:v>3.2285002475247437</c:v>
                </c:pt>
                <c:pt idx="21">
                  <c:v>2.8912577777777697</c:v>
                </c:pt>
                <c:pt idx="24">
                  <c:v>16.26503333333326</c:v>
                </c:pt>
                <c:pt idx="27">
                  <c:v>20.792971176470513</c:v>
                </c:pt>
                <c:pt idx="30">
                  <c:v>28.037030000000001</c:v>
                </c:pt>
                <c:pt idx="33">
                  <c:v>16.173874999999999</c:v>
                </c:pt>
                <c:pt idx="36">
                  <c:v>21.507289166666631</c:v>
                </c:pt>
                <c:pt idx="39">
                  <c:v>40.557090000000002</c:v>
                </c:pt>
                <c:pt idx="42">
                  <c:v>10.2051593</c:v>
                </c:pt>
                <c:pt idx="45">
                  <c:v>24.492100000000001</c:v>
                </c:pt>
                <c:pt idx="48">
                  <c:v>4.8269400000000005</c:v>
                </c:pt>
                <c:pt idx="51">
                  <c:v>24.431370000000001</c:v>
                </c:pt>
                <c:pt idx="54">
                  <c:v>33.307978714285646</c:v>
                </c:pt>
                <c:pt idx="57">
                  <c:v>7.787102380952371</c:v>
                </c:pt>
                <c:pt idx="60">
                  <c:v>39.030089999999994</c:v>
                </c:pt>
                <c:pt idx="63">
                  <c:v>15.263339600000002</c:v>
                </c:pt>
                <c:pt idx="66">
                  <c:v>1.608625</c:v>
                </c:pt>
                <c:pt idx="69">
                  <c:v>0.29330794285714201</c:v>
                </c:pt>
                <c:pt idx="72">
                  <c:v>0.57581971428571299</c:v>
                </c:pt>
                <c:pt idx="75">
                  <c:v>1.5263102857142852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A6-4471-A5EC-3CF97859CCFF}"/>
            </c:ext>
          </c:extLst>
        </c:ser>
        <c:ser>
          <c:idx val="5"/>
          <c:order val="5"/>
          <c:tx>
            <c:strRef>
              <c:f>Volta_SASS_SIM!$H$60</c:f>
              <c:strCache>
                <c:ptCount val="1"/>
                <c:pt idx="0">
                  <c:v>FPU+ DPU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Volta_SASS_SIM!$B$61:$B$137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Volta_SASS_SIM!$H$61:$H$137</c:f>
              <c:numCache>
                <c:formatCode>0.00</c:formatCode>
                <c:ptCount val="77"/>
                <c:pt idx="0">
                  <c:v>0</c:v>
                </c:pt>
                <c:pt idx="3">
                  <c:v>0</c:v>
                </c:pt>
                <c:pt idx="6">
                  <c:v>4.3280349999999999</c:v>
                </c:pt>
                <c:pt idx="9">
                  <c:v>6.8377420000000004</c:v>
                </c:pt>
                <c:pt idx="12">
                  <c:v>15.389033999999999</c:v>
                </c:pt>
                <c:pt idx="15">
                  <c:v>3.5983890000000001</c:v>
                </c:pt>
                <c:pt idx="18">
                  <c:v>2.98408148514851</c:v>
                </c:pt>
                <c:pt idx="21">
                  <c:v>1.6923677777777699</c:v>
                </c:pt>
                <c:pt idx="24">
                  <c:v>8.7646366666666609</c:v>
                </c:pt>
                <c:pt idx="27">
                  <c:v>0</c:v>
                </c:pt>
                <c:pt idx="30">
                  <c:v>14.151507000000002</c:v>
                </c:pt>
                <c:pt idx="33">
                  <c:v>13.565345000000001</c:v>
                </c:pt>
                <c:pt idx="36">
                  <c:v>0</c:v>
                </c:pt>
                <c:pt idx="39">
                  <c:v>0</c:v>
                </c:pt>
                <c:pt idx="42">
                  <c:v>14.224599999999899</c:v>
                </c:pt>
                <c:pt idx="45">
                  <c:v>1.78061</c:v>
                </c:pt>
                <c:pt idx="48">
                  <c:v>16.8002</c:v>
                </c:pt>
                <c:pt idx="51">
                  <c:v>0</c:v>
                </c:pt>
                <c:pt idx="54">
                  <c:v>0.65719485714285597</c:v>
                </c:pt>
                <c:pt idx="57">
                  <c:v>10.141460476190471</c:v>
                </c:pt>
                <c:pt idx="60">
                  <c:v>1.8620480000000001</c:v>
                </c:pt>
                <c:pt idx="63">
                  <c:v>10.904956989999988</c:v>
                </c:pt>
                <c:pt idx="66">
                  <c:v>3.0966093E-2</c:v>
                </c:pt>
                <c:pt idx="69">
                  <c:v>6.2124405714285673E-3</c:v>
                </c:pt>
                <c:pt idx="72">
                  <c:v>7.2197698571428498E-3</c:v>
                </c:pt>
                <c:pt idx="75">
                  <c:v>2.8440553142857043E-2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A6-4471-A5EC-3CF97859CCFF}"/>
            </c:ext>
          </c:extLst>
        </c:ser>
        <c:ser>
          <c:idx val="6"/>
          <c:order val="6"/>
          <c:tx>
            <c:strRef>
              <c:f>Volta_SASS_SIM!$I$60</c:f>
              <c:strCache>
                <c:ptCount val="1"/>
                <c:pt idx="0">
                  <c:v>SFU</c:v>
                </c:pt>
              </c:strCache>
            </c:strRef>
          </c:tx>
          <c:spPr>
            <a:solidFill>
              <a:schemeClr val="accent2">
                <a:lumMod val="75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Volta_SASS_SIM!$B$61:$B$137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Volta_SASS_SIM!$I$61:$I$137</c:f>
              <c:numCache>
                <c:formatCode>0.00</c:formatCode>
                <c:ptCount val="77"/>
                <c:pt idx="0">
                  <c:v>0</c:v>
                </c:pt>
                <c:pt idx="3">
                  <c:v>0</c:v>
                </c:pt>
                <c:pt idx="6">
                  <c:v>2.6147200000000002</c:v>
                </c:pt>
                <c:pt idx="9">
                  <c:v>0</c:v>
                </c:pt>
                <c:pt idx="12">
                  <c:v>2.9915500000000001E-2</c:v>
                </c:pt>
                <c:pt idx="15">
                  <c:v>0</c:v>
                </c:pt>
                <c:pt idx="18">
                  <c:v>0</c:v>
                </c:pt>
                <c:pt idx="21">
                  <c:v>0</c:v>
                </c:pt>
                <c:pt idx="24">
                  <c:v>0</c:v>
                </c:pt>
                <c:pt idx="27">
                  <c:v>0</c:v>
                </c:pt>
                <c:pt idx="30">
                  <c:v>2.3073999999999999</c:v>
                </c:pt>
                <c:pt idx="33">
                  <c:v>0</c:v>
                </c:pt>
                <c:pt idx="36">
                  <c:v>0</c:v>
                </c:pt>
                <c:pt idx="39">
                  <c:v>0</c:v>
                </c:pt>
                <c:pt idx="42">
                  <c:v>6.0548249999999904</c:v>
                </c:pt>
                <c:pt idx="45">
                  <c:v>0</c:v>
                </c:pt>
                <c:pt idx="48">
                  <c:v>0</c:v>
                </c:pt>
                <c:pt idx="51">
                  <c:v>0</c:v>
                </c:pt>
                <c:pt idx="54">
                  <c:v>0</c:v>
                </c:pt>
                <c:pt idx="57">
                  <c:v>1.138140809523809</c:v>
                </c:pt>
                <c:pt idx="60">
                  <c:v>0</c:v>
                </c:pt>
                <c:pt idx="63">
                  <c:v>0.68642132599999806</c:v>
                </c:pt>
                <c:pt idx="66">
                  <c:v>7.5849300000000006E-5</c:v>
                </c:pt>
                <c:pt idx="69">
                  <c:v>0</c:v>
                </c:pt>
                <c:pt idx="72">
                  <c:v>0</c:v>
                </c:pt>
                <c:pt idx="7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6A6-4471-A5EC-3CF97859CCFF}"/>
            </c:ext>
          </c:extLst>
        </c:ser>
        <c:ser>
          <c:idx val="7"/>
          <c:order val="7"/>
          <c:tx>
            <c:strRef>
              <c:f>Volta_SASS_SIM!$J$60</c:f>
              <c:strCache>
                <c:ptCount val="1"/>
                <c:pt idx="0">
                  <c:v>TENSOR</c:v>
                </c:pt>
              </c:strCache>
            </c:strRef>
          </c:tx>
          <c:spPr>
            <a:solidFill>
              <a:schemeClr val="accent2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Volta_SASS_SIM!$B$61:$B$137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Volta_SASS_SIM!$J$61:$J$137</c:f>
              <c:numCache>
                <c:formatCode>0.00</c:formatCode>
                <c:ptCount val="77"/>
                <c:pt idx="0">
                  <c:v>0</c:v>
                </c:pt>
                <c:pt idx="3">
                  <c:v>0</c:v>
                </c:pt>
                <c:pt idx="6">
                  <c:v>0</c:v>
                </c:pt>
                <c:pt idx="9">
                  <c:v>0</c:v>
                </c:pt>
                <c:pt idx="12">
                  <c:v>0</c:v>
                </c:pt>
                <c:pt idx="15">
                  <c:v>0</c:v>
                </c:pt>
                <c:pt idx="18">
                  <c:v>0</c:v>
                </c:pt>
                <c:pt idx="21">
                  <c:v>0</c:v>
                </c:pt>
                <c:pt idx="24">
                  <c:v>0</c:v>
                </c:pt>
                <c:pt idx="27">
                  <c:v>0</c:v>
                </c:pt>
                <c:pt idx="30">
                  <c:v>0</c:v>
                </c:pt>
                <c:pt idx="33">
                  <c:v>0</c:v>
                </c:pt>
                <c:pt idx="36">
                  <c:v>0</c:v>
                </c:pt>
                <c:pt idx="39">
                  <c:v>0</c:v>
                </c:pt>
                <c:pt idx="42">
                  <c:v>0</c:v>
                </c:pt>
                <c:pt idx="45">
                  <c:v>0</c:v>
                </c:pt>
                <c:pt idx="48">
                  <c:v>0</c:v>
                </c:pt>
                <c:pt idx="51">
                  <c:v>0</c:v>
                </c:pt>
                <c:pt idx="54">
                  <c:v>0</c:v>
                </c:pt>
                <c:pt idx="57">
                  <c:v>0</c:v>
                </c:pt>
                <c:pt idx="60">
                  <c:v>0</c:v>
                </c:pt>
                <c:pt idx="63">
                  <c:v>0</c:v>
                </c:pt>
                <c:pt idx="66">
                  <c:v>71.655500000000004</c:v>
                </c:pt>
                <c:pt idx="69">
                  <c:v>20.093499999999999</c:v>
                </c:pt>
                <c:pt idx="72">
                  <c:v>32.221185714285703</c:v>
                </c:pt>
                <c:pt idx="75">
                  <c:v>79.329771428571405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6A6-4471-A5EC-3CF97859CCFF}"/>
            </c:ext>
          </c:extLst>
        </c:ser>
        <c:ser>
          <c:idx val="8"/>
          <c:order val="8"/>
          <c:tx>
            <c:strRef>
              <c:f>Volta_SASS_SIM!$K$60</c:f>
              <c:strCache>
                <c:ptCount val="1"/>
                <c:pt idx="0">
                  <c:v>L1D+SHRD</c:v>
                </c:pt>
              </c:strCache>
            </c:strRef>
          </c:tx>
          <c:spPr>
            <a:solidFill>
              <a:schemeClr val="accent3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Volta_SASS_SIM!$B$61:$B$137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Volta_SASS_SIM!$K$61:$K$137</c:f>
              <c:numCache>
                <c:formatCode>0.00</c:formatCode>
                <c:ptCount val="77"/>
                <c:pt idx="0">
                  <c:v>20.800799999999999</c:v>
                </c:pt>
                <c:pt idx="3">
                  <c:v>15.6608</c:v>
                </c:pt>
                <c:pt idx="6">
                  <c:v>6.3252100000000002</c:v>
                </c:pt>
                <c:pt idx="9">
                  <c:v>15.249384989999999</c:v>
                </c:pt>
                <c:pt idx="12">
                  <c:v>1.9241608110000001</c:v>
                </c:pt>
                <c:pt idx="15">
                  <c:v>3.1317176</c:v>
                </c:pt>
                <c:pt idx="18">
                  <c:v>4.52775882178216</c:v>
                </c:pt>
                <c:pt idx="21">
                  <c:v>3.30781611111111</c:v>
                </c:pt>
                <c:pt idx="24">
                  <c:v>10.41471666666666</c:v>
                </c:pt>
                <c:pt idx="27">
                  <c:v>16.796421764705848</c:v>
                </c:pt>
                <c:pt idx="30">
                  <c:v>7.9836200000000002</c:v>
                </c:pt>
                <c:pt idx="33">
                  <c:v>0.191746</c:v>
                </c:pt>
                <c:pt idx="36">
                  <c:v>11.152683333333329</c:v>
                </c:pt>
                <c:pt idx="39">
                  <c:v>7.0267399999999993</c:v>
                </c:pt>
                <c:pt idx="42">
                  <c:v>0.1049215</c:v>
                </c:pt>
                <c:pt idx="45">
                  <c:v>1.506265</c:v>
                </c:pt>
                <c:pt idx="48">
                  <c:v>22.07657</c:v>
                </c:pt>
                <c:pt idx="51">
                  <c:v>9.5451060000000005</c:v>
                </c:pt>
                <c:pt idx="54">
                  <c:v>1.6482809523809501</c:v>
                </c:pt>
                <c:pt idx="57">
                  <c:v>2.8672042857142799</c:v>
                </c:pt>
                <c:pt idx="60">
                  <c:v>8.8421200000000013</c:v>
                </c:pt>
                <c:pt idx="63">
                  <c:v>12.401687568822</c:v>
                </c:pt>
                <c:pt idx="66">
                  <c:v>7.4254100000000003</c:v>
                </c:pt>
                <c:pt idx="69">
                  <c:v>1.6704788571428559</c:v>
                </c:pt>
                <c:pt idx="72">
                  <c:v>3.8636757142857103</c:v>
                </c:pt>
                <c:pt idx="75">
                  <c:v>9.9299928571428495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6A6-4471-A5EC-3CF97859CCFF}"/>
            </c:ext>
          </c:extLst>
        </c:ser>
        <c:ser>
          <c:idx val="9"/>
          <c:order val="9"/>
          <c:tx>
            <c:strRef>
              <c:f>Volta_SASS_SIM!$L$60</c:f>
              <c:strCache>
                <c:ptCount val="1"/>
                <c:pt idx="0">
                  <c:v>icache + Ccache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Volta_SASS_SIM!$B$61:$B$137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Volta_SASS_SIM!$L$61:$L$137</c:f>
              <c:numCache>
                <c:formatCode>0.00</c:formatCode>
                <c:ptCount val="77"/>
                <c:pt idx="0">
                  <c:v>17.755614599999998</c:v>
                </c:pt>
                <c:pt idx="3">
                  <c:v>13.095494</c:v>
                </c:pt>
                <c:pt idx="6">
                  <c:v>20.913489199999997</c:v>
                </c:pt>
                <c:pt idx="9">
                  <c:v>5.3202708000000003</c:v>
                </c:pt>
                <c:pt idx="12">
                  <c:v>21.678438003</c:v>
                </c:pt>
                <c:pt idx="15">
                  <c:v>8.2330405999999989</c:v>
                </c:pt>
                <c:pt idx="18">
                  <c:v>3.6135119415841572</c:v>
                </c:pt>
                <c:pt idx="21">
                  <c:v>2.3377703444444387</c:v>
                </c:pt>
                <c:pt idx="24">
                  <c:v>13.2270900666666</c:v>
                </c:pt>
                <c:pt idx="27">
                  <c:v>11.492219182352935</c:v>
                </c:pt>
                <c:pt idx="30">
                  <c:v>25.336172999999999</c:v>
                </c:pt>
                <c:pt idx="33">
                  <c:v>17.8460295</c:v>
                </c:pt>
                <c:pt idx="36">
                  <c:v>16.877015550000003</c:v>
                </c:pt>
                <c:pt idx="39">
                  <c:v>19.4073213</c:v>
                </c:pt>
                <c:pt idx="42">
                  <c:v>20.261315999999997</c:v>
                </c:pt>
                <c:pt idx="45">
                  <c:v>12.07903394</c:v>
                </c:pt>
                <c:pt idx="48">
                  <c:v>18.361969999999999</c:v>
                </c:pt>
                <c:pt idx="51">
                  <c:v>14.673065039999999</c:v>
                </c:pt>
                <c:pt idx="54">
                  <c:v>11.944786899999984</c:v>
                </c:pt>
                <c:pt idx="57">
                  <c:v>10.499722790476115</c:v>
                </c:pt>
                <c:pt idx="60">
                  <c:v>22.188435000000002</c:v>
                </c:pt>
                <c:pt idx="63">
                  <c:v>14.78369584</c:v>
                </c:pt>
                <c:pt idx="66">
                  <c:v>6.7847877990000001</c:v>
                </c:pt>
                <c:pt idx="69">
                  <c:v>2.1916874528571384</c:v>
                </c:pt>
                <c:pt idx="72">
                  <c:v>3.2756728257142784</c:v>
                </c:pt>
                <c:pt idx="75">
                  <c:v>7.9760579142857138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6A6-4471-A5EC-3CF97859CCFF}"/>
            </c:ext>
          </c:extLst>
        </c:ser>
        <c:ser>
          <c:idx val="10"/>
          <c:order val="10"/>
          <c:tx>
            <c:strRef>
              <c:f>Volta_SASS_SIM!$M$60</c:f>
              <c:strCache>
                <c:ptCount val="1"/>
                <c:pt idx="0">
                  <c:v>L2 + NOC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Volta_SASS_SIM!$B$61:$B$137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Volta_SASS_SIM!$M$61:$M$137</c:f>
              <c:numCache>
                <c:formatCode>0.00</c:formatCode>
                <c:ptCount val="77"/>
                <c:pt idx="0">
                  <c:v>3.9329700000000001</c:v>
                </c:pt>
                <c:pt idx="3">
                  <c:v>3.219471</c:v>
                </c:pt>
                <c:pt idx="6">
                  <c:v>5.32585</c:v>
                </c:pt>
                <c:pt idx="9">
                  <c:v>9.86479999999999</c:v>
                </c:pt>
                <c:pt idx="12">
                  <c:v>7.4684E-3</c:v>
                </c:pt>
                <c:pt idx="15">
                  <c:v>2.0393587000000002</c:v>
                </c:pt>
                <c:pt idx="18">
                  <c:v>4.2934413465346504</c:v>
                </c:pt>
                <c:pt idx="21">
                  <c:v>6.5522761111111096</c:v>
                </c:pt>
                <c:pt idx="24">
                  <c:v>6.1710666666666603</c:v>
                </c:pt>
                <c:pt idx="27">
                  <c:v>3.8059704117647</c:v>
                </c:pt>
                <c:pt idx="30">
                  <c:v>4.4972200000000004</c:v>
                </c:pt>
                <c:pt idx="33">
                  <c:v>0.31522549999999999</c:v>
                </c:pt>
                <c:pt idx="36">
                  <c:v>5.49661666666666</c:v>
                </c:pt>
                <c:pt idx="39">
                  <c:v>1.207263</c:v>
                </c:pt>
                <c:pt idx="42">
                  <c:v>0.15443670000000001</c:v>
                </c:pt>
                <c:pt idx="45">
                  <c:v>1.125434</c:v>
                </c:pt>
                <c:pt idx="48">
                  <c:v>2.8552520000000001</c:v>
                </c:pt>
                <c:pt idx="51">
                  <c:v>3.3609619999999998</c:v>
                </c:pt>
                <c:pt idx="54">
                  <c:v>1.84687109523809</c:v>
                </c:pt>
                <c:pt idx="57">
                  <c:v>3.2169895238095201</c:v>
                </c:pt>
                <c:pt idx="60">
                  <c:v>5.3506</c:v>
                </c:pt>
                <c:pt idx="63">
                  <c:v>6.0427682000000003</c:v>
                </c:pt>
                <c:pt idx="66">
                  <c:v>4.2923</c:v>
                </c:pt>
                <c:pt idx="69">
                  <c:v>0.53341780000000005</c:v>
                </c:pt>
                <c:pt idx="72">
                  <c:v>1.9388301428571399</c:v>
                </c:pt>
                <c:pt idx="75">
                  <c:v>5.6320314285714197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6A6-4471-A5EC-3CF97859CCFF}"/>
            </c:ext>
          </c:extLst>
        </c:ser>
        <c:ser>
          <c:idx val="11"/>
          <c:order val="11"/>
          <c:tx>
            <c:strRef>
              <c:f>Volta_SASS_SIM!$N$60</c:f>
              <c:strCache>
                <c:ptCount val="1"/>
                <c:pt idx="0">
                  <c:v>DRAM + MC</c:v>
                </c:pt>
              </c:strCache>
            </c:strRef>
          </c:tx>
          <c:spPr>
            <a:solidFill>
              <a:schemeClr val="bg1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Volta_SASS_SIM!$B$61:$B$137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Volta_SASS_SIM!$N$61:$N$137</c:f>
              <c:numCache>
                <c:formatCode>0.00</c:formatCode>
                <c:ptCount val="77"/>
                <c:pt idx="0">
                  <c:v>12.876609999999999</c:v>
                </c:pt>
                <c:pt idx="3">
                  <c:v>11.519780000000001</c:v>
                </c:pt>
                <c:pt idx="6">
                  <c:v>2.5938599999999998</c:v>
                </c:pt>
                <c:pt idx="9">
                  <c:v>30.883109999999999</c:v>
                </c:pt>
                <c:pt idx="12">
                  <c:v>0.55272032999999998</c:v>
                </c:pt>
                <c:pt idx="15">
                  <c:v>1.14863552</c:v>
                </c:pt>
                <c:pt idx="18">
                  <c:v>1.70297463663366</c:v>
                </c:pt>
                <c:pt idx="21">
                  <c:v>35.9935838888888</c:v>
                </c:pt>
                <c:pt idx="24">
                  <c:v>33.964593333333298</c:v>
                </c:pt>
                <c:pt idx="27">
                  <c:v>45.799788235294102</c:v>
                </c:pt>
                <c:pt idx="30">
                  <c:v>13.9163</c:v>
                </c:pt>
                <c:pt idx="33">
                  <c:v>0.68232976249999999</c:v>
                </c:pt>
                <c:pt idx="36">
                  <c:v>33.287469999999999</c:v>
                </c:pt>
                <c:pt idx="39">
                  <c:v>8.8680099999999999</c:v>
                </c:pt>
                <c:pt idx="42">
                  <c:v>0.74963650000000004</c:v>
                </c:pt>
                <c:pt idx="45">
                  <c:v>5.1155900000000001</c:v>
                </c:pt>
                <c:pt idx="48">
                  <c:v>5.91371</c:v>
                </c:pt>
                <c:pt idx="51">
                  <c:v>32.994790000000002</c:v>
                </c:pt>
                <c:pt idx="54">
                  <c:v>8.6294828571428503</c:v>
                </c:pt>
                <c:pt idx="57">
                  <c:v>14.4081242857142</c:v>
                </c:pt>
                <c:pt idx="60">
                  <c:v>20.105730000000001</c:v>
                </c:pt>
                <c:pt idx="63">
                  <c:v>17.493790300000001</c:v>
                </c:pt>
                <c:pt idx="66">
                  <c:v>11.966329999999999</c:v>
                </c:pt>
                <c:pt idx="69">
                  <c:v>5.9361934285714204</c:v>
                </c:pt>
                <c:pt idx="72">
                  <c:v>9.9149914285714207</c:v>
                </c:pt>
                <c:pt idx="75">
                  <c:v>9.3551728571428594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6A6-4471-A5EC-3CF97859CCFF}"/>
            </c:ext>
          </c:extLst>
        </c:ser>
        <c:ser>
          <c:idx val="12"/>
          <c:order val="12"/>
          <c:tx>
            <c:strRef>
              <c:f>Volta_SASS_SIM!$O$60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Volta_SASS_SIM!$B$61:$B$137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Volta_SASS_SIM!$O$61:$O$137</c:f>
              <c:numCache>
                <c:formatCode>0.00</c:formatCode>
                <c:ptCount val="77"/>
                <c:pt idx="0">
                  <c:v>6.3023400000000001</c:v>
                </c:pt>
                <c:pt idx="3">
                  <c:v>6.10107</c:v>
                </c:pt>
                <c:pt idx="6">
                  <c:v>6.4529700000000005</c:v>
                </c:pt>
                <c:pt idx="9">
                  <c:v>2.6262829999999999</c:v>
                </c:pt>
                <c:pt idx="12">
                  <c:v>9.9717000000000002</c:v>
                </c:pt>
                <c:pt idx="15">
                  <c:v>3.7821791</c:v>
                </c:pt>
                <c:pt idx="18">
                  <c:v>1.787766306930693</c:v>
                </c:pt>
                <c:pt idx="21">
                  <c:v>1.1004054444444429</c:v>
                </c:pt>
                <c:pt idx="24">
                  <c:v>6.47135999999999</c:v>
                </c:pt>
                <c:pt idx="27">
                  <c:v>5.6042034117646917</c:v>
                </c:pt>
                <c:pt idx="30">
                  <c:v>10.294879999999999</c:v>
                </c:pt>
                <c:pt idx="33">
                  <c:v>12.68449</c:v>
                </c:pt>
                <c:pt idx="36">
                  <c:v>7.6523624999999811</c:v>
                </c:pt>
                <c:pt idx="39">
                  <c:v>9.5946500000000015</c:v>
                </c:pt>
                <c:pt idx="42">
                  <c:v>10.042435000000001</c:v>
                </c:pt>
                <c:pt idx="45">
                  <c:v>7.8683580000000006</c:v>
                </c:pt>
                <c:pt idx="48">
                  <c:v>8.9025499999999997</c:v>
                </c:pt>
                <c:pt idx="51">
                  <c:v>6.6991999999999994</c:v>
                </c:pt>
                <c:pt idx="54">
                  <c:v>6.1255208571428481</c:v>
                </c:pt>
                <c:pt idx="57">
                  <c:v>5.1151079999999904</c:v>
                </c:pt>
                <c:pt idx="60">
                  <c:v>9.6955799999999996</c:v>
                </c:pt>
                <c:pt idx="63">
                  <c:v>6.9429774999999889</c:v>
                </c:pt>
                <c:pt idx="66">
                  <c:v>3.4419680000000001</c:v>
                </c:pt>
                <c:pt idx="69">
                  <c:v>0.99233457142857096</c:v>
                </c:pt>
                <c:pt idx="72">
                  <c:v>1.5978701428571409</c:v>
                </c:pt>
                <c:pt idx="75">
                  <c:v>3.9685799999999887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6A6-4471-A5EC-3CF97859CCFF}"/>
            </c:ext>
          </c:extLst>
        </c:ser>
        <c:ser>
          <c:idx val="13"/>
          <c:order val="13"/>
          <c:tx>
            <c:strRef>
              <c:f>Volta_SASS_SIM!$P$60</c:f>
              <c:strCache>
                <c:ptCount val="1"/>
                <c:pt idx="0">
                  <c:v>Measured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Volta_SASS_SIM!$B$61:$B$137</c:f>
              <c:strCache>
                <c:ptCount val="76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  <c:pt idx="66">
                  <c:v>cTensor_K1</c:v>
                </c:pt>
                <c:pt idx="69">
                  <c:v>cutlass_K1</c:v>
                </c:pt>
                <c:pt idx="72">
                  <c:v>cutlass_K2</c:v>
                </c:pt>
                <c:pt idx="75">
                  <c:v>cutlass_K3</c:v>
                </c:pt>
              </c:strCache>
            </c:strRef>
          </c:cat>
          <c:val>
            <c:numRef>
              <c:f>Volta_SASS_SIM!$P$61:$P$137</c:f>
              <c:numCache>
                <c:formatCode>0.00</c:formatCode>
                <c:ptCount val="77"/>
                <c:pt idx="1">
                  <c:v>172.69880000000001</c:v>
                </c:pt>
                <c:pt idx="4">
                  <c:v>156.97620000000001</c:v>
                </c:pt>
                <c:pt idx="7">
                  <c:v>219.7978</c:v>
                </c:pt>
                <c:pt idx="10">
                  <c:v>152.1182</c:v>
                </c:pt>
                <c:pt idx="13">
                  <c:v>169.6574</c:v>
                </c:pt>
                <c:pt idx="16">
                  <c:v>111.86036</c:v>
                </c:pt>
                <c:pt idx="19">
                  <c:v>130.0522</c:v>
                </c:pt>
                <c:pt idx="22">
                  <c:v>121.5072</c:v>
                </c:pt>
                <c:pt idx="25">
                  <c:v>167.12520000000001</c:v>
                </c:pt>
                <c:pt idx="28">
                  <c:v>194.54820000000001</c:v>
                </c:pt>
                <c:pt idx="31">
                  <c:v>229.55340000000001</c:v>
                </c:pt>
                <c:pt idx="34">
                  <c:v>151.86259999999999</c:v>
                </c:pt>
                <c:pt idx="37">
                  <c:v>172.8844</c:v>
                </c:pt>
                <c:pt idx="40">
                  <c:v>201.33680000000001</c:v>
                </c:pt>
                <c:pt idx="43">
                  <c:v>189.4032</c:v>
                </c:pt>
                <c:pt idx="46">
                  <c:v>142.4556</c:v>
                </c:pt>
                <c:pt idx="49">
                  <c:v>217.49260000000001</c:v>
                </c:pt>
                <c:pt idx="52">
                  <c:v>152.56379999999999</c:v>
                </c:pt>
                <c:pt idx="55">
                  <c:v>153.00640000000001</c:v>
                </c:pt>
                <c:pt idx="58">
                  <c:v>145.70959999999999</c:v>
                </c:pt>
                <c:pt idx="61">
                  <c:v>200.44399999999999</c:v>
                </c:pt>
                <c:pt idx="64">
                  <c:v>188.54500000000002</c:v>
                </c:pt>
                <c:pt idx="67">
                  <c:v>181.99199999999999</c:v>
                </c:pt>
                <c:pt idx="70">
                  <c:v>101.92142</c:v>
                </c:pt>
                <c:pt idx="73">
                  <c:v>121.6066</c:v>
                </c:pt>
                <c:pt idx="76">
                  <c:v>177.99639999999999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6A6-4471-A5EC-3CF97859C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307527840"/>
        <c:axId val="1307532432"/>
      </c:barChart>
      <c:catAx>
        <c:axId val="130752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  <a:headEnd type="none" w="sm" len="sm"/>
            <a:tailEnd type="none" w="sm" len="sm"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3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532432"/>
        <c:crosses val="autoZero"/>
        <c:auto val="1"/>
        <c:lblAlgn val="ctr"/>
        <c:lblOffset val="100"/>
        <c:tickLblSkip val="1"/>
        <c:tickMarkSkip val="3"/>
        <c:noMultiLvlLbl val="0"/>
      </c:catAx>
      <c:valAx>
        <c:axId val="13075324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0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4000" b="1">
                    <a:solidFill>
                      <a:sysClr val="windowText" lastClr="000000"/>
                    </a:solidFill>
                  </a:rPr>
                  <a:t>power</a:t>
                </a:r>
                <a:r>
                  <a:rPr lang="en-US" sz="4000" b="1" baseline="0">
                    <a:solidFill>
                      <a:sysClr val="windowText" lastClr="000000"/>
                    </a:solidFill>
                  </a:rPr>
                  <a:t> (W)</a:t>
                </a:r>
                <a:endParaRPr lang="en-US" sz="40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5.9220517759212337E-3"/>
              <c:y val="0.20385121759248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000" b="1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527840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165915223076376"/>
          <c:y val="1.4285832423671066E-3"/>
          <c:w val="9.6068560772656852E-2"/>
          <c:h val="0.98633800982435249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FIGURE 12 (A)</a:t>
            </a:r>
            <a:r>
              <a:rPr lang="en-US" sz="2800" baseline="0"/>
              <a:t> PASCAL TITAN X RELATIVE TO VOLTA GV100</a:t>
            </a:r>
            <a:endParaRPr lang="en-US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580970218740076E-2"/>
          <c:y val="0.14034565228459853"/>
          <c:w val="0.83118447510801541"/>
          <c:h val="0.798662903117436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'Relative Accuracy (Fig 12)'!$C$6</c:f>
              <c:strCache>
                <c:ptCount val="1"/>
                <c:pt idx="0">
                  <c:v>Modeled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26"/>
            <c:invertIfNegative val="0"/>
            <c:bubble3D val="0"/>
            <c:spPr>
              <a:solidFill>
                <a:srgbClr val="E6A7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28E-4793-ADBA-ABB45707B952}"/>
              </c:ext>
            </c:extLst>
          </c:dPt>
          <c:cat>
            <c:strRef>
              <c:f>'Relative Accuracy (Fig 12)'!$B$7:$B$33</c:f>
              <c:strCache>
                <c:ptCount val="27"/>
                <c:pt idx="0">
                  <c:v>b+tree_K1</c:v>
                </c:pt>
                <c:pt idx="1">
                  <c:v>b+tree_K2</c:v>
                </c:pt>
                <c:pt idx="2">
                  <c:v>bprop_K1</c:v>
                </c:pt>
                <c:pt idx="3">
                  <c:v>bprop_K2</c:v>
                </c:pt>
                <c:pt idx="4">
                  <c:v>binOpt_K1</c:v>
                </c:pt>
                <c:pt idx="5">
                  <c:v>dct_K1</c:v>
                </c:pt>
                <c:pt idx="6">
                  <c:v>dct_K2</c:v>
                </c:pt>
                <c:pt idx="7">
                  <c:v>walsh_K1</c:v>
                </c:pt>
                <c:pt idx="8">
                  <c:v>walsh_K2</c:v>
                </c:pt>
                <c:pt idx="9">
                  <c:v>histo_K1</c:v>
                </c:pt>
                <c:pt idx="10">
                  <c:v>hspot_K1</c:v>
                </c:pt>
                <c:pt idx="11">
                  <c:v>kmns_K1</c:v>
                </c:pt>
                <c:pt idx="12">
                  <c:v>mSort_K1</c:v>
                </c:pt>
                <c:pt idx="13">
                  <c:v>mSort_K2</c:v>
                </c:pt>
                <c:pt idx="14">
                  <c:v>mriq_K1</c:v>
                </c:pt>
                <c:pt idx="15">
                  <c:v>sad_K1</c:v>
                </c:pt>
                <c:pt idx="16">
                  <c:v>sgemm_K1</c:v>
                </c:pt>
                <c:pt idx="17">
                  <c:v>pfind_K1</c:v>
                </c:pt>
                <c:pt idx="18">
                  <c:v>qrng_K1</c:v>
                </c:pt>
                <c:pt idx="19">
                  <c:v>qrng_K2</c:v>
                </c:pt>
                <c:pt idx="20">
                  <c:v>sobol_K1</c:v>
                </c:pt>
                <c:pt idx="21">
                  <c:v>srad_K1</c:v>
                </c:pt>
                <c:pt idx="22">
                  <c:v>cTensor_K1</c:v>
                </c:pt>
                <c:pt idx="23">
                  <c:v>cutlass_K1</c:v>
                </c:pt>
                <c:pt idx="24">
                  <c:v>cutlass_K2</c:v>
                </c:pt>
                <c:pt idx="25">
                  <c:v>cutlass_K3</c:v>
                </c:pt>
                <c:pt idx="26">
                  <c:v>Avg.</c:v>
                </c:pt>
              </c:strCache>
            </c:strRef>
          </c:cat>
          <c:val>
            <c:numRef>
              <c:f>'Relative Accuracy (Fig 12)'!$C$7:$C$33</c:f>
              <c:numCache>
                <c:formatCode>0%</c:formatCode>
                <c:ptCount val="27"/>
                <c:pt idx="0">
                  <c:v>-0.38679812662842167</c:v>
                </c:pt>
                <c:pt idx="1">
                  <c:v>-0.31900385492673594</c:v>
                </c:pt>
                <c:pt idx="2">
                  <c:v>-0.17677594178073089</c:v>
                </c:pt>
                <c:pt idx="3">
                  <c:v>-0.44368535315385216</c:v>
                </c:pt>
                <c:pt idx="4">
                  <c:v>-0.34093734809693105</c:v>
                </c:pt>
                <c:pt idx="5">
                  <c:v>-0.11906096474441362</c:v>
                </c:pt>
                <c:pt idx="6">
                  <c:v>-3.1087888770370744E-2</c:v>
                </c:pt>
                <c:pt idx="7">
                  <c:v>-0.17010924491800739</c:v>
                </c:pt>
                <c:pt idx="8">
                  <c:v>-0.35545563234981875</c:v>
                </c:pt>
                <c:pt idx="9">
                  <c:v>-0.45151095653567824</c:v>
                </c:pt>
                <c:pt idx="10">
                  <c:v>-0.34845205972198467</c:v>
                </c:pt>
                <c:pt idx="11">
                  <c:v>-0.18095525188722908</c:v>
                </c:pt>
                <c:pt idx="12">
                  <c:v>-0.37031904279422306</c:v>
                </c:pt>
                <c:pt idx="13">
                  <c:v>-0.31344018705657128</c:v>
                </c:pt>
                <c:pt idx="14">
                  <c:v>-0.20459461008352303</c:v>
                </c:pt>
                <c:pt idx="15">
                  <c:v>-1.3086864759034257E-2</c:v>
                </c:pt>
                <c:pt idx="16">
                  <c:v>-0.37666325606423751</c:v>
                </c:pt>
                <c:pt idx="17">
                  <c:v>-0.355848299875478</c:v>
                </c:pt>
                <c:pt idx="18">
                  <c:v>-6.4997697426900314E-2</c:v>
                </c:pt>
                <c:pt idx="19">
                  <c:v>-0.12111540669741579</c:v>
                </c:pt>
                <c:pt idx="20">
                  <c:v>-0.4153630559712661</c:v>
                </c:pt>
                <c:pt idx="21">
                  <c:v>-0.36692966077805561</c:v>
                </c:pt>
                <c:pt idx="26">
                  <c:v>-0.2693723047736763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8E-4793-ADBA-ABB45707B952}"/>
            </c:ext>
          </c:extLst>
        </c:ser>
        <c:ser>
          <c:idx val="1"/>
          <c:order val="1"/>
          <c:tx>
            <c:strRef>
              <c:f>'Relative Accuracy (Fig 12)'!$D$6</c:f>
              <c:strCache>
                <c:ptCount val="1"/>
                <c:pt idx="0">
                  <c:v>Measured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Pt>
            <c:idx val="26"/>
            <c:invertIfNegative val="0"/>
            <c:bubble3D val="0"/>
            <c:spPr>
              <a:solidFill>
                <a:srgbClr val="91000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28E-4793-ADBA-ABB45707B952}"/>
              </c:ext>
            </c:extLst>
          </c:dPt>
          <c:cat>
            <c:strRef>
              <c:f>'Relative Accuracy (Fig 12)'!$B$7:$B$33</c:f>
              <c:strCache>
                <c:ptCount val="27"/>
                <c:pt idx="0">
                  <c:v>b+tree_K1</c:v>
                </c:pt>
                <c:pt idx="1">
                  <c:v>b+tree_K2</c:v>
                </c:pt>
                <c:pt idx="2">
                  <c:v>bprop_K1</c:v>
                </c:pt>
                <c:pt idx="3">
                  <c:v>bprop_K2</c:v>
                </c:pt>
                <c:pt idx="4">
                  <c:v>binOpt_K1</c:v>
                </c:pt>
                <c:pt idx="5">
                  <c:v>dct_K1</c:v>
                </c:pt>
                <c:pt idx="6">
                  <c:v>dct_K2</c:v>
                </c:pt>
                <c:pt idx="7">
                  <c:v>walsh_K1</c:v>
                </c:pt>
                <c:pt idx="8">
                  <c:v>walsh_K2</c:v>
                </c:pt>
                <c:pt idx="9">
                  <c:v>histo_K1</c:v>
                </c:pt>
                <c:pt idx="10">
                  <c:v>hspot_K1</c:v>
                </c:pt>
                <c:pt idx="11">
                  <c:v>kmns_K1</c:v>
                </c:pt>
                <c:pt idx="12">
                  <c:v>mSort_K1</c:v>
                </c:pt>
                <c:pt idx="13">
                  <c:v>mSort_K2</c:v>
                </c:pt>
                <c:pt idx="14">
                  <c:v>mriq_K1</c:v>
                </c:pt>
                <c:pt idx="15">
                  <c:v>sad_K1</c:v>
                </c:pt>
                <c:pt idx="16">
                  <c:v>sgemm_K1</c:v>
                </c:pt>
                <c:pt idx="17">
                  <c:v>pfind_K1</c:v>
                </c:pt>
                <c:pt idx="18">
                  <c:v>qrng_K1</c:v>
                </c:pt>
                <c:pt idx="19">
                  <c:v>qrng_K2</c:v>
                </c:pt>
                <c:pt idx="20">
                  <c:v>sobol_K1</c:v>
                </c:pt>
                <c:pt idx="21">
                  <c:v>srad_K1</c:v>
                </c:pt>
                <c:pt idx="22">
                  <c:v>cTensor_K1</c:v>
                </c:pt>
                <c:pt idx="23">
                  <c:v>cutlass_K1</c:v>
                </c:pt>
                <c:pt idx="24">
                  <c:v>cutlass_K2</c:v>
                </c:pt>
                <c:pt idx="25">
                  <c:v>cutlass_K3</c:v>
                </c:pt>
                <c:pt idx="26">
                  <c:v>Avg.</c:v>
                </c:pt>
              </c:strCache>
            </c:strRef>
          </c:cat>
          <c:val>
            <c:numRef>
              <c:f>'Relative Accuracy (Fig 12)'!$D$7:$D$33</c:f>
              <c:numCache>
                <c:formatCode>0%</c:formatCode>
                <c:ptCount val="27"/>
                <c:pt idx="0">
                  <c:v>-0.37299795945310565</c:v>
                </c:pt>
                <c:pt idx="1">
                  <c:v>-0.35592147089813625</c:v>
                </c:pt>
                <c:pt idx="2">
                  <c:v>-0.37606290872793091</c:v>
                </c:pt>
                <c:pt idx="3">
                  <c:v>-0.32083077501574431</c:v>
                </c:pt>
                <c:pt idx="4">
                  <c:v>-0.37866940473369659</c:v>
                </c:pt>
                <c:pt idx="5">
                  <c:v>-0.16330205505030271</c:v>
                </c:pt>
                <c:pt idx="6">
                  <c:v>-0.16119834958578175</c:v>
                </c:pt>
                <c:pt idx="7">
                  <c:v>-0.10161702351794803</c:v>
                </c:pt>
                <c:pt idx="8">
                  <c:v>-0.22653196525718436</c:v>
                </c:pt>
                <c:pt idx="9">
                  <c:v>-0.2741644487073126</c:v>
                </c:pt>
                <c:pt idx="10">
                  <c:v>-0.52860641576208411</c:v>
                </c:pt>
                <c:pt idx="11">
                  <c:v>-0.21782914292261552</c:v>
                </c:pt>
                <c:pt idx="12">
                  <c:v>-0.19809614594106434</c:v>
                </c:pt>
                <c:pt idx="13">
                  <c:v>-0.41774181371711483</c:v>
                </c:pt>
                <c:pt idx="14">
                  <c:v>-0.23973037414362586</c:v>
                </c:pt>
                <c:pt idx="15">
                  <c:v>-0.19298831823155199</c:v>
                </c:pt>
                <c:pt idx="16">
                  <c:v>-0.3029341381423245</c:v>
                </c:pt>
                <c:pt idx="17">
                  <c:v>-0.20970767639505569</c:v>
                </c:pt>
                <c:pt idx="18">
                  <c:v>-7.4108011168161018E-3</c:v>
                </c:pt>
                <c:pt idx="19">
                  <c:v>-2.6145154471634111E-2</c:v>
                </c:pt>
                <c:pt idx="20">
                  <c:v>-0.25349474167348474</c:v>
                </c:pt>
                <c:pt idx="21">
                  <c:v>-0.31643904638150044</c:v>
                </c:pt>
                <c:pt idx="26">
                  <c:v>-0.256473642265728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8E-4793-ADBA-ABB45707B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5"/>
        <c:axId val="905451312"/>
        <c:axId val="900089944"/>
      </c:barChart>
      <c:catAx>
        <c:axId val="90545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089944"/>
        <c:crosses val="autoZero"/>
        <c:auto val="1"/>
        <c:lblAlgn val="ctr"/>
        <c:lblOffset val="100"/>
        <c:noMultiLvlLbl val="0"/>
      </c:catAx>
      <c:valAx>
        <c:axId val="90008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600"/>
                  <a:t>Relative</a:t>
                </a:r>
                <a:r>
                  <a:rPr lang="en-US" sz="3600" baseline="0"/>
                  <a:t> Power</a:t>
                </a:r>
                <a:endParaRPr lang="en-US" sz="3600"/>
              </a:p>
            </c:rich>
          </c:tx>
          <c:layout>
            <c:manualLayout>
              <c:xMode val="edge"/>
              <c:yMode val="edge"/>
              <c:x val="3.2129859265200194E-4"/>
              <c:y val="0.179875241179384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45131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293177253417811"/>
          <c:y val="0.28525852169013394"/>
          <c:w val="9.3293114150848774E-2"/>
          <c:h val="0.429634398413650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800" b="1" i="0" baseline="0">
                <a:effectLst/>
              </a:rPr>
              <a:t>FIGURE 12 (B) TURING RTX 2060S RELATIVE TO VOLTA GV100</a:t>
            </a:r>
            <a:endParaRPr lang="en-US" sz="2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535904196099955E-2"/>
          <c:y val="0.12767312705028611"/>
          <c:w val="0.83095596846021957"/>
          <c:h val="0.817557712696550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'Relative Accuracy (Fig 12)'!$G$6</c:f>
              <c:strCache>
                <c:ptCount val="1"/>
                <c:pt idx="0">
                  <c:v>Modeled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381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D67-4380-A9B3-E956718C5264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381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D67-4380-A9B3-E956718C5264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381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D67-4380-A9B3-E956718C5264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381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D67-4380-A9B3-E956718C5264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381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D67-4380-A9B3-E956718C5264}"/>
              </c:ext>
            </c:extLst>
          </c:dPt>
          <c:dPt>
            <c:idx val="26"/>
            <c:invertIfNegative val="0"/>
            <c:bubble3D val="0"/>
            <c:spPr>
              <a:solidFill>
                <a:srgbClr val="E6A7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D67-4380-A9B3-E956718C5264}"/>
              </c:ext>
            </c:extLst>
          </c:dPt>
          <c:cat>
            <c:strRef>
              <c:f>'Relative Accuracy (Fig 12)'!$B$7:$B$33</c:f>
              <c:strCache>
                <c:ptCount val="27"/>
                <c:pt idx="0">
                  <c:v>b+tree_K1</c:v>
                </c:pt>
                <c:pt idx="1">
                  <c:v>b+tree_K2</c:v>
                </c:pt>
                <c:pt idx="2">
                  <c:v>bprop_K1</c:v>
                </c:pt>
                <c:pt idx="3">
                  <c:v>bprop_K2</c:v>
                </c:pt>
                <c:pt idx="4">
                  <c:v>binOpt_K1</c:v>
                </c:pt>
                <c:pt idx="5">
                  <c:v>dct_K1</c:v>
                </c:pt>
                <c:pt idx="6">
                  <c:v>dct_K2</c:v>
                </c:pt>
                <c:pt idx="7">
                  <c:v>walsh_K1</c:v>
                </c:pt>
                <c:pt idx="8">
                  <c:v>walsh_K2</c:v>
                </c:pt>
                <c:pt idx="9">
                  <c:v>histo_K1</c:v>
                </c:pt>
                <c:pt idx="10">
                  <c:v>hspot_K1</c:v>
                </c:pt>
                <c:pt idx="11">
                  <c:v>kmns_K1</c:v>
                </c:pt>
                <c:pt idx="12">
                  <c:v>mSort_K1</c:v>
                </c:pt>
                <c:pt idx="13">
                  <c:v>mSort_K2</c:v>
                </c:pt>
                <c:pt idx="14">
                  <c:v>mriq_K1</c:v>
                </c:pt>
                <c:pt idx="15">
                  <c:v>sad_K1</c:v>
                </c:pt>
                <c:pt idx="16">
                  <c:v>sgemm_K1</c:v>
                </c:pt>
                <c:pt idx="17">
                  <c:v>pfind_K1</c:v>
                </c:pt>
                <c:pt idx="18">
                  <c:v>qrng_K1</c:v>
                </c:pt>
                <c:pt idx="19">
                  <c:v>qrng_K2</c:v>
                </c:pt>
                <c:pt idx="20">
                  <c:v>sobol_K1</c:v>
                </c:pt>
                <c:pt idx="21">
                  <c:v>srad_K1</c:v>
                </c:pt>
                <c:pt idx="22">
                  <c:v>cTensor_K1</c:v>
                </c:pt>
                <c:pt idx="23">
                  <c:v>cutlass_K1</c:v>
                </c:pt>
                <c:pt idx="24">
                  <c:v>cutlass_K2</c:v>
                </c:pt>
                <c:pt idx="25">
                  <c:v>cutlass_K3</c:v>
                </c:pt>
                <c:pt idx="26">
                  <c:v>Avg.</c:v>
                </c:pt>
              </c:strCache>
            </c:strRef>
          </c:cat>
          <c:val>
            <c:numRef>
              <c:f>'Relative Accuracy (Fig 12)'!$G$7:$G$33</c:f>
              <c:numCache>
                <c:formatCode>0%</c:formatCode>
                <c:ptCount val="27"/>
                <c:pt idx="0">
                  <c:v>-0.24606927613756746</c:v>
                </c:pt>
                <c:pt idx="1">
                  <c:v>-0.21804650136374598</c:v>
                </c:pt>
                <c:pt idx="2">
                  <c:v>1.0607127898820021E-3</c:v>
                </c:pt>
                <c:pt idx="3">
                  <c:v>-4.939500224941816E-2</c:v>
                </c:pt>
                <c:pt idx="4">
                  <c:v>-0.13890346516991359</c:v>
                </c:pt>
                <c:pt idx="5">
                  <c:v>-0.39695092894916678</c:v>
                </c:pt>
                <c:pt idx="6">
                  <c:v>0.39174939105320566</c:v>
                </c:pt>
                <c:pt idx="7">
                  <c:v>0.24918445383606466</c:v>
                </c:pt>
                <c:pt idx="8">
                  <c:v>-0.27040728857127388</c:v>
                </c:pt>
                <c:pt idx="9">
                  <c:v>0.11159823386390971</c:v>
                </c:pt>
                <c:pt idx="10">
                  <c:v>0.17555121540074964</c:v>
                </c:pt>
                <c:pt idx="11">
                  <c:v>-3.8910245119105295E-3</c:v>
                </c:pt>
                <c:pt idx="12">
                  <c:v>-0.18291459693380141</c:v>
                </c:pt>
                <c:pt idx="13">
                  <c:v>-0.17476756048524675</c:v>
                </c:pt>
                <c:pt idx="14">
                  <c:v>-0.18072715591004659</c:v>
                </c:pt>
                <c:pt idx="15">
                  <c:v>-0.30750158635759284</c:v>
                </c:pt>
                <c:pt idx="16">
                  <c:v>-0.25502560190062556</c:v>
                </c:pt>
                <c:pt idx="17">
                  <c:v>-0.17511416507941013</c:v>
                </c:pt>
                <c:pt idx="18">
                  <c:v>-0.13729378321815947</c:v>
                </c:pt>
                <c:pt idx="19">
                  <c:v>-0.10053293625329932</c:v>
                </c:pt>
                <c:pt idx="20">
                  <c:v>-0.14146696616433707</c:v>
                </c:pt>
                <c:pt idx="21">
                  <c:v>-0.15940931605353548</c:v>
                </c:pt>
                <c:pt idx="22">
                  <c:v>5.0781700075163924E-4</c:v>
                </c:pt>
                <c:pt idx="23">
                  <c:v>0.19944988214690543</c:v>
                </c:pt>
                <c:pt idx="24">
                  <c:v>-0.21611570805269736</c:v>
                </c:pt>
                <c:pt idx="25">
                  <c:v>-8.846225980028348E-2</c:v>
                </c:pt>
                <c:pt idx="26">
                  <c:v>-8.8995900656560128E-2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D67-4380-A9B3-E956718C5264}"/>
            </c:ext>
          </c:extLst>
        </c:ser>
        <c:ser>
          <c:idx val="1"/>
          <c:order val="1"/>
          <c:tx>
            <c:strRef>
              <c:f>'Relative Accuracy (Fig 12)'!$H$6</c:f>
              <c:strCache>
                <c:ptCount val="1"/>
                <c:pt idx="0">
                  <c:v>Measured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tx2"/>
              </a:solidFill>
              <a:ln w="381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ED67-4380-A9B3-E956718C5264}"/>
              </c:ext>
            </c:extLst>
          </c:dPt>
          <c:dPt>
            <c:idx val="11"/>
            <c:invertIfNegative val="0"/>
            <c:bubble3D val="0"/>
            <c:spPr>
              <a:solidFill>
                <a:schemeClr val="tx2"/>
              </a:solidFill>
              <a:ln w="381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ED67-4380-A9B3-E956718C5264}"/>
              </c:ext>
            </c:extLst>
          </c:dPt>
          <c:dPt>
            <c:idx val="15"/>
            <c:invertIfNegative val="0"/>
            <c:bubble3D val="0"/>
            <c:spPr>
              <a:solidFill>
                <a:schemeClr val="tx2"/>
              </a:solidFill>
              <a:ln w="381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ED67-4380-A9B3-E956718C5264}"/>
              </c:ext>
            </c:extLst>
          </c:dPt>
          <c:dPt>
            <c:idx val="17"/>
            <c:invertIfNegative val="0"/>
            <c:bubble3D val="0"/>
            <c:spPr>
              <a:solidFill>
                <a:schemeClr val="tx2"/>
              </a:solidFill>
              <a:ln w="381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ED67-4380-A9B3-E956718C5264}"/>
              </c:ext>
            </c:extLst>
          </c:dPt>
          <c:dPt>
            <c:idx val="18"/>
            <c:invertIfNegative val="0"/>
            <c:bubble3D val="0"/>
            <c:spPr>
              <a:solidFill>
                <a:schemeClr val="tx2"/>
              </a:solidFill>
              <a:ln w="381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ED67-4380-A9B3-E956718C5264}"/>
              </c:ext>
            </c:extLst>
          </c:dPt>
          <c:dPt>
            <c:idx val="26"/>
            <c:invertIfNegative val="0"/>
            <c:bubble3D val="0"/>
            <c:spPr>
              <a:solidFill>
                <a:srgbClr val="91000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ED67-4380-A9B3-E956718C5264}"/>
              </c:ext>
            </c:extLst>
          </c:dPt>
          <c:cat>
            <c:strRef>
              <c:f>'Relative Accuracy (Fig 12)'!$B$7:$B$33</c:f>
              <c:strCache>
                <c:ptCount val="27"/>
                <c:pt idx="0">
                  <c:v>b+tree_K1</c:v>
                </c:pt>
                <c:pt idx="1">
                  <c:v>b+tree_K2</c:v>
                </c:pt>
                <c:pt idx="2">
                  <c:v>bprop_K1</c:v>
                </c:pt>
                <c:pt idx="3">
                  <c:v>bprop_K2</c:v>
                </c:pt>
                <c:pt idx="4">
                  <c:v>binOpt_K1</c:v>
                </c:pt>
                <c:pt idx="5">
                  <c:v>dct_K1</c:v>
                </c:pt>
                <c:pt idx="6">
                  <c:v>dct_K2</c:v>
                </c:pt>
                <c:pt idx="7">
                  <c:v>walsh_K1</c:v>
                </c:pt>
                <c:pt idx="8">
                  <c:v>walsh_K2</c:v>
                </c:pt>
                <c:pt idx="9">
                  <c:v>histo_K1</c:v>
                </c:pt>
                <c:pt idx="10">
                  <c:v>hspot_K1</c:v>
                </c:pt>
                <c:pt idx="11">
                  <c:v>kmns_K1</c:v>
                </c:pt>
                <c:pt idx="12">
                  <c:v>mSort_K1</c:v>
                </c:pt>
                <c:pt idx="13">
                  <c:v>mSort_K2</c:v>
                </c:pt>
                <c:pt idx="14">
                  <c:v>mriq_K1</c:v>
                </c:pt>
                <c:pt idx="15">
                  <c:v>sad_K1</c:v>
                </c:pt>
                <c:pt idx="16">
                  <c:v>sgemm_K1</c:v>
                </c:pt>
                <c:pt idx="17">
                  <c:v>pfind_K1</c:v>
                </c:pt>
                <c:pt idx="18">
                  <c:v>qrng_K1</c:v>
                </c:pt>
                <c:pt idx="19">
                  <c:v>qrng_K2</c:v>
                </c:pt>
                <c:pt idx="20">
                  <c:v>sobol_K1</c:v>
                </c:pt>
                <c:pt idx="21">
                  <c:v>srad_K1</c:v>
                </c:pt>
                <c:pt idx="22">
                  <c:v>cTensor_K1</c:v>
                </c:pt>
                <c:pt idx="23">
                  <c:v>cutlass_K1</c:v>
                </c:pt>
                <c:pt idx="24">
                  <c:v>cutlass_K2</c:v>
                </c:pt>
                <c:pt idx="25">
                  <c:v>cutlass_K3</c:v>
                </c:pt>
                <c:pt idx="26">
                  <c:v>Avg.</c:v>
                </c:pt>
              </c:strCache>
            </c:strRef>
          </c:cat>
          <c:val>
            <c:numRef>
              <c:f>'Relative Accuracy (Fig 12)'!$H$7:$H$33</c:f>
              <c:numCache>
                <c:formatCode>0%</c:formatCode>
                <c:ptCount val="27"/>
                <c:pt idx="0">
                  <c:v>-0.16013975115717574</c:v>
                </c:pt>
                <c:pt idx="1">
                  <c:v>-0.15433040167872586</c:v>
                </c:pt>
                <c:pt idx="2">
                  <c:v>-0.24153017000170152</c:v>
                </c:pt>
                <c:pt idx="3">
                  <c:v>-0.21234496157154978</c:v>
                </c:pt>
                <c:pt idx="4">
                  <c:v>2.1794510584271731E-2</c:v>
                </c:pt>
                <c:pt idx="5">
                  <c:v>-0.1155243087608246</c:v>
                </c:pt>
                <c:pt idx="6">
                  <c:v>0.14323367943656984</c:v>
                </c:pt>
                <c:pt idx="7">
                  <c:v>0.19356186259627364</c:v>
                </c:pt>
                <c:pt idx="8">
                  <c:v>-0.24964774568474415</c:v>
                </c:pt>
                <c:pt idx="9">
                  <c:v>4.931422236319162E-2</c:v>
                </c:pt>
                <c:pt idx="10">
                  <c:v>0.28750224909690109</c:v>
                </c:pt>
                <c:pt idx="11">
                  <c:v>4.2325063864528147E-2</c:v>
                </c:pt>
                <c:pt idx="12">
                  <c:v>-5.5977195539631514E-2</c:v>
                </c:pt>
                <c:pt idx="13">
                  <c:v>-0.14229481434420876</c:v>
                </c:pt>
                <c:pt idx="14">
                  <c:v>-0.48322438264909173</c:v>
                </c:pt>
                <c:pt idx="15">
                  <c:v>7.6587213266027021E-2</c:v>
                </c:pt>
                <c:pt idx="16">
                  <c:v>-1.8571176269613593E-3</c:v>
                </c:pt>
                <c:pt idx="17">
                  <c:v>-0.1285497733151616</c:v>
                </c:pt>
                <c:pt idx="18">
                  <c:v>-8.5196730220679057E-2</c:v>
                </c:pt>
                <c:pt idx="19">
                  <c:v>0.11920252111301129</c:v>
                </c:pt>
                <c:pt idx="20">
                  <c:v>-0.20530629547855883</c:v>
                </c:pt>
                <c:pt idx="21">
                  <c:v>2.422724132461308E-2</c:v>
                </c:pt>
                <c:pt idx="22">
                  <c:v>0.11472461282665292</c:v>
                </c:pt>
                <c:pt idx="23">
                  <c:v>0.198456839265681</c:v>
                </c:pt>
                <c:pt idx="24">
                  <c:v>-0.1242940671708806</c:v>
                </c:pt>
                <c:pt idx="25">
                  <c:v>-0.27077532330920118</c:v>
                </c:pt>
                <c:pt idx="26">
                  <c:v>-5.2310116260437495E-2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D67-4380-A9B3-E956718C5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5"/>
        <c:axId val="905451312"/>
        <c:axId val="900089944"/>
      </c:barChart>
      <c:catAx>
        <c:axId val="90545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089944"/>
        <c:crosses val="autoZero"/>
        <c:auto val="1"/>
        <c:lblAlgn val="ctr"/>
        <c:lblOffset val="100"/>
        <c:noMultiLvlLbl val="0"/>
      </c:catAx>
      <c:valAx>
        <c:axId val="90008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600"/>
                  <a:t>Relative Power</a:t>
                </a:r>
              </a:p>
            </c:rich>
          </c:tx>
          <c:layout>
            <c:manualLayout>
              <c:xMode val="edge"/>
              <c:yMode val="edge"/>
              <c:x val="2.7201946725025014E-5"/>
              <c:y val="8.249448500289649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45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336526396923345"/>
          <c:y val="0.20523103532919401"/>
          <c:w val="9.3395377673687524E-2"/>
          <c:h val="0.38515831563119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800" b="1" i="0" baseline="0">
                <a:effectLst/>
              </a:rPr>
              <a:t>FIGURE 12 (C) TURING RTX 2060S RELATIVE TO PASCAL TITAN X</a:t>
            </a:r>
            <a:endParaRPr lang="en-US" sz="2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289388470934374E-2"/>
          <c:y val="0.10133439870385653"/>
          <c:w val="0.81374722544283473"/>
          <c:h val="0.493594166661602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'Relative Accuracy (Fig 12)'!$E$6</c:f>
              <c:strCache>
                <c:ptCount val="1"/>
                <c:pt idx="0">
                  <c:v>Modeled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381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7AE-42A8-A687-DB9861DC2297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381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7AE-42A8-A687-DB9861DC2297}"/>
              </c:ext>
            </c:extLst>
          </c:dPt>
          <c:dPt>
            <c:idx val="26"/>
            <c:invertIfNegative val="0"/>
            <c:bubble3D val="0"/>
            <c:spPr>
              <a:solidFill>
                <a:srgbClr val="E6A7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7AE-42A8-A687-DB9861DC2297}"/>
              </c:ext>
            </c:extLst>
          </c:dPt>
          <c:cat>
            <c:strRef>
              <c:f>'Relative Accuracy (Fig 12)'!$B$7:$B$33</c:f>
              <c:strCache>
                <c:ptCount val="27"/>
                <c:pt idx="0">
                  <c:v>b+tree_K1</c:v>
                </c:pt>
                <c:pt idx="1">
                  <c:v>b+tree_K2</c:v>
                </c:pt>
                <c:pt idx="2">
                  <c:v>bprop_K1</c:v>
                </c:pt>
                <c:pt idx="3">
                  <c:v>bprop_K2</c:v>
                </c:pt>
                <c:pt idx="4">
                  <c:v>binOpt_K1</c:v>
                </c:pt>
                <c:pt idx="5">
                  <c:v>dct_K1</c:v>
                </c:pt>
                <c:pt idx="6">
                  <c:v>dct_K2</c:v>
                </c:pt>
                <c:pt idx="7">
                  <c:v>walsh_K1</c:v>
                </c:pt>
                <c:pt idx="8">
                  <c:v>walsh_K2</c:v>
                </c:pt>
                <c:pt idx="9">
                  <c:v>histo_K1</c:v>
                </c:pt>
                <c:pt idx="10">
                  <c:v>hspot_K1</c:v>
                </c:pt>
                <c:pt idx="11">
                  <c:v>kmns_K1</c:v>
                </c:pt>
                <c:pt idx="12">
                  <c:v>mSort_K1</c:v>
                </c:pt>
                <c:pt idx="13">
                  <c:v>mSort_K2</c:v>
                </c:pt>
                <c:pt idx="14">
                  <c:v>mriq_K1</c:v>
                </c:pt>
                <c:pt idx="15">
                  <c:v>sad_K1</c:v>
                </c:pt>
                <c:pt idx="16">
                  <c:v>sgemm_K1</c:v>
                </c:pt>
                <c:pt idx="17">
                  <c:v>pfind_K1</c:v>
                </c:pt>
                <c:pt idx="18">
                  <c:v>qrng_K1</c:v>
                </c:pt>
                <c:pt idx="19">
                  <c:v>qrng_K2</c:v>
                </c:pt>
                <c:pt idx="20">
                  <c:v>sobol_K1</c:v>
                </c:pt>
                <c:pt idx="21">
                  <c:v>srad_K1</c:v>
                </c:pt>
                <c:pt idx="22">
                  <c:v>cTensor_K1</c:v>
                </c:pt>
                <c:pt idx="23">
                  <c:v>cutlass_K1</c:v>
                </c:pt>
                <c:pt idx="24">
                  <c:v>cutlass_K2</c:v>
                </c:pt>
                <c:pt idx="25">
                  <c:v>cutlass_K3</c:v>
                </c:pt>
                <c:pt idx="26">
                  <c:v>Avg.</c:v>
                </c:pt>
              </c:strCache>
            </c:strRef>
          </c:cat>
          <c:val>
            <c:numRef>
              <c:f>'Relative Accuracy (Fig 12)'!$E$7:$E$33</c:f>
              <c:numCache>
                <c:formatCode>0%</c:formatCode>
                <c:ptCount val="27"/>
                <c:pt idx="0">
                  <c:v>0.22949840273168495</c:v>
                </c:pt>
                <c:pt idx="1">
                  <c:v>0.14824952283999873</c:v>
                </c:pt>
                <c:pt idx="2">
                  <c:v>0.21602460811858995</c:v>
                </c:pt>
                <c:pt idx="3">
                  <c:v>0.70875421515457127</c:v>
                </c:pt>
                <c:pt idx="4">
                  <c:v>0.30654730979465578</c:v>
                </c:pt>
                <c:pt idx="5">
                  <c:v>0.26183332713983132</c:v>
                </c:pt>
                <c:pt idx="6">
                  <c:v>0.21326919312514148</c:v>
                </c:pt>
                <c:pt idx="7">
                  <c:v>0.20028927830347334</c:v>
                </c:pt>
                <c:pt idx="8">
                  <c:v>0.26769458252354467</c:v>
                </c:pt>
                <c:pt idx="9">
                  <c:v>0.50455592385672354</c:v>
                </c:pt>
                <c:pt idx="10">
                  <c:v>0.25742526902988894</c:v>
                </c:pt>
                <c:pt idx="11">
                  <c:v>-0.15450478714618421</c:v>
                </c:pt>
                <c:pt idx="12">
                  <c:v>0.18309818579430237</c:v>
                </c:pt>
                <c:pt idx="13">
                  <c:v>0.20147701535883364</c:v>
                </c:pt>
                <c:pt idx="14">
                  <c:v>8.4611982416199882E-2</c:v>
                </c:pt>
                <c:pt idx="15">
                  <c:v>-8.860564154201285E-2</c:v>
                </c:pt>
                <c:pt idx="16">
                  <c:v>0.37731818665921363</c:v>
                </c:pt>
                <c:pt idx="17">
                  <c:v>0.30495764240623541</c:v>
                </c:pt>
                <c:pt idx="18">
                  <c:v>7.0059201188470505E-2</c:v>
                </c:pt>
                <c:pt idx="19">
                  <c:v>0.36474104937911495</c:v>
                </c:pt>
                <c:pt idx="20">
                  <c:v>0.34080526376857923</c:v>
                </c:pt>
                <c:pt idx="21">
                  <c:v>0.43986802686098664</c:v>
                </c:pt>
                <c:pt idx="26">
                  <c:v>0.24718035262553831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7AE-42A8-A687-DB9861DC2297}"/>
            </c:ext>
          </c:extLst>
        </c:ser>
        <c:ser>
          <c:idx val="1"/>
          <c:order val="1"/>
          <c:tx>
            <c:strRef>
              <c:f>'Relative Accuracy (Fig 12)'!$F$6</c:f>
              <c:strCache>
                <c:ptCount val="1"/>
                <c:pt idx="0">
                  <c:v>Measured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tx2"/>
              </a:solidFill>
              <a:ln w="381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37AE-42A8-A687-DB9861DC2297}"/>
              </c:ext>
            </c:extLst>
          </c:dPt>
          <c:dPt>
            <c:idx val="15"/>
            <c:invertIfNegative val="0"/>
            <c:bubble3D val="0"/>
            <c:spPr>
              <a:solidFill>
                <a:schemeClr val="tx2"/>
              </a:solidFill>
              <a:ln w="381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37AE-42A8-A687-DB9861DC2297}"/>
              </c:ext>
            </c:extLst>
          </c:dPt>
          <c:dPt>
            <c:idx val="26"/>
            <c:invertIfNegative val="0"/>
            <c:bubble3D val="0"/>
            <c:spPr>
              <a:solidFill>
                <a:srgbClr val="91000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37AE-42A8-A687-DB9861DC2297}"/>
              </c:ext>
            </c:extLst>
          </c:dPt>
          <c:cat>
            <c:strRef>
              <c:f>'Relative Accuracy (Fig 12)'!$B$7:$B$33</c:f>
              <c:strCache>
                <c:ptCount val="27"/>
                <c:pt idx="0">
                  <c:v>b+tree_K1</c:v>
                </c:pt>
                <c:pt idx="1">
                  <c:v>b+tree_K2</c:v>
                </c:pt>
                <c:pt idx="2">
                  <c:v>bprop_K1</c:v>
                </c:pt>
                <c:pt idx="3">
                  <c:v>bprop_K2</c:v>
                </c:pt>
                <c:pt idx="4">
                  <c:v>binOpt_K1</c:v>
                </c:pt>
                <c:pt idx="5">
                  <c:v>dct_K1</c:v>
                </c:pt>
                <c:pt idx="6">
                  <c:v>dct_K2</c:v>
                </c:pt>
                <c:pt idx="7">
                  <c:v>walsh_K1</c:v>
                </c:pt>
                <c:pt idx="8">
                  <c:v>walsh_K2</c:v>
                </c:pt>
                <c:pt idx="9">
                  <c:v>histo_K1</c:v>
                </c:pt>
                <c:pt idx="10">
                  <c:v>hspot_K1</c:v>
                </c:pt>
                <c:pt idx="11">
                  <c:v>kmns_K1</c:v>
                </c:pt>
                <c:pt idx="12">
                  <c:v>mSort_K1</c:v>
                </c:pt>
                <c:pt idx="13">
                  <c:v>mSort_K2</c:v>
                </c:pt>
                <c:pt idx="14">
                  <c:v>mriq_K1</c:v>
                </c:pt>
                <c:pt idx="15">
                  <c:v>sad_K1</c:v>
                </c:pt>
                <c:pt idx="16">
                  <c:v>sgemm_K1</c:v>
                </c:pt>
                <c:pt idx="17">
                  <c:v>pfind_K1</c:v>
                </c:pt>
                <c:pt idx="18">
                  <c:v>qrng_K1</c:v>
                </c:pt>
                <c:pt idx="19">
                  <c:v>qrng_K2</c:v>
                </c:pt>
                <c:pt idx="20">
                  <c:v>sobol_K1</c:v>
                </c:pt>
                <c:pt idx="21">
                  <c:v>srad_K1</c:v>
                </c:pt>
                <c:pt idx="22">
                  <c:v>cTensor_K1</c:v>
                </c:pt>
                <c:pt idx="23">
                  <c:v>cutlass_K1</c:v>
                </c:pt>
                <c:pt idx="24">
                  <c:v>cutlass_K2</c:v>
                </c:pt>
                <c:pt idx="25">
                  <c:v>cutlass_K3</c:v>
                </c:pt>
                <c:pt idx="26">
                  <c:v>Avg.</c:v>
                </c:pt>
              </c:strCache>
            </c:strRef>
          </c:cat>
          <c:val>
            <c:numRef>
              <c:f>'Relative Accuracy (Fig 12)'!$F$7:$F$33</c:f>
              <c:numCache>
                <c:formatCode>0%</c:formatCode>
                <c:ptCount val="27"/>
                <c:pt idx="0">
                  <c:v>0.33948567074880193</c:v>
                </c:pt>
                <c:pt idx="1">
                  <c:v>0.31299144453785682</c:v>
                </c:pt>
                <c:pt idx="2">
                  <c:v>0.2156190753974043</c:v>
                </c:pt>
                <c:pt idx="3">
                  <c:v>0.15973311135631829</c:v>
                </c:pt>
                <c:pt idx="4">
                  <c:v>0.64452630913230458</c:v>
                </c:pt>
                <c:pt idx="5">
                  <c:v>0.2541135408504881</c:v>
                </c:pt>
                <c:pt idx="6">
                  <c:v>0.53493051481372844</c:v>
                </c:pt>
                <c:pt idx="7">
                  <c:v>0.16022352510076962</c:v>
                </c:pt>
                <c:pt idx="8">
                  <c:v>0.22050655238036265</c:v>
                </c:pt>
                <c:pt idx="9">
                  <c:v>0.18167976772183272</c:v>
                </c:pt>
                <c:pt idx="10">
                  <c:v>9.6272063580075715E-2</c:v>
                </c:pt>
                <c:pt idx="11">
                  <c:v>0.37640926342965791</c:v>
                </c:pt>
                <c:pt idx="12">
                  <c:v>0.2447164049914648</c:v>
                </c:pt>
                <c:pt idx="13">
                  <c:v>0.49667320651710295</c:v>
                </c:pt>
                <c:pt idx="14">
                  <c:v>0.20326163069960712</c:v>
                </c:pt>
                <c:pt idx="15">
                  <c:v>0.38684798051552705</c:v>
                </c:pt>
                <c:pt idx="16">
                  <c:v>0.14005540653445309</c:v>
                </c:pt>
                <c:pt idx="17">
                  <c:v>0.2960106162395289</c:v>
                </c:pt>
                <c:pt idx="18">
                  <c:v>0.12304729295955488</c:v>
                </c:pt>
                <c:pt idx="19">
                  <c:v>0.23063190039934245</c:v>
                </c:pt>
                <c:pt idx="20">
                  <c:v>0.17307403137687319</c:v>
                </c:pt>
                <c:pt idx="21">
                  <c:v>6.6802708420622497E-2</c:v>
                </c:pt>
                <c:pt idx="26">
                  <c:v>0.26625509171380357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7AE-42A8-A687-DB9861DC2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5"/>
        <c:axId val="905451312"/>
        <c:axId val="900089944"/>
      </c:barChart>
      <c:catAx>
        <c:axId val="90545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089944"/>
        <c:crosses val="autoZero"/>
        <c:auto val="1"/>
        <c:lblAlgn val="ctr"/>
        <c:lblOffset val="100"/>
        <c:noMultiLvlLbl val="0"/>
      </c:catAx>
      <c:valAx>
        <c:axId val="90008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600"/>
                  <a:t>Relative</a:t>
                </a:r>
                <a:r>
                  <a:rPr lang="en-US" sz="3600" baseline="0"/>
                  <a:t> Power</a:t>
                </a:r>
                <a:endParaRPr lang="en-US" sz="3600"/>
              </a:p>
            </c:rich>
          </c:tx>
          <c:layout>
            <c:manualLayout>
              <c:xMode val="edge"/>
              <c:yMode val="edge"/>
              <c:x val="5.1612338990330165E-4"/>
              <c:y val="7.041877446049041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45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035939224999473"/>
          <c:y val="0.21810493223657199"/>
          <c:w val="9.4221170207510974E-2"/>
          <c:h val="0.294861387834385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</a:t>
            </a:r>
            <a:r>
              <a:rPr lang="en-US" baseline="0"/>
              <a:t> 7 (b)</a:t>
            </a:r>
            <a:r>
              <a:rPr lang="en-US"/>
              <a:t> Volta PTX SIM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1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Volta_PTX_SIM!$AL$3:$AL$23</c:f>
              <c:numCache>
                <c:formatCode>0.00</c:formatCode>
                <c:ptCount val="21"/>
                <c:pt idx="0">
                  <c:v>172.69880000000001</c:v>
                </c:pt>
                <c:pt idx="1">
                  <c:v>156.97620000000001</c:v>
                </c:pt>
                <c:pt idx="2">
                  <c:v>219.7978</c:v>
                </c:pt>
                <c:pt idx="3">
                  <c:v>152.1182</c:v>
                </c:pt>
                <c:pt idx="4">
                  <c:v>169.6574</c:v>
                </c:pt>
                <c:pt idx="5">
                  <c:v>181.99199999999999</c:v>
                </c:pt>
                <c:pt idx="6">
                  <c:v>111.86036</c:v>
                </c:pt>
                <c:pt idx="7">
                  <c:v>130.0522</c:v>
                </c:pt>
                <c:pt idx="8">
                  <c:v>121.5072</c:v>
                </c:pt>
                <c:pt idx="9">
                  <c:v>167.12520000000001</c:v>
                </c:pt>
                <c:pt idx="10">
                  <c:v>194.54820000000001</c:v>
                </c:pt>
                <c:pt idx="11">
                  <c:v>151.86259999999999</c:v>
                </c:pt>
                <c:pt idx="12">
                  <c:v>172.8844</c:v>
                </c:pt>
                <c:pt idx="13">
                  <c:v>201.33680000000001</c:v>
                </c:pt>
                <c:pt idx="14">
                  <c:v>189.4032</c:v>
                </c:pt>
                <c:pt idx="15">
                  <c:v>142.4556</c:v>
                </c:pt>
                <c:pt idx="16">
                  <c:v>217.49260000000001</c:v>
                </c:pt>
                <c:pt idx="17">
                  <c:v>153.00640000000001</c:v>
                </c:pt>
                <c:pt idx="18">
                  <c:v>145.70959999999999</c:v>
                </c:pt>
                <c:pt idx="19">
                  <c:v>200.44399999999999</c:v>
                </c:pt>
                <c:pt idx="20">
                  <c:v>188.54500000000002</c:v>
                </c:pt>
              </c:numCache>
            </c:numRef>
          </c:xVal>
          <c:yVal>
            <c:numRef>
              <c:f>Volta_PTX_SIM!$AK$3:$AK$23</c:f>
              <c:numCache>
                <c:formatCode>0.00</c:formatCode>
                <c:ptCount val="21"/>
                <c:pt idx="0">
                  <c:v>151.49689330000001</c:v>
                </c:pt>
                <c:pt idx="1">
                  <c:v>144.5911433</c:v>
                </c:pt>
                <c:pt idx="2">
                  <c:v>210.33214096000006</c:v>
                </c:pt>
                <c:pt idx="3">
                  <c:v>168.03911921000002</c:v>
                </c:pt>
                <c:pt idx="4">
                  <c:v>171.38557327500001</c:v>
                </c:pt>
                <c:pt idx="5">
                  <c:v>136.6084569022</c:v>
                </c:pt>
                <c:pt idx="6">
                  <c:v>119.19213591499999</c:v>
                </c:pt>
                <c:pt idx="7">
                  <c:v>90.917151390098965</c:v>
                </c:pt>
                <c:pt idx="8">
                  <c:v>137.02818599620258</c:v>
                </c:pt>
                <c:pt idx="9">
                  <c:v>214.18291969999967</c:v>
                </c:pt>
                <c:pt idx="10">
                  <c:v>216.79366477588201</c:v>
                </c:pt>
                <c:pt idx="11">
                  <c:v>148.65604012857131</c:v>
                </c:pt>
                <c:pt idx="12">
                  <c:v>183.57759725166642</c:v>
                </c:pt>
                <c:pt idx="13">
                  <c:v>195.0790275</c:v>
                </c:pt>
                <c:pt idx="14">
                  <c:v>219.22806349999999</c:v>
                </c:pt>
                <c:pt idx="15">
                  <c:v>122.03845334000002</c:v>
                </c:pt>
                <c:pt idx="16">
                  <c:v>162.77081188</c:v>
                </c:pt>
                <c:pt idx="17">
                  <c:v>204.33521539523792</c:v>
                </c:pt>
                <c:pt idx="18">
                  <c:v>147.44211862380919</c:v>
                </c:pt>
                <c:pt idx="19">
                  <c:v>256.55481400000002</c:v>
                </c:pt>
                <c:pt idx="20">
                  <c:v>174.63331023457255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44-47BF-A182-048B1771E7BF}"/>
            </c:ext>
          </c:extLst>
        </c:ser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Volta_PTX_SIM!$AC$35:$AC$36</c:f>
              <c:numCache>
                <c:formatCode>General</c:formatCode>
                <c:ptCount val="2"/>
                <c:pt idx="0">
                  <c:v>0</c:v>
                </c:pt>
                <c:pt idx="1">
                  <c:v>240</c:v>
                </c:pt>
              </c:numCache>
            </c:numRef>
          </c:xVal>
          <c:yVal>
            <c:numRef>
              <c:f>Volta_PTX_SIM!$AC$35:$AC$36</c:f>
              <c:numCache>
                <c:formatCode>General</c:formatCode>
                <c:ptCount val="2"/>
                <c:pt idx="0">
                  <c:v>0</c:v>
                </c:pt>
                <c:pt idx="1">
                  <c:v>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44-47BF-A182-048B1771E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756879"/>
        <c:axId val="1565069551"/>
      </c:scatterChart>
      <c:valAx>
        <c:axId val="159475687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Measured Power (W)</a:t>
                </a:r>
              </a:p>
            </c:rich>
          </c:tx>
          <c:layout>
            <c:manualLayout>
              <c:xMode val="edge"/>
              <c:yMode val="edge"/>
              <c:x val="0.41766815080256681"/>
              <c:y val="0.925571931053019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069551"/>
        <c:crosses val="autoZero"/>
        <c:crossBetween val="midCat"/>
        <c:majorUnit val="20"/>
        <c:minorUnit val="10"/>
      </c:valAx>
      <c:valAx>
        <c:axId val="156506955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Modeled Power (W)</a:t>
                </a:r>
              </a:p>
            </c:rich>
          </c:tx>
          <c:layout>
            <c:manualLayout>
              <c:xMode val="edge"/>
              <c:yMode val="edge"/>
              <c:x val="7.7210386143124086E-3"/>
              <c:y val="0.238508591262264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756879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 7 (c) Volta HW</a:t>
            </a:r>
          </a:p>
        </c:rich>
      </c:tx>
      <c:layout>
        <c:manualLayout>
          <c:xMode val="edge"/>
          <c:yMode val="edge"/>
          <c:x val="0.36296562128818882"/>
          <c:y val="1.50093779065896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62737873419364"/>
          <c:y val="0.110537765131206"/>
          <c:w val="0.8330893057839559"/>
          <c:h val="0.6993686606552992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1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Volta_HW!$AD$3:$AD$27</c:f>
              <c:numCache>
                <c:formatCode>0.00</c:formatCode>
                <c:ptCount val="25"/>
                <c:pt idx="0">
                  <c:v>172.69880000000001</c:v>
                </c:pt>
                <c:pt idx="1">
                  <c:v>156.97620000000001</c:v>
                </c:pt>
                <c:pt idx="2">
                  <c:v>219.7978</c:v>
                </c:pt>
                <c:pt idx="3">
                  <c:v>152.1182</c:v>
                </c:pt>
                <c:pt idx="4">
                  <c:v>169.6574</c:v>
                </c:pt>
                <c:pt idx="5">
                  <c:v>181.99199999999999</c:v>
                </c:pt>
                <c:pt idx="6">
                  <c:v>101.92142</c:v>
                </c:pt>
                <c:pt idx="7">
                  <c:v>121.6066</c:v>
                </c:pt>
                <c:pt idx="8">
                  <c:v>177.99639999999999</c:v>
                </c:pt>
                <c:pt idx="9">
                  <c:v>111.86036</c:v>
                </c:pt>
                <c:pt idx="10">
                  <c:v>130.0522</c:v>
                </c:pt>
                <c:pt idx="11">
                  <c:v>121.5072</c:v>
                </c:pt>
                <c:pt idx="12">
                  <c:v>167.12520000000001</c:v>
                </c:pt>
                <c:pt idx="13">
                  <c:v>194.54820000000001</c:v>
                </c:pt>
                <c:pt idx="14">
                  <c:v>229.55340000000001</c:v>
                </c:pt>
                <c:pt idx="15">
                  <c:v>151.86259999999999</c:v>
                </c:pt>
                <c:pt idx="16">
                  <c:v>172.8844</c:v>
                </c:pt>
                <c:pt idx="17">
                  <c:v>201.33680000000001</c:v>
                </c:pt>
                <c:pt idx="18">
                  <c:v>189.4032</c:v>
                </c:pt>
                <c:pt idx="19">
                  <c:v>142.4556</c:v>
                </c:pt>
                <c:pt idx="20">
                  <c:v>217.49260000000001</c:v>
                </c:pt>
                <c:pt idx="21">
                  <c:v>153.00640000000001</c:v>
                </c:pt>
                <c:pt idx="22">
                  <c:v>145.70959999999999</c:v>
                </c:pt>
                <c:pt idx="23">
                  <c:v>200.44399999999999</c:v>
                </c:pt>
                <c:pt idx="24">
                  <c:v>188.54500000000002</c:v>
                </c:pt>
              </c:numCache>
            </c:numRef>
          </c:xVal>
          <c:yVal>
            <c:numRef>
              <c:f>Volta_HW!$AC$3:$AC$27</c:f>
              <c:numCache>
                <c:formatCode>0.00</c:formatCode>
                <c:ptCount val="25"/>
                <c:pt idx="0">
                  <c:v>154.31796</c:v>
                </c:pt>
                <c:pt idx="1">
                  <c:v>137.24273200000002</c:v>
                </c:pt>
                <c:pt idx="2">
                  <c:v>208.76855199999997</c:v>
                </c:pt>
                <c:pt idx="3">
                  <c:v>157.48014190000001</c:v>
                </c:pt>
                <c:pt idx="4">
                  <c:v>172.09084875100001</c:v>
                </c:pt>
                <c:pt idx="5">
                  <c:v>162.13564551019999</c:v>
                </c:pt>
                <c:pt idx="6">
                  <c:v>99.557402190999966</c:v>
                </c:pt>
                <c:pt idx="7">
                  <c:v>132.13917737609981</c:v>
                </c:pt>
                <c:pt idx="8">
                  <c:v>215.34071473400002</c:v>
                </c:pt>
                <c:pt idx="9">
                  <c:v>112.64522129999989</c:v>
                </c:pt>
                <c:pt idx="10">
                  <c:v>124.82138899999988</c:v>
                </c:pt>
                <c:pt idx="11">
                  <c:v>139.97034099999991</c:v>
                </c:pt>
                <c:pt idx="12">
                  <c:v>192.50099500000002</c:v>
                </c:pt>
                <c:pt idx="13">
                  <c:v>191.21037999999979</c:v>
                </c:pt>
                <c:pt idx="14">
                  <c:v>237.775273</c:v>
                </c:pt>
                <c:pt idx="15">
                  <c:v>158.19850699999989</c:v>
                </c:pt>
                <c:pt idx="16">
                  <c:v>200.95021433333335</c:v>
                </c:pt>
                <c:pt idx="17">
                  <c:v>226.37866000000002</c:v>
                </c:pt>
                <c:pt idx="18">
                  <c:v>199.79254510000001</c:v>
                </c:pt>
                <c:pt idx="19">
                  <c:v>124.78957279999999</c:v>
                </c:pt>
                <c:pt idx="20">
                  <c:v>202.64081200000004</c:v>
                </c:pt>
                <c:pt idx="21">
                  <c:v>151.3536696999999</c:v>
                </c:pt>
                <c:pt idx="22">
                  <c:v>137.69177599999975</c:v>
                </c:pt>
                <c:pt idx="23">
                  <c:v>209.79117199999996</c:v>
                </c:pt>
                <c:pt idx="24">
                  <c:v>186.33810229999943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81-4704-80C8-59E8383F421C}"/>
            </c:ext>
          </c:extLst>
        </c:ser>
        <c:ser>
          <c:idx val="1"/>
          <c:order val="1"/>
          <c:spPr>
            <a:ln w="25400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Volta_HW!$T$42:$T$43</c:f>
              <c:numCache>
                <c:formatCode>General</c:formatCode>
                <c:ptCount val="2"/>
                <c:pt idx="0">
                  <c:v>0</c:v>
                </c:pt>
                <c:pt idx="1">
                  <c:v>260</c:v>
                </c:pt>
              </c:numCache>
            </c:numRef>
          </c:xVal>
          <c:yVal>
            <c:numRef>
              <c:f>Volta_HW!$T$42:$T$43</c:f>
              <c:numCache>
                <c:formatCode>General</c:formatCode>
                <c:ptCount val="2"/>
                <c:pt idx="0">
                  <c:v>0</c:v>
                </c:pt>
                <c:pt idx="1">
                  <c:v>260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81-4704-80C8-59E8383F4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756879"/>
        <c:axId val="1565069551"/>
      </c:scatterChart>
      <c:valAx>
        <c:axId val="159475687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Measured Power (W)</a:t>
                </a:r>
              </a:p>
            </c:rich>
          </c:tx>
          <c:layout>
            <c:manualLayout>
              <c:xMode val="edge"/>
              <c:yMode val="edge"/>
              <c:x val="0.36354743936284556"/>
              <c:y val="0.91168832652527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069551"/>
        <c:crosses val="autoZero"/>
        <c:crossBetween val="midCat"/>
        <c:majorUnit val="20"/>
        <c:minorUnit val="10"/>
      </c:valAx>
      <c:valAx>
        <c:axId val="156506955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Modeled Power (W)</a:t>
                </a:r>
              </a:p>
            </c:rich>
          </c:tx>
          <c:layout>
            <c:manualLayout>
              <c:xMode val="edge"/>
              <c:yMode val="edge"/>
              <c:x val="9.3551159147625441E-3"/>
              <c:y val="0.206479205708448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756879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</a:t>
            </a:r>
            <a:r>
              <a:rPr lang="en-US" baseline="0"/>
              <a:t>  HW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376400793607681E-2"/>
          <c:y val="2.2257377617805042E-2"/>
          <c:w val="0.83718622705751788"/>
          <c:h val="0.7894666794846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Volta_HW!$C$58</c:f>
              <c:strCache>
                <c:ptCount val="1"/>
                <c:pt idx="0">
                  <c:v>Const</c:v>
                </c:pt>
              </c:strCache>
            </c:strRef>
          </c:tx>
          <c:spPr>
            <a:solidFill>
              <a:schemeClr val="tx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Volta_HW!$B$59:$B$132</c:f>
              <c:strCache>
                <c:ptCount val="73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qrng_K1</c:v>
                </c:pt>
                <c:pt idx="54">
                  <c:v>qrng_K2</c:v>
                </c:pt>
                <c:pt idx="57">
                  <c:v>sobol_K1</c:v>
                </c:pt>
                <c:pt idx="60">
                  <c:v>srad_K1</c:v>
                </c:pt>
                <c:pt idx="63">
                  <c:v>cTensor_K1</c:v>
                </c:pt>
                <c:pt idx="66">
                  <c:v>cutlass_K1</c:v>
                </c:pt>
                <c:pt idx="69">
                  <c:v>cutlass_K2</c:v>
                </c:pt>
                <c:pt idx="72">
                  <c:v>cutlass_K3</c:v>
                </c:pt>
              </c:strCache>
            </c:strRef>
          </c:cat>
          <c:val>
            <c:numRef>
              <c:f>Volta_HW!$C$59:$C$132</c:f>
              <c:numCache>
                <c:formatCode>0.00</c:formatCode>
                <c:ptCount val="74"/>
                <c:pt idx="0">
                  <c:v>32.325200000000002</c:v>
                </c:pt>
                <c:pt idx="3">
                  <c:v>32.325200000000002</c:v>
                </c:pt>
                <c:pt idx="6">
                  <c:v>32.325200000000002</c:v>
                </c:pt>
                <c:pt idx="9">
                  <c:v>32.325200000000002</c:v>
                </c:pt>
                <c:pt idx="12">
                  <c:v>32.325200000000002</c:v>
                </c:pt>
                <c:pt idx="15">
                  <c:v>32.325200000000002</c:v>
                </c:pt>
                <c:pt idx="18">
                  <c:v>32.325200000000002</c:v>
                </c:pt>
                <c:pt idx="21">
                  <c:v>32.325200000000002</c:v>
                </c:pt>
                <c:pt idx="24">
                  <c:v>32.325200000000002</c:v>
                </c:pt>
                <c:pt idx="27">
                  <c:v>32.325200000000002</c:v>
                </c:pt>
                <c:pt idx="30">
                  <c:v>32.325200000000002</c:v>
                </c:pt>
                <c:pt idx="33">
                  <c:v>32.325200000000002</c:v>
                </c:pt>
                <c:pt idx="36">
                  <c:v>32.325200000000002</c:v>
                </c:pt>
                <c:pt idx="39">
                  <c:v>32.325200000000002</c:v>
                </c:pt>
                <c:pt idx="42">
                  <c:v>32.325200000000002</c:v>
                </c:pt>
                <c:pt idx="45">
                  <c:v>32.325200000000002</c:v>
                </c:pt>
                <c:pt idx="48">
                  <c:v>32.325200000000002</c:v>
                </c:pt>
                <c:pt idx="51">
                  <c:v>32.325200000000002</c:v>
                </c:pt>
                <c:pt idx="54">
                  <c:v>32.325200000000002</c:v>
                </c:pt>
                <c:pt idx="57">
                  <c:v>32.325200000000002</c:v>
                </c:pt>
                <c:pt idx="60">
                  <c:v>32.325200000000002</c:v>
                </c:pt>
                <c:pt idx="63">
                  <c:v>32.325200000000002</c:v>
                </c:pt>
                <c:pt idx="66">
                  <c:v>32.325200000000002</c:v>
                </c:pt>
                <c:pt idx="69">
                  <c:v>32.325200000000002</c:v>
                </c:pt>
                <c:pt idx="72">
                  <c:v>32.325200000000002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D1-4578-A652-30A8583C5C82}"/>
            </c:ext>
          </c:extLst>
        </c:ser>
        <c:ser>
          <c:idx val="1"/>
          <c:order val="1"/>
          <c:tx>
            <c:strRef>
              <c:f>Volta_HW!$D$58</c:f>
              <c:strCache>
                <c:ptCount val="1"/>
                <c:pt idx="0">
                  <c:v>Static</c:v>
                </c:pt>
              </c:strCache>
            </c:strRef>
          </c:tx>
          <c:spPr>
            <a:solidFill>
              <a:schemeClr val="tx2">
                <a:lumMod val="40000"/>
                <a:lumOff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Volta_HW!$B$59:$B$132</c:f>
              <c:strCache>
                <c:ptCount val="73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qrng_K1</c:v>
                </c:pt>
                <c:pt idx="54">
                  <c:v>qrng_K2</c:v>
                </c:pt>
                <c:pt idx="57">
                  <c:v>sobol_K1</c:v>
                </c:pt>
                <c:pt idx="60">
                  <c:v>srad_K1</c:v>
                </c:pt>
                <c:pt idx="63">
                  <c:v>cTensor_K1</c:v>
                </c:pt>
                <c:pt idx="66">
                  <c:v>cutlass_K1</c:v>
                </c:pt>
                <c:pt idx="69">
                  <c:v>cutlass_K2</c:v>
                </c:pt>
                <c:pt idx="72">
                  <c:v>cutlass_K3</c:v>
                </c:pt>
              </c:strCache>
            </c:strRef>
          </c:cat>
          <c:val>
            <c:numRef>
              <c:f>Volta_HW!$D$59:$D$132</c:f>
              <c:numCache>
                <c:formatCode>0.00</c:formatCode>
                <c:ptCount val="74"/>
                <c:pt idx="0">
                  <c:v>30.502199999999998</c:v>
                </c:pt>
                <c:pt idx="3">
                  <c:v>30.931699999999999</c:v>
                </c:pt>
                <c:pt idx="6">
                  <c:v>29.392700000000001</c:v>
                </c:pt>
                <c:pt idx="9">
                  <c:v>36.062800000000003</c:v>
                </c:pt>
                <c:pt idx="12">
                  <c:v>19.915400000000002</c:v>
                </c:pt>
                <c:pt idx="15">
                  <c:v>27.6129</c:v>
                </c:pt>
                <c:pt idx="18">
                  <c:v>23.6966</c:v>
                </c:pt>
                <c:pt idx="21">
                  <c:v>37.4529</c:v>
                </c:pt>
                <c:pt idx="24">
                  <c:v>37.421500000000002</c:v>
                </c:pt>
                <c:pt idx="27">
                  <c:v>31.8231</c:v>
                </c:pt>
                <c:pt idx="30">
                  <c:v>34.905700000000003</c:v>
                </c:pt>
                <c:pt idx="33">
                  <c:v>28.838799999999999</c:v>
                </c:pt>
                <c:pt idx="36">
                  <c:v>29.410699999999999</c:v>
                </c:pt>
                <c:pt idx="39">
                  <c:v>32.804400000000001</c:v>
                </c:pt>
                <c:pt idx="42">
                  <c:v>30.998799999999999</c:v>
                </c:pt>
                <c:pt idx="45">
                  <c:v>18.324999999999999</c:v>
                </c:pt>
                <c:pt idx="48">
                  <c:v>37.631399999999999</c:v>
                </c:pt>
                <c:pt idx="51">
                  <c:v>30.113700000000001</c:v>
                </c:pt>
                <c:pt idx="54">
                  <c:v>34.158699999999897</c:v>
                </c:pt>
                <c:pt idx="57">
                  <c:v>36.808799999999998</c:v>
                </c:pt>
                <c:pt idx="60">
                  <c:v>29.134</c:v>
                </c:pt>
                <c:pt idx="63">
                  <c:v>18.8626</c:v>
                </c:pt>
                <c:pt idx="66">
                  <c:v>12.04</c:v>
                </c:pt>
                <c:pt idx="69">
                  <c:v>19.310300000000002</c:v>
                </c:pt>
                <c:pt idx="72">
                  <c:v>47.827800000000003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D1-4578-A652-30A8583C5C82}"/>
            </c:ext>
          </c:extLst>
        </c:ser>
        <c:ser>
          <c:idx val="2"/>
          <c:order val="2"/>
          <c:tx>
            <c:strRef>
              <c:f>Volta_HW!$E$58</c:f>
              <c:strCache>
                <c:ptCount val="1"/>
                <c:pt idx="0">
                  <c:v>Idle SM</c:v>
                </c:pt>
              </c:strCache>
            </c:strRef>
          </c:tx>
          <c:spPr>
            <a:solidFill>
              <a:schemeClr val="tx2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Volta_HW!$B$59:$B$132</c:f>
              <c:strCache>
                <c:ptCount val="73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qrng_K1</c:v>
                </c:pt>
                <c:pt idx="54">
                  <c:v>qrng_K2</c:v>
                </c:pt>
                <c:pt idx="57">
                  <c:v>sobol_K1</c:v>
                </c:pt>
                <c:pt idx="60">
                  <c:v>srad_K1</c:v>
                </c:pt>
                <c:pt idx="63">
                  <c:v>cTensor_K1</c:v>
                </c:pt>
                <c:pt idx="66">
                  <c:v>cutlass_K1</c:v>
                </c:pt>
                <c:pt idx="69">
                  <c:v>cutlass_K2</c:v>
                </c:pt>
                <c:pt idx="72">
                  <c:v>cutlass_K3</c:v>
                </c:pt>
              </c:strCache>
            </c:strRef>
          </c:cat>
          <c:val>
            <c:numRef>
              <c:f>Volta_HW!$E$59:$E$132</c:f>
              <c:numCache>
                <c:formatCode>0.00</c:formatCode>
                <c:ptCount val="74"/>
                <c:pt idx="0">
                  <c:v>1.2533300000000001</c:v>
                </c:pt>
                <c:pt idx="3">
                  <c:v>0.95244200000000001</c:v>
                </c:pt>
                <c:pt idx="6">
                  <c:v>2.2125599999999999</c:v>
                </c:pt>
                <c:pt idx="9">
                  <c:v>2.6785999999999999</c:v>
                </c:pt>
                <c:pt idx="12">
                  <c:v>0.51581200000000005</c:v>
                </c:pt>
                <c:pt idx="15">
                  <c:v>2.2707000000000002</c:v>
                </c:pt>
                <c:pt idx="18">
                  <c:v>8.7420399999999798</c:v>
                </c:pt>
                <c:pt idx="21">
                  <c:v>0.68372699999999897</c:v>
                </c:pt>
                <c:pt idx="24">
                  <c:v>0.70207699999999995</c:v>
                </c:pt>
                <c:pt idx="27">
                  <c:v>1.1090800000000001</c:v>
                </c:pt>
                <c:pt idx="30">
                  <c:v>0.73978299999999997</c:v>
                </c:pt>
                <c:pt idx="33">
                  <c:v>0.63005999999999995</c:v>
                </c:pt>
                <c:pt idx="36">
                  <c:v>0.40458100000000002</c:v>
                </c:pt>
                <c:pt idx="39">
                  <c:v>0.44568000000000002</c:v>
                </c:pt>
                <c:pt idx="42">
                  <c:v>3.59145</c:v>
                </c:pt>
                <c:pt idx="45">
                  <c:v>2.94103E-2</c:v>
                </c:pt>
                <c:pt idx="48">
                  <c:v>0.57915700000000003</c:v>
                </c:pt>
                <c:pt idx="51">
                  <c:v>4.9829499999999998</c:v>
                </c:pt>
                <c:pt idx="54">
                  <c:v>1.65139999999999</c:v>
                </c:pt>
                <c:pt idx="57">
                  <c:v>1.0610299999999999</c:v>
                </c:pt>
                <c:pt idx="60">
                  <c:v>4.3582499999999902</c:v>
                </c:pt>
                <c:pt idx="63">
                  <c:v>0.36197299999999999</c:v>
                </c:pt>
                <c:pt idx="66">
                  <c:v>17.058599999999998</c:v>
                </c:pt>
                <c:pt idx="69">
                  <c:v>13.6983999999999</c:v>
                </c:pt>
                <c:pt idx="72">
                  <c:v>0.51807400000000003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D1-4578-A652-30A8583C5C82}"/>
            </c:ext>
          </c:extLst>
        </c:ser>
        <c:ser>
          <c:idx val="3"/>
          <c:order val="3"/>
          <c:tx>
            <c:strRef>
              <c:f>Volta_HW!$F$58</c:f>
              <c:strCache>
                <c:ptCount val="1"/>
                <c:pt idx="0">
                  <c:v>RegFile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Volta_HW!$B$59:$B$132</c:f>
              <c:strCache>
                <c:ptCount val="73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qrng_K1</c:v>
                </c:pt>
                <c:pt idx="54">
                  <c:v>qrng_K2</c:v>
                </c:pt>
                <c:pt idx="57">
                  <c:v>sobol_K1</c:v>
                </c:pt>
                <c:pt idx="60">
                  <c:v>srad_K1</c:v>
                </c:pt>
                <c:pt idx="63">
                  <c:v>cTensor_K1</c:v>
                </c:pt>
                <c:pt idx="66">
                  <c:v>cutlass_K1</c:v>
                </c:pt>
                <c:pt idx="69">
                  <c:v>cutlass_K2</c:v>
                </c:pt>
                <c:pt idx="72">
                  <c:v>cutlass_K3</c:v>
                </c:pt>
              </c:strCache>
            </c:strRef>
          </c:cat>
          <c:val>
            <c:numRef>
              <c:f>Volta_HW!$F$59:$F$132</c:f>
              <c:numCache>
                <c:formatCode>0.00</c:formatCode>
                <c:ptCount val="74"/>
              </c:numCache>
            </c:numRef>
          </c:val>
          <c:extLst>
            <c:ext xmlns:c16="http://schemas.microsoft.com/office/drawing/2014/chart" uri="{C3380CC4-5D6E-409C-BE32-E72D297353CC}">
              <c16:uniqueId val="{00000003-8ED1-4578-A652-30A8583C5C82}"/>
            </c:ext>
          </c:extLst>
        </c:ser>
        <c:ser>
          <c:idx val="4"/>
          <c:order val="4"/>
          <c:tx>
            <c:strRef>
              <c:f>Volta_HW!$G$58</c:f>
              <c:strCache>
                <c:ptCount val="1"/>
                <c:pt idx="0">
                  <c:v>ALU</c:v>
                </c:pt>
              </c:strCache>
            </c:strRef>
          </c:tx>
          <c:spPr>
            <a:solidFill>
              <a:schemeClr val="accent1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Volta_HW!$B$59:$B$132</c:f>
              <c:strCache>
                <c:ptCount val="73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qrng_K1</c:v>
                </c:pt>
                <c:pt idx="54">
                  <c:v>qrng_K2</c:v>
                </c:pt>
                <c:pt idx="57">
                  <c:v>sobol_K1</c:v>
                </c:pt>
                <c:pt idx="60">
                  <c:v>srad_K1</c:v>
                </c:pt>
                <c:pt idx="63">
                  <c:v>cTensor_K1</c:v>
                </c:pt>
                <c:pt idx="66">
                  <c:v>cutlass_K1</c:v>
                </c:pt>
                <c:pt idx="69">
                  <c:v>cutlass_K2</c:v>
                </c:pt>
                <c:pt idx="72">
                  <c:v>cutlass_K3</c:v>
                </c:pt>
              </c:strCache>
            </c:strRef>
          </c:cat>
          <c:val>
            <c:numRef>
              <c:f>Volta_HW!$G$59:$G$132</c:f>
              <c:numCache>
                <c:formatCode>0.00</c:formatCode>
                <c:ptCount val="74"/>
                <c:pt idx="0">
                  <c:v>9.7853899999999996</c:v>
                </c:pt>
                <c:pt idx="3">
                  <c:v>8.4692399999999992</c:v>
                </c:pt>
                <c:pt idx="6">
                  <c:v>13.82029</c:v>
                </c:pt>
                <c:pt idx="9">
                  <c:v>1.979805</c:v>
                </c:pt>
                <c:pt idx="12">
                  <c:v>0.916497377</c:v>
                </c:pt>
                <c:pt idx="15">
                  <c:v>0.76103900000000002</c:v>
                </c:pt>
                <c:pt idx="18">
                  <c:v>1.4552609999999979</c:v>
                </c:pt>
                <c:pt idx="21">
                  <c:v>2.190169</c:v>
                </c:pt>
                <c:pt idx="24">
                  <c:v>7.1960899999999999</c:v>
                </c:pt>
                <c:pt idx="27">
                  <c:v>6.4462899999999905</c:v>
                </c:pt>
                <c:pt idx="30">
                  <c:v>13.242620000000001</c:v>
                </c:pt>
                <c:pt idx="33">
                  <c:v>1.138833</c:v>
                </c:pt>
                <c:pt idx="36">
                  <c:v>8.60595833333333</c:v>
                </c:pt>
                <c:pt idx="39">
                  <c:v>17.988579999999999</c:v>
                </c:pt>
                <c:pt idx="42">
                  <c:v>2.1967333999999998</c:v>
                </c:pt>
                <c:pt idx="45">
                  <c:v>5.6263800000000002</c:v>
                </c:pt>
                <c:pt idx="48">
                  <c:v>2.7478150000000001</c:v>
                </c:pt>
                <c:pt idx="51">
                  <c:v>9.1828419999999902</c:v>
                </c:pt>
                <c:pt idx="54">
                  <c:v>3.7667899999999799</c:v>
                </c:pt>
                <c:pt idx="57">
                  <c:v>13.69952</c:v>
                </c:pt>
                <c:pt idx="60">
                  <c:v>9.2434399999999712</c:v>
                </c:pt>
                <c:pt idx="63">
                  <c:v>1.465314</c:v>
                </c:pt>
                <c:pt idx="66">
                  <c:v>0.30145650000000002</c:v>
                </c:pt>
                <c:pt idx="69">
                  <c:v>0.67971799999999893</c:v>
                </c:pt>
                <c:pt idx="72">
                  <c:v>1.589550999999999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D1-4578-A652-30A8583C5C82}"/>
            </c:ext>
          </c:extLst>
        </c:ser>
        <c:ser>
          <c:idx val="5"/>
          <c:order val="5"/>
          <c:tx>
            <c:strRef>
              <c:f>Volta_HW!$H$58</c:f>
              <c:strCache>
                <c:ptCount val="1"/>
                <c:pt idx="0">
                  <c:v>FPU+ DPU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Volta_HW!$B$59:$B$132</c:f>
              <c:strCache>
                <c:ptCount val="73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qrng_K1</c:v>
                </c:pt>
                <c:pt idx="54">
                  <c:v>qrng_K2</c:v>
                </c:pt>
                <c:pt idx="57">
                  <c:v>sobol_K1</c:v>
                </c:pt>
                <c:pt idx="60">
                  <c:v>srad_K1</c:v>
                </c:pt>
                <c:pt idx="63">
                  <c:v>cTensor_K1</c:v>
                </c:pt>
                <c:pt idx="66">
                  <c:v>cutlass_K1</c:v>
                </c:pt>
                <c:pt idx="69">
                  <c:v>cutlass_K2</c:v>
                </c:pt>
                <c:pt idx="72">
                  <c:v>cutlass_K3</c:v>
                </c:pt>
              </c:strCache>
            </c:strRef>
          </c:cat>
          <c:val>
            <c:numRef>
              <c:f>Volta_HW!$H$59:$H$132</c:f>
              <c:numCache>
                <c:formatCode>0.00</c:formatCode>
                <c:ptCount val="74"/>
                <c:pt idx="0">
                  <c:v>0</c:v>
                </c:pt>
                <c:pt idx="3">
                  <c:v>0</c:v>
                </c:pt>
                <c:pt idx="6">
                  <c:v>0.81384199999999995</c:v>
                </c:pt>
                <c:pt idx="9">
                  <c:v>1.9409469000000001</c:v>
                </c:pt>
                <c:pt idx="12">
                  <c:v>26.375097360000002</c:v>
                </c:pt>
                <c:pt idx="15">
                  <c:v>1.4778383000000002</c:v>
                </c:pt>
                <c:pt idx="18">
                  <c:v>2.754227999999999</c:v>
                </c:pt>
                <c:pt idx="21">
                  <c:v>0.15549499999999999</c:v>
                </c:pt>
                <c:pt idx="24">
                  <c:v>0.68618800000000002</c:v>
                </c:pt>
                <c:pt idx="27">
                  <c:v>0</c:v>
                </c:pt>
                <c:pt idx="30">
                  <c:v>6.1934500000000003</c:v>
                </c:pt>
                <c:pt idx="33">
                  <c:v>1.4666410000000001</c:v>
                </c:pt>
                <c:pt idx="36">
                  <c:v>0</c:v>
                </c:pt>
                <c:pt idx="39">
                  <c:v>0</c:v>
                </c:pt>
                <c:pt idx="42">
                  <c:v>22.4635</c:v>
                </c:pt>
                <c:pt idx="45">
                  <c:v>7.9895499999999994E-2</c:v>
                </c:pt>
                <c:pt idx="48">
                  <c:v>24.784199999999998</c:v>
                </c:pt>
                <c:pt idx="51">
                  <c:v>0.3670796999999999</c:v>
                </c:pt>
                <c:pt idx="54">
                  <c:v>7.6054419999999991</c:v>
                </c:pt>
                <c:pt idx="57">
                  <c:v>0.83923199999999998</c:v>
                </c:pt>
                <c:pt idx="60">
                  <c:v>3.8598542999999905</c:v>
                </c:pt>
                <c:pt idx="63">
                  <c:v>7.202474460000001E-2</c:v>
                </c:pt>
                <c:pt idx="66">
                  <c:v>1.7010705000000001E-2</c:v>
                </c:pt>
                <c:pt idx="69">
                  <c:v>1.9045784100000001E-2</c:v>
                </c:pt>
                <c:pt idx="72">
                  <c:v>6.7181543999999996E-2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D1-4578-A652-30A8583C5C82}"/>
            </c:ext>
          </c:extLst>
        </c:ser>
        <c:ser>
          <c:idx val="6"/>
          <c:order val="6"/>
          <c:tx>
            <c:strRef>
              <c:f>Volta_HW!$I$58</c:f>
              <c:strCache>
                <c:ptCount val="1"/>
                <c:pt idx="0">
                  <c:v>SFU</c:v>
                </c:pt>
              </c:strCache>
            </c:strRef>
          </c:tx>
          <c:spPr>
            <a:solidFill>
              <a:schemeClr val="accent2">
                <a:lumMod val="75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Volta_HW!$B$59:$B$132</c:f>
              <c:strCache>
                <c:ptCount val="73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qrng_K1</c:v>
                </c:pt>
                <c:pt idx="54">
                  <c:v>qrng_K2</c:v>
                </c:pt>
                <c:pt idx="57">
                  <c:v>sobol_K1</c:v>
                </c:pt>
                <c:pt idx="60">
                  <c:v>srad_K1</c:v>
                </c:pt>
                <c:pt idx="63">
                  <c:v>cTensor_K1</c:v>
                </c:pt>
                <c:pt idx="66">
                  <c:v>cutlass_K1</c:v>
                </c:pt>
                <c:pt idx="69">
                  <c:v>cutlass_K2</c:v>
                </c:pt>
                <c:pt idx="72">
                  <c:v>cutlass_K3</c:v>
                </c:pt>
              </c:strCache>
            </c:strRef>
          </c:cat>
          <c:val>
            <c:numRef>
              <c:f>Volta_HW!$I$59:$I$132</c:f>
              <c:numCache>
                <c:formatCode>0.00</c:formatCode>
                <c:ptCount val="74"/>
                <c:pt idx="0">
                  <c:v>0</c:v>
                </c:pt>
                <c:pt idx="3">
                  <c:v>0</c:v>
                </c:pt>
                <c:pt idx="6">
                  <c:v>1.4734</c:v>
                </c:pt>
                <c:pt idx="9">
                  <c:v>0</c:v>
                </c:pt>
                <c:pt idx="12">
                  <c:v>1.2744399999999999E-2</c:v>
                </c:pt>
                <c:pt idx="15">
                  <c:v>0</c:v>
                </c:pt>
                <c:pt idx="18">
                  <c:v>0</c:v>
                </c:pt>
                <c:pt idx="21">
                  <c:v>0</c:v>
                </c:pt>
                <c:pt idx="24">
                  <c:v>0</c:v>
                </c:pt>
                <c:pt idx="27">
                  <c:v>0</c:v>
                </c:pt>
                <c:pt idx="30">
                  <c:v>1.11389</c:v>
                </c:pt>
                <c:pt idx="33">
                  <c:v>0</c:v>
                </c:pt>
                <c:pt idx="36">
                  <c:v>0</c:v>
                </c:pt>
                <c:pt idx="39">
                  <c:v>0</c:v>
                </c:pt>
                <c:pt idx="42">
                  <c:v>16.342700000000001</c:v>
                </c:pt>
                <c:pt idx="45">
                  <c:v>0</c:v>
                </c:pt>
                <c:pt idx="48">
                  <c:v>0</c:v>
                </c:pt>
                <c:pt idx="51">
                  <c:v>0</c:v>
                </c:pt>
                <c:pt idx="54">
                  <c:v>0.51943399999999906</c:v>
                </c:pt>
                <c:pt idx="57">
                  <c:v>0</c:v>
                </c:pt>
                <c:pt idx="60">
                  <c:v>0.60636799999999902</c:v>
                </c:pt>
                <c:pt idx="63">
                  <c:v>4.37656E-5</c:v>
                </c:pt>
                <c:pt idx="66">
                  <c:v>0</c:v>
                </c:pt>
                <c:pt idx="69">
                  <c:v>0</c:v>
                </c:pt>
                <c:pt idx="7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D1-4578-A652-30A8583C5C82}"/>
            </c:ext>
          </c:extLst>
        </c:ser>
        <c:ser>
          <c:idx val="7"/>
          <c:order val="7"/>
          <c:tx>
            <c:strRef>
              <c:f>Volta_HW!$J$58</c:f>
              <c:strCache>
                <c:ptCount val="1"/>
                <c:pt idx="0">
                  <c:v>TENSOR</c:v>
                </c:pt>
              </c:strCache>
            </c:strRef>
          </c:tx>
          <c:spPr>
            <a:solidFill>
              <a:schemeClr val="accent2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Volta_HW!$B$59:$B$132</c:f>
              <c:strCache>
                <c:ptCount val="73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qrng_K1</c:v>
                </c:pt>
                <c:pt idx="54">
                  <c:v>qrng_K2</c:v>
                </c:pt>
                <c:pt idx="57">
                  <c:v>sobol_K1</c:v>
                </c:pt>
                <c:pt idx="60">
                  <c:v>srad_K1</c:v>
                </c:pt>
                <c:pt idx="63">
                  <c:v>cTensor_K1</c:v>
                </c:pt>
                <c:pt idx="66">
                  <c:v>cutlass_K1</c:v>
                </c:pt>
                <c:pt idx="69">
                  <c:v>cutlass_K2</c:v>
                </c:pt>
                <c:pt idx="72">
                  <c:v>cutlass_K3</c:v>
                </c:pt>
              </c:strCache>
            </c:strRef>
          </c:cat>
          <c:val>
            <c:numRef>
              <c:f>Volta_HW!$J$59:$J$132</c:f>
              <c:numCache>
                <c:formatCode>0.00</c:formatCode>
                <c:ptCount val="74"/>
                <c:pt idx="0">
                  <c:v>0</c:v>
                </c:pt>
                <c:pt idx="3">
                  <c:v>0</c:v>
                </c:pt>
                <c:pt idx="6">
                  <c:v>0</c:v>
                </c:pt>
                <c:pt idx="9">
                  <c:v>0</c:v>
                </c:pt>
                <c:pt idx="12">
                  <c:v>0</c:v>
                </c:pt>
                <c:pt idx="15">
                  <c:v>0</c:v>
                </c:pt>
                <c:pt idx="18">
                  <c:v>0</c:v>
                </c:pt>
                <c:pt idx="21">
                  <c:v>0</c:v>
                </c:pt>
                <c:pt idx="24">
                  <c:v>0</c:v>
                </c:pt>
                <c:pt idx="27">
                  <c:v>0</c:v>
                </c:pt>
                <c:pt idx="30">
                  <c:v>0</c:v>
                </c:pt>
                <c:pt idx="33">
                  <c:v>0</c:v>
                </c:pt>
                <c:pt idx="36">
                  <c:v>0</c:v>
                </c:pt>
                <c:pt idx="39">
                  <c:v>0</c:v>
                </c:pt>
                <c:pt idx="42">
                  <c:v>0</c:v>
                </c:pt>
                <c:pt idx="45">
                  <c:v>0</c:v>
                </c:pt>
                <c:pt idx="48">
                  <c:v>0</c:v>
                </c:pt>
                <c:pt idx="51">
                  <c:v>0</c:v>
                </c:pt>
                <c:pt idx="54">
                  <c:v>0</c:v>
                </c:pt>
                <c:pt idx="57">
                  <c:v>0</c:v>
                </c:pt>
                <c:pt idx="60">
                  <c:v>0</c:v>
                </c:pt>
                <c:pt idx="63">
                  <c:v>18.452300000000001</c:v>
                </c:pt>
                <c:pt idx="66">
                  <c:v>6.2383099999999896</c:v>
                </c:pt>
                <c:pt idx="69">
                  <c:v>9.7814700000000006</c:v>
                </c:pt>
                <c:pt idx="72">
                  <c:v>21.5642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D1-4578-A652-30A8583C5C82}"/>
            </c:ext>
          </c:extLst>
        </c:ser>
        <c:ser>
          <c:idx val="8"/>
          <c:order val="8"/>
          <c:tx>
            <c:strRef>
              <c:f>Volta_HW!$K$58</c:f>
              <c:strCache>
                <c:ptCount val="1"/>
                <c:pt idx="0">
                  <c:v>L1D+SHRD</c:v>
                </c:pt>
              </c:strCache>
            </c:strRef>
          </c:tx>
          <c:spPr>
            <a:solidFill>
              <a:schemeClr val="accent3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Volta_HW!$B$59:$B$132</c:f>
              <c:strCache>
                <c:ptCount val="73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qrng_K1</c:v>
                </c:pt>
                <c:pt idx="54">
                  <c:v>qrng_K2</c:v>
                </c:pt>
                <c:pt idx="57">
                  <c:v>sobol_K1</c:v>
                </c:pt>
                <c:pt idx="60">
                  <c:v>srad_K1</c:v>
                </c:pt>
                <c:pt idx="63">
                  <c:v>cTensor_K1</c:v>
                </c:pt>
                <c:pt idx="66">
                  <c:v>cutlass_K1</c:v>
                </c:pt>
                <c:pt idx="69">
                  <c:v>cutlass_K2</c:v>
                </c:pt>
                <c:pt idx="72">
                  <c:v>cutlass_K3</c:v>
                </c:pt>
              </c:strCache>
            </c:strRef>
          </c:cat>
          <c:val>
            <c:numRef>
              <c:f>Volta_HW!$K$59:$K$132</c:f>
              <c:numCache>
                <c:formatCode>0.00</c:formatCode>
                <c:ptCount val="74"/>
                <c:pt idx="0">
                  <c:v>14.4529</c:v>
                </c:pt>
                <c:pt idx="3">
                  <c:v>9.7596399999999992</c:v>
                </c:pt>
                <c:pt idx="6">
                  <c:v>18.357869999999998</c:v>
                </c:pt>
                <c:pt idx="9">
                  <c:v>9.5121900000000004</c:v>
                </c:pt>
                <c:pt idx="12">
                  <c:v>10.669014654</c:v>
                </c:pt>
                <c:pt idx="15">
                  <c:v>4.4719339999999992</c:v>
                </c:pt>
                <c:pt idx="18">
                  <c:v>10.471550000000001</c:v>
                </c:pt>
                <c:pt idx="21">
                  <c:v>3.4258199999999999</c:v>
                </c:pt>
                <c:pt idx="24">
                  <c:v>22.57271999999999</c:v>
                </c:pt>
                <c:pt idx="27">
                  <c:v>33.14752</c:v>
                </c:pt>
                <c:pt idx="30">
                  <c:v>19.919280000000001</c:v>
                </c:pt>
                <c:pt idx="33">
                  <c:v>3.2552999999999999E-2</c:v>
                </c:pt>
                <c:pt idx="36">
                  <c:v>24.506509999999999</c:v>
                </c:pt>
                <c:pt idx="39">
                  <c:v>26.838850000000001</c:v>
                </c:pt>
                <c:pt idx="42">
                  <c:v>7.3487700000000003E-2</c:v>
                </c:pt>
                <c:pt idx="45">
                  <c:v>1.683503</c:v>
                </c:pt>
                <c:pt idx="48">
                  <c:v>32.412800000000004</c:v>
                </c:pt>
                <c:pt idx="51">
                  <c:v>1.39479</c:v>
                </c:pt>
                <c:pt idx="54">
                  <c:v>1.9234199999999899</c:v>
                </c:pt>
                <c:pt idx="57">
                  <c:v>18.715330000000002</c:v>
                </c:pt>
                <c:pt idx="60">
                  <c:v>10.053099999999899</c:v>
                </c:pt>
                <c:pt idx="63">
                  <c:v>12.190239999999999</c:v>
                </c:pt>
                <c:pt idx="66">
                  <c:v>4.5619619999999896</c:v>
                </c:pt>
                <c:pt idx="69">
                  <c:v>8.38506999999999</c:v>
                </c:pt>
                <c:pt idx="72">
                  <c:v>18.741599999999991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D1-4578-A652-30A8583C5C82}"/>
            </c:ext>
          </c:extLst>
        </c:ser>
        <c:ser>
          <c:idx val="9"/>
          <c:order val="9"/>
          <c:tx>
            <c:strRef>
              <c:f>Volta_HW!$L$58</c:f>
              <c:strCache>
                <c:ptCount val="1"/>
                <c:pt idx="0">
                  <c:v>icache + Ccache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Volta_HW!$B$59:$B$132</c:f>
              <c:strCache>
                <c:ptCount val="73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qrng_K1</c:v>
                </c:pt>
                <c:pt idx="54">
                  <c:v>qrng_K2</c:v>
                </c:pt>
                <c:pt idx="57">
                  <c:v>sobol_K1</c:v>
                </c:pt>
                <c:pt idx="60">
                  <c:v>srad_K1</c:v>
                </c:pt>
                <c:pt idx="63">
                  <c:v>cTensor_K1</c:v>
                </c:pt>
                <c:pt idx="66">
                  <c:v>cutlass_K1</c:v>
                </c:pt>
                <c:pt idx="69">
                  <c:v>cutlass_K2</c:v>
                </c:pt>
                <c:pt idx="72">
                  <c:v>cutlass_K3</c:v>
                </c:pt>
              </c:strCache>
            </c:strRef>
          </c:cat>
          <c:val>
            <c:numRef>
              <c:f>Volta_HW!$L$59:$L$132</c:f>
              <c:numCache>
                <c:formatCode>0.00</c:formatCode>
                <c:ptCount val="74"/>
                <c:pt idx="0">
                  <c:v>0</c:v>
                </c:pt>
                <c:pt idx="3">
                  <c:v>0</c:v>
                </c:pt>
                <c:pt idx="6">
                  <c:v>0</c:v>
                </c:pt>
                <c:pt idx="9">
                  <c:v>0</c:v>
                </c:pt>
                <c:pt idx="12">
                  <c:v>1.2220200000000001E-2</c:v>
                </c:pt>
                <c:pt idx="15">
                  <c:v>21.7668999999999</c:v>
                </c:pt>
                <c:pt idx="18">
                  <c:v>0</c:v>
                </c:pt>
                <c:pt idx="21">
                  <c:v>0</c:v>
                </c:pt>
                <c:pt idx="24">
                  <c:v>0</c:v>
                </c:pt>
                <c:pt idx="27">
                  <c:v>0</c:v>
                </c:pt>
                <c:pt idx="30">
                  <c:v>0</c:v>
                </c:pt>
                <c:pt idx="33">
                  <c:v>3.2555000000000001</c:v>
                </c:pt>
                <c:pt idx="36">
                  <c:v>0</c:v>
                </c:pt>
                <c:pt idx="39">
                  <c:v>0</c:v>
                </c:pt>
                <c:pt idx="42">
                  <c:v>17.063199999999998</c:v>
                </c:pt>
                <c:pt idx="45">
                  <c:v>0</c:v>
                </c:pt>
                <c:pt idx="48">
                  <c:v>0</c:v>
                </c:pt>
                <c:pt idx="51">
                  <c:v>0.39752799999999999</c:v>
                </c:pt>
                <c:pt idx="54">
                  <c:v>0</c:v>
                </c:pt>
                <c:pt idx="57">
                  <c:v>0</c:v>
                </c:pt>
                <c:pt idx="60">
                  <c:v>0</c:v>
                </c:pt>
                <c:pt idx="63">
                  <c:v>0</c:v>
                </c:pt>
                <c:pt idx="66">
                  <c:v>7.6898600000000004E-4</c:v>
                </c:pt>
                <c:pt idx="69">
                  <c:v>7.5359199999999998E-4</c:v>
                </c:pt>
                <c:pt idx="72">
                  <c:v>2.6581899999999999E-3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D1-4578-A652-30A8583C5C82}"/>
            </c:ext>
          </c:extLst>
        </c:ser>
        <c:ser>
          <c:idx val="10"/>
          <c:order val="10"/>
          <c:tx>
            <c:strRef>
              <c:f>Volta_HW!$M$58</c:f>
              <c:strCache>
                <c:ptCount val="1"/>
                <c:pt idx="0">
                  <c:v>L2 + NOC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Volta_HW!$B$59:$B$132</c:f>
              <c:strCache>
                <c:ptCount val="73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qrng_K1</c:v>
                </c:pt>
                <c:pt idx="54">
                  <c:v>qrng_K2</c:v>
                </c:pt>
                <c:pt idx="57">
                  <c:v>sobol_K1</c:v>
                </c:pt>
                <c:pt idx="60">
                  <c:v>srad_K1</c:v>
                </c:pt>
                <c:pt idx="63">
                  <c:v>cTensor_K1</c:v>
                </c:pt>
                <c:pt idx="66">
                  <c:v>cutlass_K1</c:v>
                </c:pt>
                <c:pt idx="69">
                  <c:v>cutlass_K2</c:v>
                </c:pt>
                <c:pt idx="72">
                  <c:v>cutlass_K3</c:v>
                </c:pt>
              </c:strCache>
            </c:strRef>
          </c:cat>
          <c:val>
            <c:numRef>
              <c:f>Volta_HW!$M$59:$M$132</c:f>
              <c:numCache>
                <c:formatCode>0.00</c:formatCode>
                <c:ptCount val="74"/>
                <c:pt idx="0">
                  <c:v>9.5042299999999997</c:v>
                </c:pt>
                <c:pt idx="3">
                  <c:v>7.1392499999999997</c:v>
                </c:pt>
                <c:pt idx="6">
                  <c:v>19.445699999999999</c:v>
                </c:pt>
                <c:pt idx="9">
                  <c:v>23.817299999999999</c:v>
                </c:pt>
                <c:pt idx="12">
                  <c:v>1.3078199999999999E-3</c:v>
                </c:pt>
                <c:pt idx="15">
                  <c:v>3.4697200000000001</c:v>
                </c:pt>
                <c:pt idx="18">
                  <c:v>13.5583799999999</c:v>
                </c:pt>
                <c:pt idx="21">
                  <c:v>21.13842</c:v>
                </c:pt>
                <c:pt idx="24">
                  <c:v>16.960429999999999</c:v>
                </c:pt>
                <c:pt idx="27">
                  <c:v>10.34334</c:v>
                </c:pt>
                <c:pt idx="30">
                  <c:v>16.17578</c:v>
                </c:pt>
                <c:pt idx="33">
                  <c:v>12.217479999999901</c:v>
                </c:pt>
                <c:pt idx="36">
                  <c:v>19.632719999999999</c:v>
                </c:pt>
                <c:pt idx="39">
                  <c:v>5.78383</c:v>
                </c:pt>
                <c:pt idx="42">
                  <c:v>0.32938200000000001</c:v>
                </c:pt>
                <c:pt idx="45">
                  <c:v>3.7751299999999999</c:v>
                </c:pt>
                <c:pt idx="48">
                  <c:v>6.8629899999999999</c:v>
                </c:pt>
                <c:pt idx="51">
                  <c:v>8.4980399999999996</c:v>
                </c:pt>
                <c:pt idx="54">
                  <c:v>11.718789999999901</c:v>
                </c:pt>
                <c:pt idx="57">
                  <c:v>19.69875</c:v>
                </c:pt>
                <c:pt idx="60">
                  <c:v>23.464399999999898</c:v>
                </c:pt>
                <c:pt idx="63">
                  <c:v>16.789639999999999</c:v>
                </c:pt>
                <c:pt idx="66">
                  <c:v>2.4443670000000002</c:v>
                </c:pt>
                <c:pt idx="69">
                  <c:v>9.3279499999999995</c:v>
                </c:pt>
                <c:pt idx="72">
                  <c:v>24.834489999999999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D1-4578-A652-30A8583C5C82}"/>
            </c:ext>
          </c:extLst>
        </c:ser>
        <c:ser>
          <c:idx val="11"/>
          <c:order val="11"/>
          <c:tx>
            <c:strRef>
              <c:f>Volta_HW!$N$58</c:f>
              <c:strCache>
                <c:ptCount val="1"/>
                <c:pt idx="0">
                  <c:v>DRAM + MC</c:v>
                </c:pt>
              </c:strCache>
            </c:strRef>
          </c:tx>
          <c:spPr>
            <a:solidFill>
              <a:schemeClr val="bg1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Volta_HW!$B$59:$B$132</c:f>
              <c:strCache>
                <c:ptCount val="73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qrng_K1</c:v>
                </c:pt>
                <c:pt idx="54">
                  <c:v>qrng_K2</c:v>
                </c:pt>
                <c:pt idx="57">
                  <c:v>sobol_K1</c:v>
                </c:pt>
                <c:pt idx="60">
                  <c:v>srad_K1</c:v>
                </c:pt>
                <c:pt idx="63">
                  <c:v>cTensor_K1</c:v>
                </c:pt>
                <c:pt idx="66">
                  <c:v>cutlass_K1</c:v>
                </c:pt>
                <c:pt idx="69">
                  <c:v>cutlass_K2</c:v>
                </c:pt>
                <c:pt idx="72">
                  <c:v>cutlass_K3</c:v>
                </c:pt>
              </c:strCache>
            </c:strRef>
          </c:cat>
          <c:val>
            <c:numRef>
              <c:f>Volta_HW!$N$59:$N$132</c:f>
              <c:numCache>
                <c:formatCode>0.00</c:formatCode>
                <c:ptCount val="74"/>
                <c:pt idx="0">
                  <c:v>11.89593</c:v>
                </c:pt>
                <c:pt idx="3">
                  <c:v>9.4129799999999992</c:v>
                </c:pt>
                <c:pt idx="6">
                  <c:v>19.538789999999999</c:v>
                </c:pt>
                <c:pt idx="9">
                  <c:v>30.173639999999999</c:v>
                </c:pt>
                <c:pt idx="12">
                  <c:v>0.55275494000000003</c:v>
                </c:pt>
                <c:pt idx="15">
                  <c:v>6.28986</c:v>
                </c:pt>
                <c:pt idx="18">
                  <c:v>14.915940000000001</c:v>
                </c:pt>
                <c:pt idx="21">
                  <c:v>32.8041499999999</c:v>
                </c:pt>
                <c:pt idx="24">
                  <c:v>26.591290000000001</c:v>
                </c:pt>
                <c:pt idx="27">
                  <c:v>35.796689999999899</c:v>
                </c:pt>
                <c:pt idx="30">
                  <c:v>14.455970000000001</c:v>
                </c:pt>
                <c:pt idx="33">
                  <c:v>33.832569999999997</c:v>
                </c:pt>
                <c:pt idx="36">
                  <c:v>26.227869999999999</c:v>
                </c:pt>
                <c:pt idx="39">
                  <c:v>9.6143199999999993</c:v>
                </c:pt>
                <c:pt idx="42">
                  <c:v>2.9686919999999999</c:v>
                </c:pt>
                <c:pt idx="45">
                  <c:v>2.6146940000000001</c:v>
                </c:pt>
                <c:pt idx="48">
                  <c:v>4.8381499999999997</c:v>
                </c:pt>
                <c:pt idx="51">
                  <c:v>6.23193999999999</c:v>
                </c:pt>
                <c:pt idx="54">
                  <c:v>8.3256499999999996</c:v>
                </c:pt>
                <c:pt idx="57">
                  <c:v>16.16291</c:v>
                </c:pt>
                <c:pt idx="60">
                  <c:v>12.071489999999899</c:v>
                </c:pt>
                <c:pt idx="63">
                  <c:v>12.901160000000001</c:v>
                </c:pt>
                <c:pt idx="66">
                  <c:v>7.7978969999999999</c:v>
                </c:pt>
                <c:pt idx="69">
                  <c:v>12.47174</c:v>
                </c:pt>
                <c:pt idx="72">
                  <c:v>9.8649400000000007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ED1-4578-A652-30A8583C5C82}"/>
            </c:ext>
          </c:extLst>
        </c:ser>
        <c:ser>
          <c:idx val="12"/>
          <c:order val="12"/>
          <c:tx>
            <c:strRef>
              <c:f>Volta_HW!$O$58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Volta_HW!$B$59:$B$132</c:f>
              <c:strCache>
                <c:ptCount val="73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qrng_K1</c:v>
                </c:pt>
                <c:pt idx="54">
                  <c:v>qrng_K2</c:v>
                </c:pt>
                <c:pt idx="57">
                  <c:v>sobol_K1</c:v>
                </c:pt>
                <c:pt idx="60">
                  <c:v>srad_K1</c:v>
                </c:pt>
                <c:pt idx="63">
                  <c:v>cTensor_K1</c:v>
                </c:pt>
                <c:pt idx="66">
                  <c:v>cutlass_K1</c:v>
                </c:pt>
                <c:pt idx="69">
                  <c:v>cutlass_K2</c:v>
                </c:pt>
                <c:pt idx="72">
                  <c:v>cutlass_K3</c:v>
                </c:pt>
              </c:strCache>
            </c:strRef>
          </c:cat>
          <c:val>
            <c:numRef>
              <c:f>Volta_HW!$O$59:$O$132</c:f>
              <c:numCache>
                <c:formatCode>0.00</c:formatCode>
                <c:ptCount val="74"/>
                <c:pt idx="0">
                  <c:v>44.598779999999998</c:v>
                </c:pt>
                <c:pt idx="3">
                  <c:v>38.252279999999999</c:v>
                </c:pt>
                <c:pt idx="6">
                  <c:v>71.388199999999998</c:v>
                </c:pt>
                <c:pt idx="9">
                  <c:v>18.989660000000001</c:v>
                </c:pt>
                <c:pt idx="12">
                  <c:v>80.794799999999995</c:v>
                </c:pt>
                <c:pt idx="15">
                  <c:v>12.19912999999999</c:v>
                </c:pt>
                <c:pt idx="18">
                  <c:v>16.902190000000001</c:v>
                </c:pt>
                <c:pt idx="21">
                  <c:v>9.7944600000000008</c:v>
                </c:pt>
                <c:pt idx="24">
                  <c:v>48.045500000000004</c:v>
                </c:pt>
                <c:pt idx="27">
                  <c:v>40.219159999999903</c:v>
                </c:pt>
                <c:pt idx="30">
                  <c:v>98.703599999999994</c:v>
                </c:pt>
                <c:pt idx="33">
                  <c:v>44.460869999999993</c:v>
                </c:pt>
                <c:pt idx="36">
                  <c:v>59.836675</c:v>
                </c:pt>
                <c:pt idx="39">
                  <c:v>100.5778</c:v>
                </c:pt>
                <c:pt idx="42">
                  <c:v>71.439400000000006</c:v>
                </c:pt>
                <c:pt idx="45">
                  <c:v>60.330359999999999</c:v>
                </c:pt>
                <c:pt idx="48">
                  <c:v>60.459099999999999</c:v>
                </c:pt>
                <c:pt idx="51">
                  <c:v>57.859599999999901</c:v>
                </c:pt>
                <c:pt idx="54">
                  <c:v>35.69694999999998</c:v>
                </c:pt>
                <c:pt idx="57">
                  <c:v>70.480400000000003</c:v>
                </c:pt>
                <c:pt idx="60">
                  <c:v>61.221999999999795</c:v>
                </c:pt>
                <c:pt idx="63">
                  <c:v>48.715149999999994</c:v>
                </c:pt>
                <c:pt idx="66">
                  <c:v>16.771829999999991</c:v>
                </c:pt>
                <c:pt idx="69">
                  <c:v>26.139529999999901</c:v>
                </c:pt>
                <c:pt idx="72">
                  <c:v>58.005020000000002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ED1-4578-A652-30A8583C5C82}"/>
            </c:ext>
          </c:extLst>
        </c:ser>
        <c:ser>
          <c:idx val="13"/>
          <c:order val="13"/>
          <c:tx>
            <c:strRef>
              <c:f>Volta_HW!$P$58</c:f>
              <c:strCache>
                <c:ptCount val="1"/>
                <c:pt idx="0">
                  <c:v>Measured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Volta_HW!$B$59:$B$132</c:f>
              <c:strCache>
                <c:ptCount val="73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qrng_K1</c:v>
                </c:pt>
                <c:pt idx="54">
                  <c:v>qrng_K2</c:v>
                </c:pt>
                <c:pt idx="57">
                  <c:v>sobol_K1</c:v>
                </c:pt>
                <c:pt idx="60">
                  <c:v>srad_K1</c:v>
                </c:pt>
                <c:pt idx="63">
                  <c:v>cTensor_K1</c:v>
                </c:pt>
                <c:pt idx="66">
                  <c:v>cutlass_K1</c:v>
                </c:pt>
                <c:pt idx="69">
                  <c:v>cutlass_K2</c:v>
                </c:pt>
                <c:pt idx="72">
                  <c:v>cutlass_K3</c:v>
                </c:pt>
              </c:strCache>
            </c:strRef>
          </c:cat>
          <c:val>
            <c:numRef>
              <c:f>Volta_HW!$P$59:$P$132</c:f>
              <c:numCache>
                <c:formatCode>0.00</c:formatCode>
                <c:ptCount val="74"/>
                <c:pt idx="1">
                  <c:v>172.69880000000001</c:v>
                </c:pt>
                <c:pt idx="4">
                  <c:v>156.97620000000001</c:v>
                </c:pt>
                <c:pt idx="7">
                  <c:v>219.7978</c:v>
                </c:pt>
                <c:pt idx="10">
                  <c:v>152.1182</c:v>
                </c:pt>
                <c:pt idx="13">
                  <c:v>169.6574</c:v>
                </c:pt>
                <c:pt idx="16">
                  <c:v>111.86036</c:v>
                </c:pt>
                <c:pt idx="19">
                  <c:v>130.0522</c:v>
                </c:pt>
                <c:pt idx="22">
                  <c:v>121.5072</c:v>
                </c:pt>
                <c:pt idx="25">
                  <c:v>167.12520000000001</c:v>
                </c:pt>
                <c:pt idx="28">
                  <c:v>194.54820000000001</c:v>
                </c:pt>
                <c:pt idx="31">
                  <c:v>229.55340000000001</c:v>
                </c:pt>
                <c:pt idx="34">
                  <c:v>151.86259999999999</c:v>
                </c:pt>
                <c:pt idx="37">
                  <c:v>172.8844</c:v>
                </c:pt>
                <c:pt idx="40">
                  <c:v>201.33680000000001</c:v>
                </c:pt>
                <c:pt idx="43">
                  <c:v>189.4032</c:v>
                </c:pt>
                <c:pt idx="46">
                  <c:v>142.4556</c:v>
                </c:pt>
                <c:pt idx="49">
                  <c:v>217.49260000000001</c:v>
                </c:pt>
                <c:pt idx="52">
                  <c:v>153.00640000000001</c:v>
                </c:pt>
                <c:pt idx="55">
                  <c:v>145.70959999999999</c:v>
                </c:pt>
                <c:pt idx="58">
                  <c:v>200.44399999999999</c:v>
                </c:pt>
                <c:pt idx="61">
                  <c:v>188.54500000000002</c:v>
                </c:pt>
                <c:pt idx="64">
                  <c:v>181.99199999999999</c:v>
                </c:pt>
                <c:pt idx="67">
                  <c:v>101.92142</c:v>
                </c:pt>
                <c:pt idx="70">
                  <c:v>121.6066</c:v>
                </c:pt>
                <c:pt idx="73">
                  <c:v>177.99639999999999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ED1-4578-A652-30A8583C5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307527840"/>
        <c:axId val="1307532432"/>
      </c:barChart>
      <c:catAx>
        <c:axId val="130752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  <a:headEnd type="none" w="sm" len="sm"/>
            <a:tailEnd type="none" w="sm" len="sm"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3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532432"/>
        <c:crosses val="autoZero"/>
        <c:auto val="1"/>
        <c:lblAlgn val="ctr"/>
        <c:lblOffset val="100"/>
        <c:tickLblSkip val="1"/>
        <c:tickMarkSkip val="3"/>
        <c:noMultiLvlLbl val="0"/>
      </c:catAx>
      <c:valAx>
        <c:axId val="13075324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0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4000" b="1">
                    <a:solidFill>
                      <a:sysClr val="windowText" lastClr="000000"/>
                    </a:solidFill>
                  </a:rPr>
                  <a:t>power</a:t>
                </a:r>
                <a:r>
                  <a:rPr lang="en-US" sz="4000" b="1" baseline="0">
                    <a:solidFill>
                      <a:sysClr val="windowText" lastClr="000000"/>
                    </a:solidFill>
                  </a:rPr>
                  <a:t> (W)</a:t>
                </a:r>
                <a:endParaRPr lang="en-US" sz="40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5.9220517759212337E-3"/>
              <c:y val="0.20385121759248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000" b="1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527840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165915223076376"/>
          <c:y val="1.4285832423671066E-3"/>
          <c:w val="9.6068560772656852E-2"/>
          <c:h val="0.98633800982435249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 7</a:t>
            </a:r>
            <a:r>
              <a:rPr lang="en-US" baseline="0"/>
              <a:t> (d) </a:t>
            </a:r>
            <a:r>
              <a:rPr lang="en-US"/>
              <a:t>Volta HYBRID</a:t>
            </a:r>
          </a:p>
        </c:rich>
      </c:tx>
      <c:layout>
        <c:manualLayout>
          <c:xMode val="edge"/>
          <c:yMode val="edge"/>
          <c:x val="0.36296562128818882"/>
          <c:y val="1.50093779065896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62737873419364"/>
          <c:y val="0.110537765131206"/>
          <c:w val="0.8330893057839559"/>
          <c:h val="0.6993686606552992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1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Volta_Hybrid!$AD$3:$AD$27</c:f>
              <c:numCache>
                <c:formatCode>0.00</c:formatCode>
                <c:ptCount val="25"/>
                <c:pt idx="0">
                  <c:v>172.69880000000001</c:v>
                </c:pt>
                <c:pt idx="1">
                  <c:v>156.97620000000001</c:v>
                </c:pt>
                <c:pt idx="2">
                  <c:v>219.7978</c:v>
                </c:pt>
                <c:pt idx="3">
                  <c:v>152.1182</c:v>
                </c:pt>
                <c:pt idx="4">
                  <c:v>169.6574</c:v>
                </c:pt>
                <c:pt idx="5">
                  <c:v>181.99199999999999</c:v>
                </c:pt>
                <c:pt idx="6">
                  <c:v>101.92142</c:v>
                </c:pt>
                <c:pt idx="7">
                  <c:v>121.6066</c:v>
                </c:pt>
                <c:pt idx="8">
                  <c:v>177.99639999999999</c:v>
                </c:pt>
                <c:pt idx="9">
                  <c:v>111.86036</c:v>
                </c:pt>
                <c:pt idx="10">
                  <c:v>130.0522</c:v>
                </c:pt>
                <c:pt idx="11">
                  <c:v>121.5072</c:v>
                </c:pt>
                <c:pt idx="12">
                  <c:v>167.12520000000001</c:v>
                </c:pt>
                <c:pt idx="13">
                  <c:v>194.54820000000001</c:v>
                </c:pt>
                <c:pt idx="14">
                  <c:v>229.55340000000001</c:v>
                </c:pt>
                <c:pt idx="15">
                  <c:v>151.86259999999999</c:v>
                </c:pt>
                <c:pt idx="16">
                  <c:v>172.8844</c:v>
                </c:pt>
                <c:pt idx="17">
                  <c:v>201.33680000000001</c:v>
                </c:pt>
                <c:pt idx="18">
                  <c:v>189.4032</c:v>
                </c:pt>
                <c:pt idx="19">
                  <c:v>142.4556</c:v>
                </c:pt>
                <c:pt idx="20">
                  <c:v>217.49260000000001</c:v>
                </c:pt>
                <c:pt idx="21">
                  <c:v>153.00640000000001</c:v>
                </c:pt>
                <c:pt idx="22">
                  <c:v>145.70959999999999</c:v>
                </c:pt>
                <c:pt idx="23">
                  <c:v>200.44399999999999</c:v>
                </c:pt>
                <c:pt idx="24">
                  <c:v>188.54500000000002</c:v>
                </c:pt>
              </c:numCache>
            </c:numRef>
          </c:xVal>
          <c:yVal>
            <c:numRef>
              <c:f>Volta_Hybrid!$AC$3:$AC$27</c:f>
              <c:numCache>
                <c:formatCode>0.00</c:formatCode>
                <c:ptCount val="25"/>
                <c:pt idx="0">
                  <c:v>151.16893000000002</c:v>
                </c:pt>
                <c:pt idx="1">
                  <c:v>134.82057200000003</c:v>
                </c:pt>
                <c:pt idx="2">
                  <c:v>207.13694499999997</c:v>
                </c:pt>
                <c:pt idx="3">
                  <c:v>148.72789800000001</c:v>
                </c:pt>
                <c:pt idx="4">
                  <c:v>168.24639272300001</c:v>
                </c:pt>
                <c:pt idx="5">
                  <c:v>162.91145081009989</c:v>
                </c:pt>
                <c:pt idx="6">
                  <c:v>99.565488170142856</c:v>
                </c:pt>
                <c:pt idx="7">
                  <c:v>131.28382852157131</c:v>
                </c:pt>
                <c:pt idx="8">
                  <c:v>217.13703099014268</c:v>
                </c:pt>
                <c:pt idx="9">
                  <c:v>102.87977859999988</c:v>
                </c:pt>
                <c:pt idx="10">
                  <c:v>124.17565088118796</c:v>
                </c:pt>
                <c:pt idx="11">
                  <c:v>131.40941399999988</c:v>
                </c:pt>
                <c:pt idx="12">
                  <c:v>193.30369033333329</c:v>
                </c:pt>
                <c:pt idx="13">
                  <c:v>190.93770723529394</c:v>
                </c:pt>
                <c:pt idx="14">
                  <c:v>237.50561899999991</c:v>
                </c:pt>
                <c:pt idx="15">
                  <c:v>136.9095275</c:v>
                </c:pt>
                <c:pt idx="16">
                  <c:v>195.93556099999986</c:v>
                </c:pt>
                <c:pt idx="17">
                  <c:v>235.02890000000002</c:v>
                </c:pt>
                <c:pt idx="18">
                  <c:v>181.4468487</c:v>
                </c:pt>
                <c:pt idx="19">
                  <c:v>123.88927629999999</c:v>
                </c:pt>
                <c:pt idx="20">
                  <c:v>198.88826700000004</c:v>
                </c:pt>
                <c:pt idx="21">
                  <c:v>152.42335776190464</c:v>
                </c:pt>
                <c:pt idx="22">
                  <c:v>131.26488299999974</c:v>
                </c:pt>
                <c:pt idx="23">
                  <c:v>206.24096999999995</c:v>
                </c:pt>
                <c:pt idx="24">
                  <c:v>178.95809099999985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0B-4C4F-AF00-6E0B467E42CC}"/>
            </c:ext>
          </c:extLst>
        </c:ser>
        <c:ser>
          <c:idx val="1"/>
          <c:order val="1"/>
          <c:spPr>
            <a:ln w="25400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Volta_Hybrid!$T$42:$T$43</c:f>
              <c:numCache>
                <c:formatCode>General</c:formatCode>
                <c:ptCount val="2"/>
                <c:pt idx="0">
                  <c:v>0</c:v>
                </c:pt>
                <c:pt idx="1">
                  <c:v>260</c:v>
                </c:pt>
              </c:numCache>
            </c:numRef>
          </c:xVal>
          <c:yVal>
            <c:numRef>
              <c:f>Volta_Hybrid!$T$42:$T$43</c:f>
              <c:numCache>
                <c:formatCode>General</c:formatCode>
                <c:ptCount val="2"/>
                <c:pt idx="0">
                  <c:v>0</c:v>
                </c:pt>
                <c:pt idx="1">
                  <c:v>260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0B-4C4F-AF00-6E0B467E4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756879"/>
        <c:axId val="1565069551"/>
      </c:scatterChart>
      <c:valAx>
        <c:axId val="159475687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Measured Power (W)</a:t>
                </a:r>
              </a:p>
            </c:rich>
          </c:tx>
          <c:layout>
            <c:manualLayout>
              <c:xMode val="edge"/>
              <c:yMode val="edge"/>
              <c:x val="0.36354743936284556"/>
              <c:y val="0.91168832652527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069551"/>
        <c:crosses val="autoZero"/>
        <c:crossBetween val="midCat"/>
        <c:majorUnit val="20"/>
        <c:minorUnit val="10"/>
      </c:valAx>
      <c:valAx>
        <c:axId val="156506955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Modeled Power (W)</a:t>
                </a:r>
              </a:p>
            </c:rich>
          </c:tx>
          <c:layout>
            <c:manualLayout>
              <c:xMode val="edge"/>
              <c:yMode val="edge"/>
              <c:x val="9.3551159147625441E-3"/>
              <c:y val="0.206479205708448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756879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 hybrid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376400793607681E-2"/>
          <c:y val="2.2257377617805042E-2"/>
          <c:w val="0.83718622705751788"/>
          <c:h val="0.7894666794846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Volta_Hybrid!$C$80</c:f>
              <c:strCache>
                <c:ptCount val="1"/>
                <c:pt idx="0">
                  <c:v>Const</c:v>
                </c:pt>
              </c:strCache>
            </c:strRef>
          </c:tx>
          <c:spPr>
            <a:solidFill>
              <a:schemeClr val="tx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Volta_Hybrid!$B$81:$B$154</c:f>
              <c:strCache>
                <c:ptCount val="73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qrng_K1</c:v>
                </c:pt>
                <c:pt idx="54">
                  <c:v>qrng_K2</c:v>
                </c:pt>
                <c:pt idx="57">
                  <c:v>sobol_K1</c:v>
                </c:pt>
                <c:pt idx="60">
                  <c:v>srad_K1</c:v>
                </c:pt>
                <c:pt idx="63">
                  <c:v>cTensor_K1</c:v>
                </c:pt>
                <c:pt idx="66">
                  <c:v>cutlass_K1</c:v>
                </c:pt>
                <c:pt idx="69">
                  <c:v>cutlass_K2</c:v>
                </c:pt>
                <c:pt idx="72">
                  <c:v>cutlass_K3</c:v>
                </c:pt>
              </c:strCache>
            </c:strRef>
          </c:cat>
          <c:val>
            <c:numRef>
              <c:f>Volta_Hybrid!$C$81:$C$154</c:f>
              <c:numCache>
                <c:formatCode>0.00</c:formatCode>
                <c:ptCount val="74"/>
                <c:pt idx="0">
                  <c:v>32.325200000000002</c:v>
                </c:pt>
                <c:pt idx="3">
                  <c:v>32.325200000000002</c:v>
                </c:pt>
                <c:pt idx="6">
                  <c:v>32.325200000000002</c:v>
                </c:pt>
                <c:pt idx="9">
                  <c:v>32.325200000000002</c:v>
                </c:pt>
                <c:pt idx="12">
                  <c:v>32.325200000000002</c:v>
                </c:pt>
                <c:pt idx="15">
                  <c:v>32.325200000000002</c:v>
                </c:pt>
                <c:pt idx="18">
                  <c:v>32.325200000000002</c:v>
                </c:pt>
                <c:pt idx="21">
                  <c:v>32.325200000000002</c:v>
                </c:pt>
                <c:pt idx="24">
                  <c:v>32.325200000000002</c:v>
                </c:pt>
                <c:pt idx="27">
                  <c:v>32.325200000000002</c:v>
                </c:pt>
                <c:pt idx="30">
                  <c:v>32.325200000000002</c:v>
                </c:pt>
                <c:pt idx="33">
                  <c:v>32.325200000000002</c:v>
                </c:pt>
                <c:pt idx="36">
                  <c:v>32.325200000000002</c:v>
                </c:pt>
                <c:pt idx="39">
                  <c:v>32.325200000000002</c:v>
                </c:pt>
                <c:pt idx="42">
                  <c:v>32.325200000000002</c:v>
                </c:pt>
                <c:pt idx="45">
                  <c:v>32.325200000000002</c:v>
                </c:pt>
                <c:pt idx="48">
                  <c:v>32.325200000000002</c:v>
                </c:pt>
                <c:pt idx="51">
                  <c:v>32.325200000000002</c:v>
                </c:pt>
                <c:pt idx="54">
                  <c:v>32.325200000000002</c:v>
                </c:pt>
                <c:pt idx="57">
                  <c:v>32.325200000000002</c:v>
                </c:pt>
                <c:pt idx="60">
                  <c:v>32.325200000000002</c:v>
                </c:pt>
                <c:pt idx="63">
                  <c:v>32.325200000000002</c:v>
                </c:pt>
                <c:pt idx="66">
                  <c:v>32.325200000000002</c:v>
                </c:pt>
                <c:pt idx="69">
                  <c:v>32.325200000000002</c:v>
                </c:pt>
                <c:pt idx="72">
                  <c:v>32.325200000000002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05-4C85-81DA-05C962892D35}"/>
            </c:ext>
          </c:extLst>
        </c:ser>
        <c:ser>
          <c:idx val="1"/>
          <c:order val="1"/>
          <c:tx>
            <c:strRef>
              <c:f>Volta_Hybrid!$D$80</c:f>
              <c:strCache>
                <c:ptCount val="1"/>
                <c:pt idx="0">
                  <c:v>Static</c:v>
                </c:pt>
              </c:strCache>
            </c:strRef>
          </c:tx>
          <c:spPr>
            <a:solidFill>
              <a:schemeClr val="tx2">
                <a:lumMod val="40000"/>
                <a:lumOff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Volta_Hybrid!$B$81:$B$154</c:f>
              <c:strCache>
                <c:ptCount val="73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qrng_K1</c:v>
                </c:pt>
                <c:pt idx="54">
                  <c:v>qrng_K2</c:v>
                </c:pt>
                <c:pt idx="57">
                  <c:v>sobol_K1</c:v>
                </c:pt>
                <c:pt idx="60">
                  <c:v>srad_K1</c:v>
                </c:pt>
                <c:pt idx="63">
                  <c:v>cTensor_K1</c:v>
                </c:pt>
                <c:pt idx="66">
                  <c:v>cutlass_K1</c:v>
                </c:pt>
                <c:pt idx="69">
                  <c:v>cutlass_K2</c:v>
                </c:pt>
                <c:pt idx="72">
                  <c:v>cutlass_K3</c:v>
                </c:pt>
              </c:strCache>
            </c:strRef>
          </c:cat>
          <c:val>
            <c:numRef>
              <c:f>Volta_Hybrid!$D$81:$D$154</c:f>
              <c:numCache>
                <c:formatCode>0.00</c:formatCode>
                <c:ptCount val="74"/>
                <c:pt idx="0">
                  <c:v>30.502199999999998</c:v>
                </c:pt>
                <c:pt idx="3">
                  <c:v>30.931699999999999</c:v>
                </c:pt>
                <c:pt idx="6">
                  <c:v>29.392700000000001</c:v>
                </c:pt>
                <c:pt idx="9">
                  <c:v>36.062800000000003</c:v>
                </c:pt>
                <c:pt idx="12">
                  <c:v>19.915400000000002</c:v>
                </c:pt>
                <c:pt idx="15">
                  <c:v>27.6129</c:v>
                </c:pt>
                <c:pt idx="18">
                  <c:v>23.6966</c:v>
                </c:pt>
                <c:pt idx="21">
                  <c:v>37.4529</c:v>
                </c:pt>
                <c:pt idx="24">
                  <c:v>37.421500000000002</c:v>
                </c:pt>
                <c:pt idx="27">
                  <c:v>31.8231</c:v>
                </c:pt>
                <c:pt idx="30">
                  <c:v>34.905700000000003</c:v>
                </c:pt>
                <c:pt idx="33">
                  <c:v>28.838799999999999</c:v>
                </c:pt>
                <c:pt idx="36">
                  <c:v>29.410699999999999</c:v>
                </c:pt>
                <c:pt idx="39">
                  <c:v>32.804400000000001</c:v>
                </c:pt>
                <c:pt idx="42">
                  <c:v>30.998799999999999</c:v>
                </c:pt>
                <c:pt idx="45">
                  <c:v>18.324999999999999</c:v>
                </c:pt>
                <c:pt idx="48">
                  <c:v>37.631399999999999</c:v>
                </c:pt>
                <c:pt idx="51">
                  <c:v>30.113700000000001</c:v>
                </c:pt>
                <c:pt idx="54">
                  <c:v>34.158699999999897</c:v>
                </c:pt>
                <c:pt idx="57">
                  <c:v>36.808799999999998</c:v>
                </c:pt>
                <c:pt idx="60">
                  <c:v>29.134</c:v>
                </c:pt>
                <c:pt idx="63">
                  <c:v>18.8626</c:v>
                </c:pt>
                <c:pt idx="66">
                  <c:v>12.04</c:v>
                </c:pt>
                <c:pt idx="69">
                  <c:v>19.310300000000002</c:v>
                </c:pt>
                <c:pt idx="72">
                  <c:v>47.827800000000003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05-4C85-81DA-05C962892D35}"/>
            </c:ext>
          </c:extLst>
        </c:ser>
        <c:ser>
          <c:idx val="2"/>
          <c:order val="2"/>
          <c:tx>
            <c:strRef>
              <c:f>Volta_Hybrid!$E$80</c:f>
              <c:strCache>
                <c:ptCount val="1"/>
                <c:pt idx="0">
                  <c:v>Idle SM</c:v>
                </c:pt>
              </c:strCache>
            </c:strRef>
          </c:tx>
          <c:spPr>
            <a:solidFill>
              <a:schemeClr val="tx2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Volta_Hybrid!$B$81:$B$154</c:f>
              <c:strCache>
                <c:ptCount val="73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qrng_K1</c:v>
                </c:pt>
                <c:pt idx="54">
                  <c:v>qrng_K2</c:v>
                </c:pt>
                <c:pt idx="57">
                  <c:v>sobol_K1</c:v>
                </c:pt>
                <c:pt idx="60">
                  <c:v>srad_K1</c:v>
                </c:pt>
                <c:pt idx="63">
                  <c:v>cTensor_K1</c:v>
                </c:pt>
                <c:pt idx="66">
                  <c:v>cutlass_K1</c:v>
                </c:pt>
                <c:pt idx="69">
                  <c:v>cutlass_K2</c:v>
                </c:pt>
                <c:pt idx="72">
                  <c:v>cutlass_K3</c:v>
                </c:pt>
              </c:strCache>
            </c:strRef>
          </c:cat>
          <c:val>
            <c:numRef>
              <c:f>Volta_Hybrid!$E$81:$E$154</c:f>
              <c:numCache>
                <c:formatCode>0.00</c:formatCode>
                <c:ptCount val="74"/>
                <c:pt idx="0">
                  <c:v>1.2533300000000001</c:v>
                </c:pt>
                <c:pt idx="3">
                  <c:v>0.95244200000000001</c:v>
                </c:pt>
                <c:pt idx="6">
                  <c:v>2.2125599999999999</c:v>
                </c:pt>
                <c:pt idx="9">
                  <c:v>2.6785999999999999</c:v>
                </c:pt>
                <c:pt idx="12">
                  <c:v>0.51581200000000005</c:v>
                </c:pt>
                <c:pt idx="15">
                  <c:v>2.2707000000000002</c:v>
                </c:pt>
                <c:pt idx="18">
                  <c:v>8.7420399999999798</c:v>
                </c:pt>
                <c:pt idx="21">
                  <c:v>0.68372699999999897</c:v>
                </c:pt>
                <c:pt idx="24">
                  <c:v>0.70207699999999995</c:v>
                </c:pt>
                <c:pt idx="27">
                  <c:v>1.1090800000000001</c:v>
                </c:pt>
                <c:pt idx="30">
                  <c:v>0.73978299999999997</c:v>
                </c:pt>
                <c:pt idx="33">
                  <c:v>0.63005999999999995</c:v>
                </c:pt>
                <c:pt idx="36">
                  <c:v>0.40458100000000002</c:v>
                </c:pt>
                <c:pt idx="39">
                  <c:v>0.44568000000000002</c:v>
                </c:pt>
                <c:pt idx="42">
                  <c:v>3.59145</c:v>
                </c:pt>
                <c:pt idx="45">
                  <c:v>2.94103E-2</c:v>
                </c:pt>
                <c:pt idx="48">
                  <c:v>0.57915700000000003</c:v>
                </c:pt>
                <c:pt idx="51">
                  <c:v>4.9829499999999998</c:v>
                </c:pt>
                <c:pt idx="54">
                  <c:v>1.65139999999999</c:v>
                </c:pt>
                <c:pt idx="57">
                  <c:v>1.0610299999999999</c:v>
                </c:pt>
                <c:pt idx="60">
                  <c:v>4.3582499999999902</c:v>
                </c:pt>
                <c:pt idx="63">
                  <c:v>0.36197299999999999</c:v>
                </c:pt>
                <c:pt idx="66">
                  <c:v>17.058599999999998</c:v>
                </c:pt>
                <c:pt idx="69">
                  <c:v>13.6983999999999</c:v>
                </c:pt>
                <c:pt idx="72">
                  <c:v>0.51807400000000003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05-4C85-81DA-05C962892D35}"/>
            </c:ext>
          </c:extLst>
        </c:ser>
        <c:ser>
          <c:idx val="3"/>
          <c:order val="3"/>
          <c:tx>
            <c:strRef>
              <c:f>Volta_Hybrid!$F$80</c:f>
              <c:strCache>
                <c:ptCount val="1"/>
                <c:pt idx="0">
                  <c:v>RegFile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Volta_Hybrid!$B$81:$B$154</c:f>
              <c:strCache>
                <c:ptCount val="73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qrng_K1</c:v>
                </c:pt>
                <c:pt idx="54">
                  <c:v>qrng_K2</c:v>
                </c:pt>
                <c:pt idx="57">
                  <c:v>sobol_K1</c:v>
                </c:pt>
                <c:pt idx="60">
                  <c:v>srad_K1</c:v>
                </c:pt>
                <c:pt idx="63">
                  <c:v>cTensor_K1</c:v>
                </c:pt>
                <c:pt idx="66">
                  <c:v>cutlass_K1</c:v>
                </c:pt>
                <c:pt idx="69">
                  <c:v>cutlass_K2</c:v>
                </c:pt>
                <c:pt idx="72">
                  <c:v>cutlass_K3</c:v>
                </c:pt>
              </c:strCache>
            </c:strRef>
          </c:cat>
          <c:val>
            <c:numRef>
              <c:f>Volta_Hybrid!$F$81:$F$154</c:f>
              <c:numCache>
                <c:formatCode>0.00</c:formatCode>
                <c:ptCount val="74"/>
              </c:numCache>
            </c:numRef>
          </c:val>
          <c:extLst>
            <c:ext xmlns:c16="http://schemas.microsoft.com/office/drawing/2014/chart" uri="{C3380CC4-5D6E-409C-BE32-E72D297353CC}">
              <c16:uniqueId val="{00000003-FE05-4C85-81DA-05C962892D35}"/>
            </c:ext>
          </c:extLst>
        </c:ser>
        <c:ser>
          <c:idx val="4"/>
          <c:order val="4"/>
          <c:tx>
            <c:strRef>
              <c:f>Volta_Hybrid!$G$80</c:f>
              <c:strCache>
                <c:ptCount val="1"/>
                <c:pt idx="0">
                  <c:v>ALU</c:v>
                </c:pt>
              </c:strCache>
            </c:strRef>
          </c:tx>
          <c:spPr>
            <a:solidFill>
              <a:schemeClr val="accent1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Volta_Hybrid!$B$81:$B$154</c:f>
              <c:strCache>
                <c:ptCount val="73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qrng_K1</c:v>
                </c:pt>
                <c:pt idx="54">
                  <c:v>qrng_K2</c:v>
                </c:pt>
                <c:pt idx="57">
                  <c:v>sobol_K1</c:v>
                </c:pt>
                <c:pt idx="60">
                  <c:v>srad_K1</c:v>
                </c:pt>
                <c:pt idx="63">
                  <c:v>cTensor_K1</c:v>
                </c:pt>
                <c:pt idx="66">
                  <c:v>cutlass_K1</c:v>
                </c:pt>
                <c:pt idx="69">
                  <c:v>cutlass_K2</c:v>
                </c:pt>
                <c:pt idx="72">
                  <c:v>cutlass_K3</c:v>
                </c:pt>
              </c:strCache>
            </c:strRef>
          </c:cat>
          <c:val>
            <c:numRef>
              <c:f>Volta_Hybrid!$G$81:$G$154</c:f>
              <c:numCache>
                <c:formatCode>0.00</c:formatCode>
                <c:ptCount val="74"/>
                <c:pt idx="0">
                  <c:v>11.90175</c:v>
                </c:pt>
                <c:pt idx="3">
                  <c:v>10.20478</c:v>
                </c:pt>
                <c:pt idx="6">
                  <c:v>15.558399999999999</c:v>
                </c:pt>
                <c:pt idx="9">
                  <c:v>2.3486899999999999</c:v>
                </c:pt>
                <c:pt idx="12">
                  <c:v>2.112018817</c:v>
                </c:pt>
                <c:pt idx="15">
                  <c:v>1.119353</c:v>
                </c:pt>
                <c:pt idx="18">
                  <c:v>2.438100999999989</c:v>
                </c:pt>
                <c:pt idx="21">
                  <c:v>2.5982400000000001</c:v>
                </c:pt>
                <c:pt idx="24">
                  <c:v>10.526889999999991</c:v>
                </c:pt>
                <c:pt idx="27">
                  <c:v>11.65977</c:v>
                </c:pt>
                <c:pt idx="30">
                  <c:v>20.487829999999999</c:v>
                </c:pt>
                <c:pt idx="33">
                  <c:v>2.1099519999999998</c:v>
                </c:pt>
                <c:pt idx="36">
                  <c:v>13.368099999999998</c:v>
                </c:pt>
                <c:pt idx="39">
                  <c:v>31.80545</c:v>
                </c:pt>
                <c:pt idx="42">
                  <c:v>5.0382309000000003</c:v>
                </c:pt>
                <c:pt idx="45">
                  <c:v>8.7439499999999999</c:v>
                </c:pt>
                <c:pt idx="48">
                  <c:v>3.2635699999999996</c:v>
                </c:pt>
                <c:pt idx="51">
                  <c:v>20.1955659999999</c:v>
                </c:pt>
                <c:pt idx="54">
                  <c:v>4.9483599999999903</c:v>
                </c:pt>
                <c:pt idx="57">
                  <c:v>22.023479999999999</c:v>
                </c:pt>
                <c:pt idx="60">
                  <c:v>12.01625999999999</c:v>
                </c:pt>
                <c:pt idx="63">
                  <c:v>1.7302650000000002</c:v>
                </c:pt>
                <c:pt idx="66">
                  <c:v>0.36836400000000002</c:v>
                </c:pt>
                <c:pt idx="69">
                  <c:v>0.76597099999999907</c:v>
                </c:pt>
                <c:pt idx="72">
                  <c:v>1.8041749999999901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05-4C85-81DA-05C962892D35}"/>
            </c:ext>
          </c:extLst>
        </c:ser>
        <c:ser>
          <c:idx val="5"/>
          <c:order val="5"/>
          <c:tx>
            <c:strRef>
              <c:f>Volta_Hybrid!$H$80</c:f>
              <c:strCache>
                <c:ptCount val="1"/>
                <c:pt idx="0">
                  <c:v>FPU+ DPU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Volta_Hybrid!$B$81:$B$154</c:f>
              <c:strCache>
                <c:ptCount val="73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qrng_K1</c:v>
                </c:pt>
                <c:pt idx="54">
                  <c:v>qrng_K2</c:v>
                </c:pt>
                <c:pt idx="57">
                  <c:v>sobol_K1</c:v>
                </c:pt>
                <c:pt idx="60">
                  <c:v>srad_K1</c:v>
                </c:pt>
                <c:pt idx="63">
                  <c:v>cTensor_K1</c:v>
                </c:pt>
                <c:pt idx="66">
                  <c:v>cutlass_K1</c:v>
                </c:pt>
                <c:pt idx="69">
                  <c:v>cutlass_K2</c:v>
                </c:pt>
                <c:pt idx="72">
                  <c:v>cutlass_K3</c:v>
                </c:pt>
              </c:strCache>
            </c:strRef>
          </c:cat>
          <c:val>
            <c:numRef>
              <c:f>Volta_Hybrid!$H$81:$H$154</c:f>
              <c:numCache>
                <c:formatCode>0.00</c:formatCode>
                <c:ptCount val="74"/>
                <c:pt idx="0">
                  <c:v>0</c:v>
                </c:pt>
                <c:pt idx="3">
                  <c:v>0</c:v>
                </c:pt>
                <c:pt idx="6">
                  <c:v>2.5086249999999999</c:v>
                </c:pt>
                <c:pt idx="9">
                  <c:v>3.0985779999999998</c:v>
                </c:pt>
                <c:pt idx="12">
                  <c:v>23.327402300000003</c:v>
                </c:pt>
                <c:pt idx="15">
                  <c:v>1.4998020000000001</c:v>
                </c:pt>
                <c:pt idx="18">
                  <c:v>3.134267999999989</c:v>
                </c:pt>
                <c:pt idx="21">
                  <c:v>0.762041999999999</c:v>
                </c:pt>
                <c:pt idx="24">
                  <c:v>3.3628399999999998</c:v>
                </c:pt>
                <c:pt idx="27">
                  <c:v>0</c:v>
                </c:pt>
                <c:pt idx="30">
                  <c:v>9.0985849999999999</c:v>
                </c:pt>
                <c:pt idx="33">
                  <c:v>2.0340259999999999</c:v>
                </c:pt>
                <c:pt idx="36">
                  <c:v>0</c:v>
                </c:pt>
                <c:pt idx="39">
                  <c:v>0</c:v>
                </c:pt>
                <c:pt idx="42">
                  <c:v>19.8443</c:v>
                </c:pt>
                <c:pt idx="45">
                  <c:v>0.39154800000000001</c:v>
                </c:pt>
                <c:pt idx="48">
                  <c:v>21.894400000000001</c:v>
                </c:pt>
                <c:pt idx="51">
                  <c:v>0.50004399999999993</c:v>
                </c:pt>
                <c:pt idx="54">
                  <c:v>8.2529299999999797</c:v>
                </c:pt>
                <c:pt idx="57">
                  <c:v>1.1432199999999999</c:v>
                </c:pt>
                <c:pt idx="60">
                  <c:v>6.5132709999999792</c:v>
                </c:pt>
                <c:pt idx="63">
                  <c:v>6.36741475E-2</c:v>
                </c:pt>
                <c:pt idx="66">
                  <c:v>1.5191956000000001E-2</c:v>
                </c:pt>
                <c:pt idx="69">
                  <c:v>1.6986532999999998E-2</c:v>
                </c:pt>
                <c:pt idx="72">
                  <c:v>5.9917553000000005E-2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05-4C85-81DA-05C962892D35}"/>
            </c:ext>
          </c:extLst>
        </c:ser>
        <c:ser>
          <c:idx val="6"/>
          <c:order val="6"/>
          <c:tx>
            <c:strRef>
              <c:f>Volta_Hybrid!$I$80</c:f>
              <c:strCache>
                <c:ptCount val="1"/>
                <c:pt idx="0">
                  <c:v>SFU</c:v>
                </c:pt>
              </c:strCache>
            </c:strRef>
          </c:tx>
          <c:spPr>
            <a:solidFill>
              <a:schemeClr val="accent2">
                <a:lumMod val="75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Volta_Hybrid!$B$81:$B$154</c:f>
              <c:strCache>
                <c:ptCount val="73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qrng_K1</c:v>
                </c:pt>
                <c:pt idx="54">
                  <c:v>qrng_K2</c:v>
                </c:pt>
                <c:pt idx="57">
                  <c:v>sobol_K1</c:v>
                </c:pt>
                <c:pt idx="60">
                  <c:v>srad_K1</c:v>
                </c:pt>
                <c:pt idx="63">
                  <c:v>cTensor_K1</c:v>
                </c:pt>
                <c:pt idx="66">
                  <c:v>cutlass_K1</c:v>
                </c:pt>
                <c:pt idx="69">
                  <c:v>cutlass_K2</c:v>
                </c:pt>
                <c:pt idx="72">
                  <c:v>cutlass_K3</c:v>
                </c:pt>
              </c:strCache>
            </c:strRef>
          </c:cat>
          <c:val>
            <c:numRef>
              <c:f>Volta_Hybrid!$I$81:$I$154</c:f>
              <c:numCache>
                <c:formatCode>0.00</c:formatCode>
                <c:ptCount val="74"/>
                <c:pt idx="0">
                  <c:v>0</c:v>
                </c:pt>
                <c:pt idx="3">
                  <c:v>0</c:v>
                </c:pt>
                <c:pt idx="6">
                  <c:v>1.3016099999999999</c:v>
                </c:pt>
                <c:pt idx="9">
                  <c:v>0</c:v>
                </c:pt>
                <c:pt idx="12">
                  <c:v>1.12584E-2</c:v>
                </c:pt>
                <c:pt idx="15">
                  <c:v>0</c:v>
                </c:pt>
                <c:pt idx="18">
                  <c:v>0</c:v>
                </c:pt>
                <c:pt idx="21">
                  <c:v>0</c:v>
                </c:pt>
                <c:pt idx="24">
                  <c:v>0</c:v>
                </c:pt>
                <c:pt idx="27">
                  <c:v>0</c:v>
                </c:pt>
                <c:pt idx="30">
                  <c:v>0.98401099999999997</c:v>
                </c:pt>
                <c:pt idx="33">
                  <c:v>0</c:v>
                </c:pt>
                <c:pt idx="36">
                  <c:v>0</c:v>
                </c:pt>
                <c:pt idx="39">
                  <c:v>0</c:v>
                </c:pt>
                <c:pt idx="42">
                  <c:v>8.7768499999999996</c:v>
                </c:pt>
                <c:pt idx="45">
                  <c:v>0</c:v>
                </c:pt>
                <c:pt idx="48">
                  <c:v>0</c:v>
                </c:pt>
                <c:pt idx="51">
                  <c:v>0</c:v>
                </c:pt>
                <c:pt idx="54">
                  <c:v>0.45886300000000002</c:v>
                </c:pt>
                <c:pt idx="57">
                  <c:v>0</c:v>
                </c:pt>
                <c:pt idx="60">
                  <c:v>0.41803799999999902</c:v>
                </c:pt>
                <c:pt idx="63">
                  <c:v>3.8662599999999998E-5</c:v>
                </c:pt>
                <c:pt idx="66">
                  <c:v>0</c:v>
                </c:pt>
                <c:pt idx="69">
                  <c:v>0</c:v>
                </c:pt>
                <c:pt idx="7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05-4C85-81DA-05C962892D35}"/>
            </c:ext>
          </c:extLst>
        </c:ser>
        <c:ser>
          <c:idx val="7"/>
          <c:order val="7"/>
          <c:tx>
            <c:strRef>
              <c:f>Volta_Hybrid!$J$80</c:f>
              <c:strCache>
                <c:ptCount val="1"/>
                <c:pt idx="0">
                  <c:v>TENSOR</c:v>
                </c:pt>
              </c:strCache>
            </c:strRef>
          </c:tx>
          <c:spPr>
            <a:solidFill>
              <a:schemeClr val="accent2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Volta_Hybrid!$B$81:$B$154</c:f>
              <c:strCache>
                <c:ptCount val="73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qrng_K1</c:v>
                </c:pt>
                <c:pt idx="54">
                  <c:v>qrng_K2</c:v>
                </c:pt>
                <c:pt idx="57">
                  <c:v>sobol_K1</c:v>
                </c:pt>
                <c:pt idx="60">
                  <c:v>srad_K1</c:v>
                </c:pt>
                <c:pt idx="63">
                  <c:v>cTensor_K1</c:v>
                </c:pt>
                <c:pt idx="66">
                  <c:v>cutlass_K1</c:v>
                </c:pt>
                <c:pt idx="69">
                  <c:v>cutlass_K2</c:v>
                </c:pt>
                <c:pt idx="72">
                  <c:v>cutlass_K3</c:v>
                </c:pt>
              </c:strCache>
            </c:strRef>
          </c:cat>
          <c:val>
            <c:numRef>
              <c:f>Volta_Hybrid!$J$81:$J$154</c:f>
              <c:numCache>
                <c:formatCode>0.00</c:formatCode>
                <c:ptCount val="74"/>
                <c:pt idx="0">
                  <c:v>0</c:v>
                </c:pt>
                <c:pt idx="3">
                  <c:v>0</c:v>
                </c:pt>
                <c:pt idx="6">
                  <c:v>0</c:v>
                </c:pt>
                <c:pt idx="9">
                  <c:v>0</c:v>
                </c:pt>
                <c:pt idx="12">
                  <c:v>0</c:v>
                </c:pt>
                <c:pt idx="15">
                  <c:v>0</c:v>
                </c:pt>
                <c:pt idx="18">
                  <c:v>0</c:v>
                </c:pt>
                <c:pt idx="21">
                  <c:v>0</c:v>
                </c:pt>
                <c:pt idx="24">
                  <c:v>0</c:v>
                </c:pt>
                <c:pt idx="27">
                  <c:v>0</c:v>
                </c:pt>
                <c:pt idx="30">
                  <c:v>0</c:v>
                </c:pt>
                <c:pt idx="33">
                  <c:v>0</c:v>
                </c:pt>
                <c:pt idx="36">
                  <c:v>0</c:v>
                </c:pt>
                <c:pt idx="39">
                  <c:v>0</c:v>
                </c:pt>
                <c:pt idx="42">
                  <c:v>0</c:v>
                </c:pt>
                <c:pt idx="45">
                  <c:v>0</c:v>
                </c:pt>
                <c:pt idx="48">
                  <c:v>0</c:v>
                </c:pt>
                <c:pt idx="51">
                  <c:v>0</c:v>
                </c:pt>
                <c:pt idx="54">
                  <c:v>0</c:v>
                </c:pt>
                <c:pt idx="57">
                  <c:v>0</c:v>
                </c:pt>
                <c:pt idx="60">
                  <c:v>0</c:v>
                </c:pt>
                <c:pt idx="63">
                  <c:v>29.896000000000001</c:v>
                </c:pt>
                <c:pt idx="66">
                  <c:v>10.107200000000001</c:v>
                </c:pt>
                <c:pt idx="69">
                  <c:v>15.8477</c:v>
                </c:pt>
                <c:pt idx="72">
                  <c:v>34.937899999999999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E05-4C85-81DA-05C962892D35}"/>
            </c:ext>
          </c:extLst>
        </c:ser>
        <c:ser>
          <c:idx val="8"/>
          <c:order val="8"/>
          <c:tx>
            <c:strRef>
              <c:f>Volta_Hybrid!$K$80</c:f>
              <c:strCache>
                <c:ptCount val="1"/>
                <c:pt idx="0">
                  <c:v>L1D+SHRD</c:v>
                </c:pt>
              </c:strCache>
            </c:strRef>
          </c:tx>
          <c:spPr>
            <a:solidFill>
              <a:schemeClr val="accent3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Volta_Hybrid!$B$81:$B$154</c:f>
              <c:strCache>
                <c:ptCount val="73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qrng_K1</c:v>
                </c:pt>
                <c:pt idx="54">
                  <c:v>qrng_K2</c:v>
                </c:pt>
                <c:pt idx="57">
                  <c:v>sobol_K1</c:v>
                </c:pt>
                <c:pt idx="60">
                  <c:v>srad_K1</c:v>
                </c:pt>
                <c:pt idx="63">
                  <c:v>cTensor_K1</c:v>
                </c:pt>
                <c:pt idx="66">
                  <c:v>cutlass_K1</c:v>
                </c:pt>
                <c:pt idx="69">
                  <c:v>cutlass_K2</c:v>
                </c:pt>
                <c:pt idx="72">
                  <c:v>cutlass_K3</c:v>
                </c:pt>
              </c:strCache>
            </c:strRef>
          </c:cat>
          <c:val>
            <c:numRef>
              <c:f>Volta_Hybrid!$K$81:$K$154</c:f>
              <c:numCache>
                <c:formatCode>0.00</c:formatCode>
                <c:ptCount val="74"/>
                <c:pt idx="0">
                  <c:v>13.2761</c:v>
                </c:pt>
                <c:pt idx="3">
                  <c:v>8.9649999999999999</c:v>
                </c:pt>
                <c:pt idx="6">
                  <c:v>21.659769999999998</c:v>
                </c:pt>
                <c:pt idx="9">
                  <c:v>8.7377099999999999</c:v>
                </c:pt>
                <c:pt idx="12">
                  <c:v>13.163997177000001</c:v>
                </c:pt>
                <c:pt idx="15">
                  <c:v>5.3979399999999993</c:v>
                </c:pt>
                <c:pt idx="18">
                  <c:v>11.89961999999999</c:v>
                </c:pt>
                <c:pt idx="21">
                  <c:v>3.1468899999999902</c:v>
                </c:pt>
                <c:pt idx="24">
                  <c:v>26.916129999999999</c:v>
                </c:pt>
                <c:pt idx="27">
                  <c:v>39.545699999999904</c:v>
                </c:pt>
                <c:pt idx="30">
                  <c:v>23.139450000000004</c:v>
                </c:pt>
                <c:pt idx="33">
                  <c:v>2.9902600000000001E-2</c:v>
                </c:pt>
                <c:pt idx="36">
                  <c:v>28.910709999999991</c:v>
                </c:pt>
                <c:pt idx="39">
                  <c:v>32.68009</c:v>
                </c:pt>
                <c:pt idx="42">
                  <c:v>6.7504300000000003E-2</c:v>
                </c:pt>
                <c:pt idx="45">
                  <c:v>1.9651799999999999</c:v>
                </c:pt>
                <c:pt idx="48">
                  <c:v>36.350999999999999</c:v>
                </c:pt>
                <c:pt idx="51">
                  <c:v>1.2812300000000001</c:v>
                </c:pt>
                <c:pt idx="54">
                  <c:v>1.76681</c:v>
                </c:pt>
                <c:pt idx="57">
                  <c:v>21.826450000000001</c:v>
                </c:pt>
                <c:pt idx="60">
                  <c:v>9.2345500000000094</c:v>
                </c:pt>
                <c:pt idx="63">
                  <c:v>13.324059999999999</c:v>
                </c:pt>
                <c:pt idx="66">
                  <c:v>5.3179050000000005</c:v>
                </c:pt>
                <c:pt idx="69">
                  <c:v>9.4543799999999898</c:v>
                </c:pt>
                <c:pt idx="72">
                  <c:v>21.11382999999989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E05-4C85-81DA-05C962892D35}"/>
            </c:ext>
          </c:extLst>
        </c:ser>
        <c:ser>
          <c:idx val="9"/>
          <c:order val="9"/>
          <c:tx>
            <c:strRef>
              <c:f>Volta_Hybrid!$L$80</c:f>
              <c:strCache>
                <c:ptCount val="1"/>
                <c:pt idx="0">
                  <c:v>icache + Ccache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Volta_Hybrid!$B$81:$B$154</c:f>
              <c:strCache>
                <c:ptCount val="73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qrng_K1</c:v>
                </c:pt>
                <c:pt idx="54">
                  <c:v>qrng_K2</c:v>
                </c:pt>
                <c:pt idx="57">
                  <c:v>sobol_K1</c:v>
                </c:pt>
                <c:pt idx="60">
                  <c:v>srad_K1</c:v>
                </c:pt>
                <c:pt idx="63">
                  <c:v>cTensor_K1</c:v>
                </c:pt>
                <c:pt idx="66">
                  <c:v>cutlass_K1</c:v>
                </c:pt>
                <c:pt idx="69">
                  <c:v>cutlass_K2</c:v>
                </c:pt>
                <c:pt idx="72">
                  <c:v>cutlass_K3</c:v>
                </c:pt>
              </c:strCache>
            </c:strRef>
          </c:cat>
          <c:val>
            <c:numRef>
              <c:f>Volta_Hybrid!$L$81:$L$154</c:f>
              <c:numCache>
                <c:formatCode>0.00</c:formatCode>
                <c:ptCount val="74"/>
                <c:pt idx="0">
                  <c:v>0</c:v>
                </c:pt>
                <c:pt idx="3">
                  <c:v>0</c:v>
                </c:pt>
                <c:pt idx="6">
                  <c:v>0</c:v>
                </c:pt>
                <c:pt idx="9">
                  <c:v>0</c:v>
                </c:pt>
                <c:pt idx="12">
                  <c:v>7.7765400000000002E-3</c:v>
                </c:pt>
                <c:pt idx="15">
                  <c:v>13.8516999999999</c:v>
                </c:pt>
                <c:pt idx="18">
                  <c:v>0</c:v>
                </c:pt>
                <c:pt idx="21">
                  <c:v>0</c:v>
                </c:pt>
                <c:pt idx="24">
                  <c:v>0</c:v>
                </c:pt>
                <c:pt idx="27">
                  <c:v>0</c:v>
                </c:pt>
                <c:pt idx="30">
                  <c:v>0</c:v>
                </c:pt>
                <c:pt idx="33">
                  <c:v>2.0716899999999998</c:v>
                </c:pt>
                <c:pt idx="36">
                  <c:v>0</c:v>
                </c:pt>
                <c:pt idx="39">
                  <c:v>0</c:v>
                </c:pt>
                <c:pt idx="42">
                  <c:v>10.8584</c:v>
                </c:pt>
                <c:pt idx="45">
                  <c:v>0</c:v>
                </c:pt>
                <c:pt idx="48">
                  <c:v>0</c:v>
                </c:pt>
                <c:pt idx="51">
                  <c:v>0.252972999999999</c:v>
                </c:pt>
                <c:pt idx="54">
                  <c:v>0</c:v>
                </c:pt>
                <c:pt idx="57">
                  <c:v>0</c:v>
                </c:pt>
                <c:pt idx="60">
                  <c:v>0</c:v>
                </c:pt>
                <c:pt idx="63">
                  <c:v>0</c:v>
                </c:pt>
                <c:pt idx="66">
                  <c:v>4.8935700000000005E-4</c:v>
                </c:pt>
                <c:pt idx="69">
                  <c:v>4.7956000000000002E-4</c:v>
                </c:pt>
                <c:pt idx="72">
                  <c:v>1.69158E-3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E05-4C85-81DA-05C962892D35}"/>
            </c:ext>
          </c:extLst>
        </c:ser>
        <c:ser>
          <c:idx val="10"/>
          <c:order val="10"/>
          <c:tx>
            <c:strRef>
              <c:f>Volta_Hybrid!$M$80</c:f>
              <c:strCache>
                <c:ptCount val="1"/>
                <c:pt idx="0">
                  <c:v>L2 + NOC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Volta_Hybrid!$B$81:$B$154</c:f>
              <c:strCache>
                <c:ptCount val="73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qrng_K1</c:v>
                </c:pt>
                <c:pt idx="54">
                  <c:v>qrng_K2</c:v>
                </c:pt>
                <c:pt idx="57">
                  <c:v>sobol_K1</c:v>
                </c:pt>
                <c:pt idx="60">
                  <c:v>srad_K1</c:v>
                </c:pt>
                <c:pt idx="63">
                  <c:v>cTensor_K1</c:v>
                </c:pt>
                <c:pt idx="66">
                  <c:v>cutlass_K1</c:v>
                </c:pt>
                <c:pt idx="69">
                  <c:v>cutlass_K2</c:v>
                </c:pt>
                <c:pt idx="72">
                  <c:v>cutlass_K3</c:v>
                </c:pt>
              </c:strCache>
            </c:strRef>
          </c:cat>
          <c:val>
            <c:numRef>
              <c:f>Volta_Hybrid!$M$81:$M$154</c:f>
              <c:numCache>
                <c:formatCode>0.00</c:formatCode>
                <c:ptCount val="74"/>
                <c:pt idx="0">
                  <c:v>10.076180000000001</c:v>
                </c:pt>
                <c:pt idx="3">
                  <c:v>7.4695</c:v>
                </c:pt>
                <c:pt idx="6">
                  <c:v>19.989820000000002</c:v>
                </c:pt>
                <c:pt idx="9">
                  <c:v>23.688400000000001</c:v>
                </c:pt>
                <c:pt idx="12">
                  <c:v>2.0955290000000001E-2</c:v>
                </c:pt>
                <c:pt idx="15">
                  <c:v>2.2599735999999999</c:v>
                </c:pt>
                <c:pt idx="18">
                  <c:v>14.774231881188101</c:v>
                </c:pt>
                <c:pt idx="21">
                  <c:v>20.898195000000001</c:v>
                </c:pt>
                <c:pt idx="24">
                  <c:v>16.7700833333333</c:v>
                </c:pt>
                <c:pt idx="27">
                  <c:v>10.0993072352941</c:v>
                </c:pt>
                <c:pt idx="30">
                  <c:v>14.2988699999999</c:v>
                </c:pt>
                <c:pt idx="33">
                  <c:v>0.1968269</c:v>
                </c:pt>
                <c:pt idx="36">
                  <c:v>14.894494999999999</c:v>
                </c:pt>
                <c:pt idx="39">
                  <c:v>4.4327399999999999</c:v>
                </c:pt>
                <c:pt idx="42">
                  <c:v>0.39696749999999997</c:v>
                </c:pt>
                <c:pt idx="45">
                  <c:v>1.752796</c:v>
                </c:pt>
                <c:pt idx="48">
                  <c:v>6.8588500000000003</c:v>
                </c:pt>
                <c:pt idx="51">
                  <c:v>5.7475647619047603</c:v>
                </c:pt>
                <c:pt idx="54">
                  <c:v>7.9366999999999903</c:v>
                </c:pt>
                <c:pt idx="57">
                  <c:v>13.44272</c:v>
                </c:pt>
                <c:pt idx="60">
                  <c:v>18.417622000000001</c:v>
                </c:pt>
                <c:pt idx="63">
                  <c:v>16.311059999999902</c:v>
                </c:pt>
                <c:pt idx="66">
                  <c:v>2.4509468571428501</c:v>
                </c:pt>
                <c:pt idx="69">
                  <c:v>8.6893414285714208</c:v>
                </c:pt>
                <c:pt idx="72">
                  <c:v>22.602892857142798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E05-4C85-81DA-05C962892D35}"/>
            </c:ext>
          </c:extLst>
        </c:ser>
        <c:ser>
          <c:idx val="11"/>
          <c:order val="11"/>
          <c:tx>
            <c:strRef>
              <c:f>Volta_Hybrid!$N$80</c:f>
              <c:strCache>
                <c:ptCount val="1"/>
                <c:pt idx="0">
                  <c:v>DRAM + MC</c:v>
                </c:pt>
              </c:strCache>
            </c:strRef>
          </c:tx>
          <c:spPr>
            <a:solidFill>
              <a:schemeClr val="bg1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Volta_Hybrid!$B$81:$B$154</c:f>
              <c:strCache>
                <c:ptCount val="73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qrng_K1</c:v>
                </c:pt>
                <c:pt idx="54">
                  <c:v>qrng_K2</c:v>
                </c:pt>
                <c:pt idx="57">
                  <c:v>sobol_K1</c:v>
                </c:pt>
                <c:pt idx="60">
                  <c:v>srad_K1</c:v>
                </c:pt>
                <c:pt idx="63">
                  <c:v>cTensor_K1</c:v>
                </c:pt>
                <c:pt idx="66">
                  <c:v>cutlass_K1</c:v>
                </c:pt>
                <c:pt idx="69">
                  <c:v>cutlass_K2</c:v>
                </c:pt>
                <c:pt idx="72">
                  <c:v>cutlass_K3</c:v>
                </c:pt>
              </c:strCache>
            </c:strRef>
          </c:cat>
          <c:val>
            <c:numRef>
              <c:f>Volta_Hybrid!$N$81:$N$154</c:f>
              <c:numCache>
                <c:formatCode>0.00</c:formatCode>
                <c:ptCount val="74"/>
                <c:pt idx="0">
                  <c:v>9.2538699999999992</c:v>
                </c:pt>
                <c:pt idx="3">
                  <c:v>7.3134100000000002</c:v>
                </c:pt>
                <c:pt idx="6">
                  <c:v>14.624700000000001</c:v>
                </c:pt>
                <c:pt idx="9">
                  <c:v>22.594069999999999</c:v>
                </c:pt>
                <c:pt idx="12">
                  <c:v>0.55197219899999905</c:v>
                </c:pt>
                <c:pt idx="15">
                  <c:v>4.5723399999999996</c:v>
                </c:pt>
                <c:pt idx="18">
                  <c:v>11.3169599999999</c:v>
                </c:pt>
                <c:pt idx="21">
                  <c:v>24.440669999999901</c:v>
                </c:pt>
                <c:pt idx="24">
                  <c:v>19.85829</c:v>
                </c:pt>
                <c:pt idx="27">
                  <c:v>26.652839999999902</c:v>
                </c:pt>
                <c:pt idx="30">
                  <c:v>10.99699</c:v>
                </c:pt>
                <c:pt idx="33">
                  <c:v>25.007619999999999</c:v>
                </c:pt>
                <c:pt idx="36">
                  <c:v>19.665059999999901</c:v>
                </c:pt>
                <c:pt idx="39">
                  <c:v>7.3034400000000002</c:v>
                </c:pt>
                <c:pt idx="42">
                  <c:v>2.149956</c:v>
                </c:pt>
                <c:pt idx="45">
                  <c:v>2.097092</c:v>
                </c:pt>
                <c:pt idx="48">
                  <c:v>3.9854599999999998</c:v>
                </c:pt>
                <c:pt idx="51">
                  <c:v>4.8433700000000002</c:v>
                </c:pt>
                <c:pt idx="54">
                  <c:v>6.4324500000000002</c:v>
                </c:pt>
                <c:pt idx="57">
                  <c:v>12.32409</c:v>
                </c:pt>
                <c:pt idx="60">
                  <c:v>9.4525199999999892</c:v>
                </c:pt>
                <c:pt idx="63">
                  <c:v>9.8541299999999996</c:v>
                </c:pt>
                <c:pt idx="66">
                  <c:v>5.9214609999999999</c:v>
                </c:pt>
                <c:pt idx="69">
                  <c:v>9.4341299999999997</c:v>
                </c:pt>
                <c:pt idx="72">
                  <c:v>7.6608299999999998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E05-4C85-81DA-05C962892D35}"/>
            </c:ext>
          </c:extLst>
        </c:ser>
        <c:ser>
          <c:idx val="12"/>
          <c:order val="12"/>
          <c:tx>
            <c:strRef>
              <c:f>Volta_Hybrid!$O$80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Volta_Hybrid!$B$81:$B$154</c:f>
              <c:strCache>
                <c:ptCount val="73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qrng_K1</c:v>
                </c:pt>
                <c:pt idx="54">
                  <c:v>qrng_K2</c:v>
                </c:pt>
                <c:pt idx="57">
                  <c:v>sobol_K1</c:v>
                </c:pt>
                <c:pt idx="60">
                  <c:v>srad_K1</c:v>
                </c:pt>
                <c:pt idx="63">
                  <c:v>cTensor_K1</c:v>
                </c:pt>
                <c:pt idx="66">
                  <c:v>cutlass_K1</c:v>
                </c:pt>
                <c:pt idx="69">
                  <c:v>cutlass_K2</c:v>
                </c:pt>
                <c:pt idx="72">
                  <c:v>cutlass_K3</c:v>
                </c:pt>
              </c:strCache>
            </c:strRef>
          </c:cat>
          <c:val>
            <c:numRef>
              <c:f>Volta_Hybrid!$O$81:$O$154</c:f>
              <c:numCache>
                <c:formatCode>0.00</c:formatCode>
                <c:ptCount val="74"/>
                <c:pt idx="0">
                  <c:v>42.580299999999994</c:v>
                </c:pt>
                <c:pt idx="3">
                  <c:v>36.658540000000002</c:v>
                </c:pt>
                <c:pt idx="6">
                  <c:v>67.563559999999995</c:v>
                </c:pt>
                <c:pt idx="9">
                  <c:v>17.193850000000001</c:v>
                </c:pt>
                <c:pt idx="12">
                  <c:v>76.294600000000003</c:v>
                </c:pt>
                <c:pt idx="15">
                  <c:v>11.969869999999979</c:v>
                </c:pt>
                <c:pt idx="18">
                  <c:v>15.84863</c:v>
                </c:pt>
                <c:pt idx="21">
                  <c:v>9.1015499999999907</c:v>
                </c:pt>
                <c:pt idx="24">
                  <c:v>45.420679999999983</c:v>
                </c:pt>
                <c:pt idx="27">
                  <c:v>37.722709999999999</c:v>
                </c:pt>
                <c:pt idx="30">
                  <c:v>90.529200000000003</c:v>
                </c:pt>
                <c:pt idx="33">
                  <c:v>43.66545</c:v>
                </c:pt>
                <c:pt idx="36">
                  <c:v>56.956715000000003</c:v>
                </c:pt>
                <c:pt idx="39">
                  <c:v>93.231899999999996</c:v>
                </c:pt>
                <c:pt idx="42">
                  <c:v>67.399190000000004</c:v>
                </c:pt>
                <c:pt idx="45">
                  <c:v>58.259100000000004</c:v>
                </c:pt>
                <c:pt idx="48">
                  <c:v>55.999230000000004</c:v>
                </c:pt>
                <c:pt idx="51">
                  <c:v>52.180760000000006</c:v>
                </c:pt>
                <c:pt idx="54">
                  <c:v>33.333469999999878</c:v>
                </c:pt>
                <c:pt idx="57">
                  <c:v>65.285979999999995</c:v>
                </c:pt>
                <c:pt idx="60">
                  <c:v>57.08837999999988</c:v>
                </c:pt>
                <c:pt idx="63">
                  <c:v>40.182449999999996</c:v>
                </c:pt>
                <c:pt idx="66">
                  <c:v>13.960129999999999</c:v>
                </c:pt>
                <c:pt idx="69">
                  <c:v>21.740940000000002</c:v>
                </c:pt>
                <c:pt idx="72">
                  <c:v>48.28472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E05-4C85-81DA-05C962892D35}"/>
            </c:ext>
          </c:extLst>
        </c:ser>
        <c:ser>
          <c:idx val="13"/>
          <c:order val="13"/>
          <c:tx>
            <c:strRef>
              <c:f>Volta_Hybrid!$P$80</c:f>
              <c:strCache>
                <c:ptCount val="1"/>
                <c:pt idx="0">
                  <c:v>Measured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Volta_Hybrid!$B$81:$B$154</c:f>
              <c:strCache>
                <c:ptCount val="73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qrng_K1</c:v>
                </c:pt>
                <c:pt idx="54">
                  <c:v>qrng_K2</c:v>
                </c:pt>
                <c:pt idx="57">
                  <c:v>sobol_K1</c:v>
                </c:pt>
                <c:pt idx="60">
                  <c:v>srad_K1</c:v>
                </c:pt>
                <c:pt idx="63">
                  <c:v>cTensor_K1</c:v>
                </c:pt>
                <c:pt idx="66">
                  <c:v>cutlass_K1</c:v>
                </c:pt>
                <c:pt idx="69">
                  <c:v>cutlass_K2</c:v>
                </c:pt>
                <c:pt idx="72">
                  <c:v>cutlass_K3</c:v>
                </c:pt>
              </c:strCache>
            </c:strRef>
          </c:cat>
          <c:val>
            <c:numRef>
              <c:f>Volta_Hybrid!$P$81:$P$154</c:f>
              <c:numCache>
                <c:formatCode>0.00</c:formatCode>
                <c:ptCount val="74"/>
                <c:pt idx="1">
                  <c:v>172.69880000000001</c:v>
                </c:pt>
                <c:pt idx="4">
                  <c:v>156.97620000000001</c:v>
                </c:pt>
                <c:pt idx="7">
                  <c:v>219.7978</c:v>
                </c:pt>
                <c:pt idx="10">
                  <c:v>152.1182</c:v>
                </c:pt>
                <c:pt idx="13">
                  <c:v>169.6574</c:v>
                </c:pt>
                <c:pt idx="16">
                  <c:v>111.86036</c:v>
                </c:pt>
                <c:pt idx="19">
                  <c:v>130.0522</c:v>
                </c:pt>
                <c:pt idx="22">
                  <c:v>121.5072</c:v>
                </c:pt>
                <c:pt idx="25">
                  <c:v>167.12520000000001</c:v>
                </c:pt>
                <c:pt idx="28">
                  <c:v>194.54820000000001</c:v>
                </c:pt>
                <c:pt idx="31">
                  <c:v>229.55340000000001</c:v>
                </c:pt>
                <c:pt idx="34">
                  <c:v>151.86259999999999</c:v>
                </c:pt>
                <c:pt idx="37">
                  <c:v>172.8844</c:v>
                </c:pt>
                <c:pt idx="40">
                  <c:v>201.33680000000001</c:v>
                </c:pt>
                <c:pt idx="43">
                  <c:v>189.4032</c:v>
                </c:pt>
                <c:pt idx="46">
                  <c:v>142.4556</c:v>
                </c:pt>
                <c:pt idx="49">
                  <c:v>217.49260000000001</c:v>
                </c:pt>
                <c:pt idx="52">
                  <c:v>153.00640000000001</c:v>
                </c:pt>
                <c:pt idx="55">
                  <c:v>145.70959999999999</c:v>
                </c:pt>
                <c:pt idx="58">
                  <c:v>200.44399999999999</c:v>
                </c:pt>
                <c:pt idx="61">
                  <c:v>188.54500000000002</c:v>
                </c:pt>
                <c:pt idx="64">
                  <c:v>181.99199999999999</c:v>
                </c:pt>
                <c:pt idx="67">
                  <c:v>101.92142</c:v>
                </c:pt>
                <c:pt idx="70">
                  <c:v>121.6066</c:v>
                </c:pt>
                <c:pt idx="73">
                  <c:v>177.99639999999999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E05-4C85-81DA-05C962892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307527840"/>
        <c:axId val="1307532432"/>
      </c:barChart>
      <c:catAx>
        <c:axId val="130752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  <a:headEnd type="none" w="sm" len="sm"/>
            <a:tailEnd type="none" w="sm" len="sm"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3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532432"/>
        <c:crosses val="autoZero"/>
        <c:auto val="1"/>
        <c:lblAlgn val="ctr"/>
        <c:lblOffset val="100"/>
        <c:tickLblSkip val="1"/>
        <c:tickMarkSkip val="3"/>
        <c:noMultiLvlLbl val="0"/>
      </c:catAx>
      <c:valAx>
        <c:axId val="13075324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0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4000" b="1">
                    <a:solidFill>
                      <a:sysClr val="windowText" lastClr="000000"/>
                    </a:solidFill>
                  </a:rPr>
                  <a:t>power</a:t>
                </a:r>
                <a:r>
                  <a:rPr lang="en-US" sz="4000" b="1" baseline="0">
                    <a:solidFill>
                      <a:sysClr val="windowText" lastClr="000000"/>
                    </a:solidFill>
                  </a:rPr>
                  <a:t> (W)</a:t>
                </a:r>
                <a:endParaRPr lang="en-US" sz="40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5.9220517759212337E-3"/>
              <c:y val="0.20385121759248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000" b="1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527840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165915223076376"/>
          <c:y val="1.4285832423671066E-3"/>
          <c:w val="9.6068560772656852E-2"/>
          <c:h val="0.98633800982435249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 10 (a) Pascal</a:t>
            </a:r>
            <a:r>
              <a:rPr lang="en-US" baseline="0"/>
              <a:t> SASS SIM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1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Pascal_SASS_SIM!$AF$5:$AF$26</c:f>
              <c:numCache>
                <c:formatCode>0.00</c:formatCode>
                <c:ptCount val="22"/>
                <c:pt idx="0">
                  <c:v>108.2825</c:v>
                </c:pt>
                <c:pt idx="1">
                  <c:v>101.10499999999999</c:v>
                </c:pt>
                <c:pt idx="2">
                  <c:v>137.13999999999999</c:v>
                </c:pt>
                <c:pt idx="3">
                  <c:v>103.31400000000001</c:v>
                </c:pt>
                <c:pt idx="4">
                  <c:v>105.41333333333334</c:v>
                </c:pt>
                <c:pt idx="5">
                  <c:v>93.59333333333332</c:v>
                </c:pt>
                <c:pt idx="6">
                  <c:v>109.08799999999999</c:v>
                </c:pt>
                <c:pt idx="7">
                  <c:v>109.15999999999998</c:v>
                </c:pt>
                <c:pt idx="8">
                  <c:v>129.26600000000002</c:v>
                </c:pt>
                <c:pt idx="9">
                  <c:v>141.21</c:v>
                </c:pt>
                <c:pt idx="10">
                  <c:v>108.21</c:v>
                </c:pt>
                <c:pt idx="11">
                  <c:v>118.7825</c:v>
                </c:pt>
                <c:pt idx="12">
                  <c:v>138.63666666666666</c:v>
                </c:pt>
                <c:pt idx="13">
                  <c:v>117.23</c:v>
                </c:pt>
                <c:pt idx="14">
                  <c:v>143.9975</c:v>
                </c:pt>
                <c:pt idx="15">
                  <c:v>114.96333333333332</c:v>
                </c:pt>
                <c:pt idx="16">
                  <c:v>151.60666666666668</c:v>
                </c:pt>
                <c:pt idx="17">
                  <c:v>120.57</c:v>
                </c:pt>
                <c:pt idx="18">
                  <c:v>151.8725</c:v>
                </c:pt>
                <c:pt idx="19">
                  <c:v>141.89999999999998</c:v>
                </c:pt>
                <c:pt idx="20">
                  <c:v>149.63250000000002</c:v>
                </c:pt>
                <c:pt idx="21">
                  <c:v>128.88200000000001</c:v>
                </c:pt>
              </c:numCache>
            </c:numRef>
          </c:xVal>
          <c:yVal>
            <c:numRef>
              <c:f>Pascal_SASS_SIM!$AE$5:$AE$26</c:f>
              <c:numCache>
                <c:formatCode>0.00</c:formatCode>
                <c:ptCount val="22"/>
                <c:pt idx="0">
                  <c:v>103.44891874789045</c:v>
                </c:pt>
                <c:pt idx="1">
                  <c:v>103.26769574575658</c:v>
                </c:pt>
                <c:pt idx="2">
                  <c:v>130.78383965511117</c:v>
                </c:pt>
                <c:pt idx="3">
                  <c:v>86.492641863933557</c:v>
                </c:pt>
                <c:pt idx="4">
                  <c:v>114.09118704280149</c:v>
                </c:pt>
                <c:pt idx="5">
                  <c:v>88.587556407490354</c:v>
                </c:pt>
                <c:pt idx="6">
                  <c:v>88.221902849059603</c:v>
                </c:pt>
                <c:pt idx="7">
                  <c:v>108.15053700915442</c:v>
                </c:pt>
                <c:pt idx="8">
                  <c:v>126.47808621143679</c:v>
                </c:pt>
                <c:pt idx="9">
                  <c:v>110.20119584041555</c:v>
                </c:pt>
                <c:pt idx="10">
                  <c:v>144.47413602957664</c:v>
                </c:pt>
                <c:pt idx="11">
                  <c:v>136.59819760779612</c:v>
                </c:pt>
                <c:pt idx="12">
                  <c:v>122.40252783214815</c:v>
                </c:pt>
                <c:pt idx="13">
                  <c:v>136.55102383781522</c:v>
                </c:pt>
                <c:pt idx="14">
                  <c:v>142.69673632045567</c:v>
                </c:pt>
                <c:pt idx="15">
                  <c:v>150.11203789578627</c:v>
                </c:pt>
                <c:pt idx="16">
                  <c:v>131.98874677302953</c:v>
                </c:pt>
                <c:pt idx="17">
                  <c:v>119.48357456058541</c:v>
                </c:pt>
                <c:pt idx="18">
                  <c:v>154.85101724888622</c:v>
                </c:pt>
                <c:pt idx="19">
                  <c:v>129.45674141415569</c:v>
                </c:pt>
                <c:pt idx="20">
                  <c:v>133.42309148014209</c:v>
                </c:pt>
                <c:pt idx="21">
                  <c:v>112.2982857068139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25-4720-96C6-E2ACB1376378}"/>
            </c:ext>
          </c:extLst>
        </c:ser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Pascal_SASS_SIM!$R$69:$R$70</c:f>
              <c:numCache>
                <c:formatCode>General</c:formatCode>
                <c:ptCount val="2"/>
                <c:pt idx="0">
                  <c:v>0</c:v>
                </c:pt>
                <c:pt idx="1">
                  <c:v>220</c:v>
                </c:pt>
              </c:numCache>
            </c:numRef>
          </c:xVal>
          <c:yVal>
            <c:numRef>
              <c:f>Pascal_SASS_SIM!$R$69:$R$70</c:f>
              <c:numCache>
                <c:formatCode>General</c:formatCode>
                <c:ptCount val="2"/>
                <c:pt idx="0">
                  <c:v>0</c:v>
                </c:pt>
                <c:pt idx="1">
                  <c:v>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25-4720-96C6-E2ACB1376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756879"/>
        <c:axId val="1565069551"/>
      </c:scatterChart>
      <c:valAx>
        <c:axId val="159475687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Measured Power (W)</a:t>
                </a:r>
              </a:p>
            </c:rich>
          </c:tx>
          <c:layout>
            <c:manualLayout>
              <c:xMode val="edge"/>
              <c:yMode val="edge"/>
              <c:x val="0.41766815080256681"/>
              <c:y val="0.925571931053019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069551"/>
        <c:crosses val="autoZero"/>
        <c:crossBetween val="midCat"/>
        <c:majorUnit val="20"/>
        <c:minorUnit val="10"/>
      </c:valAx>
      <c:valAx>
        <c:axId val="156506955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Modeled Power (W)</a:t>
                </a:r>
              </a:p>
            </c:rich>
          </c:tx>
          <c:layout>
            <c:manualLayout>
              <c:xMode val="edge"/>
              <c:yMode val="edge"/>
              <c:x val="7.7210386143124086E-3"/>
              <c:y val="0.238508591262264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756879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fIGURE 11 (a)  case study: accelwattch sass sim (tuned for volta) applied to model pascal TITAN X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376400793607681E-2"/>
          <c:y val="7.0710858226770576E-2"/>
          <c:w val="0.71158770899493917"/>
          <c:h val="0.623746236913008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Pascal_SASS_SIM!$C$80</c:f>
              <c:strCache>
                <c:ptCount val="1"/>
                <c:pt idx="0">
                  <c:v>Const</c:v>
                </c:pt>
              </c:strCache>
            </c:strRef>
          </c:tx>
          <c:spPr>
            <a:solidFill>
              <a:schemeClr val="tx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Pascal_SASS_SIM!$B$81:$B$146</c:f>
              <c:strCache>
                <c:ptCount val="64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</c:strCache>
            </c:strRef>
          </c:cat>
          <c:val>
            <c:numRef>
              <c:f>Pascal_SASS_SIM!$C$81:$C$145</c:f>
              <c:numCache>
                <c:formatCode>0.00</c:formatCode>
                <c:ptCount val="65"/>
                <c:pt idx="0">
                  <c:v>32.325200000000002</c:v>
                </c:pt>
                <c:pt idx="3">
                  <c:v>32.325200000000002</c:v>
                </c:pt>
                <c:pt idx="6">
                  <c:v>32.325200000000002</c:v>
                </c:pt>
                <c:pt idx="9">
                  <c:v>32.325200000000002</c:v>
                </c:pt>
                <c:pt idx="12">
                  <c:v>32.325200000000002</c:v>
                </c:pt>
                <c:pt idx="15">
                  <c:v>32.325200000000002</c:v>
                </c:pt>
                <c:pt idx="18">
                  <c:v>32.325200000000002</c:v>
                </c:pt>
                <c:pt idx="21">
                  <c:v>32.325200000000002</c:v>
                </c:pt>
                <c:pt idx="24">
                  <c:v>32.325200000000002</c:v>
                </c:pt>
                <c:pt idx="27">
                  <c:v>32.325200000000002</c:v>
                </c:pt>
                <c:pt idx="30">
                  <c:v>32.325200000000002</c:v>
                </c:pt>
                <c:pt idx="33">
                  <c:v>32.325200000000002</c:v>
                </c:pt>
                <c:pt idx="36">
                  <c:v>32.325200000000002</c:v>
                </c:pt>
                <c:pt idx="39">
                  <c:v>32.325200000000002</c:v>
                </c:pt>
                <c:pt idx="42">
                  <c:v>32.325200000000002</c:v>
                </c:pt>
                <c:pt idx="45">
                  <c:v>32.325200000000002</c:v>
                </c:pt>
                <c:pt idx="48">
                  <c:v>32.325200000000002</c:v>
                </c:pt>
                <c:pt idx="51">
                  <c:v>32.325200000000002</c:v>
                </c:pt>
                <c:pt idx="54">
                  <c:v>32.325200000000002</c:v>
                </c:pt>
                <c:pt idx="57">
                  <c:v>32.325200000000002</c:v>
                </c:pt>
                <c:pt idx="60">
                  <c:v>32.325200000000002</c:v>
                </c:pt>
                <c:pt idx="63">
                  <c:v>32.325200000000002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AE-4F84-9B83-94DFD9647B5E}"/>
            </c:ext>
          </c:extLst>
        </c:ser>
        <c:ser>
          <c:idx val="1"/>
          <c:order val="1"/>
          <c:tx>
            <c:strRef>
              <c:f>Pascal_SASS_SIM!$D$80</c:f>
              <c:strCache>
                <c:ptCount val="1"/>
                <c:pt idx="0">
                  <c:v>Static</c:v>
                </c:pt>
              </c:strCache>
            </c:strRef>
          </c:tx>
          <c:spPr>
            <a:solidFill>
              <a:schemeClr val="tx2">
                <a:lumMod val="40000"/>
                <a:lumOff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Pascal_SASS_SIM!$B$81:$B$146</c:f>
              <c:strCache>
                <c:ptCount val="64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</c:strCache>
            </c:strRef>
          </c:cat>
          <c:val>
            <c:numRef>
              <c:f>Pascal_SASS_SIM!$D$81:$D$145</c:f>
              <c:numCache>
                <c:formatCode>0.00</c:formatCode>
                <c:ptCount val="65"/>
                <c:pt idx="0">
                  <c:v>30.991199999999999</c:v>
                </c:pt>
                <c:pt idx="3">
                  <c:v>31.2333</c:v>
                </c:pt>
                <c:pt idx="6">
                  <c:v>30.843</c:v>
                </c:pt>
                <c:pt idx="9">
                  <c:v>40.716500000000003</c:v>
                </c:pt>
                <c:pt idx="12">
                  <c:v>33.598599999999998</c:v>
                </c:pt>
                <c:pt idx="15">
                  <c:v>22.07761</c:v>
                </c:pt>
                <c:pt idx="18">
                  <c:v>18.803315841584102</c:v>
                </c:pt>
                <c:pt idx="21">
                  <c:v>37.772794444444401</c:v>
                </c:pt>
                <c:pt idx="24">
                  <c:v>37.874966666666602</c:v>
                </c:pt>
                <c:pt idx="27">
                  <c:v>32.8829588235294</c:v>
                </c:pt>
                <c:pt idx="30">
                  <c:v>35.3506</c:v>
                </c:pt>
                <c:pt idx="33">
                  <c:v>29.946899999999999</c:v>
                </c:pt>
                <c:pt idx="36">
                  <c:v>29.392108333333301</c:v>
                </c:pt>
                <c:pt idx="39">
                  <c:v>33.156399999999998</c:v>
                </c:pt>
                <c:pt idx="42">
                  <c:v>36.844700000000003</c:v>
                </c:pt>
                <c:pt idx="45">
                  <c:v>29.925699999999999</c:v>
                </c:pt>
                <c:pt idx="48">
                  <c:v>38.028599999999997</c:v>
                </c:pt>
                <c:pt idx="51">
                  <c:v>28.846579999999999</c:v>
                </c:pt>
                <c:pt idx="54">
                  <c:v>34.259885714285701</c:v>
                </c:pt>
                <c:pt idx="57">
                  <c:v>32.809480952380902</c:v>
                </c:pt>
                <c:pt idx="60">
                  <c:v>36.795699999999997</c:v>
                </c:pt>
                <c:pt idx="63">
                  <c:v>31.604305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AE-4F84-9B83-94DFD9647B5E}"/>
            </c:ext>
          </c:extLst>
        </c:ser>
        <c:ser>
          <c:idx val="2"/>
          <c:order val="2"/>
          <c:tx>
            <c:strRef>
              <c:f>Pascal_SASS_SIM!$E$80</c:f>
              <c:strCache>
                <c:ptCount val="1"/>
                <c:pt idx="0">
                  <c:v>Idle SM</c:v>
                </c:pt>
              </c:strCache>
            </c:strRef>
          </c:tx>
          <c:spPr>
            <a:solidFill>
              <a:schemeClr val="tx2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Pascal_SASS_SIM!$B$81:$B$146</c:f>
              <c:strCache>
                <c:ptCount val="64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</c:strCache>
            </c:strRef>
          </c:cat>
          <c:val>
            <c:numRef>
              <c:f>Pascal_SASS_SIM!$E$81:$E$145</c:f>
              <c:numCache>
                <c:formatCode>0.00</c:formatCode>
                <c:ptCount val="65"/>
                <c:pt idx="0">
                  <c:v>0.91481473230604282</c:v>
                </c:pt>
                <c:pt idx="3">
                  <c:v>0.70324980809425119</c:v>
                </c:pt>
                <c:pt idx="6">
                  <c:v>2.2882661200462415</c:v>
                </c:pt>
                <c:pt idx="9">
                  <c:v>0.676802747478497</c:v>
                </c:pt>
                <c:pt idx="12">
                  <c:v>1.045358317533974</c:v>
                </c:pt>
                <c:pt idx="15">
                  <c:v>9.5242520395163517</c:v>
                </c:pt>
                <c:pt idx="18">
                  <c:v>15.46598646819305</c:v>
                </c:pt>
                <c:pt idx="21">
                  <c:v>0.66553383422682888</c:v>
                </c:pt>
                <c:pt idx="24">
                  <c:v>0.53226042182652789</c:v>
                </c:pt>
                <c:pt idx="27">
                  <c:v>0.51178873926974311</c:v>
                </c:pt>
                <c:pt idx="30">
                  <c:v>1.1245337958104258</c:v>
                </c:pt>
                <c:pt idx="33">
                  <c:v>0.69612455454936861</c:v>
                </c:pt>
                <c:pt idx="36">
                  <c:v>0.51442288201203235</c:v>
                </c:pt>
                <c:pt idx="39">
                  <c:v>0.2814005014516115</c:v>
                </c:pt>
                <c:pt idx="42">
                  <c:v>0.4963997285077511</c:v>
                </c:pt>
                <c:pt idx="45">
                  <c:v>5.0397006955097551E-2</c:v>
                </c:pt>
                <c:pt idx="48">
                  <c:v>0.44175030549706779</c:v>
                </c:pt>
                <c:pt idx="51">
                  <c:v>3.7818780301959118</c:v>
                </c:pt>
                <c:pt idx="54">
                  <c:v>3.4237607574824969</c:v>
                </c:pt>
                <c:pt idx="57">
                  <c:v>3.578824617619075</c:v>
                </c:pt>
                <c:pt idx="60">
                  <c:v>1.1470540671550953</c:v>
                </c:pt>
                <c:pt idx="63">
                  <c:v>4.2942754750726326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AE-4F84-9B83-94DFD9647B5E}"/>
            </c:ext>
          </c:extLst>
        </c:ser>
        <c:ser>
          <c:idx val="3"/>
          <c:order val="3"/>
          <c:tx>
            <c:strRef>
              <c:f>Pascal_SASS_SIM!$F$80</c:f>
              <c:strCache>
                <c:ptCount val="1"/>
                <c:pt idx="0">
                  <c:v>RegFile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Pascal_SASS_SIM!$B$81:$B$146</c:f>
              <c:strCache>
                <c:ptCount val="64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</c:strCache>
            </c:strRef>
          </c:cat>
          <c:val>
            <c:numRef>
              <c:f>Pascal_SASS_SIM!$F$81:$F$145</c:f>
              <c:numCache>
                <c:formatCode>0.00</c:formatCode>
                <c:ptCount val="65"/>
                <c:pt idx="0">
                  <c:v>11.531223376623375</c:v>
                </c:pt>
                <c:pt idx="3">
                  <c:v>11.92162857142857</c:v>
                </c:pt>
                <c:pt idx="6">
                  <c:v>22.191436363636363</c:v>
                </c:pt>
                <c:pt idx="9">
                  <c:v>1.7641181818181817</c:v>
                </c:pt>
                <c:pt idx="12">
                  <c:v>16.787636363636363</c:v>
                </c:pt>
                <c:pt idx="15">
                  <c:v>9.0111067272727254</c:v>
                </c:pt>
                <c:pt idx="18">
                  <c:v>6.7743064780763778</c:v>
                </c:pt>
                <c:pt idx="21">
                  <c:v>4.8367587590187542</c:v>
                </c:pt>
                <c:pt idx="24">
                  <c:v>12.411072727272725</c:v>
                </c:pt>
                <c:pt idx="27">
                  <c:v>9.3545819251336848</c:v>
                </c:pt>
                <c:pt idx="30">
                  <c:v>21.718498701298699</c:v>
                </c:pt>
                <c:pt idx="33">
                  <c:v>27.52734675324675</c:v>
                </c:pt>
                <c:pt idx="36">
                  <c:v>14.922580086580014</c:v>
                </c:pt>
                <c:pt idx="39">
                  <c:v>22.411984415584413</c:v>
                </c:pt>
                <c:pt idx="42">
                  <c:v>29.091203896103789</c:v>
                </c:pt>
                <c:pt idx="45">
                  <c:v>30.972677922077917</c:v>
                </c:pt>
                <c:pt idx="48">
                  <c:v>27.482033766233766</c:v>
                </c:pt>
                <c:pt idx="51">
                  <c:v>12.163155844155844</c:v>
                </c:pt>
                <c:pt idx="54">
                  <c:v>28.766675077303621</c:v>
                </c:pt>
                <c:pt idx="57">
                  <c:v>18.135910080395789</c:v>
                </c:pt>
                <c:pt idx="60">
                  <c:v>15.613438961038961</c:v>
                </c:pt>
                <c:pt idx="63">
                  <c:v>11.543433922077815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AE-4F84-9B83-94DFD9647B5E}"/>
            </c:ext>
          </c:extLst>
        </c:ser>
        <c:ser>
          <c:idx val="4"/>
          <c:order val="4"/>
          <c:tx>
            <c:strRef>
              <c:f>Pascal_SASS_SIM!$G$80</c:f>
              <c:strCache>
                <c:ptCount val="1"/>
                <c:pt idx="0">
                  <c:v>ALU</c:v>
                </c:pt>
              </c:strCache>
            </c:strRef>
          </c:tx>
          <c:spPr>
            <a:solidFill>
              <a:schemeClr val="accent1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Pascal_SASS_SIM!$B$81:$B$146</c:f>
              <c:strCache>
                <c:ptCount val="64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</c:strCache>
            </c:strRef>
          </c:cat>
          <c:val>
            <c:numRef>
              <c:f>Pascal_SASS_SIM!$G$81:$G$145</c:f>
              <c:numCache>
                <c:formatCode>0.00</c:formatCode>
                <c:ptCount val="65"/>
                <c:pt idx="0">
                  <c:v>9.2403883116883101</c:v>
                </c:pt>
                <c:pt idx="3">
                  <c:v>10.450569870129868</c:v>
                </c:pt>
                <c:pt idx="6">
                  <c:v>11.034505714285714</c:v>
                </c:pt>
                <c:pt idx="9">
                  <c:v>0.81318335064935054</c:v>
                </c:pt>
                <c:pt idx="12">
                  <c:v>1.2917276767272725</c:v>
                </c:pt>
                <c:pt idx="15">
                  <c:v>2.7639344909090893</c:v>
                </c:pt>
                <c:pt idx="18">
                  <c:v>2.6918524431014506</c:v>
                </c:pt>
                <c:pt idx="21">
                  <c:v>3.0837798571428512</c:v>
                </c:pt>
                <c:pt idx="24">
                  <c:v>8.4897730909090861</c:v>
                </c:pt>
                <c:pt idx="27">
                  <c:v>7.7535364354468985</c:v>
                </c:pt>
                <c:pt idx="30">
                  <c:v>16.451074285714284</c:v>
                </c:pt>
                <c:pt idx="33">
                  <c:v>12.935031428571426</c:v>
                </c:pt>
                <c:pt idx="36">
                  <c:v>11.051210404898161</c:v>
                </c:pt>
                <c:pt idx="39">
                  <c:v>22.919987194805191</c:v>
                </c:pt>
                <c:pt idx="42">
                  <c:v>6.7387782529870126</c:v>
                </c:pt>
                <c:pt idx="45">
                  <c:v>25.48734649350649</c:v>
                </c:pt>
                <c:pt idx="48">
                  <c:v>4.266715584415584</c:v>
                </c:pt>
                <c:pt idx="51">
                  <c:v>12.002639459740257</c:v>
                </c:pt>
                <c:pt idx="54">
                  <c:v>28.065201285095814</c:v>
                </c:pt>
                <c:pt idx="57">
                  <c:v>7.5622195176252189</c:v>
                </c:pt>
                <c:pt idx="60">
                  <c:v>14.01967844155844</c:v>
                </c:pt>
                <c:pt idx="63">
                  <c:v>7.9012766623376613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AE-4F84-9B83-94DFD9647B5E}"/>
            </c:ext>
          </c:extLst>
        </c:ser>
        <c:ser>
          <c:idx val="5"/>
          <c:order val="5"/>
          <c:tx>
            <c:strRef>
              <c:f>Pascal_SASS_SIM!$H$80</c:f>
              <c:strCache>
                <c:ptCount val="1"/>
                <c:pt idx="0">
                  <c:v>FPU+ DPU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Pascal_SASS_SIM!$B$81:$B$146</c:f>
              <c:strCache>
                <c:ptCount val="64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</c:strCache>
            </c:strRef>
          </c:cat>
          <c:val>
            <c:numRef>
              <c:f>Pascal_SASS_SIM!$H$81:$H$145</c:f>
              <c:numCache>
                <c:formatCode>0.00</c:formatCode>
                <c:ptCount val="65"/>
                <c:pt idx="0">
                  <c:v>0</c:v>
                </c:pt>
                <c:pt idx="3">
                  <c:v>0</c:v>
                </c:pt>
                <c:pt idx="6">
                  <c:v>2.1573049870129868</c:v>
                </c:pt>
                <c:pt idx="9">
                  <c:v>0.84206470909090902</c:v>
                </c:pt>
                <c:pt idx="12">
                  <c:v>5.0643227688311683</c:v>
                </c:pt>
                <c:pt idx="15">
                  <c:v>2.3071939584415579</c:v>
                </c:pt>
                <c:pt idx="18">
                  <c:v>2.2689517670052659</c:v>
                </c:pt>
                <c:pt idx="21">
                  <c:v>1.0146860312048194</c:v>
                </c:pt>
                <c:pt idx="24">
                  <c:v>3.933575497835494</c:v>
                </c:pt>
                <c:pt idx="27">
                  <c:v>0</c:v>
                </c:pt>
                <c:pt idx="30">
                  <c:v>7.1633283116883115</c:v>
                </c:pt>
                <c:pt idx="33">
                  <c:v>9.6583327272727164</c:v>
                </c:pt>
                <c:pt idx="36">
                  <c:v>0</c:v>
                </c:pt>
                <c:pt idx="39">
                  <c:v>0</c:v>
                </c:pt>
                <c:pt idx="42">
                  <c:v>11.885665714285702</c:v>
                </c:pt>
                <c:pt idx="45">
                  <c:v>2.1131187012987009</c:v>
                </c:pt>
                <c:pt idx="48">
                  <c:v>7.1439997402597388</c:v>
                </c:pt>
                <c:pt idx="51">
                  <c:v>0</c:v>
                </c:pt>
                <c:pt idx="54">
                  <c:v>0.77981538528138461</c:v>
                </c:pt>
                <c:pt idx="57">
                  <c:v>7.8958444032158139</c:v>
                </c:pt>
                <c:pt idx="60">
                  <c:v>1.4598779480519479</c:v>
                </c:pt>
                <c:pt idx="63">
                  <c:v>4.3283433979220769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5AE-4F84-9B83-94DFD9647B5E}"/>
            </c:ext>
          </c:extLst>
        </c:ser>
        <c:ser>
          <c:idx val="6"/>
          <c:order val="6"/>
          <c:tx>
            <c:strRef>
              <c:f>Pascal_SASS_SIM!$I$80</c:f>
              <c:strCache>
                <c:ptCount val="1"/>
                <c:pt idx="0">
                  <c:v>SFU</c:v>
                </c:pt>
              </c:strCache>
            </c:strRef>
          </c:tx>
          <c:spPr>
            <a:solidFill>
              <a:schemeClr val="accent2">
                <a:lumMod val="75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Pascal_SASS_SIM!$B$81:$B$146</c:f>
              <c:strCache>
                <c:ptCount val="64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</c:strCache>
            </c:strRef>
          </c:cat>
          <c:val>
            <c:numRef>
              <c:f>Pascal_SASS_SIM!$I$81:$I$145</c:f>
              <c:numCache>
                <c:formatCode>0.00</c:formatCode>
                <c:ptCount val="65"/>
                <c:pt idx="0">
                  <c:v>0</c:v>
                </c:pt>
                <c:pt idx="3">
                  <c:v>0</c:v>
                </c:pt>
                <c:pt idx="6">
                  <c:v>1.3031929870129868</c:v>
                </c:pt>
                <c:pt idx="9">
                  <c:v>0</c:v>
                </c:pt>
                <c:pt idx="12">
                  <c:v>9.8320342857142837E-3</c:v>
                </c:pt>
                <c:pt idx="15">
                  <c:v>0</c:v>
                </c:pt>
                <c:pt idx="18">
                  <c:v>0</c:v>
                </c:pt>
                <c:pt idx="21">
                  <c:v>0</c:v>
                </c:pt>
                <c:pt idx="24">
                  <c:v>0</c:v>
                </c:pt>
                <c:pt idx="27">
                  <c:v>0</c:v>
                </c:pt>
                <c:pt idx="30">
                  <c:v>1.1679675324675323</c:v>
                </c:pt>
                <c:pt idx="33">
                  <c:v>0</c:v>
                </c:pt>
                <c:pt idx="36">
                  <c:v>0</c:v>
                </c:pt>
                <c:pt idx="39">
                  <c:v>0</c:v>
                </c:pt>
                <c:pt idx="42">
                  <c:v>3.9860785714285707</c:v>
                </c:pt>
                <c:pt idx="45">
                  <c:v>0</c:v>
                </c:pt>
                <c:pt idx="48">
                  <c:v>0</c:v>
                </c:pt>
                <c:pt idx="51">
                  <c:v>0</c:v>
                </c:pt>
                <c:pt idx="54">
                  <c:v>0</c:v>
                </c:pt>
                <c:pt idx="57">
                  <c:v>0.93787811873840377</c:v>
                </c:pt>
                <c:pt idx="60">
                  <c:v>0</c:v>
                </c:pt>
                <c:pt idx="63">
                  <c:v>0.27760849633766221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5AE-4F84-9B83-94DFD9647B5E}"/>
            </c:ext>
          </c:extLst>
        </c:ser>
        <c:ser>
          <c:idx val="7"/>
          <c:order val="7"/>
          <c:tx>
            <c:strRef>
              <c:f>Pascal_SASS_SIM!$J$80</c:f>
              <c:strCache>
                <c:ptCount val="1"/>
                <c:pt idx="0">
                  <c:v>TENSOR</c:v>
                </c:pt>
              </c:strCache>
            </c:strRef>
          </c:tx>
          <c:spPr>
            <a:solidFill>
              <a:schemeClr val="accent2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Pascal_SASS_SIM!$B$81:$B$146</c:f>
              <c:strCache>
                <c:ptCount val="64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</c:strCache>
            </c:strRef>
          </c:cat>
          <c:val>
            <c:numRef>
              <c:f>Pascal_SASS_SIM!$J$81:$J$145</c:f>
              <c:numCache>
                <c:formatCode>0.00</c:formatCode>
                <c:ptCount val="65"/>
                <c:pt idx="0">
                  <c:v>0</c:v>
                </c:pt>
                <c:pt idx="3">
                  <c:v>0</c:v>
                </c:pt>
                <c:pt idx="6">
                  <c:v>0</c:v>
                </c:pt>
                <c:pt idx="9">
                  <c:v>0</c:v>
                </c:pt>
                <c:pt idx="12">
                  <c:v>0</c:v>
                </c:pt>
                <c:pt idx="15">
                  <c:v>0</c:v>
                </c:pt>
                <c:pt idx="18">
                  <c:v>0</c:v>
                </c:pt>
                <c:pt idx="21">
                  <c:v>0</c:v>
                </c:pt>
                <c:pt idx="24">
                  <c:v>0</c:v>
                </c:pt>
                <c:pt idx="27">
                  <c:v>0</c:v>
                </c:pt>
                <c:pt idx="30">
                  <c:v>0</c:v>
                </c:pt>
                <c:pt idx="33">
                  <c:v>0</c:v>
                </c:pt>
                <c:pt idx="36">
                  <c:v>0</c:v>
                </c:pt>
                <c:pt idx="39">
                  <c:v>0</c:v>
                </c:pt>
                <c:pt idx="42">
                  <c:v>0</c:v>
                </c:pt>
                <c:pt idx="45">
                  <c:v>0</c:v>
                </c:pt>
                <c:pt idx="48">
                  <c:v>0</c:v>
                </c:pt>
                <c:pt idx="51">
                  <c:v>0</c:v>
                </c:pt>
                <c:pt idx="54">
                  <c:v>0</c:v>
                </c:pt>
                <c:pt idx="57">
                  <c:v>0</c:v>
                </c:pt>
                <c:pt idx="60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5AE-4F84-9B83-94DFD9647B5E}"/>
            </c:ext>
          </c:extLst>
        </c:ser>
        <c:ser>
          <c:idx val="8"/>
          <c:order val="8"/>
          <c:tx>
            <c:strRef>
              <c:f>Pascal_SASS_SIM!$K$80</c:f>
              <c:strCache>
                <c:ptCount val="1"/>
                <c:pt idx="0">
                  <c:v>L1D+SHRD</c:v>
                </c:pt>
              </c:strCache>
            </c:strRef>
          </c:tx>
          <c:spPr>
            <a:solidFill>
              <a:schemeClr val="accent3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Pascal_SASS_SIM!$B$81:$B$146</c:f>
              <c:strCache>
                <c:ptCount val="64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</c:strCache>
            </c:strRef>
          </c:cat>
          <c:val>
            <c:numRef>
              <c:f>Pascal_SASS_SIM!$K$81:$K$145</c:f>
              <c:numCache>
                <c:formatCode>0.00</c:formatCode>
                <c:ptCount val="65"/>
                <c:pt idx="0">
                  <c:v>0</c:v>
                </c:pt>
                <c:pt idx="3">
                  <c:v>0</c:v>
                </c:pt>
                <c:pt idx="6">
                  <c:v>1.0337335324675325</c:v>
                </c:pt>
                <c:pt idx="9">
                  <c:v>9.3658057142857147E-6</c:v>
                </c:pt>
                <c:pt idx="12">
                  <c:v>0.63313371428571419</c:v>
                </c:pt>
                <c:pt idx="15">
                  <c:v>1.1922363376623377</c:v>
                </c:pt>
                <c:pt idx="18">
                  <c:v>0.80941981741031177</c:v>
                </c:pt>
                <c:pt idx="21">
                  <c:v>0</c:v>
                </c:pt>
                <c:pt idx="24">
                  <c:v>3.2762052813852738</c:v>
                </c:pt>
                <c:pt idx="27">
                  <c:v>3.8033341482047311</c:v>
                </c:pt>
                <c:pt idx="30">
                  <c:v>1.3495070129870128</c:v>
                </c:pt>
                <c:pt idx="33">
                  <c:v>0</c:v>
                </c:pt>
                <c:pt idx="36">
                  <c:v>2.2992666883116777</c:v>
                </c:pt>
                <c:pt idx="39">
                  <c:v>3.3513187012987009</c:v>
                </c:pt>
                <c:pt idx="42">
                  <c:v>0</c:v>
                </c:pt>
                <c:pt idx="45">
                  <c:v>0.57108207792207788</c:v>
                </c:pt>
                <c:pt idx="48">
                  <c:v>1.8683433766233766</c:v>
                </c:pt>
                <c:pt idx="51">
                  <c:v>1.5208401558441558</c:v>
                </c:pt>
                <c:pt idx="54">
                  <c:v>0</c:v>
                </c:pt>
                <c:pt idx="57">
                  <c:v>0</c:v>
                </c:pt>
                <c:pt idx="60">
                  <c:v>0.80450306493506485</c:v>
                </c:pt>
                <c:pt idx="63">
                  <c:v>2.6980531350649348E-6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5AE-4F84-9B83-94DFD9647B5E}"/>
            </c:ext>
          </c:extLst>
        </c:ser>
        <c:ser>
          <c:idx val="9"/>
          <c:order val="9"/>
          <c:tx>
            <c:strRef>
              <c:f>Pascal_SASS_SIM!$L$80</c:f>
              <c:strCache>
                <c:ptCount val="1"/>
                <c:pt idx="0">
                  <c:v>icache + Ccache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Pascal_SASS_SIM!$B$81:$B$146</c:f>
              <c:strCache>
                <c:ptCount val="64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</c:strCache>
            </c:strRef>
          </c:cat>
          <c:val>
            <c:numRef>
              <c:f>Pascal_SASS_SIM!$L$81:$L$145</c:f>
              <c:numCache>
                <c:formatCode>0.00</c:formatCode>
                <c:ptCount val="65"/>
                <c:pt idx="0">
                  <c:v>8.1330151584415571</c:v>
                </c:pt>
                <c:pt idx="3">
                  <c:v>6.2361911584415575</c:v>
                </c:pt>
                <c:pt idx="6">
                  <c:v>11.282150080519479</c:v>
                </c:pt>
                <c:pt idx="9">
                  <c:v>0.86189837922077905</c:v>
                </c:pt>
                <c:pt idx="12">
                  <c:v>18.745283261735061</c:v>
                </c:pt>
                <c:pt idx="15">
                  <c:v>5.0443520415584411</c:v>
                </c:pt>
                <c:pt idx="18">
                  <c:v>2.9283297389224567</c:v>
                </c:pt>
                <c:pt idx="21">
                  <c:v>1.812262748340548</c:v>
                </c:pt>
                <c:pt idx="24">
                  <c:v>6.2107175212121097</c:v>
                </c:pt>
                <c:pt idx="27">
                  <c:v>4.105826873644002</c:v>
                </c:pt>
                <c:pt idx="30">
                  <c:v>11.877101506493506</c:v>
                </c:pt>
                <c:pt idx="33">
                  <c:v>13.093482051948049</c:v>
                </c:pt>
                <c:pt idx="36">
                  <c:v>8.0324479002164431</c:v>
                </c:pt>
                <c:pt idx="39">
                  <c:v>10.65012853116883</c:v>
                </c:pt>
                <c:pt idx="42">
                  <c:v>13.45363883116883</c:v>
                </c:pt>
                <c:pt idx="45">
                  <c:v>13.281373252467532</c:v>
                </c:pt>
                <c:pt idx="48">
                  <c:v>8.7232334805194807</c:v>
                </c:pt>
                <c:pt idx="51">
                  <c:v>6.8704011174025963</c:v>
                </c:pt>
                <c:pt idx="54">
                  <c:v>10.239374143846623</c:v>
                </c:pt>
                <c:pt idx="57">
                  <c:v>8.1246434706246085</c:v>
                </c:pt>
                <c:pt idx="60">
                  <c:v>7.512480477922078</c:v>
                </c:pt>
                <c:pt idx="63">
                  <c:v>5.7266826228051828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5AE-4F84-9B83-94DFD9647B5E}"/>
            </c:ext>
          </c:extLst>
        </c:ser>
        <c:ser>
          <c:idx val="10"/>
          <c:order val="10"/>
          <c:tx>
            <c:strRef>
              <c:f>Pascal_SASS_SIM!$M$80</c:f>
              <c:strCache>
                <c:ptCount val="1"/>
                <c:pt idx="0">
                  <c:v>L2 + NOC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Pascal_SASS_SIM!$B$81:$B$146</c:f>
              <c:strCache>
                <c:ptCount val="64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</c:strCache>
            </c:strRef>
          </c:cat>
          <c:val>
            <c:numRef>
              <c:f>Pascal_SASS_SIM!$M$81:$M$145</c:f>
              <c:numCache>
                <c:formatCode>0.00</c:formatCode>
                <c:ptCount val="65"/>
                <c:pt idx="0">
                  <c:v>3.2538973766233763</c:v>
                </c:pt>
                <c:pt idx="3">
                  <c:v>3.0330543376623376</c:v>
                </c:pt>
                <c:pt idx="6">
                  <c:v>2.8477215584415583</c:v>
                </c:pt>
                <c:pt idx="9">
                  <c:v>1.8535961558441556</c:v>
                </c:pt>
                <c:pt idx="12">
                  <c:v>0.35801199999999994</c:v>
                </c:pt>
                <c:pt idx="15">
                  <c:v>1.2948908597402595</c:v>
                </c:pt>
                <c:pt idx="18">
                  <c:v>3.2081718801594374</c:v>
                </c:pt>
                <c:pt idx="21">
                  <c:v>3.9286862626262598</c:v>
                </c:pt>
                <c:pt idx="24">
                  <c:v>2.7679153246753243</c:v>
                </c:pt>
                <c:pt idx="27">
                  <c:v>1.3343898149732607</c:v>
                </c:pt>
                <c:pt idx="30">
                  <c:v>2.2550851948051944</c:v>
                </c:pt>
                <c:pt idx="33">
                  <c:v>0.17167557272727271</c:v>
                </c:pt>
                <c:pt idx="36">
                  <c:v>3.0516726861471821</c:v>
                </c:pt>
                <c:pt idx="39">
                  <c:v>0.71626254545454537</c:v>
                </c:pt>
                <c:pt idx="42">
                  <c:v>8.5657040259740136E-2</c:v>
                </c:pt>
                <c:pt idx="45">
                  <c:v>1.4758338701298701</c:v>
                </c:pt>
                <c:pt idx="48">
                  <c:v>4.4753470129870125</c:v>
                </c:pt>
                <c:pt idx="51">
                  <c:v>2.0993814649350542</c:v>
                </c:pt>
                <c:pt idx="54">
                  <c:v>2.1908908583797131</c:v>
                </c:pt>
                <c:pt idx="57">
                  <c:v>2.6468859616573837</c:v>
                </c:pt>
                <c:pt idx="60">
                  <c:v>4.2366631168831166</c:v>
                </c:pt>
                <c:pt idx="63">
                  <c:v>3.7653103974025863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5AE-4F84-9B83-94DFD9647B5E}"/>
            </c:ext>
          </c:extLst>
        </c:ser>
        <c:ser>
          <c:idx val="11"/>
          <c:order val="11"/>
          <c:tx>
            <c:strRef>
              <c:f>Pascal_SASS_SIM!$N$80</c:f>
              <c:strCache>
                <c:ptCount val="1"/>
                <c:pt idx="0">
                  <c:v>DRAM + MC</c:v>
                </c:pt>
              </c:strCache>
            </c:strRef>
          </c:tx>
          <c:spPr>
            <a:solidFill>
              <a:schemeClr val="bg1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Pascal_SASS_SIM!$B$81:$B$146</c:f>
              <c:strCache>
                <c:ptCount val="64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</c:strCache>
            </c:strRef>
          </c:cat>
          <c:val>
            <c:numRef>
              <c:f>Pascal_SASS_SIM!$N$81:$N$145</c:f>
              <c:numCache>
                <c:formatCode>0.00</c:formatCode>
                <c:ptCount val="65"/>
                <c:pt idx="0">
                  <c:v>4.5127400779220777</c:v>
                </c:pt>
                <c:pt idx="3">
                  <c:v>4.4335344675324677</c:v>
                </c:pt>
                <c:pt idx="6">
                  <c:v>8.8914463636363621</c:v>
                </c:pt>
                <c:pt idx="9">
                  <c:v>6.2219097402597399</c:v>
                </c:pt>
                <c:pt idx="12">
                  <c:v>0.5866377888831168</c:v>
                </c:pt>
                <c:pt idx="15">
                  <c:v>0.60366474277922078</c:v>
                </c:pt>
                <c:pt idx="18">
                  <c:v>1.519436499729965</c:v>
                </c:pt>
                <c:pt idx="21">
                  <c:v>21.835961038960932</c:v>
                </c:pt>
                <c:pt idx="24">
                  <c:v>15.609076277056239</c:v>
                </c:pt>
                <c:pt idx="27">
                  <c:v>16.15196140106946</c:v>
                </c:pt>
                <c:pt idx="30">
                  <c:v>8.1538137662337657</c:v>
                </c:pt>
                <c:pt idx="33">
                  <c:v>0.93454974025974025</c:v>
                </c:pt>
                <c:pt idx="36">
                  <c:v>17.208743636363636</c:v>
                </c:pt>
                <c:pt idx="39">
                  <c:v>5.4504846233766227</c:v>
                </c:pt>
                <c:pt idx="42">
                  <c:v>1.1866022987012985</c:v>
                </c:pt>
                <c:pt idx="45">
                  <c:v>5.6641478701298702</c:v>
                </c:pt>
                <c:pt idx="48">
                  <c:v>2.9430066233766232</c:v>
                </c:pt>
                <c:pt idx="51">
                  <c:v>16.712167610389503</c:v>
                </c:pt>
                <c:pt idx="54">
                  <c:v>9.5639865800865724</c:v>
                </c:pt>
                <c:pt idx="57">
                  <c:v>11.521279418676475</c:v>
                </c:pt>
                <c:pt idx="60">
                  <c:v>16.133798181818179</c:v>
                </c:pt>
                <c:pt idx="63">
                  <c:v>7.8645323345454541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5AE-4F84-9B83-94DFD9647B5E}"/>
            </c:ext>
          </c:extLst>
        </c:ser>
        <c:ser>
          <c:idx val="12"/>
          <c:order val="12"/>
          <c:tx>
            <c:strRef>
              <c:f>Pascal_SASS_SIM!$O$80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Pascal_SASS_SIM!$B$81:$B$146</c:f>
              <c:strCache>
                <c:ptCount val="64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</c:strCache>
            </c:strRef>
          </c:cat>
          <c:val>
            <c:numRef>
              <c:f>Pascal_SASS_SIM!$O$81:$O$145</c:f>
              <c:numCache>
                <c:formatCode>0.00</c:formatCode>
                <c:ptCount val="65"/>
                <c:pt idx="0">
                  <c:v>2.546439714285714</c:v>
                </c:pt>
                <c:pt idx="3">
                  <c:v>2.9309675324675322</c:v>
                </c:pt>
                <c:pt idx="6">
                  <c:v>4.5858819480519477</c:v>
                </c:pt>
                <c:pt idx="9">
                  <c:v>0.41735923376623374</c:v>
                </c:pt>
                <c:pt idx="12">
                  <c:v>3.6454431168831167</c:v>
                </c:pt>
                <c:pt idx="15">
                  <c:v>2.4431152096103883</c:v>
                </c:pt>
                <c:pt idx="18">
                  <c:v>1.4269319148771999</c:v>
                </c:pt>
                <c:pt idx="21">
                  <c:v>0.87487403318903145</c:v>
                </c:pt>
                <c:pt idx="24">
                  <c:v>3.047323402597395</c:v>
                </c:pt>
                <c:pt idx="27">
                  <c:v>1.9776176791443834</c:v>
                </c:pt>
                <c:pt idx="30">
                  <c:v>5.5374259220779205</c:v>
                </c:pt>
                <c:pt idx="33">
                  <c:v>9.3095547792207789</c:v>
                </c:pt>
                <c:pt idx="36">
                  <c:v>3.6048752142857099</c:v>
                </c:pt>
                <c:pt idx="39">
                  <c:v>5.2878573246753238</c:v>
                </c:pt>
                <c:pt idx="42">
                  <c:v>6.602811987012986</c:v>
                </c:pt>
                <c:pt idx="45">
                  <c:v>8.2451607012987012</c:v>
                </c:pt>
                <c:pt idx="48">
                  <c:v>4.290516883116883</c:v>
                </c:pt>
                <c:pt idx="51">
                  <c:v>3.1613308779220772</c:v>
                </c:pt>
                <c:pt idx="54">
                  <c:v>5.2362274471242873</c:v>
                </c:pt>
                <c:pt idx="57">
                  <c:v>3.9185748732220027</c:v>
                </c:pt>
                <c:pt idx="60">
                  <c:v>3.3746972207792201</c:v>
                </c:pt>
                <c:pt idx="63">
                  <c:v>2.667314700259718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5AE-4F84-9B83-94DFD9647B5E}"/>
            </c:ext>
          </c:extLst>
        </c:ser>
        <c:ser>
          <c:idx val="13"/>
          <c:order val="13"/>
          <c:tx>
            <c:strRef>
              <c:f>Pascal_SASS_SIM!$P$80</c:f>
              <c:strCache>
                <c:ptCount val="1"/>
                <c:pt idx="0">
                  <c:v>Measured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Pascal_SASS_SIM!$B$81:$B$146</c:f>
              <c:strCache>
                <c:ptCount val="64"/>
                <c:pt idx="0">
                  <c:v>b+tree_K1</c:v>
                </c:pt>
                <c:pt idx="2">
                  <c:v>   </c:v>
                </c:pt>
                <c:pt idx="3">
                  <c:v>b+tree_K2</c:v>
                </c:pt>
                <c:pt idx="6">
                  <c:v>bprop_K1</c:v>
                </c:pt>
                <c:pt idx="9">
                  <c:v>bprop_K2</c:v>
                </c:pt>
                <c:pt idx="12">
                  <c:v>binOpt_K1</c:v>
                </c:pt>
                <c:pt idx="15">
                  <c:v>dct_K1</c:v>
                </c:pt>
                <c:pt idx="18">
                  <c:v>dct_K2</c:v>
                </c:pt>
                <c:pt idx="21">
                  <c:v>walsh_K1</c:v>
                </c:pt>
                <c:pt idx="24">
                  <c:v>walsh_K2</c:v>
                </c:pt>
                <c:pt idx="27">
                  <c:v>histo_K1</c:v>
                </c:pt>
                <c:pt idx="30">
                  <c:v>hspot_K1</c:v>
                </c:pt>
                <c:pt idx="33">
                  <c:v>kmns_K1</c:v>
                </c:pt>
                <c:pt idx="36">
                  <c:v>mSort_K1</c:v>
                </c:pt>
                <c:pt idx="39">
                  <c:v>mSort_K2</c:v>
                </c:pt>
                <c:pt idx="42">
                  <c:v>mriq_K1</c:v>
                </c:pt>
                <c:pt idx="45">
                  <c:v>sad_K1</c:v>
                </c:pt>
                <c:pt idx="48">
                  <c:v>sgemm_K1</c:v>
                </c:pt>
                <c:pt idx="51">
                  <c:v>pfind_K1</c:v>
                </c:pt>
                <c:pt idx="54">
                  <c:v>qrng_K1</c:v>
                </c:pt>
                <c:pt idx="57">
                  <c:v>qrng_K2</c:v>
                </c:pt>
                <c:pt idx="60">
                  <c:v>sobol_K1</c:v>
                </c:pt>
                <c:pt idx="63">
                  <c:v>srad_K1</c:v>
                </c:pt>
              </c:strCache>
            </c:strRef>
          </c:cat>
          <c:val>
            <c:numRef>
              <c:f>Pascal_SASS_SIM!$P$81:$P$145</c:f>
              <c:numCache>
                <c:formatCode>0.00</c:formatCode>
                <c:ptCount val="65"/>
                <c:pt idx="1">
                  <c:v>108.2825</c:v>
                </c:pt>
                <c:pt idx="4">
                  <c:v>101.10499999999999</c:v>
                </c:pt>
                <c:pt idx="7">
                  <c:v>137.13999999999999</c:v>
                </c:pt>
                <c:pt idx="10">
                  <c:v>103.31400000000001</c:v>
                </c:pt>
                <c:pt idx="13">
                  <c:v>105.41333333333334</c:v>
                </c:pt>
                <c:pt idx="16">
                  <c:v>93.59333333333332</c:v>
                </c:pt>
                <c:pt idx="19">
                  <c:v>109.08799999999999</c:v>
                </c:pt>
                <c:pt idx="22">
                  <c:v>109.15999999999998</c:v>
                </c:pt>
                <c:pt idx="25">
                  <c:v>129.26600000000002</c:v>
                </c:pt>
                <c:pt idx="28">
                  <c:v>141.21</c:v>
                </c:pt>
                <c:pt idx="31">
                  <c:v>108.21</c:v>
                </c:pt>
                <c:pt idx="34">
                  <c:v>118.7825</c:v>
                </c:pt>
                <c:pt idx="37">
                  <c:v>138.63666666666666</c:v>
                </c:pt>
                <c:pt idx="40">
                  <c:v>117.23</c:v>
                </c:pt>
                <c:pt idx="43">
                  <c:v>143.9975</c:v>
                </c:pt>
                <c:pt idx="46">
                  <c:v>114.96333333333332</c:v>
                </c:pt>
                <c:pt idx="49">
                  <c:v>151.60666666666668</c:v>
                </c:pt>
                <c:pt idx="52">
                  <c:v>120.57</c:v>
                </c:pt>
                <c:pt idx="55">
                  <c:v>151.8725</c:v>
                </c:pt>
                <c:pt idx="58">
                  <c:v>141.89999999999998</c:v>
                </c:pt>
                <c:pt idx="61">
                  <c:v>149.63250000000002</c:v>
                </c:pt>
                <c:pt idx="64">
                  <c:v>128.88200000000001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5AE-4F84-9B83-94DFD9647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307527840"/>
        <c:axId val="1307532432"/>
      </c:barChart>
      <c:catAx>
        <c:axId val="130752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3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532432"/>
        <c:crosses val="autoZero"/>
        <c:auto val="1"/>
        <c:lblAlgn val="ctr"/>
        <c:lblOffset val="100"/>
        <c:tickLblSkip val="1"/>
        <c:tickMarkSkip val="3"/>
        <c:noMultiLvlLbl val="0"/>
      </c:catAx>
      <c:valAx>
        <c:axId val="1307532432"/>
        <c:scaling>
          <c:orientation val="minMax"/>
          <c:max val="275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0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4000" b="1">
                    <a:solidFill>
                      <a:sysClr val="windowText" lastClr="000000"/>
                    </a:solidFill>
                  </a:rPr>
                  <a:t>power</a:t>
                </a:r>
                <a:r>
                  <a:rPr lang="en-US" sz="4000" b="1" baseline="0">
                    <a:solidFill>
                      <a:sysClr val="windowText" lastClr="000000"/>
                    </a:solidFill>
                  </a:rPr>
                  <a:t> (W)</a:t>
                </a:r>
                <a:endParaRPr lang="en-US" sz="40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2.8192337084689458E-3"/>
              <c:y val="0.22389153001058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000" b="1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527840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165915223076376"/>
          <c:y val="1.4285832423671066E-3"/>
          <c:w val="9.6068560772656852E-2"/>
          <c:h val="0.98633800982435249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584133</xdr:colOff>
      <xdr:row>30</xdr:row>
      <xdr:rowOff>198853</xdr:rowOff>
    </xdr:from>
    <xdr:to>
      <xdr:col>29</xdr:col>
      <xdr:colOff>708192</xdr:colOff>
      <xdr:row>57</xdr:row>
      <xdr:rowOff>55367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5BE1A6-C25C-4E02-81D1-1F6F8FE3B6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692728</xdr:colOff>
      <xdr:row>60</xdr:row>
      <xdr:rowOff>48780</xdr:rowOff>
    </xdr:from>
    <xdr:to>
      <xdr:col>71</xdr:col>
      <xdr:colOff>224395</xdr:colOff>
      <xdr:row>107</xdr:row>
      <xdr:rowOff>163917</xdr:rowOff>
    </xdr:to>
    <xdr:graphicFrame macro="">
      <xdr:nvGraphicFramePr>
        <xdr:cNvPr id="10" name="Chart 2">
          <a:extLst>
            <a:ext uri="{FF2B5EF4-FFF2-40B4-BE49-F238E27FC236}">
              <a16:creationId xmlns:a16="http://schemas.microsoft.com/office/drawing/2014/main" id="{BBBDC9F2-1FB7-49A9-8F28-99BF47E1B6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35037</xdr:colOff>
      <xdr:row>2</xdr:row>
      <xdr:rowOff>51955</xdr:rowOff>
    </xdr:from>
    <xdr:to>
      <xdr:col>52</xdr:col>
      <xdr:colOff>244667</xdr:colOff>
      <xdr:row>55</xdr:row>
      <xdr:rowOff>68047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43BD90-71EB-4298-AF13-EF2B3E364A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1188027</xdr:colOff>
      <xdr:row>155</xdr:row>
      <xdr:rowOff>170007</xdr:rowOff>
    </xdr:from>
    <xdr:to>
      <xdr:col>59</xdr:col>
      <xdr:colOff>256874</xdr:colOff>
      <xdr:row>199</xdr:row>
      <xdr:rowOff>135371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BD50B7B-FB31-4560-AF85-0BDD1DB49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1183987</xdr:colOff>
      <xdr:row>109</xdr:row>
      <xdr:rowOff>20494</xdr:rowOff>
    </xdr:from>
    <xdr:to>
      <xdr:col>59</xdr:col>
      <xdr:colOff>239280</xdr:colOff>
      <xdr:row>153</xdr:row>
      <xdr:rowOff>128084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BEB04B-9BFA-4739-B58F-3071BBBEC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1190625</xdr:colOff>
      <xdr:row>62</xdr:row>
      <xdr:rowOff>76200</xdr:rowOff>
    </xdr:from>
    <xdr:to>
      <xdr:col>59</xdr:col>
      <xdr:colOff>190500</xdr:colOff>
      <xdr:row>106</xdr:row>
      <xdr:rowOff>18155</xdr:rowOff>
    </xdr:to>
    <xdr:graphicFrame macro="">
      <xdr:nvGraphicFramePr>
        <xdr:cNvPr id="8" name="Chart 2">
          <a:extLst>
            <a:ext uri="{FF2B5EF4-FFF2-40B4-BE49-F238E27FC236}">
              <a16:creationId xmlns:a16="http://schemas.microsoft.com/office/drawing/2014/main" id="{47E07FC7-CD7B-42A9-A7A6-59F1C99429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280267</xdr:colOff>
      <xdr:row>7</xdr:row>
      <xdr:rowOff>17318</xdr:rowOff>
    </xdr:from>
    <xdr:to>
      <xdr:col>53</xdr:col>
      <xdr:colOff>28846</xdr:colOff>
      <xdr:row>31</xdr:row>
      <xdr:rowOff>159038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4D49FE-7C6A-490D-8498-3CA92E6106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66098</xdr:colOff>
      <xdr:row>32</xdr:row>
      <xdr:rowOff>178123</xdr:rowOff>
    </xdr:from>
    <xdr:to>
      <xdr:col>52</xdr:col>
      <xdr:colOff>430338</xdr:colOff>
      <xdr:row>59</xdr:row>
      <xdr:rowOff>17317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8BD52C-C8E8-4A21-A6DE-4D57F88643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3175</xdr:colOff>
      <xdr:row>62</xdr:row>
      <xdr:rowOff>24787</xdr:rowOff>
    </xdr:from>
    <xdr:to>
      <xdr:col>53</xdr:col>
      <xdr:colOff>51954</xdr:colOff>
      <xdr:row>93</xdr:row>
      <xdr:rowOff>80241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612860-3CDD-469B-869D-4FBD385DF5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695885</xdr:colOff>
      <xdr:row>28</xdr:row>
      <xdr:rowOff>146601</xdr:rowOff>
    </xdr:from>
    <xdr:to>
      <xdr:col>33</xdr:col>
      <xdr:colOff>6188</xdr:colOff>
      <xdr:row>53</xdr:row>
      <xdr:rowOff>108698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6DF71F-A75D-491C-8EBE-3E3FE3DE7A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131991</xdr:colOff>
      <xdr:row>30</xdr:row>
      <xdr:rowOff>143782</xdr:rowOff>
    </xdr:from>
    <xdr:to>
      <xdr:col>28</xdr:col>
      <xdr:colOff>165862</xdr:colOff>
      <xdr:row>56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7EB884-5A56-4AF8-B195-68B553A72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730303</xdr:colOff>
      <xdr:row>76</xdr:row>
      <xdr:rowOff>19543</xdr:rowOff>
    </xdr:from>
    <xdr:to>
      <xdr:col>68</xdr:col>
      <xdr:colOff>309334</xdr:colOff>
      <xdr:row>117</xdr:row>
      <xdr:rowOff>53332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BBEB2E-2E35-4598-AC28-B87E9842FA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373743</xdr:colOff>
      <xdr:row>31</xdr:row>
      <xdr:rowOff>228599</xdr:rowOff>
    </xdr:from>
    <xdr:to>
      <xdr:col>27</xdr:col>
      <xdr:colOff>843043</xdr:colOff>
      <xdr:row>57</xdr:row>
      <xdr:rowOff>126975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9B6C03-C19A-4F18-BC94-8FAE0BEE49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594232</xdr:colOff>
      <xdr:row>90</xdr:row>
      <xdr:rowOff>5936</xdr:rowOff>
    </xdr:from>
    <xdr:to>
      <xdr:col>68</xdr:col>
      <xdr:colOff>173263</xdr:colOff>
      <xdr:row>131</xdr:row>
      <xdr:rowOff>39725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AAD381-C067-4B27-8FF0-EAD550B5B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778413</xdr:colOff>
      <xdr:row>62</xdr:row>
      <xdr:rowOff>65055</xdr:rowOff>
    </xdr:from>
    <xdr:to>
      <xdr:col>30</xdr:col>
      <xdr:colOff>133731</xdr:colOff>
      <xdr:row>82</xdr:row>
      <xdr:rowOff>173306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6D6A07-9E97-44C0-8738-7E39E4D67D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557356</xdr:colOff>
      <xdr:row>89</xdr:row>
      <xdr:rowOff>138547</xdr:rowOff>
    </xdr:from>
    <xdr:to>
      <xdr:col>68</xdr:col>
      <xdr:colOff>186187</xdr:colOff>
      <xdr:row>134</xdr:row>
      <xdr:rowOff>127727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9AA1272-DC27-4FD5-8938-AC25F06E8E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204497</xdr:colOff>
      <xdr:row>63</xdr:row>
      <xdr:rowOff>159238</xdr:rowOff>
    </xdr:from>
    <xdr:to>
      <xdr:col>30</xdr:col>
      <xdr:colOff>451463</xdr:colOff>
      <xdr:row>87</xdr:row>
      <xdr:rowOff>175564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02B563-6805-4363-A8DD-B35C69AD76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156594</xdr:colOff>
      <xdr:row>36</xdr:row>
      <xdr:rowOff>99166</xdr:rowOff>
    </xdr:from>
    <xdr:to>
      <xdr:col>30</xdr:col>
      <xdr:colOff>57840</xdr:colOff>
      <xdr:row>59</xdr:row>
      <xdr:rowOff>166680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BEE9C8-6972-48C1-8665-5DB4CA406E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166687</xdr:colOff>
      <xdr:row>67</xdr:row>
      <xdr:rowOff>41275</xdr:rowOff>
    </xdr:from>
    <xdr:to>
      <xdr:col>70</xdr:col>
      <xdr:colOff>239122</xdr:colOff>
      <xdr:row>107</xdr:row>
      <xdr:rowOff>173112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13E3EB-EFC7-9740-8AAE-462A8B5C72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199091</xdr:colOff>
      <xdr:row>26</xdr:row>
      <xdr:rowOff>6979</xdr:rowOff>
    </xdr:from>
    <xdr:to>
      <xdr:col>26</xdr:col>
      <xdr:colOff>538761</xdr:colOff>
      <xdr:row>50</xdr:row>
      <xdr:rowOff>32123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920181-6ADC-4BA9-BEE6-C3962DE89B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</xdr:row>
      <xdr:rowOff>7793</xdr:rowOff>
    </xdr:from>
    <xdr:to>
      <xdr:col>14</xdr:col>
      <xdr:colOff>522468</xdr:colOff>
      <xdr:row>34</xdr:row>
      <xdr:rowOff>116256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E2703B-1339-43F8-BDF9-5C904FCCA6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460524</xdr:colOff>
      <xdr:row>1</xdr:row>
      <xdr:rowOff>139989</xdr:rowOff>
    </xdr:from>
    <xdr:to>
      <xdr:col>53</xdr:col>
      <xdr:colOff>73665</xdr:colOff>
      <xdr:row>35</xdr:row>
      <xdr:rowOff>86753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B8544B-7191-4C86-82B4-B42DE9F730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53</xdr:col>
      <xdr:colOff>374510</xdr:colOff>
      <xdr:row>1</xdr:row>
      <xdr:rowOff>159039</xdr:rowOff>
    </xdr:from>
    <xdr:to>
      <xdr:col>67</xdr:col>
      <xdr:colOff>246789</xdr:colOff>
      <xdr:row>35</xdr:row>
      <xdr:rowOff>121327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F2D95A-9975-4C4F-8E0B-AFD8CB247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614218</xdr:colOff>
      <xdr:row>36</xdr:row>
      <xdr:rowOff>13854</xdr:rowOff>
    </xdr:from>
    <xdr:to>
      <xdr:col>14</xdr:col>
      <xdr:colOff>542961</xdr:colOff>
      <xdr:row>69</xdr:row>
      <xdr:rowOff>117361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A691DA-96DF-4EF6-84FF-41370DFD3D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364409</xdr:colOff>
      <xdr:row>37</xdr:row>
      <xdr:rowOff>47047</xdr:rowOff>
    </xdr:from>
    <xdr:to>
      <xdr:col>52</xdr:col>
      <xdr:colOff>611972</xdr:colOff>
      <xdr:row>70</xdr:row>
      <xdr:rowOff>153729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61254E-4696-47B3-8CE0-D61CC25672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53</xdr:col>
      <xdr:colOff>401353</xdr:colOff>
      <xdr:row>37</xdr:row>
      <xdr:rowOff>19834</xdr:rowOff>
    </xdr:from>
    <xdr:to>
      <xdr:col>67</xdr:col>
      <xdr:colOff>295857</xdr:colOff>
      <xdr:row>70</xdr:row>
      <xdr:rowOff>141721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31839CD-E350-4371-8931-C2ACBBB122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580669</xdr:colOff>
      <xdr:row>1</xdr:row>
      <xdr:rowOff>103909</xdr:rowOff>
    </xdr:from>
    <xdr:to>
      <xdr:col>28</xdr:col>
      <xdr:colOff>458929</xdr:colOff>
      <xdr:row>35</xdr:row>
      <xdr:rowOff>72547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EF1AE5E-EF49-4E5D-9D71-EC2698B254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51836</xdr:colOff>
      <xdr:row>36</xdr:row>
      <xdr:rowOff>142500</xdr:rowOff>
    </xdr:from>
    <xdr:to>
      <xdr:col>28</xdr:col>
      <xdr:colOff>577219</xdr:colOff>
      <xdr:row>70</xdr:row>
      <xdr:rowOff>115502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50920F8-973C-4923-9B95-538234FAB7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B4F7F1F4-97CD-814D-8D6F-DA81D83B7A1B}">
  <we:reference id="0986d9dd-94f1-4b67-978d-c4cf6e6142a8" version="20.5.2.0" store="EXCatalog" storeType="EXCatalog"/>
  <we:alternateReferences>
    <we:reference id="WA200000018" version="20.5.2.0" store="en-US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PsiNormal</we:customFunctionIds>
        <we:customFunctionIds>PsiBernoulli</we:customFunctionIds>
        <we:customFunctionIds>PsiBeta</we:customFunctionIds>
        <we:customFunctionIds>PsiBetaGen</we:customFunctionIds>
        <we:customFunctionIds>PsiBetaSubj</we:customFunctionIds>
        <we:customFunctionIds>PsiBinomial</we:customFunctionIds>
        <we:customFunctionIds>PsiCauchy</we:customFunctionIds>
        <we:customFunctionIds>PsiChiSquare</we:customFunctionIds>
        <we:customFunctionIds>PsiCumul</we:customFunctionIds>
        <we:customFunctionIds>PsiCumulD</we:customFunctionIds>
        <we:customFunctionIds>PsiDiscrete</we:customFunctionIds>
        <we:customFunctionIds>PsiDisUniform</we:customFunctionIds>
        <we:customFunctionIds>PsiErf</we:customFunctionIds>
        <we:customFunctionIds>PsiErlang</we:customFunctionIds>
        <we:customFunctionIds>PsiExponential</we:customFunctionIds>
        <we:customFunctionIds>PsiGamma</we:customFunctionIds>
        <we:customFunctionIds>PsiGeneral</we:customFunctionIds>
        <we:customFunctionIds>PsiGeometric</we:customFunctionIds>
        <we:customFunctionIds>PsiHistogram</we:customFunctionIds>
        <we:customFunctionIds>PsiHyperGeo</we:customFunctionIds>
        <we:customFunctionIds>PsiIntUniform</we:customFunctionIds>
        <we:customFunctionIds>PsiInvNormal</we:customFunctionIds>
        <we:customFunctionIds>PsiLaplace</we:customFunctionIds>
        <we:customFunctionIds>PsiLogarithmic</we:customFunctionIds>
        <we:customFunctionIds>PsiLogistic</we:customFunctionIds>
        <we:customFunctionIds>PsiLogLogistic</we:customFunctionIds>
        <we:customFunctionIds>PsiLogNormal</we:customFunctionIds>
        <we:customFunctionIds>PsiLogNorm2</we:customFunctionIds>
        <we:customFunctionIds>PsiMaxExtreme</we:customFunctionIds>
        <we:customFunctionIds>PsiMinExtreme</we:customFunctionIds>
        <we:customFunctionIds>PsiMyerson</we:customFunctionIds>
        <we:customFunctionIds>PsiNegBinomial</we:customFunctionIds>
        <we:customFunctionIds>PsiNormalSkew</we:customFunctionIds>
        <we:customFunctionIds>PsiPareto</we:customFunctionIds>
        <we:customFunctionIds>PsiPareto2</we:customFunctionIds>
        <we:customFunctionIds>PsiPearson5</we:customFunctionIds>
        <we:customFunctionIds>PsiPearson6</we:customFunctionIds>
        <we:customFunctionIds>PsiPert</we:customFunctionIds>
        <we:customFunctionIds>PsiPoisson</we:customFunctionIds>
        <we:customFunctionIds>PsiRayleigh</we:customFunctionIds>
        <we:customFunctionIds>PsiStudent</we:customFunctionIds>
        <we:customFunctionIds>PsiTriangular</we:customFunctionIds>
        <we:customFunctionIds>PsiTriangGen</we:customFunctionIds>
        <we:customFunctionIds>PsiUniform</we:customFunctionIds>
        <we:customFunctionIds>PsiWeibull</we:customFunctionIds>
        <we:customFunctionIds>PsiBurr12</we:customFunctionIds>
        <we:customFunctionIds>PsiDagum</we:customFunctionIds>
        <we:customFunctionIds>PsiDblTriang</we:customFunctionIds>
        <we:customFunctionIds>PsiFdist</we:customFunctionIds>
        <we:customFunctionIds>PsiFatigueLife</we:customFunctionIds>
        <we:customFunctionIds>PsiFrechet</we:customFunctionIds>
        <we:customFunctionIds>PsiHypSecant</we:customFunctionIds>
        <we:customFunctionIds>PsiJohnsonSB</we:customFunctionIds>
        <we:customFunctionIds>PsiJohnsonSU</we:customFunctionIds>
        <we:customFunctionIds>PsiKumaraswamy</we:customFunctionIds>
        <we:customFunctionIds>PsiLevy</we:customFunctionIds>
        <we:customFunctionIds>PsiReciprocal</we:customFunctionIds>
        <we:customFunctionIds>PsiMVLogNormal</we:customFunctionIds>
        <we:customFunctionIds>PsiMVNormal</we:customFunctionIds>
        <we:customFunctionIds>PsiMVResample</we:customFunctionIds>
        <we:customFunctionIds>PsiMVShuffle</we:customFunctionIds>
        <we:customFunctionIds>PsiMean</we:customFunctionIds>
        <we:customFunctionIds>PsiLock</we:customFunctionIds>
        <we:customFunctionIds>PsiName</we:customFunctionIds>
        <we:customFunctionIds>PsiShift</we:customFunctionIds>
        <we:customFunctionIds>PsiTruncate</we:customFunctionIds>
        <we:customFunctionIds>PsiSeed</we:customFunctionIds>
        <we:customFunctionIds>PsiOutput</we:customFunctionIds>
        <we:customFunctionIds>PsiInput</we:customFunctionIds>
        <we:customFunctionIds>PsiSimParam</we:customFunctionIds>
        <we:customFunctionIds>PsiSenParam</we:customFunctionIds>
        <we:customFunctionIds>PsiOptParam</we:customFunctionIds>
        <we:customFunctionIds>PsiSlurp</we:customFunctionIds>
        <we:customFunctionIds>PsiSip</we:customFunctionIds>
        <we:customFunctionIds>PsiCorrMatrix</we:customFunctionIds>
        <we:customFunctionIds>PsiCorrDepen</we:customFunctionIds>
        <we:customFunctionIds>PsiCorrIndep</we:customFunctionIds>
        <we:customFunctionIds>PsiFit</we:customFunctionIds>
        <we:customFunctionIds>PsiData</we:customFunctionIds>
        <we:customFunctionIds>PsiKurtosis</we:customFunctionIds>
        <we:customFunctionIds>PsiMax</we:customFunctionIds>
        <we:customFunctionIds>PsiMin</we:customFunctionIds>
        <we:customFunctionIds>PsiMode</we:customFunctionIds>
        <we:customFunctionIds>PsiPercentile</we:customFunctionIds>
        <we:customFunctionIds>PsiRange</we:customFunctionIds>
        <we:customFunctionIds>PsiSkewness</we:customFunctionIds>
        <we:customFunctionIds>PsiStdDev</we:customFunctionIds>
        <we:customFunctionIds>PsiTarget</we:customFunctionIds>
        <we:customFunctionIds>PsiVariance</we:customFunctionIds>
        <we:customFunctionIds>PsiAbsDev</we:customFunctionIds>
        <we:customFunctionIds>PsiCITrials</we:customFunctionIds>
        <we:customFunctionIds>PsiCorrelation</we:customFunctionIds>
        <we:customFunctionIds>PsiFrequency</we:customFunctionIds>
        <we:customFunctionIds>PsiMeanCI</we:customFunctionIds>
        <we:customFunctionIds>PsiMeanCIB</we:customFunctionIds>
        <we:customFunctionIds>PsiSemiDev</we:customFunctionIds>
        <we:customFunctionIds>PsiSemiDev2</we:customFunctionIds>
        <we:customFunctionIds>PsiSemiVar</we:customFunctionIds>
        <we:customFunctionIds>PsiSemiVar2</we:customFunctionIds>
        <we:customFunctionIds>PsiStdDevCI</we:customFunctionIds>
        <we:customFunctionIds>PsiBVaR</we:customFunctionIds>
        <we:customFunctionIds>PsiCVaR</we:customFunctionIds>
        <we:customFunctionIds>PsiCurrentTrial</we:customFunctionIds>
        <we:customFunctionIds>PsiCurrentSim</we:customFunctionIds>
        <we:customFunctionIds>PsiCount</we:customFunctionIds>
        <we:customFunctionIds>PsiSenValue</we:customFunctionIds>
        <we:customFunctionIds>PsiCurrentOpt</we:customFunctionIds>
        <we:customFunctionIds>PsiMedian</we:customFunctionIds>
        <we:customFunctionIds>PsiDim</we:customFunctionIds>
        <we:customFunctionIds>PsiCube</we:customFunctionIds>
        <we:customFunctionIds>PsiReduce</we:customFunctionIds>
        <we:customFunctionIds>PsiOptStatus</we:customFunctionIds>
        <we:customFunctionIds>PsiPivotCube</we:customFunctionIds>
        <we:customFunctionIds>PsiOptData</we:customFunctionIds>
        <we:customFunctionIds>PsiParamDim</we:customFunctionIds>
        <we:customFunctionIds>PsiPivotDim</we:customFunctionIds>
        <we:customFunctionIds>PsiCubeOutput</we:customFunctionIds>
        <we:customFunctionIds>PsiDimLock</we:customFunctionIds>
        <we:customFunctionIds>PsiDimActive</we:customFunctionIds>
        <we:customFunctionIds>PsiCubeData</we:customFunctionIds>
        <we:customFunctionIds>PsiSimOutput</we:customFunctionIds>
        <we:customFunctionIds>PsiSimData</we:customFunctionIds>
        <we:customFunctionIds>PsiResample</we:customFunctionIds>
        <we:customFunctionIds>PsiTableCube</we:customFunctionIds>
        <we:customFunctionIds>PsiCompound</we:customFunctionIds>
        <we:customFunctionIds>PsiCopula</we:customFunctionIds>
        <we:customFunctionIds>PsiCopulaStudent</we:customFunctionIds>
        <we:customFunctionIds>PsiCopulaGauss</we:customFunctionIds>
        <we:customFunctionIds>PsiKendallTau</we:customFunctionIds>
        <we:customFunctionIds>PsiSpearmanRho</we:customFunctionIds>
        <we:customFunctionIds>PsiMetalog</we:customFunctionIds>
        <we:customFunctionIds>PsiMetalogSPT</we:customFunctionIds>
        <we:customFunctionIds>PsiMetalogFit</we:customFunctionIds>
        <we:customFunctionIds>PsiDataSrc</we:customFunctionIds>
        <we:customFunctionIds>PsiModelSrc</we:customFunctionIds>
        <we:customFunctionIds>PsiSigmaCP</we:customFunctionIds>
        <we:customFunctionIds>PsiSigmaCPK</we:customFunctionIds>
        <we:customFunctionIds>PsiSigmaCPKLower</we:customFunctionIds>
        <we:customFunctionIds>PsiSigmaCPKUpper</we:customFunctionIds>
        <we:customFunctionIds>PsiSigmaCPM</we:customFunctionIds>
        <we:customFunctionIds>PsiSigmaDefectPPM</we:customFunctionIds>
        <we:customFunctionIds>PsiSigmaDefectShiftPPM</we:customFunctionIds>
        <we:customFunctionIds>PsiSigmaDefectShiftPPMLower</we:customFunctionIds>
        <we:customFunctionIds>PsiSigmaDefectShiftPPMUpper</we:customFunctionIds>
        <we:customFunctionIds>PsiSigmaK</we:customFunctionIds>
        <we:customFunctionIds>PsiSigmaLowerBound</we:customFunctionIds>
        <we:customFunctionIds>PsiSigmaProbDefectShift</we:customFunctionIds>
        <we:customFunctionIds>PsiSigmaProbDefectShiftLower</we:customFunctionIds>
        <we:customFunctionIds>PsiSigmaProbDefectShiftUpper</we:customFunctionIds>
        <we:customFunctionIds>PsiSigmaSigmaLevel</we:customFunctionIds>
        <we:customFunctionIds>PsiSigmaUpperBound</we:customFunctionIds>
        <we:customFunctionIds>PsiSigmaYield</we:customFunctionIds>
        <we:customFunctionIds>PsiSigmaZLower</we:customFunctionIds>
        <we:customFunctionIds>PsiSigmaZMin</we:customFunctionIds>
        <we:customFunctionIds>PsiSigmaZUpper</we:customFunctionIds>
        <we:customFunctionIds>PsiBetaGenAlt</we:customFunctionIds>
        <we:customFunctionIds>PsiCauchyAlt</we:customFunctionIds>
        <we:customFunctionIds>PsiChiSquareAlt</we:customFunctionIds>
        <we:customFunctionIds>PsiErfAlt</we:customFunctionIds>
        <we:customFunctionIds>PsiExponentialAlt</we:customFunctionIds>
        <we:customFunctionIds>PsiGammaAlt</we:customFunctionIds>
        <we:customFunctionIds>PsiInvNormalAlt</we:customFunctionIds>
        <we:customFunctionIds>PsiLaplaceAlt</we:customFunctionIds>
        <we:customFunctionIds>PsiLogisticAlt</we:customFunctionIds>
        <we:customFunctionIds>PsiLogLogisticAlt</we:customFunctionIds>
        <we:customFunctionIds>PsiLogNormalAlt</we:customFunctionIds>
        <we:customFunctionIds>PsiMaxExtremeAlt</we:customFunctionIds>
        <we:customFunctionIds>PsiMinExtremeAlt</we:customFunctionIds>
        <we:customFunctionIds>PsiNormalAlt</we:customFunctionIds>
        <we:customFunctionIds>PsiUniformAlt</we:customFunctionIds>
        <we:customFunctionIds>PsiTriangularAlt</we:customFunctionIds>
        <we:customFunctionIds>PsiParetoAlt</we:customFunctionIds>
        <we:customFunctionIds>PsiPareto2Alt</we:customFunctionIds>
        <we:customFunctionIds>PsiPearson5Alt</we:customFunctionIds>
        <we:customFunctionIds>PsiPearson6Alt</we:customFunctionIds>
        <we:customFunctionIds>PsiPertAlt</we:customFunctionIds>
        <we:customFunctionIds>PsiRayleighAlt</we:customFunctionIds>
        <we:customFunctionIds>PsiStudentAlt</we:customFunctionIds>
        <we:customFunctionIds>PsiWeibullAlt</we:customFunctionIds>
        <we:customFunctionIds>PsiOptValue</we:customFunctionIds>
        <we:customFunctionIds>PsiCoeffVar</we:customFunctionIds>
        <we:customFunctionIds>PsiStdErr</we:customFunctionIds>
        <we:customFunctionIds>PsiExpGain</we:customFunctionIds>
        <we:customFunctionIds>PsiExpGainRatio</we:customFunctionIds>
        <we:customFunctionIds>PsiExpLoss</we:customFunctionIds>
        <we:customFunctionIds>PsiExpLossRatio</we:customFunctionIds>
        <we:customFunctionIds>PsiExpValMargin</we:customFunctionIds>
        <we:customFunctionIds>PsiCertified</we:customFunctionIds>
        <we:customFunctionIds>PsiCensor</we:customFunctionIds>
        <we:customFunctionIds>PsiBaseCase</we:customFunctionIds>
        <we:customFunctionIds>PsiForecastETS</we:customFunctionIds>
        <we:customFunctionIds>PsiForecastLinear</we:customFunctionIds>
        <we:customFunctionIds>DotProduct</we:customFunctionIds>
        <we:customFunctionIds>QuadProduct</we:customFunctionIds>
        <we:customFunctionIds>PsiDecTable</we:customFunctionIds>
        <we:customFunctionIds>PsiInitialValue</we:customFunctionIds>
        <we:customFunctionIds>PsiFinalValue</we:customFunctionIds>
        <we:customFunctionIds>PsiDualValue</we:customFunctionIds>
        <we:customFunctionIds>PsiSlackValue</we:customFunctionIds>
        <we:customFunctionIds>PsiDualUpper</we:customFunctionIds>
        <we:customFunctionIds>PsiDualLower</we:customFunctionIds>
        <we:customFunctionIds>PsiTSIntegrate</we:customFunctionIds>
        <we:customFunctionIds>PsiTransform</we:customFunctionIds>
        <we:customFunctionIds>PsiTSSeasonality</we:customFunctionIds>
        <we:customFunctionIds>PsiTSLen</we:customFunctionIds>
        <we:customFunctionIds>PsiAR1</we:customFunctionIds>
        <we:customFunctionIds>PsiAR2</we:customFunctionIds>
        <we:customFunctionIds>PsiMA1</we:customFunctionIds>
        <we:customFunctionIds>PsiMA2</we:customFunctionIds>
        <we:customFunctionIds>PsiARMA11</we:customFunctionIds>
        <we:customFunctionIds>PsiARCH1</we:customFunctionIds>
        <we:customFunctionIds>PsiGARCH11</we:customFunctionIds>
        <we:customFunctionIds>PsiEGARCH11</we:customFunctionIds>
        <we:customFunctionIds>PsiAPARCH11</we:customFunctionIds>
        <we:customFunctionIds>PsiTargetCI</we:customFunctionIds>
        <we:customFunctionIds>PsiPercentileCI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BD334-B4E9-40C3-BA7F-52B81B86263C}">
  <dimension ref="A1:S92"/>
  <sheetViews>
    <sheetView zoomScaleNormal="100" workbookViewId="0">
      <selection activeCell="Q12" sqref="Q12"/>
    </sheetView>
  </sheetViews>
  <sheetFormatPr defaultColWidth="8.81640625" defaultRowHeight="14.5" x14ac:dyDescent="0.35"/>
  <cols>
    <col min="1" max="1" width="27.6328125" style="9" customWidth="1"/>
    <col min="2" max="2" width="41.1796875" style="9" customWidth="1"/>
    <col min="3" max="3" width="27" style="9" customWidth="1"/>
    <col min="4" max="4" width="29.36328125" style="9" customWidth="1"/>
    <col min="5" max="5" width="33.6328125" style="9" customWidth="1"/>
    <col min="6" max="6" width="42.6328125" style="9" customWidth="1"/>
    <col min="7" max="7" width="37.81640625" style="9" customWidth="1"/>
    <col min="8" max="8" width="36.453125" style="9" customWidth="1"/>
    <col min="9" max="16384" width="8.81640625" style="9"/>
  </cols>
  <sheetData>
    <row r="1" spans="1:18" x14ac:dyDescent="0.35">
      <c r="A1" s="10" t="s">
        <v>47</v>
      </c>
      <c r="B1" s="10" t="s">
        <v>48</v>
      </c>
      <c r="C1" s="10" t="s">
        <v>91</v>
      </c>
      <c r="D1" s="10" t="s">
        <v>214</v>
      </c>
      <c r="E1" s="10" t="s">
        <v>49</v>
      </c>
      <c r="F1" s="11" t="s">
        <v>50</v>
      </c>
      <c r="G1" s="12" t="s">
        <v>51</v>
      </c>
      <c r="H1" s="10" t="s">
        <v>207</v>
      </c>
      <c r="I1" s="34"/>
      <c r="J1" s="34"/>
      <c r="K1" s="34"/>
      <c r="L1" s="34"/>
      <c r="M1" s="34"/>
    </row>
    <row r="2" spans="1:18" x14ac:dyDescent="0.35">
      <c r="A2" s="118">
        <v>2</v>
      </c>
      <c r="B2" s="37" t="s">
        <v>42</v>
      </c>
      <c r="C2" s="38" t="s">
        <v>7</v>
      </c>
      <c r="D2" s="38">
        <v>1</v>
      </c>
      <c r="E2" s="118" t="s">
        <v>24</v>
      </c>
      <c r="F2" s="118" t="s">
        <v>54</v>
      </c>
      <c r="G2" s="8">
        <v>0.48469828306774893</v>
      </c>
      <c r="H2" s="116">
        <f>SUM(G2:G3)</f>
        <v>1</v>
      </c>
      <c r="I2" s="34"/>
      <c r="J2" s="34"/>
      <c r="K2" s="34"/>
      <c r="L2" s="34"/>
      <c r="M2" s="34"/>
    </row>
    <row r="3" spans="1:18" x14ac:dyDescent="0.35">
      <c r="A3" s="117"/>
      <c r="B3" s="37" t="s">
        <v>27</v>
      </c>
      <c r="C3" s="38" t="s">
        <v>17</v>
      </c>
      <c r="D3" s="38">
        <v>1</v>
      </c>
      <c r="E3" s="117"/>
      <c r="F3" s="117"/>
      <c r="G3" s="8">
        <v>0.51530171693225113</v>
      </c>
      <c r="H3" s="117"/>
      <c r="I3" s="34"/>
      <c r="J3" s="34"/>
      <c r="K3" s="34"/>
      <c r="L3" s="34"/>
      <c r="M3" s="34"/>
    </row>
    <row r="4" spans="1:18" x14ac:dyDescent="0.35">
      <c r="A4" s="118">
        <v>2</v>
      </c>
      <c r="B4" s="35" t="s">
        <v>25</v>
      </c>
      <c r="C4" s="36" t="s">
        <v>5</v>
      </c>
      <c r="D4" s="36">
        <v>1</v>
      </c>
      <c r="E4" s="118" t="s">
        <v>24</v>
      </c>
      <c r="F4" s="118" t="s">
        <v>52</v>
      </c>
      <c r="G4" s="8">
        <v>0.75690314213498466</v>
      </c>
      <c r="H4" s="116">
        <f>SUM(G4:G5)</f>
        <v>1</v>
      </c>
      <c r="I4" s="34"/>
      <c r="J4" s="34"/>
      <c r="K4" s="34"/>
      <c r="L4" s="34"/>
      <c r="M4" s="34"/>
    </row>
    <row r="5" spans="1:18" x14ac:dyDescent="0.35">
      <c r="A5" s="117"/>
      <c r="B5" s="37" t="s">
        <v>41</v>
      </c>
      <c r="C5" s="38" t="s">
        <v>16</v>
      </c>
      <c r="D5" s="38">
        <v>1</v>
      </c>
      <c r="E5" s="117"/>
      <c r="F5" s="117"/>
      <c r="G5" s="8">
        <v>0.24309685786501534</v>
      </c>
      <c r="H5" s="117"/>
      <c r="I5" s="34"/>
      <c r="J5" s="34"/>
      <c r="K5" s="34"/>
      <c r="L5" s="34"/>
      <c r="M5" s="34"/>
    </row>
    <row r="6" spans="1:18" x14ac:dyDescent="0.35">
      <c r="A6" s="39">
        <v>1</v>
      </c>
      <c r="B6" s="37" t="s">
        <v>26</v>
      </c>
      <c r="C6" s="38" t="s">
        <v>6</v>
      </c>
      <c r="D6" s="38">
        <v>1</v>
      </c>
      <c r="E6" s="39" t="s">
        <v>85</v>
      </c>
      <c r="F6" s="39" t="s">
        <v>53</v>
      </c>
      <c r="G6" s="8">
        <v>1</v>
      </c>
      <c r="H6" s="73">
        <f>SUM(G6)</f>
        <v>1</v>
      </c>
      <c r="I6" s="34"/>
      <c r="J6" s="34"/>
      <c r="K6" s="34"/>
      <c r="L6" s="34"/>
      <c r="M6" s="34"/>
    </row>
    <row r="7" spans="1:18" x14ac:dyDescent="0.35">
      <c r="A7" s="118">
        <v>5</v>
      </c>
      <c r="B7" s="37" t="s">
        <v>86</v>
      </c>
      <c r="C7" s="38" t="s">
        <v>87</v>
      </c>
      <c r="D7" s="38">
        <v>10</v>
      </c>
      <c r="E7" s="118" t="s">
        <v>85</v>
      </c>
      <c r="F7" s="118" t="s">
        <v>55</v>
      </c>
      <c r="G7" s="8">
        <v>0.19567872270042602</v>
      </c>
      <c r="H7" s="116">
        <f>SUM(G7:G8)</f>
        <v>0.91873546633736614</v>
      </c>
      <c r="I7" s="34"/>
      <c r="J7" s="34"/>
      <c r="K7" s="34"/>
      <c r="L7" s="34"/>
      <c r="M7" s="34"/>
    </row>
    <row r="8" spans="1:18" x14ac:dyDescent="0.35">
      <c r="A8" s="117"/>
      <c r="B8" s="37" t="s">
        <v>28</v>
      </c>
      <c r="C8" s="38" t="s">
        <v>88</v>
      </c>
      <c r="D8" s="38">
        <v>101</v>
      </c>
      <c r="E8" s="117"/>
      <c r="F8" s="117"/>
      <c r="G8" s="8">
        <v>0.72305674363694006</v>
      </c>
      <c r="H8" s="117"/>
      <c r="I8" s="34"/>
      <c r="J8" s="34"/>
      <c r="K8" s="34"/>
      <c r="L8" s="34"/>
      <c r="M8" s="34"/>
    </row>
    <row r="9" spans="1:18" x14ac:dyDescent="0.35">
      <c r="A9" s="118">
        <v>3</v>
      </c>
      <c r="B9" s="37" t="s">
        <v>29</v>
      </c>
      <c r="C9" s="38" t="s">
        <v>9</v>
      </c>
      <c r="D9" s="38">
        <v>18</v>
      </c>
      <c r="E9" s="118" t="s">
        <v>85</v>
      </c>
      <c r="F9" s="118" t="s">
        <v>56</v>
      </c>
      <c r="G9" s="8">
        <v>0.4778012295270837</v>
      </c>
      <c r="H9" s="116">
        <f>SUM(G9:G10)</f>
        <v>0.97152916670507017</v>
      </c>
      <c r="I9" s="34"/>
      <c r="J9" s="34"/>
      <c r="K9" s="34"/>
      <c r="L9" s="34"/>
      <c r="M9" s="34"/>
    </row>
    <row r="10" spans="1:18" x14ac:dyDescent="0.35">
      <c r="A10" s="117"/>
      <c r="B10" s="37" t="s">
        <v>43</v>
      </c>
      <c r="C10" s="38" t="s">
        <v>18</v>
      </c>
      <c r="D10" s="38">
        <v>3</v>
      </c>
      <c r="E10" s="117"/>
      <c r="F10" s="117"/>
      <c r="G10" s="8">
        <v>0.49372793717798646</v>
      </c>
      <c r="H10" s="117"/>
      <c r="I10" s="34"/>
      <c r="J10" s="34"/>
      <c r="K10" s="34"/>
      <c r="L10" s="34"/>
      <c r="M10" s="34"/>
    </row>
    <row r="11" spans="1:18" x14ac:dyDescent="0.35">
      <c r="A11" s="118">
        <v>4</v>
      </c>
      <c r="B11" s="37" t="s">
        <v>30</v>
      </c>
      <c r="C11" s="38" t="s">
        <v>10</v>
      </c>
      <c r="D11" s="38">
        <v>17</v>
      </c>
      <c r="E11" s="118" t="s">
        <v>85</v>
      </c>
      <c r="F11" s="118" t="s">
        <v>57</v>
      </c>
      <c r="G11" s="8">
        <v>0.52913395302108268</v>
      </c>
      <c r="H11" s="116">
        <f>G11</f>
        <v>0.52913395302108268</v>
      </c>
      <c r="I11" s="6"/>
      <c r="J11" s="34"/>
      <c r="K11" s="34"/>
      <c r="L11" s="34"/>
      <c r="M11" s="34"/>
    </row>
    <row r="12" spans="1:18" x14ac:dyDescent="0.35">
      <c r="A12" s="117"/>
      <c r="B12" s="37" t="s">
        <v>90</v>
      </c>
      <c r="C12" s="38" t="s">
        <v>89</v>
      </c>
      <c r="D12" s="38">
        <v>17</v>
      </c>
      <c r="E12" s="117"/>
      <c r="F12" s="117"/>
      <c r="G12" s="8">
        <v>0.46158388382743709</v>
      </c>
      <c r="H12" s="117"/>
      <c r="I12" s="34"/>
      <c r="J12" s="34"/>
      <c r="K12" s="34"/>
      <c r="L12" s="34"/>
      <c r="M12" s="34"/>
    </row>
    <row r="13" spans="1:18" x14ac:dyDescent="0.35">
      <c r="A13" s="39">
        <v>1</v>
      </c>
      <c r="B13" s="37" t="s">
        <v>92</v>
      </c>
      <c r="C13" s="38" t="s">
        <v>93</v>
      </c>
      <c r="D13" s="38">
        <v>1</v>
      </c>
      <c r="E13" s="39" t="s">
        <v>24</v>
      </c>
      <c r="F13" s="39" t="s">
        <v>115</v>
      </c>
      <c r="G13" s="8">
        <v>1</v>
      </c>
      <c r="H13" s="73">
        <f>G13</f>
        <v>1</v>
      </c>
      <c r="I13" s="6"/>
      <c r="J13" s="6"/>
      <c r="K13" s="6"/>
      <c r="L13" s="6"/>
      <c r="M13" s="6"/>
    </row>
    <row r="14" spans="1:18" x14ac:dyDescent="0.35">
      <c r="A14" s="39">
        <v>2</v>
      </c>
      <c r="B14" s="37" t="s">
        <v>31</v>
      </c>
      <c r="C14" s="38" t="s">
        <v>1</v>
      </c>
      <c r="D14" s="38">
        <v>2</v>
      </c>
      <c r="E14" s="39" t="s">
        <v>24</v>
      </c>
      <c r="F14" s="39" t="s">
        <v>58</v>
      </c>
      <c r="G14" s="8">
        <v>0.928063678372953</v>
      </c>
      <c r="H14" s="73">
        <f>G14</f>
        <v>0.928063678372953</v>
      </c>
      <c r="I14" s="34"/>
      <c r="J14" s="34"/>
      <c r="K14" s="34"/>
      <c r="L14" s="34"/>
      <c r="M14" s="34"/>
      <c r="Q14" s="34"/>
      <c r="R14" s="34"/>
    </row>
    <row r="15" spans="1:18" x14ac:dyDescent="0.35">
      <c r="A15" s="118">
        <v>4</v>
      </c>
      <c r="B15" s="37" t="s">
        <v>32</v>
      </c>
      <c r="C15" s="38" t="s">
        <v>11</v>
      </c>
      <c r="D15" s="38">
        <v>12</v>
      </c>
      <c r="E15" s="118" t="s">
        <v>85</v>
      </c>
      <c r="F15" s="118" t="s">
        <v>56</v>
      </c>
      <c r="G15" s="8">
        <v>0.71810977168450973</v>
      </c>
      <c r="H15" s="116">
        <f>G15+G16</f>
        <v>0.98112788491880754</v>
      </c>
      <c r="I15" s="34"/>
      <c r="J15" s="34"/>
      <c r="K15" s="34"/>
      <c r="L15" s="34"/>
      <c r="M15" s="34"/>
      <c r="Q15" s="34"/>
      <c r="R15" s="34"/>
    </row>
    <row r="16" spans="1:18" x14ac:dyDescent="0.35">
      <c r="A16" s="117"/>
      <c r="B16" s="37" t="s">
        <v>44</v>
      </c>
      <c r="C16" s="38" t="s">
        <v>19</v>
      </c>
      <c r="D16" s="38">
        <v>1</v>
      </c>
      <c r="E16" s="117"/>
      <c r="F16" s="117"/>
      <c r="G16" s="8">
        <v>0.2630181132342978</v>
      </c>
      <c r="H16" s="117"/>
      <c r="I16" s="34"/>
      <c r="J16" s="34"/>
      <c r="K16" s="34"/>
      <c r="L16" s="34"/>
      <c r="M16" s="34"/>
      <c r="Q16" s="34"/>
      <c r="R16" s="34"/>
    </row>
    <row r="17" spans="1:19" x14ac:dyDescent="0.35">
      <c r="A17" s="39">
        <v>2</v>
      </c>
      <c r="B17" s="37" t="s">
        <v>38</v>
      </c>
      <c r="C17" s="38" t="s">
        <v>14</v>
      </c>
      <c r="D17" s="38">
        <v>2</v>
      </c>
      <c r="E17" s="39" t="s">
        <v>37</v>
      </c>
      <c r="F17" s="39" t="s">
        <v>60</v>
      </c>
      <c r="G17" s="8">
        <v>0.99999553573421551</v>
      </c>
      <c r="H17" s="73">
        <f>G17</f>
        <v>0.99999553573421551</v>
      </c>
      <c r="I17" s="34"/>
      <c r="J17" s="34"/>
      <c r="K17" s="34"/>
      <c r="L17" s="34"/>
      <c r="M17" s="34"/>
      <c r="Q17" s="34"/>
      <c r="R17" s="34"/>
      <c r="S17" s="34"/>
    </row>
    <row r="18" spans="1:19" x14ac:dyDescent="0.35">
      <c r="A18" s="39">
        <v>3</v>
      </c>
      <c r="B18" s="37" t="s">
        <v>40</v>
      </c>
      <c r="C18" s="38" t="s">
        <v>15</v>
      </c>
      <c r="D18" s="38">
        <v>1</v>
      </c>
      <c r="E18" s="39" t="s">
        <v>37</v>
      </c>
      <c r="F18" s="39" t="s">
        <v>56</v>
      </c>
      <c r="G18" s="8">
        <v>0.95922908582672817</v>
      </c>
      <c r="H18" s="73">
        <f>G18</f>
        <v>0.95922908582672817</v>
      </c>
      <c r="I18" s="34"/>
      <c r="J18" s="34"/>
      <c r="K18" s="34"/>
      <c r="L18" s="34"/>
      <c r="M18" s="34"/>
      <c r="Q18" s="34"/>
      <c r="R18" s="34"/>
      <c r="S18" s="34"/>
    </row>
    <row r="19" spans="1:19" x14ac:dyDescent="0.35">
      <c r="A19" s="39">
        <v>1</v>
      </c>
      <c r="B19" s="37" t="s">
        <v>39</v>
      </c>
      <c r="C19" s="38" t="s">
        <v>4</v>
      </c>
      <c r="D19" s="38">
        <v>1</v>
      </c>
      <c r="E19" s="39" t="s">
        <v>37</v>
      </c>
      <c r="F19" s="39" t="s">
        <v>61</v>
      </c>
      <c r="G19" s="8">
        <v>1</v>
      </c>
      <c r="H19" s="73">
        <f>G19</f>
        <v>1</v>
      </c>
      <c r="I19" s="34"/>
      <c r="J19" s="34"/>
      <c r="K19" s="34"/>
      <c r="L19" s="34"/>
      <c r="M19" s="34"/>
      <c r="Q19" s="34"/>
      <c r="R19" s="34"/>
      <c r="S19" s="34"/>
    </row>
    <row r="20" spans="1:19" x14ac:dyDescent="0.35">
      <c r="A20" s="39">
        <v>1</v>
      </c>
      <c r="B20" s="37" t="s">
        <v>33</v>
      </c>
      <c r="C20" s="38" t="s">
        <v>0</v>
      </c>
      <c r="D20" s="38">
        <v>5</v>
      </c>
      <c r="E20" s="39" t="s">
        <v>24</v>
      </c>
      <c r="F20" s="39" t="s">
        <v>59</v>
      </c>
      <c r="G20" s="8">
        <v>1</v>
      </c>
      <c r="H20" s="73">
        <f>G20</f>
        <v>1</v>
      </c>
      <c r="I20" s="34"/>
      <c r="J20" s="34"/>
      <c r="K20" s="34"/>
      <c r="L20" s="34"/>
      <c r="M20" s="34"/>
      <c r="Q20" s="34"/>
      <c r="R20" s="34"/>
    </row>
    <row r="21" spans="1:19" x14ac:dyDescent="0.35">
      <c r="A21" s="118">
        <v>2</v>
      </c>
      <c r="B21" s="37" t="s">
        <v>34</v>
      </c>
      <c r="C21" s="38" t="s">
        <v>12</v>
      </c>
      <c r="D21" s="38">
        <v>21</v>
      </c>
      <c r="E21" s="118" t="s">
        <v>85</v>
      </c>
      <c r="F21" s="118" t="s">
        <v>53</v>
      </c>
      <c r="G21" s="8">
        <v>0.66369619201905761</v>
      </c>
      <c r="H21" s="116">
        <f>G21+G22</f>
        <v>1</v>
      </c>
      <c r="I21" s="6"/>
      <c r="J21" s="34"/>
      <c r="K21" s="34"/>
      <c r="L21" s="34"/>
      <c r="M21" s="34"/>
      <c r="Q21" s="34"/>
      <c r="R21" s="34"/>
    </row>
    <row r="22" spans="1:19" x14ac:dyDescent="0.35">
      <c r="A22" s="117"/>
      <c r="B22" s="37" t="s">
        <v>45</v>
      </c>
      <c r="C22" s="38" t="s">
        <v>20</v>
      </c>
      <c r="D22" s="38">
        <v>21</v>
      </c>
      <c r="E22" s="117"/>
      <c r="F22" s="117"/>
      <c r="G22" s="8">
        <v>0.33630380798094234</v>
      </c>
      <c r="H22" s="117"/>
      <c r="I22" s="6"/>
      <c r="J22" s="6"/>
      <c r="K22" s="6"/>
      <c r="L22" s="6"/>
      <c r="M22" s="6"/>
      <c r="Q22" s="34"/>
      <c r="R22" s="34"/>
    </row>
    <row r="23" spans="1:19" x14ac:dyDescent="0.35">
      <c r="A23" s="39">
        <v>1</v>
      </c>
      <c r="B23" s="37" t="s">
        <v>35</v>
      </c>
      <c r="C23" s="38" t="s">
        <v>231</v>
      </c>
      <c r="D23" s="38">
        <v>1</v>
      </c>
      <c r="E23" s="39" t="s">
        <v>85</v>
      </c>
      <c r="F23" s="39" t="s">
        <v>53</v>
      </c>
      <c r="G23" s="8">
        <v>1</v>
      </c>
      <c r="H23" s="73">
        <f t="shared" ref="H23:H28" si="0">G23</f>
        <v>1</v>
      </c>
      <c r="I23" s="34"/>
      <c r="J23" s="34"/>
      <c r="K23" s="34"/>
      <c r="L23" s="34"/>
      <c r="M23" s="34"/>
      <c r="Q23" s="34"/>
      <c r="R23" s="34"/>
    </row>
    <row r="24" spans="1:19" x14ac:dyDescent="0.35">
      <c r="A24" s="39">
        <v>6</v>
      </c>
      <c r="B24" s="37" t="s">
        <v>36</v>
      </c>
      <c r="C24" s="38" t="s">
        <v>13</v>
      </c>
      <c r="D24" s="38">
        <v>100</v>
      </c>
      <c r="E24" s="39" t="s">
        <v>24</v>
      </c>
      <c r="F24" s="39" t="s">
        <v>57</v>
      </c>
      <c r="G24" s="8">
        <v>0.53919490683131044</v>
      </c>
      <c r="H24" s="73">
        <f t="shared" si="0"/>
        <v>0.53919490683131044</v>
      </c>
      <c r="I24" s="34"/>
      <c r="J24" s="34"/>
      <c r="K24" s="34"/>
      <c r="L24" s="34"/>
      <c r="M24" s="34"/>
      <c r="Q24" s="34"/>
      <c r="R24" s="34"/>
    </row>
    <row r="25" spans="1:19" x14ac:dyDescent="0.35">
      <c r="A25" s="39">
        <v>1</v>
      </c>
      <c r="B25" s="37" t="s">
        <v>108</v>
      </c>
      <c r="C25" s="38" t="s">
        <v>110</v>
      </c>
      <c r="D25" s="38">
        <v>7</v>
      </c>
      <c r="E25" s="119" t="s">
        <v>109</v>
      </c>
      <c r="F25" s="119" t="s">
        <v>116</v>
      </c>
      <c r="G25" s="8">
        <v>1</v>
      </c>
      <c r="H25" s="73">
        <f t="shared" si="0"/>
        <v>1</v>
      </c>
      <c r="I25" s="34"/>
      <c r="J25" s="34"/>
      <c r="K25" s="34"/>
      <c r="L25" s="34"/>
      <c r="M25" s="34"/>
      <c r="Q25" s="34"/>
      <c r="R25" s="34"/>
    </row>
    <row r="26" spans="1:19" x14ac:dyDescent="0.35">
      <c r="A26" s="39">
        <v>1</v>
      </c>
      <c r="B26" s="37" t="s">
        <v>113</v>
      </c>
      <c r="C26" s="38" t="s">
        <v>111</v>
      </c>
      <c r="D26" s="38">
        <v>7</v>
      </c>
      <c r="E26" s="120"/>
      <c r="F26" s="120"/>
      <c r="G26" s="8">
        <v>1</v>
      </c>
      <c r="H26" s="73">
        <f t="shared" si="0"/>
        <v>1</v>
      </c>
      <c r="I26" s="6"/>
      <c r="J26" s="40"/>
      <c r="K26" s="40"/>
      <c r="L26" s="40"/>
      <c r="M26" s="40"/>
      <c r="N26" s="40"/>
      <c r="Q26" s="6"/>
      <c r="R26" s="34"/>
    </row>
    <row r="27" spans="1:19" x14ac:dyDescent="0.35">
      <c r="A27" s="39">
        <v>1</v>
      </c>
      <c r="B27" s="37" t="s">
        <v>114</v>
      </c>
      <c r="C27" s="38" t="s">
        <v>112</v>
      </c>
      <c r="D27" s="38">
        <v>7</v>
      </c>
      <c r="E27" s="121"/>
      <c r="F27" s="121"/>
      <c r="G27" s="8">
        <v>1</v>
      </c>
      <c r="H27" s="73">
        <f t="shared" si="0"/>
        <v>1</v>
      </c>
      <c r="I27" s="40"/>
      <c r="J27" s="40"/>
      <c r="K27" s="40"/>
      <c r="L27" s="40"/>
      <c r="M27" s="40"/>
      <c r="N27" s="40"/>
      <c r="Q27" s="34"/>
      <c r="R27" s="34"/>
    </row>
    <row r="28" spans="1:19" x14ac:dyDescent="0.35">
      <c r="A28" s="39">
        <v>1</v>
      </c>
      <c r="B28" s="55" t="s">
        <v>153</v>
      </c>
      <c r="C28" s="38" t="s">
        <v>152</v>
      </c>
      <c r="D28" s="38">
        <v>1</v>
      </c>
      <c r="E28" s="54" t="s">
        <v>85</v>
      </c>
      <c r="F28" s="54" t="s">
        <v>116</v>
      </c>
      <c r="G28" s="8">
        <v>1</v>
      </c>
      <c r="H28" s="73">
        <f t="shared" si="0"/>
        <v>1</v>
      </c>
      <c r="I28" s="40"/>
      <c r="J28" s="40"/>
      <c r="K28" s="40"/>
      <c r="L28" s="40"/>
      <c r="M28" s="40"/>
      <c r="N28" s="40"/>
      <c r="Q28" s="34"/>
      <c r="R28" s="34"/>
    </row>
    <row r="29" spans="1:19" x14ac:dyDescent="0.35">
      <c r="I29" s="40"/>
      <c r="J29" s="40"/>
      <c r="K29" s="40"/>
      <c r="L29" s="40"/>
      <c r="M29" s="40"/>
      <c r="P29" s="34"/>
      <c r="Q29" s="34"/>
    </row>
    <row r="30" spans="1:19" x14ac:dyDescent="0.35">
      <c r="P30" s="34"/>
      <c r="Q30" s="34"/>
    </row>
    <row r="31" spans="1:19" x14ac:dyDescent="0.35">
      <c r="P31" s="34"/>
      <c r="Q31" s="34"/>
    </row>
    <row r="32" spans="1:19" x14ac:dyDescent="0.35">
      <c r="P32" s="34"/>
      <c r="Q32" s="34"/>
    </row>
    <row r="33" spans="1:17" ht="15.5" x14ac:dyDescent="0.35">
      <c r="A33" s="51"/>
      <c r="B33" s="51"/>
      <c r="C33" s="51"/>
      <c r="D33" s="51"/>
      <c r="E33" s="51"/>
      <c r="P33" s="34"/>
      <c r="Q33" s="34"/>
    </row>
    <row r="34" spans="1:17" ht="15.5" x14ac:dyDescent="0.35">
      <c r="A34" s="51"/>
      <c r="B34" s="51"/>
      <c r="C34" s="51"/>
      <c r="D34" s="51"/>
      <c r="E34" s="51"/>
      <c r="F34" s="40"/>
      <c r="G34" s="40"/>
      <c r="H34" s="40"/>
      <c r="P34" s="34"/>
      <c r="Q34" s="34"/>
    </row>
    <row r="35" spans="1:17" ht="15.5" x14ac:dyDescent="0.35">
      <c r="A35" s="51"/>
      <c r="B35" s="51"/>
      <c r="C35" s="51"/>
      <c r="D35" s="51"/>
      <c r="E35" s="51"/>
      <c r="H35" s="40"/>
      <c r="P35" s="6"/>
      <c r="Q35" s="34"/>
    </row>
    <row r="36" spans="1:17" ht="15.75" customHeight="1" x14ac:dyDescent="0.35">
      <c r="A36" s="51"/>
      <c r="B36" s="51"/>
      <c r="C36" s="51"/>
      <c r="D36" s="51"/>
      <c r="E36" s="51"/>
      <c r="H36" s="40"/>
      <c r="P36" s="34"/>
      <c r="Q36" s="34"/>
    </row>
    <row r="37" spans="1:17" ht="15" customHeight="1" x14ac:dyDescent="0.35">
      <c r="A37" s="51"/>
      <c r="B37" s="51"/>
      <c r="C37" s="51"/>
      <c r="D37" s="51"/>
      <c r="E37" s="51"/>
      <c r="H37" s="40"/>
      <c r="P37" s="34"/>
      <c r="Q37" s="34"/>
    </row>
    <row r="38" spans="1:17" ht="15.5" x14ac:dyDescent="0.35">
      <c r="A38" s="51"/>
      <c r="B38" s="51"/>
      <c r="C38" s="51"/>
      <c r="D38" s="51"/>
      <c r="E38" s="51"/>
      <c r="H38" s="40"/>
      <c r="P38" s="34"/>
      <c r="Q38" s="34"/>
    </row>
    <row r="39" spans="1:17" ht="15.5" x14ac:dyDescent="0.35">
      <c r="A39" s="51"/>
      <c r="B39" s="51"/>
      <c r="C39" s="51"/>
      <c r="D39" s="51"/>
      <c r="E39" s="51"/>
      <c r="H39" s="40"/>
    </row>
    <row r="40" spans="1:17" ht="15.5" x14ac:dyDescent="0.35">
      <c r="A40" s="51"/>
      <c r="B40" s="51"/>
      <c r="C40" s="51"/>
      <c r="D40" s="51"/>
      <c r="E40" s="51"/>
      <c r="F40" s="34"/>
      <c r="H40" s="40"/>
    </row>
    <row r="41" spans="1:17" ht="15.5" x14ac:dyDescent="0.35">
      <c r="A41" s="51"/>
      <c r="B41" s="51"/>
      <c r="C41" s="51"/>
      <c r="D41" s="51"/>
      <c r="E41" s="51"/>
      <c r="H41" s="40"/>
      <c r="J41" s="33"/>
      <c r="K41" s="33"/>
      <c r="L41" s="33"/>
      <c r="M41" s="33"/>
      <c r="N41" s="33"/>
      <c r="O41" s="33"/>
    </row>
    <row r="42" spans="1:17" ht="15.5" x14ac:dyDescent="0.35">
      <c r="A42" s="51"/>
      <c r="B42" s="51"/>
      <c r="C42" s="51"/>
      <c r="D42" s="51"/>
      <c r="E42" s="51"/>
      <c r="H42" s="40"/>
      <c r="J42" s="33"/>
      <c r="K42" s="33"/>
      <c r="L42" s="33"/>
      <c r="M42" s="33"/>
      <c r="N42" s="33"/>
      <c r="O42" s="33"/>
    </row>
    <row r="43" spans="1:17" ht="15.5" x14ac:dyDescent="0.35">
      <c r="A43" s="51"/>
      <c r="B43" s="51"/>
      <c r="C43" s="51"/>
      <c r="D43" s="51"/>
      <c r="E43" s="51"/>
      <c r="H43" s="40"/>
    </row>
    <row r="44" spans="1:17" s="34" customFormat="1" ht="18" customHeight="1" x14ac:dyDescent="0.35">
      <c r="A44" s="51"/>
      <c r="B44" s="51"/>
      <c r="C44" s="51"/>
      <c r="D44" s="51"/>
      <c r="E44" s="51"/>
      <c r="H44" s="40"/>
      <c r="I44" s="9"/>
      <c r="J44" s="6"/>
    </row>
    <row r="45" spans="1:17" ht="15.5" x14ac:dyDescent="0.35">
      <c r="A45" s="51"/>
      <c r="B45" s="51"/>
      <c r="C45" s="51"/>
      <c r="D45" s="51"/>
      <c r="E45" s="51"/>
      <c r="H45" s="40"/>
    </row>
    <row r="46" spans="1:17" ht="15.5" x14ac:dyDescent="0.35">
      <c r="A46" s="51"/>
      <c r="B46" s="51"/>
      <c r="C46" s="51"/>
      <c r="D46" s="51"/>
      <c r="E46" s="51"/>
      <c r="H46" s="40"/>
    </row>
    <row r="47" spans="1:17" ht="15.5" x14ac:dyDescent="0.35">
      <c r="A47" s="51"/>
      <c r="B47" s="51"/>
      <c r="C47" s="51"/>
      <c r="D47" s="51"/>
      <c r="E47" s="51"/>
      <c r="H47" s="40"/>
    </row>
    <row r="48" spans="1:17" ht="15.5" x14ac:dyDescent="0.35">
      <c r="A48" s="51"/>
      <c r="B48" s="51"/>
      <c r="C48" s="51"/>
      <c r="D48" s="51"/>
      <c r="E48" s="51"/>
      <c r="H48" s="40"/>
    </row>
    <row r="49" spans="1:8" ht="15.5" x14ac:dyDescent="0.35">
      <c r="A49" s="51"/>
      <c r="B49" s="51"/>
      <c r="C49" s="51"/>
      <c r="D49" s="51"/>
      <c r="E49" s="51"/>
      <c r="H49" s="40"/>
    </row>
    <row r="50" spans="1:8" ht="15.5" x14ac:dyDescent="0.35">
      <c r="A50" s="51"/>
      <c r="B50" s="51"/>
      <c r="C50" s="51"/>
      <c r="D50" s="51"/>
      <c r="E50" s="51"/>
      <c r="H50" s="40"/>
    </row>
    <row r="51" spans="1:8" ht="15.5" x14ac:dyDescent="0.35">
      <c r="A51" s="51"/>
      <c r="B51" s="51"/>
      <c r="C51" s="51"/>
      <c r="D51" s="51"/>
      <c r="E51" s="51"/>
      <c r="H51" s="40"/>
    </row>
    <row r="52" spans="1:8" ht="15.5" x14ac:dyDescent="0.35">
      <c r="A52" s="51"/>
      <c r="B52" s="51"/>
      <c r="C52" s="51"/>
      <c r="D52" s="51"/>
      <c r="E52" s="51"/>
      <c r="H52" s="40"/>
    </row>
    <row r="53" spans="1:8" ht="15.5" x14ac:dyDescent="0.35">
      <c r="A53" s="51"/>
      <c r="B53" s="51"/>
      <c r="C53" s="51"/>
      <c r="D53" s="51"/>
      <c r="E53" s="51"/>
      <c r="H53" s="40"/>
    </row>
    <row r="54" spans="1:8" ht="15.5" x14ac:dyDescent="0.35">
      <c r="A54" s="51"/>
      <c r="B54" s="51"/>
      <c r="C54" s="51"/>
      <c r="D54" s="51"/>
      <c r="E54" s="51"/>
      <c r="H54" s="40"/>
    </row>
    <row r="55" spans="1:8" ht="15.5" x14ac:dyDescent="0.35">
      <c r="A55" s="51"/>
      <c r="B55" s="51"/>
      <c r="C55" s="51"/>
      <c r="D55" s="51"/>
      <c r="E55" s="51"/>
      <c r="H55" s="40"/>
    </row>
    <row r="56" spans="1:8" ht="15.5" x14ac:dyDescent="0.35">
      <c r="A56" s="51"/>
      <c r="B56" s="51"/>
      <c r="C56" s="51"/>
      <c r="D56" s="51"/>
      <c r="E56" s="51"/>
      <c r="H56" s="40"/>
    </row>
    <row r="57" spans="1:8" ht="15.5" x14ac:dyDescent="0.35">
      <c r="A57" s="51"/>
      <c r="B57" s="51"/>
      <c r="C57" s="51"/>
      <c r="D57" s="51"/>
      <c r="E57" s="51"/>
      <c r="H57" s="40"/>
    </row>
    <row r="58" spans="1:8" ht="15.5" x14ac:dyDescent="0.35">
      <c r="A58" s="51"/>
      <c r="B58" s="51"/>
      <c r="C58" s="51"/>
      <c r="D58" s="51"/>
      <c r="E58" s="51"/>
      <c r="H58" s="40"/>
    </row>
    <row r="59" spans="1:8" ht="15.5" x14ac:dyDescent="0.35">
      <c r="A59" s="51"/>
      <c r="B59" s="51"/>
      <c r="C59" s="51"/>
      <c r="D59" s="51"/>
      <c r="E59" s="51"/>
      <c r="H59" s="40"/>
    </row>
    <row r="60" spans="1:8" ht="15.5" x14ac:dyDescent="0.35">
      <c r="A60" s="51"/>
      <c r="B60" s="51"/>
      <c r="C60" s="51"/>
      <c r="D60" s="51"/>
      <c r="E60" s="51"/>
      <c r="H60" s="40"/>
    </row>
    <row r="61" spans="1:8" ht="15.5" x14ac:dyDescent="0.35">
      <c r="A61" s="51"/>
      <c r="B61" s="51"/>
      <c r="C61" s="51"/>
      <c r="D61" s="51"/>
      <c r="E61" s="51"/>
      <c r="H61" s="40"/>
    </row>
    <row r="62" spans="1:8" ht="15.5" x14ac:dyDescent="0.35">
      <c r="A62" s="51"/>
      <c r="B62" s="51"/>
      <c r="C62" s="51"/>
      <c r="D62" s="51"/>
      <c r="E62" s="51"/>
      <c r="H62" s="40"/>
    </row>
    <row r="63" spans="1:8" ht="15.5" x14ac:dyDescent="0.35">
      <c r="A63" s="51"/>
      <c r="B63" s="51"/>
      <c r="C63" s="51"/>
      <c r="D63" s="51"/>
      <c r="E63" s="51"/>
      <c r="G63" s="40"/>
      <c r="H63" s="40"/>
    </row>
    <row r="64" spans="1:8" ht="15.5" x14ac:dyDescent="0.35">
      <c r="A64" s="51"/>
      <c r="B64" s="51"/>
      <c r="C64" s="51"/>
      <c r="D64" s="51"/>
      <c r="E64" s="51"/>
      <c r="G64" s="40"/>
      <c r="H64" s="40"/>
    </row>
    <row r="65" spans="1:8" ht="15.5" x14ac:dyDescent="0.35">
      <c r="A65" s="51"/>
      <c r="B65" s="51"/>
      <c r="C65" s="51"/>
      <c r="D65" s="51"/>
      <c r="E65" s="51"/>
      <c r="G65" s="40"/>
      <c r="H65" s="40"/>
    </row>
    <row r="66" spans="1:8" ht="15.5" x14ac:dyDescent="0.35">
      <c r="A66" s="51"/>
      <c r="B66" s="51"/>
      <c r="C66" s="51"/>
      <c r="D66" s="51"/>
      <c r="E66" s="51"/>
      <c r="G66" s="40"/>
      <c r="H66" s="40"/>
    </row>
    <row r="67" spans="1:8" x14ac:dyDescent="0.35">
      <c r="A67" s="40"/>
      <c r="H67" s="40"/>
    </row>
    <row r="68" spans="1:8" x14ac:dyDescent="0.35">
      <c r="A68" s="40"/>
    </row>
    <row r="69" spans="1:8" x14ac:dyDescent="0.35">
      <c r="A69" s="40"/>
    </row>
    <row r="70" spans="1:8" x14ac:dyDescent="0.35">
      <c r="A70" s="40"/>
    </row>
    <row r="71" spans="1:8" x14ac:dyDescent="0.35">
      <c r="A71" s="40"/>
    </row>
    <row r="72" spans="1:8" x14ac:dyDescent="0.35">
      <c r="A72" s="40"/>
    </row>
    <row r="73" spans="1:8" x14ac:dyDescent="0.35">
      <c r="A73" s="40"/>
      <c r="B73" s="40"/>
      <c r="C73" s="40"/>
    </row>
    <row r="74" spans="1:8" x14ac:dyDescent="0.35">
      <c r="A74" s="40"/>
      <c r="B74" s="40"/>
      <c r="C74" s="40"/>
    </row>
    <row r="75" spans="1:8" x14ac:dyDescent="0.35">
      <c r="A75" s="40"/>
      <c r="B75" s="40"/>
      <c r="C75" s="40"/>
    </row>
    <row r="76" spans="1:8" x14ac:dyDescent="0.35">
      <c r="A76" s="40"/>
      <c r="B76" s="40"/>
      <c r="C76" s="40"/>
    </row>
    <row r="77" spans="1:8" x14ac:dyDescent="0.35">
      <c r="A77" s="40"/>
      <c r="B77" s="40"/>
      <c r="C77" s="40"/>
    </row>
    <row r="78" spans="1:8" x14ac:dyDescent="0.35">
      <c r="A78" s="40"/>
      <c r="B78" s="40"/>
      <c r="C78" s="40"/>
    </row>
    <row r="79" spans="1:8" x14ac:dyDescent="0.35">
      <c r="A79" s="40"/>
      <c r="B79" s="40"/>
      <c r="C79" s="40"/>
    </row>
    <row r="80" spans="1:8" x14ac:dyDescent="0.35">
      <c r="A80" s="40"/>
      <c r="B80" s="40"/>
      <c r="C80" s="40"/>
    </row>
    <row r="81" spans="1:3" x14ac:dyDescent="0.35">
      <c r="A81" s="40"/>
      <c r="B81" s="40"/>
      <c r="C81" s="40"/>
    </row>
    <row r="82" spans="1:3" x14ac:dyDescent="0.35">
      <c r="A82" s="40"/>
      <c r="B82" s="40"/>
      <c r="C82" s="40"/>
    </row>
    <row r="83" spans="1:3" x14ac:dyDescent="0.35">
      <c r="A83" s="40"/>
      <c r="B83" s="40"/>
      <c r="C83" s="40"/>
    </row>
    <row r="84" spans="1:3" x14ac:dyDescent="0.35">
      <c r="A84" s="40"/>
      <c r="B84" s="40"/>
      <c r="C84" s="40"/>
    </row>
    <row r="85" spans="1:3" x14ac:dyDescent="0.35">
      <c r="A85" s="40"/>
      <c r="B85" s="40"/>
      <c r="C85" s="40"/>
    </row>
    <row r="86" spans="1:3" x14ac:dyDescent="0.35">
      <c r="A86" s="40"/>
      <c r="B86" s="40"/>
      <c r="C86" s="40"/>
    </row>
    <row r="87" spans="1:3" x14ac:dyDescent="0.35">
      <c r="A87" s="40"/>
      <c r="B87" s="40"/>
      <c r="C87" s="40"/>
    </row>
    <row r="88" spans="1:3" x14ac:dyDescent="0.35">
      <c r="A88" s="40"/>
      <c r="B88" s="40"/>
      <c r="C88" s="40"/>
    </row>
    <row r="89" spans="1:3" x14ac:dyDescent="0.35">
      <c r="A89" s="40"/>
      <c r="B89" s="40"/>
      <c r="C89" s="40"/>
    </row>
    <row r="90" spans="1:3" x14ac:dyDescent="0.35">
      <c r="A90" s="40"/>
      <c r="B90" s="40"/>
      <c r="C90" s="40"/>
    </row>
    <row r="91" spans="1:3" x14ac:dyDescent="0.35">
      <c r="A91" s="40"/>
      <c r="B91" s="40"/>
      <c r="C91" s="40"/>
    </row>
    <row r="92" spans="1:3" x14ac:dyDescent="0.35">
      <c r="A92" s="40"/>
      <c r="B92" s="40"/>
      <c r="C92" s="40"/>
    </row>
  </sheetData>
  <mergeCells count="30">
    <mergeCell ref="A21:A22"/>
    <mergeCell ref="E21:E22"/>
    <mergeCell ref="F21:F22"/>
    <mergeCell ref="F25:F27"/>
    <mergeCell ref="A15:A16"/>
    <mergeCell ref="E15:E16"/>
    <mergeCell ref="F15:F16"/>
    <mergeCell ref="E25:E27"/>
    <mergeCell ref="A7:A8"/>
    <mergeCell ref="E7:E8"/>
    <mergeCell ref="F7:F8"/>
    <mergeCell ref="A2:A3"/>
    <mergeCell ref="E2:E3"/>
    <mergeCell ref="F2:F3"/>
    <mergeCell ref="A4:A5"/>
    <mergeCell ref="F4:F5"/>
    <mergeCell ref="E4:E5"/>
    <mergeCell ref="A11:A12"/>
    <mergeCell ref="E11:E12"/>
    <mergeCell ref="F11:F12"/>
    <mergeCell ref="A9:A10"/>
    <mergeCell ref="E9:E10"/>
    <mergeCell ref="F9:F10"/>
    <mergeCell ref="H15:H16"/>
    <mergeCell ref="H21:H22"/>
    <mergeCell ref="H2:H3"/>
    <mergeCell ref="H4:H5"/>
    <mergeCell ref="H7:H8"/>
    <mergeCell ref="H9:H10"/>
    <mergeCell ref="H11:H12"/>
  </mergeCells>
  <pageMargins left="0.7" right="0.7" top="0.75" bottom="0.75" header="0.3" footer="0.3"/>
  <pageSetup paperSize="9" orientation="portrait" r:id="rId1"/>
  <ignoredErrors>
    <ignoredError sqref="H9 H2 H4 H7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38D6E-E4EB-40E2-8B20-E13779844517}">
  <dimension ref="AR25:AU32"/>
  <sheetViews>
    <sheetView topLeftCell="AL1" zoomScale="55" zoomScaleNormal="55" workbookViewId="0">
      <selection activeCell="BJ113" sqref="BJ113"/>
    </sheetView>
  </sheetViews>
  <sheetFormatPr defaultColWidth="9.1796875" defaultRowHeight="14.5" x14ac:dyDescent="0.35"/>
  <cols>
    <col min="1" max="42" width="9.1796875" style="40"/>
    <col min="43" max="43" width="13" style="40" customWidth="1"/>
    <col min="44" max="16384" width="9.1796875" style="40"/>
  </cols>
  <sheetData>
    <row r="25" spans="44:47" ht="15" thickBot="1" x14ac:dyDescent="0.4"/>
    <row r="26" spans="44:47" x14ac:dyDescent="0.35">
      <c r="AR26" s="62" t="s">
        <v>82</v>
      </c>
    </row>
    <row r="27" spans="44:47" x14ac:dyDescent="0.35">
      <c r="AR27" s="63">
        <v>0</v>
      </c>
    </row>
    <row r="28" spans="44:47" ht="15" thickBot="1" x14ac:dyDescent="0.4">
      <c r="AR28" s="64">
        <v>270</v>
      </c>
    </row>
    <row r="31" spans="44:47" x14ac:dyDescent="0.35">
      <c r="AT31" s="2"/>
      <c r="AU31" s="2"/>
    </row>
    <row r="32" spans="44:47" x14ac:dyDescent="0.35">
      <c r="AT32" s="2"/>
      <c r="AU32" s="2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F54D2-CDED-47D2-8C26-22054748BBE9}">
  <dimension ref="D2:M8"/>
  <sheetViews>
    <sheetView topLeftCell="A64" zoomScale="55" zoomScaleNormal="55" workbookViewId="0">
      <selection activeCell="BG10" sqref="BG10"/>
    </sheetView>
  </sheetViews>
  <sheetFormatPr defaultRowHeight="14.5" x14ac:dyDescent="0.35"/>
  <cols>
    <col min="4" max="4" width="29.90625" customWidth="1"/>
  </cols>
  <sheetData>
    <row r="2" spans="4:13" ht="15" thickBot="1" x14ac:dyDescent="0.4"/>
    <row r="3" spans="4:13" ht="29" x14ac:dyDescent="0.35">
      <c r="D3" s="40"/>
      <c r="E3" s="66" t="s">
        <v>170</v>
      </c>
      <c r="F3" s="66" t="s">
        <v>151</v>
      </c>
      <c r="G3" s="66" t="s">
        <v>206</v>
      </c>
      <c r="H3" s="66" t="s">
        <v>167</v>
      </c>
      <c r="I3" s="66" t="s">
        <v>164</v>
      </c>
      <c r="J3" s="66" t="s">
        <v>203</v>
      </c>
      <c r="K3" s="66" t="s">
        <v>205</v>
      </c>
      <c r="L3" s="66" t="s">
        <v>171</v>
      </c>
      <c r="M3" s="66" t="s">
        <v>169</v>
      </c>
    </row>
    <row r="4" spans="4:13" x14ac:dyDescent="0.35">
      <c r="D4" s="40" t="s">
        <v>217</v>
      </c>
      <c r="E4" s="70">
        <f>Volta_SASS_SIM!B33</f>
        <v>0.20288035855816766</v>
      </c>
      <c r="F4" s="70">
        <f>Volta_SASS_SIM!C33</f>
        <v>0.17063148715420828</v>
      </c>
      <c r="G4" s="70">
        <f>Volta_SASS_SIM!D33</f>
        <v>3.2211390606979605E-2</v>
      </c>
      <c r="H4" s="70">
        <f>Volta_SASS_SIM!E33</f>
        <v>0.17610339060541977</v>
      </c>
      <c r="I4" s="70">
        <f>Volta_SASS_SIM!F33</f>
        <v>7.9539810154923021E-2</v>
      </c>
      <c r="J4" s="70">
        <f>Volta_SASS_SIM!G33</f>
        <v>2.8641584490673149E-2</v>
      </c>
      <c r="K4" s="70">
        <f>Volta_SASS_SIM!L33+Volta_SASS_SIM!J33</f>
        <v>6.7192747634922875E-2</v>
      </c>
      <c r="L4" s="70">
        <f>Volta_SASS_SIM!M33</f>
        <v>8.3925111916452549E-2</v>
      </c>
      <c r="M4" s="70">
        <f>Volta_SASS_SIM!N33+Volta_SASS_SIM!K33+Volta_SASS_SIM!I33+Volta_SASS_SIM!H33</f>
        <v>0.15887411887825309</v>
      </c>
    </row>
    <row r="5" spans="4:13" x14ac:dyDescent="0.35">
      <c r="D5" s="40" t="s">
        <v>216</v>
      </c>
      <c r="E5" s="70">
        <f>Volta_HW!B33</f>
        <v>0.20103159149826161</v>
      </c>
      <c r="F5" s="70">
        <f>Volta_HW!C33</f>
        <v>0.17857457492168838</v>
      </c>
      <c r="G5" s="70">
        <f>Volta_HW!D33</f>
        <v>2.1414006700045177E-2</v>
      </c>
      <c r="H5" s="70">
        <f>Volta_HW!E33</f>
        <v>0</v>
      </c>
      <c r="I5" s="70">
        <f>Volta_HW!F33</f>
        <v>3.1868935050594099E-2</v>
      </c>
      <c r="J5" s="70">
        <f>Volta_HW!G33</f>
        <v>2.2539655741257238E-2</v>
      </c>
      <c r="K5" s="70">
        <f>Volta_HW!J33+Volta_HW!L33</f>
        <v>0.14199790695427028</v>
      </c>
      <c r="L5" s="70">
        <f>Volta_HW!M33</f>
        <v>8.8720714208350343E-2</v>
      </c>
      <c r="M5" s="70">
        <f>Volta_HW!N33+Volta_HW!K33+Volta_HW!I33+Volta_HW!H33</f>
        <v>0.31385261492553285</v>
      </c>
    </row>
    <row r="6" spans="4:13" x14ac:dyDescent="0.35">
      <c r="D6" s="40" t="s">
        <v>218</v>
      </c>
      <c r="E6" s="70">
        <f>Volta_Hybrid!B33</f>
        <v>0.20665475259790775</v>
      </c>
      <c r="F6" s="70">
        <f>Volta_Hybrid!C33</f>
        <v>0.1838732194445612</v>
      </c>
      <c r="G6" s="70">
        <f>Volta_Hybrid!D33</f>
        <v>2.175598784400843E-2</v>
      </c>
      <c r="H6" s="70">
        <f>Volta_Hybrid!E33</f>
        <v>0</v>
      </c>
      <c r="I6" s="70">
        <f>Volta_Hybrid!F33</f>
        <v>4.8650403040855161E-2</v>
      </c>
      <c r="J6" s="70">
        <f>Volta_Hybrid!G33</f>
        <v>2.4777077021715829E-2</v>
      </c>
      <c r="K6" s="70">
        <f>Volta_Hybrid!L33+Volta_Hybrid!J33</f>
        <v>0.14270769197050825</v>
      </c>
      <c r="L6" s="70">
        <f>Volta_Hybrid!M33</f>
        <v>6.9392878038436329E-2</v>
      </c>
      <c r="M6" s="70">
        <f>Volta_Hybrid!N33+Volta_Hybrid!K33+Volta_Hybrid!I33+Volta_Hybrid!H33</f>
        <v>0.30218799004200708</v>
      </c>
    </row>
    <row r="7" spans="4:13" x14ac:dyDescent="0.35">
      <c r="D7" s="71" t="s">
        <v>219</v>
      </c>
      <c r="E7" s="70">
        <f>Pascal_SASS_SIM!B64</f>
        <v>0.27345128599252438</v>
      </c>
      <c r="F7" s="70">
        <f>Pascal_SASS_SIM!C64</f>
        <v>0.27174672032677921</v>
      </c>
      <c r="G7" s="70">
        <f>Pascal_SASS_SIM!D64</f>
        <v>2.2841449269981849E-2</v>
      </c>
      <c r="H7" s="70">
        <f>Pascal_SASS_SIM!E64</f>
        <v>0.13064333903817762</v>
      </c>
      <c r="I7" s="70">
        <f>Pascal_SASS_SIM!F64</f>
        <v>7.9768619611521846E-2</v>
      </c>
      <c r="J7" s="70">
        <f>Pascal_SASS_SIM!G64</f>
        <v>2.5007382014539628E-2</v>
      </c>
      <c r="K7" s="70">
        <f>Pascal_SASS_SIM!J64+Pascal_SASS_SIM!L64</f>
        <v>2.8326680637439837E-2</v>
      </c>
      <c r="L7" s="70">
        <f>Pascal_SASS_SIM!M64</f>
        <v>6.9148035980959616E-2</v>
      </c>
      <c r="M7" s="70">
        <f>Pascal_SASS_SIM!N64+Pascal_SASS_SIM!K64+Pascal_SASS_SIM!I64+Pascal_SASS_SIM!H64</f>
        <v>9.9066487128076128E-2</v>
      </c>
    </row>
    <row r="8" spans="4:13" x14ac:dyDescent="0.35">
      <c r="D8" s="71" t="s">
        <v>220</v>
      </c>
      <c r="E8" s="70">
        <f>Turing_SASS_SIM!B34</f>
        <v>0.22230167210787638</v>
      </c>
      <c r="F8" s="70">
        <f>Turing_SASS_SIM!C34</f>
        <v>0.21584854295792558</v>
      </c>
      <c r="G8" s="70">
        <f>Turing_SASS_SIM!D34</f>
        <v>7.4840467460959995E-3</v>
      </c>
      <c r="H8" s="70">
        <f>Turing_SASS_SIM!E34</f>
        <v>0.11137779639971868</v>
      </c>
      <c r="I8" s="70">
        <f>Turing_SASS_SIM!F34</f>
        <v>5.1043033975162001E-2</v>
      </c>
      <c r="J8" s="70">
        <f>Turing_SASS_SIM!G34</f>
        <v>2.0226237234901152E-2</v>
      </c>
      <c r="K8" s="70">
        <f>Turing_SASS_SIM!J34+Turing_SASS_SIM!L34</f>
        <v>4.6315223747041723E-2</v>
      </c>
      <c r="L8" s="70">
        <f>Turing_SASS_SIM!M34</f>
        <v>6.9389313761340318E-2</v>
      </c>
      <c r="M8" s="70">
        <f>Turing_SASS_SIM!N34+Turing_SASS_SIM!K34+Turing_SASS_SIM!I34+Turing_SASS_SIM!H34</f>
        <v>9.853310684257123E-2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6160A-B005-4900-BA91-2255EA6E8E95}">
  <dimension ref="B4:K33"/>
  <sheetViews>
    <sheetView zoomScale="55" zoomScaleNormal="55" workbookViewId="0">
      <selection activeCell="W4" sqref="W4"/>
    </sheetView>
  </sheetViews>
  <sheetFormatPr defaultRowHeight="14.5" x14ac:dyDescent="0.35"/>
  <cols>
    <col min="2" max="2" width="10.453125" bestFit="1" customWidth="1"/>
    <col min="3" max="3" width="21.81640625" customWidth="1"/>
    <col min="4" max="4" width="19.90625" customWidth="1"/>
    <col min="5" max="5" width="19.54296875" customWidth="1"/>
    <col min="6" max="6" width="14.453125" customWidth="1"/>
    <col min="7" max="7" width="14.90625" customWidth="1"/>
    <col min="8" max="8" width="10.90625" customWidth="1"/>
    <col min="9" max="9" width="21.26953125" customWidth="1"/>
    <col min="10" max="10" width="16" customWidth="1"/>
    <col min="11" max="11" width="17.7265625" customWidth="1"/>
  </cols>
  <sheetData>
    <row r="4" spans="2:11" ht="15" thickBot="1" x14ac:dyDescent="0.4"/>
    <row r="5" spans="2:11" x14ac:dyDescent="0.35">
      <c r="B5" s="106"/>
      <c r="C5" s="138" t="s">
        <v>208</v>
      </c>
      <c r="D5" s="139"/>
      <c r="E5" s="140" t="s">
        <v>210</v>
      </c>
      <c r="F5" s="139"/>
      <c r="G5" s="140" t="s">
        <v>209</v>
      </c>
      <c r="H5" s="139"/>
      <c r="I5" s="135" t="s">
        <v>224</v>
      </c>
      <c r="J5" s="136"/>
      <c r="K5" s="137"/>
    </row>
    <row r="6" spans="2:11" ht="29" x14ac:dyDescent="0.35">
      <c r="B6" s="107" t="s">
        <v>2</v>
      </c>
      <c r="C6" s="104" t="s">
        <v>213</v>
      </c>
      <c r="D6" s="76" t="s">
        <v>199</v>
      </c>
      <c r="E6" s="75" t="s">
        <v>213</v>
      </c>
      <c r="F6" s="76" t="s">
        <v>199</v>
      </c>
      <c r="G6" s="75" t="s">
        <v>213</v>
      </c>
      <c r="H6" s="76" t="s">
        <v>199</v>
      </c>
      <c r="I6" s="81" t="s">
        <v>225</v>
      </c>
      <c r="J6" s="80" t="s">
        <v>226</v>
      </c>
      <c r="K6" s="82" t="s">
        <v>227</v>
      </c>
    </row>
    <row r="7" spans="2:11" x14ac:dyDescent="0.35">
      <c r="B7" s="108" t="s">
        <v>176</v>
      </c>
      <c r="C7" s="105">
        <f>(Pascal_SASS_SIM!AE5-Volta_SASS_SIM!AE3)/Volta_SASS_SIM!AE3</f>
        <v>-0.38679812662842167</v>
      </c>
      <c r="D7" s="105">
        <f>(Pascal_SASS_SIM!AF5-Volta_SASS_SIM!AF3)/Volta_SASS_SIM!AF3</f>
        <v>-0.37299795945310565</v>
      </c>
      <c r="E7" s="74">
        <f>(Turing_SASS_SIM!AE3-Pascal_SASS_SIM!AE5)/Pascal_SASS_SIM!AE5</f>
        <v>0.22949840273168495</v>
      </c>
      <c r="F7" s="74">
        <f>(Turing_SASS_SIM!AF3-Pascal_SASS_SIM!AF5)/Pascal_SASS_SIM!AF5</f>
        <v>0.33948567074880193</v>
      </c>
      <c r="G7" s="74">
        <f>(Turing_SASS_SIM!AE3-Volta_SASS_SIM!AE3)/Volta_SASS_SIM!AE3</f>
        <v>-0.24606927613756746</v>
      </c>
      <c r="H7" s="74">
        <f>(Turing_SASS_SIM!AF3-Volta_SASS_SIM!AF3)/Volta_SASS_SIM!AF3</f>
        <v>-0.16013975115717574</v>
      </c>
      <c r="I7" s="83">
        <f t="shared" ref="I7:I28" si="0">ABS(C7-D7)</f>
        <v>1.3800167175316014E-2</v>
      </c>
      <c r="J7" s="84">
        <f t="shared" ref="J7:J28" si="1">ABS(E7-F7)</f>
        <v>0.10998726801711697</v>
      </c>
      <c r="K7" s="85">
        <f t="shared" ref="K7:K32" si="2">ABS(G7-H7)</f>
        <v>8.5929524980391719E-2</v>
      </c>
    </row>
    <row r="8" spans="2:11" x14ac:dyDescent="0.35">
      <c r="B8" s="109" t="s">
        <v>178</v>
      </c>
      <c r="C8" s="105">
        <f>(Pascal_SASS_SIM!AE6-Volta_SASS_SIM!AE4)/Volta_SASS_SIM!AE4</f>
        <v>-0.31900385492673594</v>
      </c>
      <c r="D8" s="105">
        <f>(Pascal_SASS_SIM!AF6-Volta_SASS_SIM!AF4)/Volta_SASS_SIM!AF4</f>
        <v>-0.35592147089813625</v>
      </c>
      <c r="E8" s="74">
        <f>(Turing_SASS_SIM!AE4-Pascal_SASS_SIM!AE6)/Pascal_SASS_SIM!AE6</f>
        <v>0.14824952283999873</v>
      </c>
      <c r="F8" s="74">
        <f>(Turing_SASS_SIM!AF4-Pascal_SASS_SIM!AF6)/Pascal_SASS_SIM!AF6</f>
        <v>0.31299144453785682</v>
      </c>
      <c r="G8" s="74">
        <f>(Turing_SASS_SIM!AE4-Volta_SASS_SIM!AE4)/Volta_SASS_SIM!AE4</f>
        <v>-0.21804650136374598</v>
      </c>
      <c r="H8" s="74">
        <f>(Turing_SASS_SIM!AF4-Volta_SASS_SIM!AF4)/Volta_SASS_SIM!AF4</f>
        <v>-0.15433040167872586</v>
      </c>
      <c r="I8" s="83">
        <f t="shared" si="0"/>
        <v>3.6917615971400308E-2</v>
      </c>
      <c r="J8" s="84">
        <f t="shared" si="1"/>
        <v>0.16474192169785809</v>
      </c>
      <c r="K8" s="85">
        <f t="shared" si="2"/>
        <v>6.3716099685020122E-2</v>
      </c>
    </row>
    <row r="9" spans="2:11" x14ac:dyDescent="0.35">
      <c r="B9" s="109" t="s">
        <v>175</v>
      </c>
      <c r="C9" s="105">
        <f>(Pascal_SASS_SIM!AE7-Volta_SASS_SIM!AE5)/Volta_SASS_SIM!AE5</f>
        <v>-0.17677594178073089</v>
      </c>
      <c r="D9" s="105">
        <f>(Pascal_SASS_SIM!AF7-Volta_SASS_SIM!AF5)/Volta_SASS_SIM!AF5</f>
        <v>-0.37606290872793091</v>
      </c>
      <c r="E9" s="74">
        <f>(Turing_SASS_SIM!AE5-Pascal_SASS_SIM!AE7)/Pascal_SASS_SIM!AE7</f>
        <v>0.21602460811858995</v>
      </c>
      <c r="F9" s="74">
        <f>(Turing_SASS_SIM!AF5-Pascal_SASS_SIM!AF7)/Pascal_SASS_SIM!AF7</f>
        <v>0.2156190753974043</v>
      </c>
      <c r="G9" s="74">
        <f>(Turing_SASS_SIM!AE5-Volta_SASS_SIM!AE5)/Volta_SASS_SIM!AE5</f>
        <v>1.0607127898820021E-3</v>
      </c>
      <c r="H9" s="74">
        <f>(Turing_SASS_SIM!AF5-Volta_SASS_SIM!AF5)/Volta_SASS_SIM!AF5</f>
        <v>-0.24153017000170152</v>
      </c>
      <c r="I9" s="83">
        <f t="shared" si="0"/>
        <v>0.19928696694720002</v>
      </c>
      <c r="J9" s="84">
        <f t="shared" si="1"/>
        <v>4.0553272118565298E-4</v>
      </c>
      <c r="K9" s="85">
        <f t="shared" si="2"/>
        <v>0.24259088279158353</v>
      </c>
    </row>
    <row r="10" spans="2:11" x14ac:dyDescent="0.35">
      <c r="B10" s="109" t="s">
        <v>173</v>
      </c>
      <c r="C10" s="105">
        <f>(Pascal_SASS_SIM!AE8-Volta_SASS_SIM!AE6)/Volta_SASS_SIM!AE6</f>
        <v>-0.44368535315385216</v>
      </c>
      <c r="D10" s="105">
        <f>(Pascal_SASS_SIM!AF8-Volta_SASS_SIM!AF6)/Volta_SASS_SIM!AF6</f>
        <v>-0.32083077501574431</v>
      </c>
      <c r="E10" s="74">
        <f>(Turing_SASS_SIM!AE6-Pascal_SASS_SIM!AE8)/Pascal_SASS_SIM!AE8</f>
        <v>0.70875421515457127</v>
      </c>
      <c r="F10" s="74">
        <f>(Turing_SASS_SIM!AF6-Pascal_SASS_SIM!AF8)/Pascal_SASS_SIM!AF8</f>
        <v>0.15973311135631829</v>
      </c>
      <c r="G10" s="74">
        <f>(Turing_SASS_SIM!AE6-Volta_SASS_SIM!AE6)/Volta_SASS_SIM!AE6</f>
        <v>-4.939500224941816E-2</v>
      </c>
      <c r="H10" s="74">
        <f>(Turing_SASS_SIM!AF6-Volta_SASS_SIM!AF6)/Volta_SASS_SIM!AF6</f>
        <v>-0.21234496157154978</v>
      </c>
      <c r="I10" s="83">
        <f t="shared" si="0"/>
        <v>0.12285457813810785</v>
      </c>
      <c r="J10" s="84">
        <f t="shared" si="1"/>
        <v>0.54902110379825297</v>
      </c>
      <c r="K10" s="85">
        <f t="shared" si="2"/>
        <v>0.16294995932213163</v>
      </c>
    </row>
    <row r="11" spans="2:11" x14ac:dyDescent="0.35">
      <c r="B11" s="109" t="s">
        <v>182</v>
      </c>
      <c r="C11" s="105">
        <f>(Pascal_SASS_SIM!AE9-Volta_SASS_SIM!AE7)/Volta_SASS_SIM!AE7</f>
        <v>-0.34093734809693105</v>
      </c>
      <c r="D11" s="105">
        <f>(Pascal_SASS_SIM!AF9-Volta_SASS_SIM!AF7)/Volta_SASS_SIM!AF7</f>
        <v>-0.37866940473369659</v>
      </c>
      <c r="E11" s="74">
        <f>(Turing_SASS_SIM!AE7-Pascal_SASS_SIM!AE9)/Pascal_SASS_SIM!AE9</f>
        <v>0.30654730979465578</v>
      </c>
      <c r="F11" s="74">
        <f>(Turing_SASS_SIM!AF7-Pascal_SASS_SIM!AF9)/Pascal_SASS_SIM!AF9</f>
        <v>0.64452630913230458</v>
      </c>
      <c r="G11" s="74">
        <f>(Turing_SASS_SIM!AE7-Volta_SASS_SIM!AE7)/Volta_SASS_SIM!AE7</f>
        <v>-0.13890346516991359</v>
      </c>
      <c r="H11" s="74">
        <f>(Turing_SASS_SIM!AF7-Volta_SASS_SIM!AF7)/Volta_SASS_SIM!AF7</f>
        <v>2.1794510584271731E-2</v>
      </c>
      <c r="I11" s="83">
        <f t="shared" si="0"/>
        <v>3.7732056636765543E-2</v>
      </c>
      <c r="J11" s="84">
        <f t="shared" si="1"/>
        <v>0.3379789993376488</v>
      </c>
      <c r="K11" s="85">
        <f t="shared" si="2"/>
        <v>0.16069797575418532</v>
      </c>
    </row>
    <row r="12" spans="2:11" x14ac:dyDescent="0.35">
      <c r="B12" s="109" t="s">
        <v>183</v>
      </c>
      <c r="C12" s="105">
        <f>(Pascal_SASS_SIM!AE10-Volta_SASS_SIM!AE12)/Volta_SASS_SIM!AE12</f>
        <v>-0.11906096474441362</v>
      </c>
      <c r="D12" s="105">
        <f>(Pascal_SASS_SIM!AF10-Volta_SASS_SIM!AF12)/Volta_SASS_SIM!AF12</f>
        <v>-0.16330205505030271</v>
      </c>
      <c r="E12" s="74">
        <f>(Turing_SASS_SIM!AE12-Pascal_SASS_SIM!AE10)/Pascal_SASS_SIM!AE10</f>
        <v>0.26183332713983132</v>
      </c>
      <c r="F12" s="74">
        <f>(Turing_SASS_SIM!AF12-Pascal_SASS_SIM!AF10)/Pascal_SASS_SIM!AF10</f>
        <v>0.2541135408504881</v>
      </c>
      <c r="G12" s="74">
        <f>(Turing_SASS_SIM!AE8-Volta_SASS_SIM!AE8)/Volta_SASS_SIM!AE8</f>
        <v>-0.39695092894916678</v>
      </c>
      <c r="H12" s="74">
        <f>(Turing_SASS_SIM!AF8-Volta_SASS_SIM!AF8)/Volta_SASS_SIM!AF8</f>
        <v>-0.1155243087608246</v>
      </c>
      <c r="I12" s="83">
        <f t="shared" si="0"/>
        <v>4.4241090305889089E-2</v>
      </c>
      <c r="J12" s="84">
        <f t="shared" si="1"/>
        <v>7.7197862893432223E-3</v>
      </c>
      <c r="K12" s="85">
        <f t="shared" si="2"/>
        <v>0.28142662018834219</v>
      </c>
    </row>
    <row r="13" spans="2:11" x14ac:dyDescent="0.35">
      <c r="B13" s="109" t="s">
        <v>184</v>
      </c>
      <c r="C13" s="105">
        <f>(Pascal_SASS_SIM!AE11-Volta_SASS_SIM!AE13)/Volta_SASS_SIM!AE13</f>
        <v>-3.1087888770370744E-2</v>
      </c>
      <c r="D13" s="105">
        <f>(Pascal_SASS_SIM!AF11-Volta_SASS_SIM!AF13)/Volta_SASS_SIM!AF13</f>
        <v>-0.16119834958578175</v>
      </c>
      <c r="E13" s="74">
        <f>(Turing_SASS_SIM!AE13-Pascal_SASS_SIM!AE11)/Pascal_SASS_SIM!AE11</f>
        <v>0.21326919312514148</v>
      </c>
      <c r="F13" s="74">
        <f>(Turing_SASS_SIM!AF13-Pascal_SASS_SIM!AF11)/Pascal_SASS_SIM!AF11</f>
        <v>0.53493051481372844</v>
      </c>
      <c r="G13" s="74">
        <f>(Turing_SASS_SIM!AE9-Volta_SASS_SIM!AE9)/Volta_SASS_SIM!AE9</f>
        <v>0.39174939105320566</v>
      </c>
      <c r="H13" s="74">
        <f>(Turing_SASS_SIM!AF9-Volta_SASS_SIM!AF9)/Volta_SASS_SIM!AF9</f>
        <v>0.14323367943656984</v>
      </c>
      <c r="I13" s="83">
        <f t="shared" si="0"/>
        <v>0.130110460815411</v>
      </c>
      <c r="J13" s="84">
        <f t="shared" si="1"/>
        <v>0.32166132168858697</v>
      </c>
      <c r="K13" s="85">
        <f t="shared" si="2"/>
        <v>0.24851571161663583</v>
      </c>
    </row>
    <row r="14" spans="2:11" x14ac:dyDescent="0.35">
      <c r="B14" s="109" t="s">
        <v>172</v>
      </c>
      <c r="C14" s="105">
        <f>(Pascal_SASS_SIM!AE12-Volta_SASS_SIM!AE14)/Volta_SASS_SIM!AE14</f>
        <v>-0.17010924491800739</v>
      </c>
      <c r="D14" s="105">
        <f>(Pascal_SASS_SIM!AF12-Volta_SASS_SIM!AF14)/Volta_SASS_SIM!AF14</f>
        <v>-0.10161702351794803</v>
      </c>
      <c r="E14" s="74">
        <f>(Turing_SASS_SIM!AE14-Pascal_SASS_SIM!AE12)/Pascal_SASS_SIM!AE12</f>
        <v>0.20028927830347334</v>
      </c>
      <c r="F14" s="74">
        <f>(Turing_SASS_SIM!AF14-Pascal_SASS_SIM!AF12)/Pascal_SASS_SIM!AF12</f>
        <v>0.16022352510076962</v>
      </c>
      <c r="G14" s="74">
        <f>(Turing_SASS_SIM!AE10-Volta_SASS_SIM!AE10)/Volta_SASS_SIM!AE10</f>
        <v>0.24918445383606466</v>
      </c>
      <c r="H14" s="74">
        <f>(Turing_SASS_SIM!AF10-Volta_SASS_SIM!AF10)/Volta_SASS_SIM!AF10</f>
        <v>0.19356186259627364</v>
      </c>
      <c r="I14" s="83">
        <f t="shared" si="0"/>
        <v>6.8492221400059353E-2</v>
      </c>
      <c r="J14" s="84">
        <f t="shared" si="1"/>
        <v>4.0065753202703724E-2</v>
      </c>
      <c r="K14" s="85">
        <f t="shared" si="2"/>
        <v>5.5622591239791019E-2</v>
      </c>
    </row>
    <row r="15" spans="2:11" x14ac:dyDescent="0.35">
      <c r="B15" s="109" t="s">
        <v>179</v>
      </c>
      <c r="C15" s="105">
        <f>(Pascal_SASS_SIM!AE13-Volta_SASS_SIM!AE15)/Volta_SASS_SIM!AE15</f>
        <v>-0.35545563234981875</v>
      </c>
      <c r="D15" s="105">
        <f>(Pascal_SASS_SIM!AF13-Volta_SASS_SIM!AF15)/Volta_SASS_SIM!AF15</f>
        <v>-0.22653196525718436</v>
      </c>
      <c r="E15" s="74">
        <f>(Turing_SASS_SIM!AE15-Pascal_SASS_SIM!AE13)/Pascal_SASS_SIM!AE13</f>
        <v>0.26769458252354467</v>
      </c>
      <c r="F15" s="74">
        <f>(Turing_SASS_SIM!AF15-Pascal_SASS_SIM!AF13)/Pascal_SASS_SIM!AF13</f>
        <v>0.22050655238036265</v>
      </c>
      <c r="G15" s="74">
        <f>(Turing_SASS_SIM!AE11-Volta_SASS_SIM!AE11)/Volta_SASS_SIM!AE11</f>
        <v>-0.27040728857127388</v>
      </c>
      <c r="H15" s="74">
        <f>(Turing_SASS_SIM!AF11-Volta_SASS_SIM!AF11)/Volta_SASS_SIM!AF11</f>
        <v>-0.24964774568474415</v>
      </c>
      <c r="I15" s="83">
        <f t="shared" si="0"/>
        <v>0.12892366709263439</v>
      </c>
      <c r="J15" s="84">
        <f t="shared" si="1"/>
        <v>4.7188030143182014E-2</v>
      </c>
      <c r="K15" s="85">
        <f t="shared" si="2"/>
        <v>2.075954288652973E-2</v>
      </c>
    </row>
    <row r="16" spans="2:11" x14ac:dyDescent="0.35">
      <c r="B16" s="109" t="s">
        <v>177</v>
      </c>
      <c r="C16" s="105">
        <f>(Pascal_SASS_SIM!AE14-Volta_SASS_SIM!AE16)/Volta_SASS_SIM!AE16</f>
        <v>-0.45151095653567824</v>
      </c>
      <c r="D16" s="105">
        <f>(Pascal_SASS_SIM!AF14-Volta_SASS_SIM!AF16)/Volta_SASS_SIM!AF16</f>
        <v>-0.2741644487073126</v>
      </c>
      <c r="E16" s="74">
        <f>(Turing_SASS_SIM!AE16-Pascal_SASS_SIM!AE14)/Pascal_SASS_SIM!AE14</f>
        <v>0.50455592385672354</v>
      </c>
      <c r="F16" s="74">
        <f>(Turing_SASS_SIM!AF16-Pascal_SASS_SIM!AF14)/Pascal_SASS_SIM!AF14</f>
        <v>0.18167976772183272</v>
      </c>
      <c r="G16" s="74">
        <f>(Turing_SASS_SIM!AE12-Volta_SASS_SIM!AE12)/Volta_SASS_SIM!AE12</f>
        <v>0.11159823386390971</v>
      </c>
      <c r="H16" s="74">
        <f>(Turing_SASS_SIM!AF12-Volta_SASS_SIM!AF12)/Volta_SASS_SIM!AF12</f>
        <v>4.931422236319162E-2</v>
      </c>
      <c r="I16" s="83">
        <f t="shared" si="0"/>
        <v>0.17734650782836564</v>
      </c>
      <c r="J16" s="84">
        <f t="shared" si="1"/>
        <v>0.32287615613489085</v>
      </c>
      <c r="K16" s="85">
        <f t="shared" si="2"/>
        <v>6.2284011500718092E-2</v>
      </c>
    </row>
    <row r="17" spans="2:11" x14ac:dyDescent="0.35">
      <c r="B17" s="109" t="s">
        <v>185</v>
      </c>
      <c r="C17" s="105">
        <f>(Pascal_SASS_SIM!AE15-Volta_SASS_SIM!AE17)/Volta_SASS_SIM!AE17</f>
        <v>-0.34845205972198467</v>
      </c>
      <c r="D17" s="105">
        <f>(Pascal_SASS_SIM!AF15-Volta_SASS_SIM!AF17)/Volta_SASS_SIM!AF17</f>
        <v>-0.52860641576208411</v>
      </c>
      <c r="E17" s="74">
        <f>(Turing_SASS_SIM!AE17-Pascal_SASS_SIM!AE15)/Pascal_SASS_SIM!AE15</f>
        <v>0.25742526902988894</v>
      </c>
      <c r="F17" s="74">
        <f>(Turing_SASS_SIM!AF17-Pascal_SASS_SIM!AF15)/Pascal_SASS_SIM!AF15</f>
        <v>9.6272063580075715E-2</v>
      </c>
      <c r="G17" s="74">
        <f>(Turing_SASS_SIM!AE13-Volta_SASS_SIM!AE13)/Volta_SASS_SIM!AE13</f>
        <v>0.17555121540074964</v>
      </c>
      <c r="H17" s="74">
        <f>(Turing_SASS_SIM!AF13-Volta_SASS_SIM!AF13)/Volta_SASS_SIM!AF13</f>
        <v>0.28750224909690109</v>
      </c>
      <c r="I17" s="83">
        <f t="shared" si="0"/>
        <v>0.18015435604009944</v>
      </c>
      <c r="J17" s="84">
        <f t="shared" si="1"/>
        <v>0.16115320544981321</v>
      </c>
      <c r="K17" s="85">
        <f t="shared" si="2"/>
        <v>0.11195103369615145</v>
      </c>
    </row>
    <row r="18" spans="2:11" x14ac:dyDescent="0.35">
      <c r="B18" s="109" t="s">
        <v>186</v>
      </c>
      <c r="C18" s="105">
        <f>(Pascal_SASS_SIM!AE16-Volta_SASS_SIM!AE18)/Volta_SASS_SIM!AE18</f>
        <v>-0.18095525188722908</v>
      </c>
      <c r="D18" s="105">
        <f>(Pascal_SASS_SIM!AF16-Volta_SASS_SIM!AF18)/Volta_SASS_SIM!AF18</f>
        <v>-0.21782914292261552</v>
      </c>
      <c r="E18" s="74">
        <f>(Turing_SASS_SIM!AE18-Pascal_SASS_SIM!AE16)/Pascal_SASS_SIM!AE16</f>
        <v>-0.15450478714618421</v>
      </c>
      <c r="F18" s="74">
        <f>(Turing_SASS_SIM!AF18-Pascal_SASS_SIM!AF16)/Pascal_SASS_SIM!AF16</f>
        <v>0.37640926342965791</v>
      </c>
      <c r="G18" s="74">
        <f>(Turing_SASS_SIM!AE14-Volta_SASS_SIM!AE14)/Volta_SASS_SIM!AE14</f>
        <v>-3.8910245119105295E-3</v>
      </c>
      <c r="H18" s="74">
        <f>(Turing_SASS_SIM!AF14-Volta_SASS_SIM!AF14)/Volta_SASS_SIM!AF14</f>
        <v>4.2325063864528147E-2</v>
      </c>
      <c r="I18" s="83">
        <f t="shared" si="0"/>
        <v>3.6873891035386436E-2</v>
      </c>
      <c r="J18" s="84">
        <f t="shared" si="1"/>
        <v>0.53091405057584207</v>
      </c>
      <c r="K18" s="85">
        <f t="shared" si="2"/>
        <v>4.6216088376438674E-2</v>
      </c>
    </row>
    <row r="19" spans="2:11" x14ac:dyDescent="0.35">
      <c r="B19" s="109" t="s">
        <v>187</v>
      </c>
      <c r="C19" s="105">
        <f>(Pascal_SASS_SIM!AE17-Volta_SASS_SIM!AE19)/Volta_SASS_SIM!AE19</f>
        <v>-0.37031904279422306</v>
      </c>
      <c r="D19" s="105">
        <f>(Pascal_SASS_SIM!AF17-Volta_SASS_SIM!AF19)/Volta_SASS_SIM!AF19</f>
        <v>-0.19809614594106434</v>
      </c>
      <c r="E19" s="74">
        <f>(Turing_SASS_SIM!AE19-Pascal_SASS_SIM!AE17)/Pascal_SASS_SIM!AE17</f>
        <v>0.18309818579430237</v>
      </c>
      <c r="F19" s="74">
        <f>(Turing_SASS_SIM!AF19-Pascal_SASS_SIM!AF17)/Pascal_SASS_SIM!AF17</f>
        <v>0.2447164049914648</v>
      </c>
      <c r="G19" s="74">
        <f>(Turing_SASS_SIM!AE15-Volta_SASS_SIM!AE15)/Volta_SASS_SIM!AE15</f>
        <v>-0.18291459693380141</v>
      </c>
      <c r="H19" s="74">
        <f>(Turing_SASS_SIM!AF15-Volta_SASS_SIM!AF15)/Volta_SASS_SIM!AF15</f>
        <v>-5.5977195539631514E-2</v>
      </c>
      <c r="I19" s="83">
        <f t="shared" si="0"/>
        <v>0.17222289685315872</v>
      </c>
      <c r="J19" s="84">
        <f t="shared" si="1"/>
        <v>6.1618219197162427E-2</v>
      </c>
      <c r="K19" s="85">
        <f t="shared" si="2"/>
        <v>0.1269374013941699</v>
      </c>
    </row>
    <row r="20" spans="2:11" x14ac:dyDescent="0.35">
      <c r="B20" s="109" t="s">
        <v>188</v>
      </c>
      <c r="C20" s="105">
        <f>(Pascal_SASS_SIM!AE18-Volta_SASS_SIM!AE20)/Volta_SASS_SIM!AE20</f>
        <v>-0.31344018705657128</v>
      </c>
      <c r="D20" s="105">
        <f>(Pascal_SASS_SIM!AF18-Volta_SASS_SIM!AF20)/Volta_SASS_SIM!AF20</f>
        <v>-0.41774181371711483</v>
      </c>
      <c r="E20" s="74">
        <f>(Turing_SASS_SIM!AE20-Pascal_SASS_SIM!AE18)/Pascal_SASS_SIM!AE18</f>
        <v>0.20147701535883364</v>
      </c>
      <c r="F20" s="74">
        <f>(Turing_SASS_SIM!AF20-Pascal_SASS_SIM!AF18)/Pascal_SASS_SIM!AF18</f>
        <v>0.49667320651710295</v>
      </c>
      <c r="G20" s="74">
        <f>(Turing_SASS_SIM!AE16-Volta_SASS_SIM!AE16)/Volta_SASS_SIM!AE16</f>
        <v>-0.17476756048524675</v>
      </c>
      <c r="H20" s="74">
        <f>(Turing_SASS_SIM!AF16-Volta_SASS_SIM!AF16)/Volta_SASS_SIM!AF16</f>
        <v>-0.14229481434420876</v>
      </c>
      <c r="I20" s="83">
        <f t="shared" si="0"/>
        <v>0.10430162666054354</v>
      </c>
      <c r="J20" s="84">
        <f t="shared" si="1"/>
        <v>0.29519619115826934</v>
      </c>
      <c r="K20" s="85">
        <f t="shared" si="2"/>
        <v>3.2472746141037984E-2</v>
      </c>
    </row>
    <row r="21" spans="2:11" x14ac:dyDescent="0.35">
      <c r="B21" s="109" t="s">
        <v>189</v>
      </c>
      <c r="C21" s="105">
        <f>(Pascal_SASS_SIM!AE19-Volta_SASS_SIM!AE21)/Volta_SASS_SIM!AE21</f>
        <v>-0.20459461008352303</v>
      </c>
      <c r="D21" s="105">
        <f>(Pascal_SASS_SIM!AF19-Volta_SASS_SIM!AF21)/Volta_SASS_SIM!AF21</f>
        <v>-0.23973037414362586</v>
      </c>
      <c r="E21" s="74">
        <f>(Turing_SASS_SIM!AE21-Pascal_SASS_SIM!AE19)/Pascal_SASS_SIM!AE19</f>
        <v>8.4611982416199882E-2</v>
      </c>
      <c r="F21" s="74">
        <f>(Turing_SASS_SIM!AF21-Pascal_SASS_SIM!AF19)/Pascal_SASS_SIM!AF19</f>
        <v>0.20326163069960712</v>
      </c>
      <c r="G21" s="74">
        <f>(Turing_SASS_SIM!AE17-Volta_SASS_SIM!AE17)/Volta_SASS_SIM!AE17</f>
        <v>-0.18072715591004659</v>
      </c>
      <c r="H21" s="74">
        <f>(Turing_SASS_SIM!AF17-Volta_SASS_SIM!AF17)/Volta_SASS_SIM!AF17</f>
        <v>-0.48322438264909173</v>
      </c>
      <c r="I21" s="83">
        <f t="shared" si="0"/>
        <v>3.5135764060102825E-2</v>
      </c>
      <c r="J21" s="84">
        <f t="shared" si="1"/>
        <v>0.11864964828340724</v>
      </c>
      <c r="K21" s="85">
        <f t="shared" si="2"/>
        <v>0.30249722673904511</v>
      </c>
    </row>
    <row r="22" spans="2:11" x14ac:dyDescent="0.35">
      <c r="B22" s="109" t="s">
        <v>180</v>
      </c>
      <c r="C22" s="105">
        <f>(Pascal_SASS_SIM!AE20-Volta_SASS_SIM!AE22)/Volta_SASS_SIM!AE22</f>
        <v>-1.3086864759034257E-2</v>
      </c>
      <c r="D22" s="105">
        <f>(Pascal_SASS_SIM!AF20-Volta_SASS_SIM!AF22)/Volta_SASS_SIM!AF22</f>
        <v>-0.19298831823155199</v>
      </c>
      <c r="E22" s="74">
        <f>(Turing_SASS_SIM!AE22-Pascal_SASS_SIM!AE20)/Pascal_SASS_SIM!AE20</f>
        <v>-8.860564154201285E-2</v>
      </c>
      <c r="F22" s="74">
        <f>(Turing_SASS_SIM!AF22-Pascal_SASS_SIM!AF20)/Pascal_SASS_SIM!AF20</f>
        <v>0.38684798051552705</v>
      </c>
      <c r="G22" s="74">
        <f>(Turing_SASS_SIM!AE18-Volta_SASS_SIM!AE18)/Volta_SASS_SIM!AE18</f>
        <v>-0.30750158635759284</v>
      </c>
      <c r="H22" s="74">
        <f>(Turing_SASS_SIM!AF18-Volta_SASS_SIM!AF18)/Volta_SASS_SIM!AF18</f>
        <v>7.6587213266027021E-2</v>
      </c>
      <c r="I22" s="83">
        <f t="shared" si="0"/>
        <v>0.17990145347251774</v>
      </c>
      <c r="J22" s="84">
        <f t="shared" si="1"/>
        <v>0.47545362205753988</v>
      </c>
      <c r="K22" s="85">
        <f t="shared" si="2"/>
        <v>0.38408879962361986</v>
      </c>
    </row>
    <row r="23" spans="2:11" x14ac:dyDescent="0.35">
      <c r="B23" s="109" t="s">
        <v>190</v>
      </c>
      <c r="C23" s="105">
        <f>(Pascal_SASS_SIM!AE21-Volta_SASS_SIM!AE23)/Volta_SASS_SIM!AE23</f>
        <v>-0.37666325606423751</v>
      </c>
      <c r="D23" s="105">
        <f>(Pascal_SASS_SIM!AF21-Volta_SASS_SIM!AF23)/Volta_SASS_SIM!AF23</f>
        <v>-0.3029341381423245</v>
      </c>
      <c r="E23" s="74">
        <f>(Turing_SASS_SIM!AE23-Pascal_SASS_SIM!AE21)/Pascal_SASS_SIM!AE21</f>
        <v>0.37731818665921363</v>
      </c>
      <c r="F23" s="74">
        <f>(Turing_SASS_SIM!AF23-Pascal_SASS_SIM!AF21)/Pascal_SASS_SIM!AF21</f>
        <v>0.14005540653445309</v>
      </c>
      <c r="G23" s="74">
        <f>(Turing_SASS_SIM!AE19-Volta_SASS_SIM!AE19)/Volta_SASS_SIM!AE19</f>
        <v>-0.25502560190062556</v>
      </c>
      <c r="H23" s="74">
        <f>(Turing_SASS_SIM!AF19-Volta_SASS_SIM!AF19)/Volta_SASS_SIM!AF19</f>
        <v>-1.8571176269613593E-3</v>
      </c>
      <c r="I23" s="83">
        <f t="shared" si="0"/>
        <v>7.3729117921913001E-2</v>
      </c>
      <c r="J23" s="84">
        <f t="shared" si="1"/>
        <v>0.23726278012476054</v>
      </c>
      <c r="K23" s="85">
        <f t="shared" si="2"/>
        <v>0.25316848427366423</v>
      </c>
    </row>
    <row r="24" spans="2:11" x14ac:dyDescent="0.35">
      <c r="B24" s="109" t="s">
        <v>191</v>
      </c>
      <c r="C24" s="105">
        <f>(Pascal_SASS_SIM!AE22-Volta_SASS_SIM!AE24)/Volta_SASS_SIM!AE24</f>
        <v>-0.355848299875478</v>
      </c>
      <c r="D24" s="105">
        <f>(Pascal_SASS_SIM!AF22-Volta_SASS_SIM!AF24)/Volta_SASS_SIM!AF24</f>
        <v>-0.20970767639505569</v>
      </c>
      <c r="E24" s="74">
        <f>(Turing_SASS_SIM!AE24-Pascal_SASS_SIM!AE22)/Pascal_SASS_SIM!AE22</f>
        <v>0.30495764240623541</v>
      </c>
      <c r="F24" s="74">
        <f>(Turing_SASS_SIM!AF24-Pascal_SASS_SIM!AF22)/Pascal_SASS_SIM!AF22</f>
        <v>0.2960106162395289</v>
      </c>
      <c r="G24" s="74">
        <f>(Turing_SASS_SIM!AE20-Volta_SASS_SIM!AE20)/Volta_SASS_SIM!AE20</f>
        <v>-0.17511416507941013</v>
      </c>
      <c r="H24" s="74">
        <f>(Turing_SASS_SIM!AF20-Volta_SASS_SIM!AF20)/Volta_SASS_SIM!AF20</f>
        <v>-0.1285497733151616</v>
      </c>
      <c r="I24" s="83">
        <f t="shared" si="0"/>
        <v>0.14614062348042231</v>
      </c>
      <c r="J24" s="84">
        <f t="shared" si="1"/>
        <v>8.9470261667065065E-3</v>
      </c>
      <c r="K24" s="85">
        <f t="shared" si="2"/>
        <v>4.6564391764248536E-2</v>
      </c>
    </row>
    <row r="25" spans="2:11" x14ac:dyDescent="0.35">
      <c r="B25" s="109" t="s">
        <v>181</v>
      </c>
      <c r="C25" s="105">
        <f>(Pascal_SASS_SIM!AE23-Volta_SASS_SIM!AE25)/Volta_SASS_SIM!AE25</f>
        <v>-6.4997697426900314E-2</v>
      </c>
      <c r="D25" s="105">
        <f>(Pascal_SASS_SIM!AF23-Volta_SASS_SIM!AF25)/Volta_SASS_SIM!AF25</f>
        <v>-7.4108011168161018E-3</v>
      </c>
      <c r="E25" s="74">
        <f>(Turing_SASS_SIM!AE25-Pascal_SASS_SIM!AE23)/Pascal_SASS_SIM!AE23</f>
        <v>7.0059201188470505E-2</v>
      </c>
      <c r="F25" s="74">
        <f>(Turing_SASS_SIM!AF25-Pascal_SASS_SIM!AF23)/Pascal_SASS_SIM!AF23</f>
        <v>0.12304729295955488</v>
      </c>
      <c r="G25" s="74">
        <f>(Turing_SASS_SIM!AE21-Volta_SASS_SIM!AE21)/Volta_SASS_SIM!AE21</f>
        <v>-0.13729378321815947</v>
      </c>
      <c r="H25" s="74">
        <f>(Turing_SASS_SIM!AF21-Volta_SASS_SIM!AF21)/Volta_SASS_SIM!AF21</f>
        <v>-8.5196730220679057E-2</v>
      </c>
      <c r="I25" s="83">
        <f t="shared" si="0"/>
        <v>5.7586896310084214E-2</v>
      </c>
      <c r="J25" s="84">
        <f t="shared" si="1"/>
        <v>5.2988091771084378E-2</v>
      </c>
      <c r="K25" s="85">
        <f t="shared" si="2"/>
        <v>5.2097052997480409E-2</v>
      </c>
    </row>
    <row r="26" spans="2:11" x14ac:dyDescent="0.35">
      <c r="B26" s="109" t="s">
        <v>174</v>
      </c>
      <c r="C26" s="105">
        <f>(Pascal_SASS_SIM!AE24-Volta_SASS_SIM!AE26)/Volta_SASS_SIM!AE26</f>
        <v>-0.12111540669741579</v>
      </c>
      <c r="D26" s="105">
        <f>(Pascal_SASS_SIM!AF24-Volta_SASS_SIM!AF26)/Volta_SASS_SIM!AF26</f>
        <v>-2.6145154471634111E-2</v>
      </c>
      <c r="E26" s="74">
        <f>(Turing_SASS_SIM!AE26-Pascal_SASS_SIM!AE24)/Pascal_SASS_SIM!AE24</f>
        <v>0.36474104937911495</v>
      </c>
      <c r="F26" s="74">
        <f>(Turing_SASS_SIM!AF26-Pascal_SASS_SIM!AF24)/Pascal_SASS_SIM!AF24</f>
        <v>0.23063190039934245</v>
      </c>
      <c r="G26" s="74">
        <f>(Turing_SASS_SIM!AE22-Volta_SASS_SIM!AE22)/Volta_SASS_SIM!AE22</f>
        <v>-0.10053293625329932</v>
      </c>
      <c r="H26" s="74">
        <f>(Turing_SASS_SIM!AF22-Volta_SASS_SIM!AF22)/Volta_SASS_SIM!AF22</f>
        <v>0.11920252111301129</v>
      </c>
      <c r="I26" s="83">
        <f t="shared" si="0"/>
        <v>9.4970252225781676E-2</v>
      </c>
      <c r="J26" s="84">
        <f t="shared" si="1"/>
        <v>0.1341091489797725</v>
      </c>
      <c r="K26" s="85">
        <f t="shared" si="2"/>
        <v>0.21973545736631062</v>
      </c>
    </row>
    <row r="27" spans="2:11" x14ac:dyDescent="0.35">
      <c r="B27" s="109" t="s">
        <v>202</v>
      </c>
      <c r="C27" s="105">
        <f>(Pascal_SASS_SIM!AE25-Volta_SASS_SIM!AE27)/Volta_SASS_SIM!AE27</f>
        <v>-0.4153630559712661</v>
      </c>
      <c r="D27" s="105">
        <f>(Pascal_SASS_SIM!AF25-Volta_SASS_SIM!AF27)/Volta_SASS_SIM!AF27</f>
        <v>-0.25349474167348474</v>
      </c>
      <c r="E27" s="74">
        <f>(Turing_SASS_SIM!AE27-Pascal_SASS_SIM!AE25)/Pascal_SASS_SIM!AE25</f>
        <v>0.34080526376857923</v>
      </c>
      <c r="F27" s="74">
        <f>(Turing_SASS_SIM!AF27-Pascal_SASS_SIM!AF25)/Pascal_SASS_SIM!AF25</f>
        <v>0.17307403137687319</v>
      </c>
      <c r="G27" s="74">
        <f>(Turing_SASS_SIM!AE23-Volta_SASS_SIM!AE23)/Volta_SASS_SIM!AE23</f>
        <v>-0.14146696616433707</v>
      </c>
      <c r="H27" s="74">
        <f>(Turing_SASS_SIM!AF23-Volta_SASS_SIM!AF23)/Volta_SASS_SIM!AF23</f>
        <v>-0.20530629547855883</v>
      </c>
      <c r="I27" s="83">
        <f t="shared" si="0"/>
        <v>0.16186831429778137</v>
      </c>
      <c r="J27" s="84">
        <f t="shared" si="1"/>
        <v>0.16773123239170604</v>
      </c>
      <c r="K27" s="85">
        <f t="shared" si="2"/>
        <v>6.383932931422176E-2</v>
      </c>
    </row>
    <row r="28" spans="2:11" x14ac:dyDescent="0.35">
      <c r="B28" s="110" t="s">
        <v>192</v>
      </c>
      <c r="C28" s="105">
        <f>(Pascal_SASS_SIM!AE26-Volta_SASS_SIM!AE28)/Volta_SASS_SIM!AE28</f>
        <v>-0.36692966077805561</v>
      </c>
      <c r="D28" s="105">
        <f>(Pascal_SASS_SIM!AF26-Volta_SASS_SIM!AF28)/Volta_SASS_SIM!AF28</f>
        <v>-0.31643904638150044</v>
      </c>
      <c r="E28" s="74">
        <f>(Turing_SASS_SIM!AE28-Pascal_SASS_SIM!AE26)/Pascal_SASS_SIM!AE26</f>
        <v>0.43986802686098664</v>
      </c>
      <c r="F28" s="74">
        <f>(Turing_SASS_SIM!AF28-Pascal_SASS_SIM!AF26)/Pascal_SASS_SIM!AF26</f>
        <v>6.6802708420622497E-2</v>
      </c>
      <c r="G28" s="74">
        <f>(Turing_SASS_SIM!AE24-Volta_SASS_SIM!AE24)/Volta_SASS_SIM!AE24</f>
        <v>-0.15940931605353548</v>
      </c>
      <c r="H28" s="74">
        <f>(Turing_SASS_SIM!AF24-Volta_SASS_SIM!AF24)/Volta_SASS_SIM!AF24</f>
        <v>2.422724132461308E-2</v>
      </c>
      <c r="I28" s="83">
        <f t="shared" si="0"/>
        <v>5.0490614396555167E-2</v>
      </c>
      <c r="J28" s="84">
        <f t="shared" si="1"/>
        <v>0.37306531844036417</v>
      </c>
      <c r="K28" s="85">
        <f t="shared" si="2"/>
        <v>0.18363655737814855</v>
      </c>
    </row>
    <row r="29" spans="2:11" x14ac:dyDescent="0.35">
      <c r="B29" s="110" t="s">
        <v>196</v>
      </c>
      <c r="C29" s="102"/>
      <c r="D29" s="102"/>
      <c r="E29" s="102"/>
      <c r="F29" s="102"/>
      <c r="G29" s="74">
        <f>(Turing_SASS_SIM!AE25-Volta_SASS_SIM!AE25)/Volta_SASS_SIM!AE25</f>
        <v>5.0781700075163924E-4</v>
      </c>
      <c r="H29" s="74">
        <f>(Turing_SASS_SIM!AF25-Volta_SASS_SIM!AF25)/Volta_SASS_SIM!AF25</f>
        <v>0.11472461282665292</v>
      </c>
      <c r="I29" s="94"/>
      <c r="J29" s="95"/>
      <c r="K29" s="85">
        <f t="shared" si="2"/>
        <v>0.11421679582590127</v>
      </c>
    </row>
    <row r="30" spans="2:11" x14ac:dyDescent="0.35">
      <c r="B30" s="110" t="s">
        <v>193</v>
      </c>
      <c r="C30" s="102"/>
      <c r="D30" s="102"/>
      <c r="E30" s="102"/>
      <c r="F30" s="102"/>
      <c r="G30" s="74">
        <f>(Turing_SASS_SIM!AE26-Volta_SASS_SIM!AE26)/Volta_SASS_SIM!AE26</f>
        <v>0.19944988214690543</v>
      </c>
      <c r="H30" s="74">
        <f>(Turing_SASS_SIM!AF26-Volta_SASS_SIM!AF26)/Volta_SASS_SIM!AF26</f>
        <v>0.198456839265681</v>
      </c>
      <c r="I30" s="96"/>
      <c r="J30" s="97"/>
      <c r="K30" s="85">
        <f t="shared" si="2"/>
        <v>9.930428812244263E-4</v>
      </c>
    </row>
    <row r="31" spans="2:11" x14ac:dyDescent="0.35">
      <c r="B31" s="110" t="s">
        <v>194</v>
      </c>
      <c r="C31" s="102"/>
      <c r="D31" s="102"/>
      <c r="E31" s="102"/>
      <c r="F31" s="102"/>
      <c r="G31" s="74">
        <f>(Turing_SASS_SIM!AE27-Volta_SASS_SIM!AE27)/Volta_SASS_SIM!AE27</f>
        <v>-0.21611570805269736</v>
      </c>
      <c r="H31" s="74">
        <f>(Turing_SASS_SIM!AF27-Volta_SASS_SIM!AF27)/Volta_SASS_SIM!AF27</f>
        <v>-0.1242940671708806</v>
      </c>
      <c r="I31" s="98"/>
      <c r="J31" s="99"/>
      <c r="K31" s="85">
        <f t="shared" si="2"/>
        <v>9.1821640881816768E-2</v>
      </c>
    </row>
    <row r="32" spans="2:11" ht="15" thickBot="1" x14ac:dyDescent="0.4">
      <c r="B32" s="111" t="s">
        <v>195</v>
      </c>
      <c r="C32" s="103"/>
      <c r="D32" s="103"/>
      <c r="E32" s="103"/>
      <c r="F32" s="103"/>
      <c r="G32" s="74">
        <f>(Turing_SASS_SIM!AE28-Volta_SASS_SIM!AE28)/Volta_SASS_SIM!AE28</f>
        <v>-8.846225980028348E-2</v>
      </c>
      <c r="H32" s="74">
        <f>(Turing_SASS_SIM!AF28-Volta_SASS_SIM!AF28)/Volta_SASS_SIM!AF28</f>
        <v>-0.27077532330920118</v>
      </c>
      <c r="I32" s="100"/>
      <c r="J32" s="101"/>
      <c r="K32" s="89">
        <f t="shared" si="2"/>
        <v>0.18231306350891768</v>
      </c>
    </row>
    <row r="33" spans="2:11" ht="15" thickBot="1" x14ac:dyDescent="0.4">
      <c r="B33" s="90" t="s">
        <v>211</v>
      </c>
      <c r="C33" s="91">
        <f>AVERAGE(C7:C28)</f>
        <v>-0.2693723047736763</v>
      </c>
      <c r="D33" s="92">
        <f>AVERAGE(D7:D28)</f>
        <v>-0.256473642265728</v>
      </c>
      <c r="E33" s="93">
        <f>AVERAGE(E7:E28)</f>
        <v>0.24718035262553831</v>
      </c>
      <c r="F33" s="92">
        <f>AVERAGE(F7:F28)</f>
        <v>0.26625509171380357</v>
      </c>
      <c r="G33" s="93">
        <f>AVERAGE(G7:G32)</f>
        <v>-8.8995900656560128E-2</v>
      </c>
      <c r="H33" s="92">
        <f>AVERAGE(H7:H32)</f>
        <v>-5.2310116260437495E-2</v>
      </c>
      <c r="I33" s="86">
        <f>AVERAGE(I7:I28)</f>
        <v>0.10241277904843162</v>
      </c>
      <c r="J33" s="87">
        <f>AVERAGE(J7:J28)</f>
        <v>0.205397018528509</v>
      </c>
      <c r="K33" s="88">
        <f>AVERAGE(K7:K32)</f>
        <v>0.13834777046645105</v>
      </c>
    </row>
  </sheetData>
  <mergeCells count="4">
    <mergeCell ref="I5:K5"/>
    <mergeCell ref="C5:D5"/>
    <mergeCell ref="G5:H5"/>
    <mergeCell ref="E5:F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32125-4636-40DB-9DB4-39227CD73246}">
  <dimension ref="A1:BR163"/>
  <sheetViews>
    <sheetView showZeros="0" zoomScale="70" zoomScaleNormal="70" workbookViewId="0">
      <selection activeCell="AF3" sqref="AF3:AF28"/>
    </sheetView>
  </sheetViews>
  <sheetFormatPr defaultColWidth="5.6328125" defaultRowHeight="14.5" x14ac:dyDescent="0.35"/>
  <cols>
    <col min="1" max="1" width="28.453125" style="40" customWidth="1"/>
    <col min="2" max="2" width="22.453125" style="40" customWidth="1"/>
    <col min="3" max="3" width="11.1796875" style="40" customWidth="1"/>
    <col min="4" max="4" width="15.36328125" style="40" customWidth="1"/>
    <col min="5" max="5" width="25.6328125" style="40" customWidth="1"/>
    <col min="6" max="6" width="7.453125" style="40" customWidth="1"/>
    <col min="7" max="11" width="8.6328125" style="40" customWidth="1"/>
    <col min="12" max="13" width="8.6328125" style="6" customWidth="1"/>
    <col min="14" max="14" width="8.6328125" style="40" customWidth="1"/>
    <col min="15" max="15" width="11.453125" style="40" customWidth="1"/>
    <col min="16" max="16" width="10.36328125" style="40" customWidth="1"/>
    <col min="17" max="17" width="11.453125" style="40" customWidth="1"/>
    <col min="18" max="20" width="8.6328125" style="40" customWidth="1"/>
    <col min="21" max="22" width="10.6328125" style="40" customWidth="1"/>
    <col min="23" max="27" width="8.6328125" style="40" customWidth="1"/>
    <col min="28" max="28" width="26.1796875" style="40" customWidth="1"/>
    <col min="29" max="29" width="10.6328125" style="40" customWidth="1"/>
    <col min="30" max="30" width="10.453125" style="40" customWidth="1"/>
    <col min="31" max="31" width="10.1796875" style="40" customWidth="1"/>
    <col min="32" max="32" width="10.453125" style="40" customWidth="1"/>
    <col min="33" max="33" width="14.453125" style="40" customWidth="1"/>
    <col min="34" max="34" width="28.1796875" style="40" customWidth="1"/>
    <col min="35" max="35" width="24" style="40" customWidth="1"/>
    <col min="36" max="36" width="15.1796875" style="40" customWidth="1"/>
    <col min="37" max="37" width="12.36328125" style="40" customWidth="1"/>
    <col min="38" max="38" width="11.453125" style="40" customWidth="1"/>
    <col min="39" max="39" width="13" style="40" customWidth="1"/>
    <col min="40" max="40" width="15.81640625" style="40" customWidth="1"/>
    <col min="41" max="41" width="12.81640625" style="40" customWidth="1"/>
    <col min="42" max="42" width="10.6328125" style="40" customWidth="1"/>
    <col min="43" max="43" width="5.6328125" style="40"/>
    <col min="44" max="44" width="10.6328125" style="40" customWidth="1"/>
    <col min="45" max="45" width="7.6328125" style="40" customWidth="1"/>
    <col min="46" max="46" width="9.453125" style="40" customWidth="1"/>
    <col min="47" max="47" width="7.6328125" style="40" customWidth="1"/>
    <col min="48" max="49" width="8.453125" style="40" customWidth="1"/>
    <col min="50" max="50" width="28.1796875" style="40" customWidth="1"/>
    <col min="51" max="51" width="9.453125" style="40" customWidth="1"/>
    <col min="52" max="52" width="8.81640625" style="40" customWidth="1"/>
    <col min="53" max="53" width="19.453125" style="40" customWidth="1"/>
    <col min="54" max="54" width="23" style="40" customWidth="1"/>
    <col min="55" max="55" width="17.6328125" style="40" customWidth="1"/>
    <col min="56" max="56" width="27.1796875" style="40" customWidth="1"/>
    <col min="57" max="57" width="27.36328125" style="40" customWidth="1"/>
    <col min="58" max="58" width="22.81640625" style="40" customWidth="1"/>
    <col min="59" max="59" width="17.6328125" style="40" customWidth="1"/>
    <col min="60" max="60" width="23.6328125" style="40" customWidth="1"/>
    <col min="61" max="61" width="16.81640625" style="40" customWidth="1"/>
    <col min="62" max="16384" width="5.6328125" style="40"/>
  </cols>
  <sheetData>
    <row r="1" spans="1:70" s="20" customFormat="1" ht="35.25" customHeight="1" x14ac:dyDescent="0.35">
      <c r="A1" s="127" t="s">
        <v>2</v>
      </c>
      <c r="B1" s="127" t="s">
        <v>21</v>
      </c>
      <c r="C1" s="127" t="s">
        <v>22</v>
      </c>
      <c r="D1" s="127" t="s">
        <v>51</v>
      </c>
      <c r="E1" s="127" t="s">
        <v>23</v>
      </c>
      <c r="F1" s="125" t="s">
        <v>75</v>
      </c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26"/>
      <c r="AD1" s="126"/>
      <c r="AE1" s="127" t="s">
        <v>76</v>
      </c>
      <c r="AF1" s="127" t="s">
        <v>77</v>
      </c>
      <c r="AG1" s="42"/>
      <c r="AH1" s="127" t="s">
        <v>67</v>
      </c>
      <c r="AI1" s="127" t="s">
        <v>68</v>
      </c>
      <c r="AJ1" s="127" t="s">
        <v>69</v>
      </c>
      <c r="AK1" s="132" t="s">
        <v>78</v>
      </c>
      <c r="AL1" s="40"/>
      <c r="AS1" s="51"/>
      <c r="AT1" s="51"/>
      <c r="AU1" s="51"/>
      <c r="AV1" s="51"/>
      <c r="AW1" s="51"/>
      <c r="AX1" s="51"/>
      <c r="AY1" s="51"/>
      <c r="AZ1" s="51"/>
      <c r="BA1" s="51"/>
      <c r="BB1" s="51"/>
      <c r="BC1" s="51"/>
      <c r="BD1" s="51"/>
      <c r="BE1" s="51"/>
      <c r="BF1" s="51"/>
      <c r="BG1" s="51"/>
      <c r="BH1" s="51"/>
      <c r="BI1" s="51"/>
      <c r="BJ1" s="51"/>
      <c r="BK1" s="51"/>
      <c r="BL1" s="51"/>
      <c r="BM1" s="51"/>
      <c r="BN1" s="51"/>
      <c r="BO1" s="51"/>
      <c r="BP1" s="51"/>
      <c r="BQ1" s="51"/>
      <c r="BR1" s="51"/>
    </row>
    <row r="2" spans="1:70" s="20" customFormat="1" ht="35.25" customHeight="1" x14ac:dyDescent="0.35">
      <c r="A2" s="128"/>
      <c r="B2" s="128"/>
      <c r="C2" s="128"/>
      <c r="D2" s="128"/>
      <c r="E2" s="128"/>
      <c r="F2" s="21" t="s">
        <v>123</v>
      </c>
      <c r="G2" s="21" t="s">
        <v>124</v>
      </c>
      <c r="H2" s="21" t="s">
        <v>125</v>
      </c>
      <c r="I2" s="21" t="s">
        <v>126</v>
      </c>
      <c r="J2" s="21" t="s">
        <v>127</v>
      </c>
      <c r="K2" s="21" t="s">
        <v>128</v>
      </c>
      <c r="L2" s="21" t="s">
        <v>129</v>
      </c>
      <c r="M2" s="21" t="s">
        <v>130</v>
      </c>
      <c r="N2" s="21" t="s">
        <v>131</v>
      </c>
      <c r="O2" s="21" t="s">
        <v>132</v>
      </c>
      <c r="P2" s="21" t="s">
        <v>133</v>
      </c>
      <c r="Q2" s="21" t="s">
        <v>134</v>
      </c>
      <c r="R2" s="21" t="s">
        <v>135</v>
      </c>
      <c r="S2" s="21" t="s">
        <v>136</v>
      </c>
      <c r="T2" s="21" t="s">
        <v>137</v>
      </c>
      <c r="U2" s="21" t="s">
        <v>138</v>
      </c>
      <c r="V2" s="21" t="s">
        <v>139</v>
      </c>
      <c r="W2" s="21" t="s">
        <v>140</v>
      </c>
      <c r="X2" s="21" t="s">
        <v>141</v>
      </c>
      <c r="Y2" s="21" t="s">
        <v>142</v>
      </c>
      <c r="Z2" s="21" t="s">
        <v>143</v>
      </c>
      <c r="AA2" s="21" t="s">
        <v>144</v>
      </c>
      <c r="AB2" s="21" t="s">
        <v>145</v>
      </c>
      <c r="AC2" s="21" t="s">
        <v>84</v>
      </c>
      <c r="AD2" s="21" t="s">
        <v>83</v>
      </c>
      <c r="AE2" s="128"/>
      <c r="AF2" s="128"/>
      <c r="AG2" s="52"/>
      <c r="AH2" s="128"/>
      <c r="AI2" s="128"/>
      <c r="AJ2" s="128"/>
      <c r="AK2" s="133"/>
      <c r="AL2" s="40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</row>
    <row r="3" spans="1:70" ht="15.5" x14ac:dyDescent="0.35">
      <c r="A3" s="44" t="s">
        <v>65</v>
      </c>
      <c r="B3" s="13" t="s">
        <v>117</v>
      </c>
      <c r="C3" s="5">
        <v>2</v>
      </c>
      <c r="D3" s="41">
        <v>0.48469828306774893</v>
      </c>
      <c r="E3" s="5" t="s">
        <v>94</v>
      </c>
      <c r="F3" s="32">
        <v>1.0389200000000001</v>
      </c>
      <c r="G3" s="32">
        <v>17.657599999999999</v>
      </c>
      <c r="H3" s="32">
        <v>20.800799999999999</v>
      </c>
      <c r="I3" s="32">
        <v>9.8014599999999993E-2</v>
      </c>
      <c r="J3" s="32">
        <v>0</v>
      </c>
      <c r="K3" s="32">
        <v>27.077999999999999</v>
      </c>
      <c r="L3" s="32">
        <v>10.706200000000001</v>
      </c>
      <c r="M3" s="32">
        <v>0</v>
      </c>
      <c r="N3" s="32">
        <v>0</v>
      </c>
      <c r="O3" s="32">
        <v>6.0972200000000001</v>
      </c>
      <c r="P3" s="32">
        <v>0</v>
      </c>
      <c r="Q3" s="32">
        <v>0</v>
      </c>
      <c r="R3" s="32">
        <v>0</v>
      </c>
      <c r="S3" s="32">
        <v>0</v>
      </c>
      <c r="T3" s="32">
        <v>0</v>
      </c>
      <c r="U3" s="32">
        <v>0</v>
      </c>
      <c r="V3" s="32">
        <v>0</v>
      </c>
      <c r="W3" s="32">
        <v>0</v>
      </c>
      <c r="X3" s="32">
        <v>2.8154599999999999</v>
      </c>
      <c r="Y3" s="32">
        <v>3.9329700000000001</v>
      </c>
      <c r="Z3" s="32">
        <v>12.876609999999999</v>
      </c>
      <c r="AA3" s="32">
        <v>2.4479600000000001</v>
      </c>
      <c r="AB3" s="32">
        <v>2.0712199999999998</v>
      </c>
      <c r="AC3" s="32">
        <v>32.325200000000002</v>
      </c>
      <c r="AD3" s="32">
        <v>28.756699999999999</v>
      </c>
      <c r="AE3" s="32">
        <f t="shared" ref="AE3:AE28" si="0">SUM(F3:AD3)</f>
        <v>168.70287459999997</v>
      </c>
      <c r="AF3" s="19">
        <v>172.69880000000001</v>
      </c>
      <c r="AG3" s="52"/>
      <c r="AH3" s="7">
        <f t="shared" ref="AH3:AH28" si="1">(AE3-AF3)/AF3</f>
        <v>-2.3138119083630185E-2</v>
      </c>
      <c r="AI3" s="14">
        <f t="shared" ref="AI3:AI28" si="2">ABS(AH3)</f>
        <v>2.3138119083630185E-2</v>
      </c>
      <c r="AJ3" s="15">
        <f t="shared" ref="AJ3:AJ28" si="3">AE3-AF3</f>
        <v>-3.9959254000000328</v>
      </c>
      <c r="AK3" s="48">
        <f t="shared" ref="AK3:AK28" si="4">ABS(AJ3)</f>
        <v>3.9959254000000328</v>
      </c>
      <c r="AL3" s="70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</row>
    <row r="4" spans="1:70" ht="15.5" x14ac:dyDescent="0.35">
      <c r="A4" s="4" t="s">
        <v>65</v>
      </c>
      <c r="B4" s="5" t="s">
        <v>117</v>
      </c>
      <c r="C4" s="5">
        <v>2</v>
      </c>
      <c r="D4" s="41">
        <v>0.51530171693225113</v>
      </c>
      <c r="E4" s="5" t="s">
        <v>95</v>
      </c>
      <c r="F4" s="32">
        <v>1.00196</v>
      </c>
      <c r="G4" s="32">
        <v>13.015700000000001</v>
      </c>
      <c r="H4" s="32">
        <v>15.6608</v>
      </c>
      <c r="I4" s="32">
        <v>7.9794000000000004E-2</v>
      </c>
      <c r="J4" s="32">
        <v>0</v>
      </c>
      <c r="K4" s="32">
        <v>22.571999999999999</v>
      </c>
      <c r="L4" s="32">
        <v>9.9469999999999992</v>
      </c>
      <c r="M4" s="32">
        <v>0</v>
      </c>
      <c r="N4" s="32">
        <v>0</v>
      </c>
      <c r="O4" s="32">
        <v>5.9260099999999998</v>
      </c>
      <c r="P4" s="32">
        <v>0</v>
      </c>
      <c r="Q4" s="32">
        <v>0</v>
      </c>
      <c r="R4" s="32">
        <v>0</v>
      </c>
      <c r="S4" s="32">
        <v>0</v>
      </c>
      <c r="T4" s="32">
        <v>0</v>
      </c>
      <c r="U4" s="32">
        <v>0</v>
      </c>
      <c r="V4" s="32">
        <v>0</v>
      </c>
      <c r="W4" s="32">
        <v>0</v>
      </c>
      <c r="X4" s="32">
        <v>2.7016300000000002</v>
      </c>
      <c r="Y4" s="32">
        <v>3.219471</v>
      </c>
      <c r="Z4" s="32">
        <v>11.519780000000001</v>
      </c>
      <c r="AA4" s="32">
        <v>2.3974799999999998</v>
      </c>
      <c r="AB4" s="32">
        <v>1.87999</v>
      </c>
      <c r="AC4" s="32">
        <v>32.325200000000002</v>
      </c>
      <c r="AD4" s="32">
        <v>29.395299999999999</v>
      </c>
      <c r="AE4" s="32">
        <f t="shared" si="0"/>
        <v>151.64211499999999</v>
      </c>
      <c r="AF4" s="19">
        <v>156.97620000000001</v>
      </c>
      <c r="AG4" s="52"/>
      <c r="AH4" s="7">
        <f t="shared" si="1"/>
        <v>-3.3980214835115236E-2</v>
      </c>
      <c r="AI4" s="3">
        <f t="shared" si="2"/>
        <v>3.3980214835115236E-2</v>
      </c>
      <c r="AJ4" s="32">
        <f t="shared" si="3"/>
        <v>-5.334085000000016</v>
      </c>
      <c r="AK4" s="49">
        <f t="shared" si="4"/>
        <v>5.334085000000016</v>
      </c>
      <c r="AL4" s="70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1"/>
      <c r="BE4" s="51"/>
      <c r="BF4" s="51"/>
      <c r="BG4" s="51"/>
      <c r="BH4" s="51"/>
      <c r="BI4" s="51"/>
      <c r="BJ4" s="51"/>
      <c r="BK4" s="51"/>
      <c r="BL4" s="51"/>
      <c r="BM4" s="51"/>
      <c r="BN4" s="51"/>
      <c r="BO4" s="51"/>
      <c r="BP4" s="51"/>
      <c r="BQ4" s="51"/>
      <c r="BR4" s="51"/>
    </row>
    <row r="5" spans="1:70" ht="15.5" x14ac:dyDescent="0.35">
      <c r="A5" s="4" t="s">
        <v>66</v>
      </c>
      <c r="B5" s="5" t="s">
        <v>117</v>
      </c>
      <c r="C5" s="5">
        <v>2</v>
      </c>
      <c r="D5" s="41">
        <v>0.75690314213498466</v>
      </c>
      <c r="E5" s="5" t="s">
        <v>96</v>
      </c>
      <c r="F5" s="32">
        <v>1.1738900000000001</v>
      </c>
      <c r="G5" s="32">
        <v>20.857299999999999</v>
      </c>
      <c r="H5" s="32">
        <v>4.2539800000000003</v>
      </c>
      <c r="I5" s="32">
        <v>5.6189200000000002E-2</v>
      </c>
      <c r="J5" s="32">
        <v>2.0712299999999999</v>
      </c>
      <c r="K5" s="32">
        <v>33.252400000000002</v>
      </c>
      <c r="L5" s="32">
        <v>7.63164</v>
      </c>
      <c r="M5" s="32">
        <v>4.1664099999999999</v>
      </c>
      <c r="N5" s="32">
        <v>0</v>
      </c>
      <c r="O5" s="32">
        <v>6.4675900000000004</v>
      </c>
      <c r="P5" s="32">
        <v>0.16162499999999999</v>
      </c>
      <c r="Q5" s="32">
        <v>0</v>
      </c>
      <c r="R5" s="32">
        <v>0</v>
      </c>
      <c r="S5" s="32">
        <v>0</v>
      </c>
      <c r="T5" s="32">
        <v>2.6147200000000002</v>
      </c>
      <c r="U5" s="32">
        <v>0</v>
      </c>
      <c r="V5" s="32">
        <v>0</v>
      </c>
      <c r="W5" s="32">
        <v>0</v>
      </c>
      <c r="X5" s="32">
        <v>3.0280499999999999</v>
      </c>
      <c r="Y5" s="32">
        <v>5.32585</v>
      </c>
      <c r="Z5" s="32">
        <v>2.5938599999999998</v>
      </c>
      <c r="AA5" s="32">
        <v>2.2510300000000001</v>
      </c>
      <c r="AB5" s="32">
        <v>3.49369</v>
      </c>
      <c r="AC5" s="32">
        <v>32.325200000000002</v>
      </c>
      <c r="AD5" s="32">
        <v>27.1432</v>
      </c>
      <c r="AE5" s="32">
        <f t="shared" si="0"/>
        <v>158.86785420000001</v>
      </c>
      <c r="AF5" s="19">
        <v>219.7978</v>
      </c>
      <c r="AG5" s="52"/>
      <c r="AH5" s="7">
        <f t="shared" si="1"/>
        <v>-0.27720907943573586</v>
      </c>
      <c r="AI5" s="3">
        <f t="shared" si="2"/>
        <v>0.27720907943573586</v>
      </c>
      <c r="AJ5" s="32">
        <f t="shared" si="3"/>
        <v>-60.929945799999985</v>
      </c>
      <c r="AK5" s="49">
        <f t="shared" si="4"/>
        <v>60.929945799999985</v>
      </c>
      <c r="AL5" s="70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1"/>
      <c r="BG5" s="51"/>
      <c r="BH5" s="51"/>
      <c r="BI5" s="51"/>
      <c r="BJ5" s="51"/>
      <c r="BK5" s="51"/>
      <c r="BL5" s="51"/>
      <c r="BM5" s="51"/>
      <c r="BN5" s="51"/>
      <c r="BO5" s="51"/>
      <c r="BP5" s="51"/>
      <c r="BQ5" s="51"/>
      <c r="BR5" s="51"/>
    </row>
    <row r="6" spans="1:70" ht="15.5" x14ac:dyDescent="0.35">
      <c r="A6" s="4" t="s">
        <v>66</v>
      </c>
      <c r="B6" s="5" t="s">
        <v>117</v>
      </c>
      <c r="C6" s="5">
        <v>2</v>
      </c>
      <c r="D6" s="41">
        <v>0.24309685786501534</v>
      </c>
      <c r="E6" s="5" t="s">
        <v>97</v>
      </c>
      <c r="F6" s="32">
        <v>0.40992299999999998</v>
      </c>
      <c r="G6" s="32">
        <v>5.2242600000000001</v>
      </c>
      <c r="H6" s="32">
        <v>15.2463</v>
      </c>
      <c r="I6" s="32">
        <v>9.6010799999999993E-2</v>
      </c>
      <c r="J6" s="32">
        <v>3.0849900000000001E-3</v>
      </c>
      <c r="K6" s="32">
        <v>11.6843</v>
      </c>
      <c r="L6" s="32">
        <v>2.1043599999999998</v>
      </c>
      <c r="M6" s="32">
        <v>4.5459699999999996</v>
      </c>
      <c r="N6" s="32">
        <v>0.74113200000000001</v>
      </c>
      <c r="O6" s="32">
        <v>1.3513999999999999</v>
      </c>
      <c r="P6" s="32">
        <v>0</v>
      </c>
      <c r="Q6" s="32">
        <v>0</v>
      </c>
      <c r="R6" s="32">
        <v>0</v>
      </c>
      <c r="S6" s="32">
        <v>0</v>
      </c>
      <c r="T6" s="32">
        <v>0</v>
      </c>
      <c r="U6" s="32">
        <v>1.55064</v>
      </c>
      <c r="V6" s="32">
        <v>0</v>
      </c>
      <c r="W6" s="32">
        <v>0</v>
      </c>
      <c r="X6" s="32">
        <v>1.15188</v>
      </c>
      <c r="Y6" s="32">
        <v>9.86479999999999</v>
      </c>
      <c r="Z6" s="32">
        <v>30.883109999999999</v>
      </c>
      <c r="AA6" s="32">
        <v>1.0644800000000001</v>
      </c>
      <c r="AB6" s="32">
        <v>4.4917699999999998</v>
      </c>
      <c r="AC6" s="32">
        <v>32.325200000000002</v>
      </c>
      <c r="AD6" s="32">
        <v>32.735700000000001</v>
      </c>
      <c r="AE6" s="32">
        <f t="shared" si="0"/>
        <v>155.47432079000001</v>
      </c>
      <c r="AF6" s="19">
        <v>152.1182</v>
      </c>
      <c r="AG6" s="52"/>
      <c r="AH6" s="7">
        <f t="shared" si="1"/>
        <v>2.2062585476294128E-2</v>
      </c>
      <c r="AI6" s="3">
        <f t="shared" si="2"/>
        <v>2.2062585476294128E-2</v>
      </c>
      <c r="AJ6" s="32">
        <f t="shared" si="3"/>
        <v>3.3561207900000056</v>
      </c>
      <c r="AK6" s="49">
        <f t="shared" si="4"/>
        <v>3.3561207900000056</v>
      </c>
      <c r="AL6" s="70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  <c r="BF6" s="51"/>
      <c r="BG6" s="51"/>
      <c r="BH6" s="51"/>
      <c r="BI6" s="51"/>
      <c r="BJ6" s="51"/>
      <c r="BK6" s="51"/>
      <c r="BL6" s="51"/>
      <c r="BM6" s="51"/>
      <c r="BN6" s="51"/>
      <c r="BO6" s="51"/>
      <c r="BP6" s="51"/>
      <c r="BQ6" s="51"/>
      <c r="BR6" s="51"/>
    </row>
    <row r="7" spans="1:70" ht="15.5" x14ac:dyDescent="0.35">
      <c r="A7" s="4" t="s">
        <v>118</v>
      </c>
      <c r="B7" s="5" t="s">
        <v>85</v>
      </c>
      <c r="C7" s="5">
        <v>1</v>
      </c>
      <c r="D7" s="41">
        <v>1</v>
      </c>
      <c r="E7" s="5" t="s">
        <v>98</v>
      </c>
      <c r="F7" s="32">
        <v>1.6343799999999999</v>
      </c>
      <c r="G7" s="32">
        <v>21.6783</v>
      </c>
      <c r="H7" s="32">
        <v>2.8081100000000001E-4</v>
      </c>
      <c r="I7" s="32">
        <v>1.3800300000000001E-4</v>
      </c>
      <c r="J7" s="32">
        <v>1.92388</v>
      </c>
      <c r="K7" s="32">
        <v>52.401000000000003</v>
      </c>
      <c r="L7" s="32">
        <v>3.92672</v>
      </c>
      <c r="M7" s="32">
        <v>8.5333999999999993E-2</v>
      </c>
      <c r="N7" s="32">
        <v>0</v>
      </c>
      <c r="O7" s="32">
        <v>5.9874799999999997E-4</v>
      </c>
      <c r="P7" s="32">
        <v>15.303699999999999</v>
      </c>
      <c r="Q7" s="32">
        <v>0</v>
      </c>
      <c r="R7" s="32">
        <v>0</v>
      </c>
      <c r="S7" s="32">
        <v>0</v>
      </c>
      <c r="T7" s="32">
        <v>2.9915500000000001E-2</v>
      </c>
      <c r="U7" s="32">
        <v>0</v>
      </c>
      <c r="V7" s="32">
        <v>0</v>
      </c>
      <c r="W7" s="32">
        <v>0</v>
      </c>
      <c r="X7" s="32">
        <v>4.6174999999999997</v>
      </c>
      <c r="Y7" s="32">
        <v>7.4684E-3</v>
      </c>
      <c r="Z7" s="32">
        <v>0.55272032999999998</v>
      </c>
      <c r="AA7" s="32">
        <v>3.7198199999999999</v>
      </c>
      <c r="AB7" s="32">
        <v>0.42043599999999998</v>
      </c>
      <c r="AC7" s="32">
        <v>32.325200000000002</v>
      </c>
      <c r="AD7" s="32">
        <v>34.483899999999998</v>
      </c>
      <c r="AE7" s="32">
        <f t="shared" si="0"/>
        <v>173.111291792</v>
      </c>
      <c r="AF7" s="19">
        <v>169.6574</v>
      </c>
      <c r="AG7" s="52"/>
      <c r="AH7" s="7">
        <f t="shared" si="1"/>
        <v>2.0358037975355084E-2</v>
      </c>
      <c r="AI7" s="3">
        <f t="shared" si="2"/>
        <v>2.0358037975355084E-2</v>
      </c>
      <c r="AJ7" s="32">
        <f t="shared" si="3"/>
        <v>3.4538917920000074</v>
      </c>
      <c r="AK7" s="49">
        <f t="shared" si="4"/>
        <v>3.4538917920000074</v>
      </c>
      <c r="AL7" s="70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1"/>
      <c r="BE7" s="51"/>
      <c r="BF7" s="51"/>
      <c r="BG7" s="51"/>
      <c r="BH7" s="51"/>
      <c r="BI7" s="51"/>
      <c r="BJ7" s="51"/>
      <c r="BK7" s="51"/>
      <c r="BL7" s="51"/>
      <c r="BM7" s="51"/>
      <c r="BN7" s="51"/>
      <c r="BO7" s="51"/>
      <c r="BP7" s="51"/>
      <c r="BQ7" s="51"/>
      <c r="BR7" s="51"/>
    </row>
    <row r="8" spans="1:70" ht="15.5" x14ac:dyDescent="0.35">
      <c r="A8" s="41" t="s">
        <v>163</v>
      </c>
      <c r="B8" s="5" t="s">
        <v>85</v>
      </c>
      <c r="C8" s="5">
        <v>1</v>
      </c>
      <c r="D8" s="41">
        <v>1</v>
      </c>
      <c r="E8" s="5" t="s">
        <v>152</v>
      </c>
      <c r="F8" s="32">
        <v>0.52918799999999999</v>
      </c>
      <c r="G8" s="32">
        <v>6.7839200000000002</v>
      </c>
      <c r="H8" s="32">
        <v>5.2704000000000004</v>
      </c>
      <c r="I8" s="32">
        <v>8.6779900000000004E-4</v>
      </c>
      <c r="J8" s="32">
        <v>2.1550099999999999</v>
      </c>
      <c r="K8" s="32">
        <v>26.425899999999999</v>
      </c>
      <c r="L8" s="32">
        <v>0.97012699999999996</v>
      </c>
      <c r="M8" s="32">
        <v>1.08193E-4</v>
      </c>
      <c r="N8" s="32">
        <v>0</v>
      </c>
      <c r="O8" s="32">
        <v>0.63849800000000001</v>
      </c>
      <c r="P8" s="32">
        <v>3.0857900000000001E-2</v>
      </c>
      <c r="Q8" s="32">
        <v>0</v>
      </c>
      <c r="R8" s="32">
        <v>0</v>
      </c>
      <c r="S8" s="32">
        <v>0</v>
      </c>
      <c r="T8" s="32">
        <v>7.5849300000000006E-5</v>
      </c>
      <c r="U8" s="32">
        <v>0</v>
      </c>
      <c r="V8" s="32">
        <v>71.655500000000004</v>
      </c>
      <c r="W8" s="32">
        <v>0</v>
      </c>
      <c r="X8" s="32">
        <v>1.5053399999999999</v>
      </c>
      <c r="Y8" s="32">
        <v>4.2923</v>
      </c>
      <c r="Z8" s="32">
        <v>11.966329999999999</v>
      </c>
      <c r="AA8" s="32">
        <v>1.40744</v>
      </c>
      <c r="AB8" s="32">
        <v>0.41071200000000002</v>
      </c>
      <c r="AC8" s="32">
        <v>32.325200000000002</v>
      </c>
      <c r="AD8" s="32">
        <v>37.436799999999998</v>
      </c>
      <c r="AE8" s="32">
        <f>SUM(F8:AD8)</f>
        <v>203.8045747413</v>
      </c>
      <c r="AF8" s="19">
        <v>181.99199999999999</v>
      </c>
      <c r="AG8" s="52"/>
      <c r="AH8" s="7">
        <f>(AE8-AF8)/AF8</f>
        <v>0.11985458009857583</v>
      </c>
      <c r="AI8" s="3">
        <f>ABS(AH8)</f>
        <v>0.11985458009857583</v>
      </c>
      <c r="AJ8" s="32">
        <f>AE8-AF8</f>
        <v>21.812574741300011</v>
      </c>
      <c r="AK8" s="49">
        <f>ABS(AJ8)</f>
        <v>21.812574741300011</v>
      </c>
      <c r="AL8" s="70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  <c r="BD8" s="51"/>
      <c r="BE8" s="51"/>
      <c r="BF8" s="51"/>
      <c r="BG8" s="51"/>
      <c r="BH8" s="51"/>
      <c r="BI8" s="51"/>
      <c r="BJ8" s="51"/>
      <c r="BK8" s="51"/>
      <c r="BL8" s="51"/>
      <c r="BM8" s="51"/>
      <c r="BN8" s="51"/>
      <c r="BO8" s="51"/>
      <c r="BP8" s="51"/>
      <c r="BQ8" s="51"/>
      <c r="BR8" s="51"/>
    </row>
    <row r="9" spans="1:70" ht="15.5" x14ac:dyDescent="0.35">
      <c r="A9" s="41" t="s">
        <v>108</v>
      </c>
      <c r="B9" s="41" t="s">
        <v>121</v>
      </c>
      <c r="C9" s="5">
        <v>1</v>
      </c>
      <c r="D9" s="41">
        <v>1</v>
      </c>
      <c r="E9" s="5" t="s">
        <v>110</v>
      </c>
      <c r="F9" s="32">
        <v>0.15419757142857099</v>
      </c>
      <c r="G9" s="32">
        <v>2.18826571428571</v>
      </c>
      <c r="H9" s="32">
        <v>0.79163557142857099</v>
      </c>
      <c r="I9" s="32">
        <v>3.4217385714285699E-3</v>
      </c>
      <c r="J9" s="32">
        <v>0.87884328571428505</v>
      </c>
      <c r="K9" s="32">
        <v>7.3899557142857102</v>
      </c>
      <c r="L9" s="32">
        <v>0.18838242857142801</v>
      </c>
      <c r="M9" s="32">
        <v>3.10674857142857E-4</v>
      </c>
      <c r="N9" s="32">
        <v>0</v>
      </c>
      <c r="O9" s="32">
        <v>0.10492551428571401</v>
      </c>
      <c r="P9" s="32">
        <v>5.9017657142857102E-3</v>
      </c>
      <c r="Q9" s="32">
        <v>0</v>
      </c>
      <c r="R9" s="32">
        <v>0</v>
      </c>
      <c r="S9" s="32">
        <v>0</v>
      </c>
      <c r="T9" s="32">
        <v>0</v>
      </c>
      <c r="U9" s="32">
        <v>0</v>
      </c>
      <c r="V9" s="32">
        <v>20.093499999999999</v>
      </c>
      <c r="W9" s="32">
        <v>0</v>
      </c>
      <c r="X9" s="32">
        <v>0.44009999999999999</v>
      </c>
      <c r="Y9" s="32">
        <v>0.53341780000000005</v>
      </c>
      <c r="Z9" s="32">
        <v>5.9361934285714204</v>
      </c>
      <c r="AA9" s="32">
        <v>0.39803699999999997</v>
      </c>
      <c r="AB9" s="32">
        <v>17.088657142857102</v>
      </c>
      <c r="AC9" s="32">
        <v>32.325200000000002</v>
      </c>
      <c r="AD9" s="32">
        <v>9.0084614285714206</v>
      </c>
      <c r="AE9" s="32">
        <f>SUM(F9:AD9)</f>
        <v>97.529406779142789</v>
      </c>
      <c r="AF9" s="19">
        <v>101.92142</v>
      </c>
      <c r="AG9" s="52"/>
      <c r="AH9" s="7">
        <f>(AE9-AF9)/AF9</f>
        <v>-4.3092151000812276E-2</v>
      </c>
      <c r="AI9" s="3">
        <f>ABS(AH9)</f>
        <v>4.3092151000812276E-2</v>
      </c>
      <c r="AJ9" s="32">
        <f>AE9-AF9</f>
        <v>-4.3920132208572085</v>
      </c>
      <c r="AK9" s="49">
        <f>ABS(AJ9)</f>
        <v>4.3920132208572085</v>
      </c>
      <c r="AL9" s="70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51"/>
      <c r="BK9" s="51"/>
      <c r="BL9" s="51"/>
      <c r="BM9" s="51"/>
      <c r="BN9" s="51"/>
      <c r="BO9" s="51"/>
      <c r="BP9" s="51"/>
      <c r="BQ9" s="51"/>
      <c r="BR9" s="51"/>
    </row>
    <row r="10" spans="1:70" ht="15.5" x14ac:dyDescent="0.35">
      <c r="A10" s="41" t="s">
        <v>113</v>
      </c>
      <c r="B10" s="41" t="s">
        <v>121</v>
      </c>
      <c r="C10" s="5">
        <v>1</v>
      </c>
      <c r="D10" s="41">
        <v>1</v>
      </c>
      <c r="E10" s="5" t="s">
        <v>111</v>
      </c>
      <c r="F10" s="32">
        <v>0.245265428571428</v>
      </c>
      <c r="G10" s="32">
        <v>3.27063285714285</v>
      </c>
      <c r="H10" s="32">
        <v>2.4768300000000001</v>
      </c>
      <c r="I10" s="32">
        <v>5.03996857142857E-3</v>
      </c>
      <c r="J10" s="32">
        <v>1.38684571428571</v>
      </c>
      <c r="K10" s="32">
        <v>12.0317285714285</v>
      </c>
      <c r="L10" s="32">
        <v>0.31253414285714198</v>
      </c>
      <c r="M10" s="32">
        <v>3.11367E-4</v>
      </c>
      <c r="N10" s="32">
        <v>0</v>
      </c>
      <c r="O10" s="32">
        <v>0.26328557142857101</v>
      </c>
      <c r="P10" s="32">
        <v>6.9084028571428499E-3</v>
      </c>
      <c r="Q10" s="32">
        <v>0</v>
      </c>
      <c r="R10" s="32">
        <v>0</v>
      </c>
      <c r="S10" s="32">
        <v>0</v>
      </c>
      <c r="T10" s="32">
        <v>0</v>
      </c>
      <c r="U10" s="32">
        <v>0</v>
      </c>
      <c r="V10" s="32">
        <v>32.221185714285703</v>
      </c>
      <c r="W10" s="32">
        <v>0</v>
      </c>
      <c r="X10" s="32">
        <v>0.70031342857142798</v>
      </c>
      <c r="Y10" s="32">
        <v>1.9388301428571399</v>
      </c>
      <c r="Z10" s="32">
        <v>9.9149914285714207</v>
      </c>
      <c r="AA10" s="32">
        <v>0.65229128571428496</v>
      </c>
      <c r="AB10" s="32">
        <v>13.8070428571428</v>
      </c>
      <c r="AC10" s="32">
        <v>32.325200000000002</v>
      </c>
      <c r="AD10" s="32">
        <v>14.5803714285714</v>
      </c>
      <c r="AE10" s="32">
        <f>SUM(F10:AD10)</f>
        <v>126.13960830985695</v>
      </c>
      <c r="AF10" s="19">
        <v>121.6066</v>
      </c>
      <c r="AG10" s="52"/>
      <c r="AH10" s="7">
        <f>(AE10-AF10)/AF10</f>
        <v>3.7276005659700649E-2</v>
      </c>
      <c r="AI10" s="3">
        <f>ABS(AH10)</f>
        <v>3.7276005659700649E-2</v>
      </c>
      <c r="AJ10" s="32">
        <f>AE10-AF10</f>
        <v>4.5330083098569531</v>
      </c>
      <c r="AK10" s="49">
        <f>ABS(AJ10)</f>
        <v>4.5330083098569531</v>
      </c>
      <c r="AL10" s="70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</row>
    <row r="11" spans="1:70" ht="16.5" customHeight="1" x14ac:dyDescent="0.35">
      <c r="A11" s="41" t="s">
        <v>114</v>
      </c>
      <c r="B11" s="41" t="s">
        <v>121</v>
      </c>
      <c r="C11" s="5">
        <v>1</v>
      </c>
      <c r="D11" s="41">
        <v>1</v>
      </c>
      <c r="E11" s="5" t="s">
        <v>112</v>
      </c>
      <c r="F11" s="32">
        <v>0.60930999999999902</v>
      </c>
      <c r="G11" s="32">
        <v>7.9622999999999999</v>
      </c>
      <c r="H11" s="32">
        <v>6.4584700000000002</v>
      </c>
      <c r="I11" s="32">
        <v>1.37579142857142E-2</v>
      </c>
      <c r="J11" s="32">
        <v>3.4715228571428498</v>
      </c>
      <c r="K11" s="32">
        <v>29.776257142857101</v>
      </c>
      <c r="L11" s="32">
        <v>0.84344228571428503</v>
      </c>
      <c r="M11" s="32">
        <v>1.22655314285714E-3</v>
      </c>
      <c r="N11" s="32">
        <v>0</v>
      </c>
      <c r="O11" s="32">
        <v>0.68286800000000003</v>
      </c>
      <c r="P11" s="32">
        <v>2.7213999999999901E-2</v>
      </c>
      <c r="Q11" s="32">
        <v>0</v>
      </c>
      <c r="R11" s="32">
        <v>0</v>
      </c>
      <c r="S11" s="32">
        <v>0</v>
      </c>
      <c r="T11" s="32">
        <v>0</v>
      </c>
      <c r="U11" s="32">
        <v>0</v>
      </c>
      <c r="V11" s="32">
        <v>79.329771428571405</v>
      </c>
      <c r="W11" s="32">
        <v>0</v>
      </c>
      <c r="X11" s="32">
        <v>1.7389471428571399</v>
      </c>
      <c r="Y11" s="32">
        <v>5.6320314285714197</v>
      </c>
      <c r="Z11" s="32">
        <v>9.3551728571428594</v>
      </c>
      <c r="AA11" s="32">
        <v>1.6203228571428501</v>
      </c>
      <c r="AB11" s="32">
        <v>0.58998442857142797</v>
      </c>
      <c r="AC11" s="32">
        <v>32.325200000000002</v>
      </c>
      <c r="AD11" s="32">
        <v>36.5436428571428</v>
      </c>
      <c r="AE11" s="32">
        <f>SUM(F11:AD11)</f>
        <v>216.98144175314269</v>
      </c>
      <c r="AF11" s="19">
        <v>177.99639999999999</v>
      </c>
      <c r="AG11" s="52"/>
      <c r="AH11" s="7">
        <f>(AE11-AF11)/AF11</f>
        <v>0.21902151814948334</v>
      </c>
      <c r="AI11" s="3">
        <f>ABS(AH11)</f>
        <v>0.21902151814948334</v>
      </c>
      <c r="AJ11" s="32">
        <f>AE11-AF11</f>
        <v>38.985041753142696</v>
      </c>
      <c r="AK11" s="49">
        <f>ABS(AJ11)</f>
        <v>38.985041753142696</v>
      </c>
      <c r="AL11" s="70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</row>
    <row r="12" spans="1:70" ht="15.5" x14ac:dyDescent="0.35">
      <c r="A12" s="4" t="s">
        <v>8</v>
      </c>
      <c r="B12" s="5" t="s">
        <v>85</v>
      </c>
      <c r="C12" s="5">
        <v>5</v>
      </c>
      <c r="D12" s="41">
        <v>0.19567872270042602</v>
      </c>
      <c r="E12" s="5" t="s">
        <v>87</v>
      </c>
      <c r="F12" s="32">
        <v>0.56854939999999998</v>
      </c>
      <c r="G12" s="32">
        <v>8.0964469999999995</v>
      </c>
      <c r="H12" s="32">
        <v>1.2722636000000001</v>
      </c>
      <c r="I12" s="32">
        <v>0.13659360000000001</v>
      </c>
      <c r="J12" s="32">
        <v>1.8594539999999999</v>
      </c>
      <c r="K12" s="32">
        <v>14.40485</v>
      </c>
      <c r="L12" s="32">
        <v>3.3965480000000001</v>
      </c>
      <c r="M12" s="32">
        <v>1.5078069999999999</v>
      </c>
      <c r="N12" s="32">
        <v>0</v>
      </c>
      <c r="O12" s="32">
        <v>0.8399877</v>
      </c>
      <c r="P12" s="32">
        <v>2.0905819999999999</v>
      </c>
      <c r="Q12" s="32">
        <v>0</v>
      </c>
      <c r="R12" s="32">
        <v>0</v>
      </c>
      <c r="S12" s="32">
        <v>0</v>
      </c>
      <c r="T12" s="32">
        <v>0</v>
      </c>
      <c r="U12" s="32">
        <v>0</v>
      </c>
      <c r="V12" s="32">
        <v>0</v>
      </c>
      <c r="W12" s="32">
        <v>0.1680277</v>
      </c>
      <c r="X12" s="32">
        <v>1.5517620000000001</v>
      </c>
      <c r="Y12" s="32">
        <v>2.0393587000000002</v>
      </c>
      <c r="Z12" s="32">
        <v>1.14863552</v>
      </c>
      <c r="AA12" s="32">
        <v>1.4938400000000001</v>
      </c>
      <c r="AB12" s="32">
        <v>11.8334049999999</v>
      </c>
      <c r="AC12" s="32">
        <v>32.325200000000002</v>
      </c>
      <c r="AD12" s="32">
        <v>15.827059999999999</v>
      </c>
      <c r="AE12" s="32">
        <f t="shared" si="0"/>
        <v>100.56037121999991</v>
      </c>
      <c r="AF12" s="19">
        <v>111.86036</v>
      </c>
      <c r="AG12" s="52"/>
      <c r="AH12" s="7">
        <f t="shared" si="1"/>
        <v>-0.10101870564335831</v>
      </c>
      <c r="AI12" s="3">
        <f t="shared" si="2"/>
        <v>0.10101870564335831</v>
      </c>
      <c r="AJ12" s="32">
        <f t="shared" si="3"/>
        <v>-11.299988780000092</v>
      </c>
      <c r="AK12" s="49">
        <f t="shared" si="4"/>
        <v>11.299988780000092</v>
      </c>
      <c r="AL12" s="70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  <c r="BO12" s="51"/>
      <c r="BP12" s="51"/>
      <c r="BQ12" s="51"/>
      <c r="BR12" s="51"/>
    </row>
    <row r="13" spans="1:70" ht="15.5" x14ac:dyDescent="0.35">
      <c r="A13" s="4" t="s">
        <v>8</v>
      </c>
      <c r="B13" s="5" t="s">
        <v>85</v>
      </c>
      <c r="C13" s="5">
        <v>5</v>
      </c>
      <c r="D13" s="41">
        <v>0.72305674363694006</v>
      </c>
      <c r="E13" s="5" t="s">
        <v>88</v>
      </c>
      <c r="F13" s="32">
        <v>0.27785551485148502</v>
      </c>
      <c r="G13" s="32">
        <v>3.5765871287128701</v>
      </c>
      <c r="H13" s="32">
        <v>3.4632499009900899</v>
      </c>
      <c r="I13" s="32">
        <v>3.6924812871287099E-2</v>
      </c>
      <c r="J13" s="32">
        <v>1.0645089207920699</v>
      </c>
      <c r="K13" s="32">
        <v>9.3286937623762292</v>
      </c>
      <c r="L13" s="32">
        <v>2.8357478217821699</v>
      </c>
      <c r="M13" s="32">
        <v>1.76223325742574</v>
      </c>
      <c r="N13" s="32">
        <v>0</v>
      </c>
      <c r="O13" s="32">
        <v>0.39275242574257402</v>
      </c>
      <c r="P13" s="32">
        <v>1.22184822772277</v>
      </c>
      <c r="Q13" s="32">
        <v>0</v>
      </c>
      <c r="R13" s="32">
        <v>0</v>
      </c>
      <c r="S13" s="32">
        <v>0</v>
      </c>
      <c r="T13" s="32">
        <v>0</v>
      </c>
      <c r="U13" s="32">
        <v>0</v>
      </c>
      <c r="V13" s="32">
        <v>0</v>
      </c>
      <c r="W13" s="32">
        <v>0</v>
      </c>
      <c r="X13" s="32">
        <v>0.77390799009900901</v>
      </c>
      <c r="Y13" s="32">
        <v>4.2934413465346504</v>
      </c>
      <c r="Z13" s="32">
        <v>1.70297463663366</v>
      </c>
      <c r="AA13" s="32">
        <v>0.73600280198019896</v>
      </c>
      <c r="AB13" s="32">
        <v>15.53114990099</v>
      </c>
      <c r="AC13" s="32">
        <v>32.325200000000002</v>
      </c>
      <c r="AD13" s="32">
        <v>11.729455445544501</v>
      </c>
      <c r="AE13" s="32">
        <f t="shared" si="0"/>
        <v>91.052533895049308</v>
      </c>
      <c r="AF13" s="19">
        <v>130.0522</v>
      </c>
      <c r="AG13" s="52"/>
      <c r="AH13" s="7">
        <f t="shared" si="1"/>
        <v>-0.29987701941951533</v>
      </c>
      <c r="AI13" s="3">
        <f t="shared" si="2"/>
        <v>0.29987701941951533</v>
      </c>
      <c r="AJ13" s="32">
        <f t="shared" si="3"/>
        <v>-38.999666104950691</v>
      </c>
      <c r="AK13" s="49">
        <f t="shared" si="4"/>
        <v>38.999666104950691</v>
      </c>
      <c r="AL13" s="70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  <c r="BJ13" s="51"/>
      <c r="BK13" s="51"/>
      <c r="BL13" s="51"/>
      <c r="BM13" s="51"/>
      <c r="BN13" s="51"/>
      <c r="BO13" s="51"/>
      <c r="BP13" s="51"/>
      <c r="BQ13" s="51"/>
      <c r="BR13" s="51"/>
    </row>
    <row r="14" spans="1:70" ht="15.5" x14ac:dyDescent="0.35">
      <c r="A14" s="4" t="s">
        <v>62</v>
      </c>
      <c r="B14" s="5" t="s">
        <v>85</v>
      </c>
      <c r="C14" s="5">
        <v>3</v>
      </c>
      <c r="D14" s="41">
        <v>0.4778012295270837</v>
      </c>
      <c r="E14" s="5" t="s">
        <v>9</v>
      </c>
      <c r="F14" s="32">
        <v>0.175115111111111</v>
      </c>
      <c r="G14" s="32">
        <v>2.3049155555555498</v>
      </c>
      <c r="H14" s="32">
        <v>3.30781611111111</v>
      </c>
      <c r="I14" s="32">
        <v>3.2854788888888799E-2</v>
      </c>
      <c r="J14" s="32">
        <v>0</v>
      </c>
      <c r="K14" s="32">
        <v>6.3788455555555501</v>
      </c>
      <c r="L14" s="32">
        <v>1.7597122222222199</v>
      </c>
      <c r="M14" s="32">
        <v>1.6923677777777699</v>
      </c>
      <c r="N14" s="32">
        <v>0</v>
      </c>
      <c r="O14" s="32">
        <v>1.13154555555555</v>
      </c>
      <c r="P14" s="32">
        <v>0</v>
      </c>
      <c r="Q14" s="32">
        <v>0</v>
      </c>
      <c r="R14" s="32">
        <v>0</v>
      </c>
      <c r="S14" s="32">
        <v>0</v>
      </c>
      <c r="T14" s="32">
        <v>0</v>
      </c>
      <c r="U14" s="32">
        <v>0</v>
      </c>
      <c r="V14" s="32">
        <v>0</v>
      </c>
      <c r="W14" s="32">
        <v>0</v>
      </c>
      <c r="X14" s="32">
        <v>0.469840777777777</v>
      </c>
      <c r="Y14" s="32">
        <v>6.5522761111111096</v>
      </c>
      <c r="Z14" s="32">
        <v>35.9935838888888</v>
      </c>
      <c r="AA14" s="32">
        <v>0.455449555555555</v>
      </c>
      <c r="AB14" s="32">
        <v>0.92144811111111102</v>
      </c>
      <c r="AC14" s="32">
        <v>32.325200000000002</v>
      </c>
      <c r="AD14" s="32">
        <v>36.818033333333297</v>
      </c>
      <c r="AE14" s="32">
        <f t="shared" si="0"/>
        <v>130.31900445555539</v>
      </c>
      <c r="AF14" s="19">
        <v>121.5072</v>
      </c>
      <c r="AG14" s="52"/>
      <c r="AH14" s="7">
        <f t="shared" si="1"/>
        <v>7.2520842020517215E-2</v>
      </c>
      <c r="AI14" s="3">
        <f t="shared" si="2"/>
        <v>7.2520842020517215E-2</v>
      </c>
      <c r="AJ14" s="32">
        <f t="shared" si="3"/>
        <v>8.8118044555553894</v>
      </c>
      <c r="AK14" s="49">
        <f t="shared" si="4"/>
        <v>8.8118044555553894</v>
      </c>
      <c r="AL14" s="70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51"/>
      <c r="BL14" s="51"/>
      <c r="BM14" s="51"/>
      <c r="BN14" s="51"/>
      <c r="BO14" s="51"/>
      <c r="BP14" s="51"/>
      <c r="BQ14" s="51"/>
      <c r="BR14" s="51"/>
    </row>
    <row r="15" spans="1:70" ht="15.5" x14ac:dyDescent="0.35">
      <c r="A15" s="4" t="s">
        <v>62</v>
      </c>
      <c r="B15" s="5" t="s">
        <v>85</v>
      </c>
      <c r="C15" s="5">
        <v>3</v>
      </c>
      <c r="D15" s="41">
        <v>0.49372793717798646</v>
      </c>
      <c r="E15" s="5" t="s">
        <v>18</v>
      </c>
      <c r="F15" s="32">
        <v>1.02233333333333</v>
      </c>
      <c r="G15" s="32">
        <v>13.1514666666666</v>
      </c>
      <c r="H15" s="32">
        <v>3.1147066666666601</v>
      </c>
      <c r="I15" s="32">
        <v>7.5623399999999993E-2</v>
      </c>
      <c r="J15" s="32">
        <v>7.3000100000000003</v>
      </c>
      <c r="K15" s="32">
        <v>31.100433333333299</v>
      </c>
      <c r="L15" s="32">
        <v>12.979766666666601</v>
      </c>
      <c r="M15" s="32">
        <v>8.7646366666666609</v>
      </c>
      <c r="N15" s="32">
        <v>0</v>
      </c>
      <c r="O15" s="32">
        <v>3.2852666666666601</v>
      </c>
      <c r="P15" s="32">
        <v>0</v>
      </c>
      <c r="Q15" s="32">
        <v>0</v>
      </c>
      <c r="R15" s="32">
        <v>0</v>
      </c>
      <c r="S15" s="32">
        <v>0</v>
      </c>
      <c r="T15" s="32">
        <v>0</v>
      </c>
      <c r="U15" s="32">
        <v>0</v>
      </c>
      <c r="V15" s="32">
        <v>0</v>
      </c>
      <c r="W15" s="32">
        <v>0</v>
      </c>
      <c r="X15" s="32">
        <v>2.8271233333333301</v>
      </c>
      <c r="Y15" s="32">
        <v>6.1710666666666603</v>
      </c>
      <c r="Z15" s="32">
        <v>33.964593333333298</v>
      </c>
      <c r="AA15" s="32">
        <v>2.6219033333333299</v>
      </c>
      <c r="AB15" s="32">
        <v>1.04674333333333</v>
      </c>
      <c r="AC15" s="32">
        <v>32.325200000000002</v>
      </c>
      <c r="AD15" s="32">
        <v>36.477800000000002</v>
      </c>
      <c r="AE15" s="32">
        <f t="shared" si="0"/>
        <v>196.22867339999976</v>
      </c>
      <c r="AF15" s="19">
        <v>167.12520000000001</v>
      </c>
      <c r="AG15" s="52"/>
      <c r="AH15" s="7">
        <f t="shared" si="1"/>
        <v>0.17414174164039747</v>
      </c>
      <c r="AI15" s="3">
        <f t="shared" si="2"/>
        <v>0.17414174164039747</v>
      </c>
      <c r="AJ15" s="32">
        <f t="shared" si="3"/>
        <v>29.103473399999757</v>
      </c>
      <c r="AK15" s="49">
        <f t="shared" si="4"/>
        <v>29.103473399999757</v>
      </c>
      <c r="AL15" s="70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1"/>
      <c r="BM15" s="51"/>
      <c r="BN15" s="51"/>
      <c r="BO15" s="51"/>
      <c r="BP15" s="51"/>
      <c r="BQ15" s="51"/>
      <c r="BR15" s="51"/>
    </row>
    <row r="16" spans="1:70" ht="15.5" x14ac:dyDescent="0.35">
      <c r="A16" s="4" t="s">
        <v>63</v>
      </c>
      <c r="B16" s="5" t="s">
        <v>85</v>
      </c>
      <c r="C16" s="5">
        <v>4</v>
      </c>
      <c r="D16" s="41">
        <v>0.52913395302108268</v>
      </c>
      <c r="E16" s="5" t="s">
        <v>10</v>
      </c>
      <c r="F16" s="32">
        <v>0.88776576470588198</v>
      </c>
      <c r="G16" s="32">
        <v>11.4614294117647</v>
      </c>
      <c r="H16" s="32">
        <v>5.9510747058823501</v>
      </c>
      <c r="I16" s="32">
        <v>3.0789770588235201E-2</v>
      </c>
      <c r="J16" s="32">
        <v>10.845347058823499</v>
      </c>
      <c r="K16" s="32">
        <v>31.5417058823529</v>
      </c>
      <c r="L16" s="32">
        <v>19.015952941176401</v>
      </c>
      <c r="M16" s="32">
        <v>0</v>
      </c>
      <c r="N16" s="32">
        <v>0</v>
      </c>
      <c r="O16" s="32">
        <v>1.77701823529411</v>
      </c>
      <c r="P16" s="32">
        <v>0</v>
      </c>
      <c r="Q16" s="32">
        <v>0</v>
      </c>
      <c r="R16" s="32">
        <v>0</v>
      </c>
      <c r="S16" s="32">
        <v>0</v>
      </c>
      <c r="T16" s="32">
        <v>0</v>
      </c>
      <c r="U16" s="32">
        <v>0</v>
      </c>
      <c r="V16" s="32">
        <v>0</v>
      </c>
      <c r="W16" s="32">
        <v>0</v>
      </c>
      <c r="X16" s="32">
        <v>2.3605405882352901</v>
      </c>
      <c r="Y16" s="32">
        <v>3.8059704117647</v>
      </c>
      <c r="Z16" s="32">
        <v>45.799788235294102</v>
      </c>
      <c r="AA16" s="32">
        <v>2.35589705882352</v>
      </c>
      <c r="AB16" s="32">
        <v>1.43232</v>
      </c>
      <c r="AC16" s="32">
        <v>32.325200000000002</v>
      </c>
      <c r="AD16" s="32">
        <v>31.326970588235199</v>
      </c>
      <c r="AE16" s="32">
        <f t="shared" si="0"/>
        <v>200.91777065294093</v>
      </c>
      <c r="AF16" s="19">
        <v>194.54820000000001</v>
      </c>
      <c r="AG16" s="52"/>
      <c r="AH16" s="7">
        <f t="shared" si="1"/>
        <v>3.2740321693754668E-2</v>
      </c>
      <c r="AI16" s="3">
        <f t="shared" si="2"/>
        <v>3.2740321693754668E-2</v>
      </c>
      <c r="AJ16" s="32">
        <f t="shared" si="3"/>
        <v>6.3695706529409222</v>
      </c>
      <c r="AK16" s="49">
        <f t="shared" si="4"/>
        <v>6.3695706529409222</v>
      </c>
      <c r="AL16" s="70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1"/>
      <c r="BL16" s="51"/>
      <c r="BM16" s="51"/>
      <c r="BN16" s="51"/>
      <c r="BO16" s="51"/>
      <c r="BP16" s="51"/>
      <c r="BQ16" s="51"/>
      <c r="BR16" s="51"/>
    </row>
    <row r="17" spans="1:70" ht="15.5" x14ac:dyDescent="0.35">
      <c r="A17" s="4" t="s">
        <v>93</v>
      </c>
      <c r="B17" s="5" t="s">
        <v>117</v>
      </c>
      <c r="C17" s="5">
        <v>1</v>
      </c>
      <c r="D17" s="41">
        <v>1</v>
      </c>
      <c r="E17" s="5" t="s">
        <v>99</v>
      </c>
      <c r="F17" s="32">
        <v>1.66381</v>
      </c>
      <c r="G17" s="32">
        <v>25.139199999999999</v>
      </c>
      <c r="H17" s="32">
        <v>5.3176600000000001</v>
      </c>
      <c r="I17" s="32">
        <v>0.19697300000000001</v>
      </c>
      <c r="J17" s="32">
        <v>2.6659600000000001</v>
      </c>
      <c r="K17" s="32">
        <v>47.920299999999997</v>
      </c>
      <c r="L17" s="32">
        <v>23.385899999999999</v>
      </c>
      <c r="M17" s="32">
        <v>8.1300000000000008</v>
      </c>
      <c r="N17" s="32">
        <v>3.1556299999999999</v>
      </c>
      <c r="O17" s="32">
        <v>4.6511300000000002</v>
      </c>
      <c r="P17" s="32">
        <v>2.0405600000000002</v>
      </c>
      <c r="Q17" s="32">
        <v>0</v>
      </c>
      <c r="R17" s="32">
        <v>0</v>
      </c>
      <c r="S17" s="32">
        <v>0</v>
      </c>
      <c r="T17" s="32">
        <v>2.3073999999999999</v>
      </c>
      <c r="U17" s="32">
        <v>0.82531699999999997</v>
      </c>
      <c r="V17" s="32">
        <v>0</v>
      </c>
      <c r="W17" s="32">
        <v>0</v>
      </c>
      <c r="X17" s="32">
        <v>4.6660199999999996</v>
      </c>
      <c r="Y17" s="32">
        <v>4.4972200000000004</v>
      </c>
      <c r="Z17" s="32">
        <v>13.9163</v>
      </c>
      <c r="AA17" s="32">
        <v>3.9650500000000002</v>
      </c>
      <c r="AB17" s="32">
        <v>1.7753099999999999</v>
      </c>
      <c r="AC17" s="32">
        <v>32.325200000000002</v>
      </c>
      <c r="AD17" s="32">
        <v>33.194899999999997</v>
      </c>
      <c r="AE17" s="32">
        <f t="shared" si="0"/>
        <v>221.73983999999996</v>
      </c>
      <c r="AF17" s="19">
        <v>229.55340000000001</v>
      </c>
      <c r="AG17" s="52"/>
      <c r="AH17" s="7">
        <f t="shared" si="1"/>
        <v>-3.4038093097292624E-2</v>
      </c>
      <c r="AI17" s="3">
        <f t="shared" si="2"/>
        <v>3.4038093097292624E-2</v>
      </c>
      <c r="AJ17" s="32">
        <f t="shared" si="3"/>
        <v>-7.8135600000000522</v>
      </c>
      <c r="AK17" s="49">
        <f t="shared" si="4"/>
        <v>7.8135600000000522</v>
      </c>
      <c r="AL17" s="70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</row>
    <row r="18" spans="1:70" ht="15.5" x14ac:dyDescent="0.35">
      <c r="A18" s="4" t="s">
        <v>1</v>
      </c>
      <c r="B18" s="5" t="s">
        <v>117</v>
      </c>
      <c r="C18" s="5">
        <v>2</v>
      </c>
      <c r="D18" s="41">
        <v>0.928063678372953</v>
      </c>
      <c r="E18" s="5" t="s">
        <v>100</v>
      </c>
      <c r="F18" s="32">
        <v>1.3684099999999999</v>
      </c>
      <c r="G18" s="32">
        <v>17.436399999999999</v>
      </c>
      <c r="H18" s="32">
        <v>0.191746</v>
      </c>
      <c r="I18" s="32">
        <v>0.40962949999999998</v>
      </c>
      <c r="J18" s="32">
        <v>0</v>
      </c>
      <c r="K18" s="32">
        <v>43.249749999999999</v>
      </c>
      <c r="L18" s="32">
        <v>14.957599999999999</v>
      </c>
      <c r="M18" s="32">
        <v>10.21935</v>
      </c>
      <c r="N18" s="32">
        <v>0</v>
      </c>
      <c r="O18" s="32">
        <v>1.216275</v>
      </c>
      <c r="P18" s="32">
        <v>3.3459949999999998</v>
      </c>
      <c r="Q18" s="32">
        <v>0</v>
      </c>
      <c r="R18" s="32">
        <v>0</v>
      </c>
      <c r="S18" s="32">
        <v>0</v>
      </c>
      <c r="T18" s="32">
        <v>0</v>
      </c>
      <c r="U18" s="32">
        <v>0</v>
      </c>
      <c r="V18" s="32">
        <v>0</v>
      </c>
      <c r="W18" s="32">
        <v>4.3275499999999996</v>
      </c>
      <c r="X18" s="32">
        <v>3.623675</v>
      </c>
      <c r="Y18" s="32">
        <v>0.31522549999999999</v>
      </c>
      <c r="Z18" s="32">
        <v>0.68232976249999999</v>
      </c>
      <c r="AA18" s="32">
        <v>3.3648549999999999</v>
      </c>
      <c r="AB18" s="32">
        <v>0.61011300000000002</v>
      </c>
      <c r="AC18" s="32">
        <v>32.325200000000002</v>
      </c>
      <c r="AD18" s="32">
        <v>29.13335</v>
      </c>
      <c r="AE18" s="32">
        <f t="shared" si="0"/>
        <v>166.77745376250002</v>
      </c>
      <c r="AF18" s="19">
        <v>151.86259999999999</v>
      </c>
      <c r="AG18" s="52"/>
      <c r="AH18" s="7">
        <f t="shared" si="1"/>
        <v>9.8212817128773194E-2</v>
      </c>
      <c r="AI18" s="3">
        <f t="shared" si="2"/>
        <v>9.8212817128773194E-2</v>
      </c>
      <c r="AJ18" s="32">
        <f t="shared" si="3"/>
        <v>14.91485376250003</v>
      </c>
      <c r="AK18" s="49">
        <f t="shared" si="4"/>
        <v>14.91485376250003</v>
      </c>
      <c r="AL18" s="70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  <c r="BM18" s="51"/>
      <c r="BN18" s="51"/>
      <c r="BO18" s="51"/>
      <c r="BP18" s="51"/>
      <c r="BQ18" s="51"/>
      <c r="BR18" s="51"/>
    </row>
    <row r="19" spans="1:70" ht="15.5" x14ac:dyDescent="0.35">
      <c r="A19" s="4" t="s">
        <v>119</v>
      </c>
      <c r="B19" s="5" t="s">
        <v>85</v>
      </c>
      <c r="C19" s="5">
        <v>4</v>
      </c>
      <c r="D19" s="41">
        <v>0.71810977168450973</v>
      </c>
      <c r="E19" s="5" t="s">
        <v>101</v>
      </c>
      <c r="F19" s="32">
        <v>1.3080716666666601</v>
      </c>
      <c r="G19" s="32">
        <v>16.784075000000001</v>
      </c>
      <c r="H19" s="32">
        <v>6.7679749999999999</v>
      </c>
      <c r="I19" s="32">
        <v>9.2940549999999997E-2</v>
      </c>
      <c r="J19" s="32">
        <v>4.3847083333333297</v>
      </c>
      <c r="K19" s="32">
        <v>36.460549999999998</v>
      </c>
      <c r="L19" s="32">
        <v>17.991258333333299</v>
      </c>
      <c r="M19" s="32">
        <v>0</v>
      </c>
      <c r="N19" s="32">
        <v>0</v>
      </c>
      <c r="O19" s="32">
        <v>3.5160308333333301</v>
      </c>
      <c r="P19" s="32">
        <v>0</v>
      </c>
      <c r="Q19" s="32">
        <v>0</v>
      </c>
      <c r="R19" s="32">
        <v>0</v>
      </c>
      <c r="S19" s="32">
        <v>0</v>
      </c>
      <c r="T19" s="32">
        <v>0</v>
      </c>
      <c r="U19" s="32">
        <v>0</v>
      </c>
      <c r="V19" s="32">
        <v>0</v>
      </c>
      <c r="W19" s="32">
        <v>0</v>
      </c>
      <c r="X19" s="32">
        <v>3.56980249999999</v>
      </c>
      <c r="Y19" s="32">
        <v>5.49661666666666</v>
      </c>
      <c r="Z19" s="32">
        <v>33.287469999999999</v>
      </c>
      <c r="AA19" s="32">
        <v>2.7744883333333301</v>
      </c>
      <c r="AB19" s="32">
        <v>0.80183933333333302</v>
      </c>
      <c r="AC19" s="32">
        <v>32.325200000000002</v>
      </c>
      <c r="AD19" s="32">
        <v>28.827141666666598</v>
      </c>
      <c r="AE19" s="32">
        <f t="shared" si="0"/>
        <v>194.38816821666651</v>
      </c>
      <c r="AF19" s="19">
        <v>172.8844</v>
      </c>
      <c r="AG19" s="52"/>
      <c r="AH19" s="7">
        <f t="shared" si="1"/>
        <v>0.12438235154048899</v>
      </c>
      <c r="AI19" s="3">
        <f t="shared" si="2"/>
        <v>0.12438235154048899</v>
      </c>
      <c r="AJ19" s="32">
        <f t="shared" si="3"/>
        <v>21.503768216666515</v>
      </c>
      <c r="AK19" s="49">
        <f t="shared" si="4"/>
        <v>21.503768216666515</v>
      </c>
      <c r="AL19" s="70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</row>
    <row r="20" spans="1:70" ht="15.5" x14ac:dyDescent="0.35">
      <c r="A20" s="4" t="s">
        <v>119</v>
      </c>
      <c r="B20" s="5" t="s">
        <v>85</v>
      </c>
      <c r="C20" s="5">
        <v>4</v>
      </c>
      <c r="D20" s="41">
        <v>0.2630181132342978</v>
      </c>
      <c r="E20" s="5" t="s">
        <v>102</v>
      </c>
      <c r="F20" s="32">
        <v>1.5062599999999999</v>
      </c>
      <c r="G20" s="32">
        <v>19.3917</v>
      </c>
      <c r="H20" s="32">
        <v>1.38364</v>
      </c>
      <c r="I20" s="32">
        <v>1.5621299999999999E-2</v>
      </c>
      <c r="J20" s="32">
        <v>5.6430999999999996</v>
      </c>
      <c r="K20" s="32">
        <v>46.709000000000003</v>
      </c>
      <c r="L20" s="32">
        <v>36.6785</v>
      </c>
      <c r="M20" s="32">
        <v>0</v>
      </c>
      <c r="N20" s="32">
        <v>0</v>
      </c>
      <c r="O20" s="32">
        <v>3.87859</v>
      </c>
      <c r="P20" s="32">
        <v>0</v>
      </c>
      <c r="Q20" s="32">
        <v>0</v>
      </c>
      <c r="R20" s="32">
        <v>0</v>
      </c>
      <c r="S20" s="32">
        <v>0</v>
      </c>
      <c r="T20" s="32">
        <v>0</v>
      </c>
      <c r="U20" s="32">
        <v>0</v>
      </c>
      <c r="V20" s="32">
        <v>0</v>
      </c>
      <c r="W20" s="32">
        <v>0</v>
      </c>
      <c r="X20" s="32">
        <v>4.2122200000000003</v>
      </c>
      <c r="Y20" s="32">
        <v>1.207263</v>
      </c>
      <c r="Z20" s="32">
        <v>8.8680099999999999</v>
      </c>
      <c r="AA20" s="32">
        <v>3.8761700000000001</v>
      </c>
      <c r="AB20" s="32">
        <v>0.51959</v>
      </c>
      <c r="AC20" s="32">
        <v>32.325200000000002</v>
      </c>
      <c r="AD20" s="32">
        <v>32.6768</v>
      </c>
      <c r="AE20" s="32">
        <f t="shared" si="0"/>
        <v>198.8916643</v>
      </c>
      <c r="AF20" s="19">
        <v>201.33680000000001</v>
      </c>
      <c r="AG20" s="52"/>
      <c r="AH20" s="7">
        <f t="shared" si="1"/>
        <v>-1.2144504631046131E-2</v>
      </c>
      <c r="AI20" s="3">
        <f t="shared" si="2"/>
        <v>1.2144504631046131E-2</v>
      </c>
      <c r="AJ20" s="32">
        <f t="shared" si="3"/>
        <v>-2.4451357000000087</v>
      </c>
      <c r="AK20" s="49">
        <f t="shared" si="4"/>
        <v>2.4451357000000087</v>
      </c>
      <c r="AL20" s="70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  <c r="BM20" s="51"/>
      <c r="BN20" s="51"/>
      <c r="BO20" s="51"/>
      <c r="BP20" s="51"/>
      <c r="BQ20" s="51"/>
      <c r="BR20" s="51"/>
    </row>
    <row r="21" spans="1:70" ht="15.5" x14ac:dyDescent="0.35">
      <c r="A21" s="4" t="s">
        <v>14</v>
      </c>
      <c r="B21" s="5" t="s">
        <v>37</v>
      </c>
      <c r="C21" s="5">
        <v>2</v>
      </c>
      <c r="D21" s="41">
        <v>0.99999553573421551</v>
      </c>
      <c r="E21" s="5" t="s">
        <v>103</v>
      </c>
      <c r="F21" s="32">
        <v>1.5663199999999999</v>
      </c>
      <c r="G21" s="32">
        <v>20.007549999999998</v>
      </c>
      <c r="H21" s="32">
        <v>0.1049215</v>
      </c>
      <c r="I21" s="32">
        <v>0.25376599999999999</v>
      </c>
      <c r="J21" s="32">
        <v>0</v>
      </c>
      <c r="K21" s="32">
        <v>48.81785</v>
      </c>
      <c r="L21" s="32">
        <v>10.18985</v>
      </c>
      <c r="M21" s="32">
        <v>0</v>
      </c>
      <c r="N21" s="32">
        <v>0</v>
      </c>
      <c r="O21" s="32">
        <v>1.53093E-2</v>
      </c>
      <c r="P21" s="32">
        <v>14.224599999999899</v>
      </c>
      <c r="Q21" s="32">
        <v>0</v>
      </c>
      <c r="R21" s="32">
        <v>0</v>
      </c>
      <c r="S21" s="32">
        <v>6.0548249999999904</v>
      </c>
      <c r="T21" s="32">
        <v>0</v>
      </c>
      <c r="U21" s="32">
        <v>0</v>
      </c>
      <c r="V21" s="32">
        <v>0</v>
      </c>
      <c r="W21" s="32">
        <v>0</v>
      </c>
      <c r="X21" s="32">
        <v>4.4524949999999999</v>
      </c>
      <c r="Y21" s="32">
        <v>0.15443670000000001</v>
      </c>
      <c r="Z21" s="32">
        <v>0.74963650000000004</v>
      </c>
      <c r="AA21" s="32">
        <v>4.0236200000000002</v>
      </c>
      <c r="AB21" s="32">
        <v>0.60713899999999998</v>
      </c>
      <c r="AC21" s="32">
        <v>32.325200000000002</v>
      </c>
      <c r="AD21" s="32">
        <v>35.853749999999998</v>
      </c>
      <c r="AE21" s="32">
        <f t="shared" si="0"/>
        <v>179.40126899999987</v>
      </c>
      <c r="AF21" s="19">
        <v>189.4032</v>
      </c>
      <c r="AG21" s="52"/>
      <c r="AH21" s="7">
        <f t="shared" si="1"/>
        <v>-5.2807613598926134E-2</v>
      </c>
      <c r="AI21" s="3">
        <f t="shared" si="2"/>
        <v>5.2807613598926134E-2</v>
      </c>
      <c r="AJ21" s="32">
        <f t="shared" si="3"/>
        <v>-10.001931000000127</v>
      </c>
      <c r="AK21" s="49">
        <f t="shared" si="4"/>
        <v>10.001931000000127</v>
      </c>
      <c r="AL21" s="70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  <c r="BL21" s="51"/>
      <c r="BM21" s="51"/>
      <c r="BN21" s="51"/>
      <c r="BO21" s="51"/>
      <c r="BP21" s="51"/>
      <c r="BQ21" s="51"/>
      <c r="BR21" s="51"/>
    </row>
    <row r="22" spans="1:70" ht="15.5" x14ac:dyDescent="0.35">
      <c r="A22" s="4" t="s">
        <v>15</v>
      </c>
      <c r="B22" s="5" t="s">
        <v>37</v>
      </c>
      <c r="C22" s="5">
        <v>3</v>
      </c>
      <c r="D22" s="41">
        <v>0.95922908582672817</v>
      </c>
      <c r="E22" s="5" t="s">
        <v>104</v>
      </c>
      <c r="F22" s="32">
        <v>0.94131799999999999</v>
      </c>
      <c r="G22" s="32">
        <v>12.0747</v>
      </c>
      <c r="H22" s="32">
        <v>1.02505</v>
      </c>
      <c r="I22" s="32">
        <v>4.3339399999999997E-3</v>
      </c>
      <c r="J22" s="32">
        <v>0.481215</v>
      </c>
      <c r="K22" s="32">
        <v>35.725499999999997</v>
      </c>
      <c r="L22" s="32">
        <v>20.4954</v>
      </c>
      <c r="M22" s="32">
        <v>1.78061</v>
      </c>
      <c r="N22" s="32">
        <v>0</v>
      </c>
      <c r="O22" s="32">
        <v>3.9967000000000001</v>
      </c>
      <c r="P22" s="32">
        <v>0</v>
      </c>
      <c r="Q22" s="32">
        <v>0</v>
      </c>
      <c r="R22" s="32">
        <v>0</v>
      </c>
      <c r="S22" s="32">
        <v>0</v>
      </c>
      <c r="T22" s="32">
        <v>0</v>
      </c>
      <c r="U22" s="32">
        <v>0</v>
      </c>
      <c r="V22" s="32">
        <v>0</v>
      </c>
      <c r="W22" s="32">
        <v>1.9049100000000001</v>
      </c>
      <c r="X22" s="32">
        <v>2.6810100000000001</v>
      </c>
      <c r="Y22" s="32">
        <v>1.125434</v>
      </c>
      <c r="Z22" s="32">
        <v>5.1155900000000001</v>
      </c>
      <c r="AA22" s="32">
        <v>2.3411200000000001</v>
      </c>
      <c r="AB22" s="32">
        <v>4.5492900000000003E-2</v>
      </c>
      <c r="AC22" s="32">
        <v>32.325200000000002</v>
      </c>
      <c r="AD22" s="32">
        <v>30.039000000000001</v>
      </c>
      <c r="AE22" s="32">
        <f t="shared" si="0"/>
        <v>152.10258384000002</v>
      </c>
      <c r="AF22" s="19">
        <v>142.4556</v>
      </c>
      <c r="AG22" s="52"/>
      <c r="AH22" s="7">
        <f t="shared" si="1"/>
        <v>6.7719232097580004E-2</v>
      </c>
      <c r="AI22" s="3">
        <f t="shared" si="2"/>
        <v>6.7719232097580004E-2</v>
      </c>
      <c r="AJ22" s="32">
        <f t="shared" si="3"/>
        <v>9.6469838400000185</v>
      </c>
      <c r="AK22" s="49">
        <f t="shared" si="4"/>
        <v>9.6469838400000185</v>
      </c>
      <c r="AL22" s="70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</row>
    <row r="23" spans="1:70" ht="15.5" x14ac:dyDescent="0.35">
      <c r="A23" s="4" t="s">
        <v>4</v>
      </c>
      <c r="B23" s="5" t="s">
        <v>37</v>
      </c>
      <c r="C23" s="5">
        <v>1</v>
      </c>
      <c r="D23" s="41">
        <v>1</v>
      </c>
      <c r="E23" s="5" t="s">
        <v>105</v>
      </c>
      <c r="F23" s="32">
        <v>1.3761300000000001</v>
      </c>
      <c r="G23" s="32">
        <v>18.235299999999999</v>
      </c>
      <c r="H23" s="32">
        <v>17.6829</v>
      </c>
      <c r="I23" s="32">
        <v>0.12667</v>
      </c>
      <c r="J23" s="32">
        <v>4.3936700000000002</v>
      </c>
      <c r="K23" s="32">
        <v>61.4099</v>
      </c>
      <c r="L23" s="32">
        <v>2.9444400000000002</v>
      </c>
      <c r="M23" s="32">
        <v>0</v>
      </c>
      <c r="N23" s="32">
        <v>0</v>
      </c>
      <c r="O23" s="32">
        <v>1.8825000000000001</v>
      </c>
      <c r="P23" s="32">
        <v>16.8002</v>
      </c>
      <c r="Q23" s="32">
        <v>0</v>
      </c>
      <c r="R23" s="32">
        <v>0</v>
      </c>
      <c r="S23" s="32">
        <v>0</v>
      </c>
      <c r="T23" s="32">
        <v>0</v>
      </c>
      <c r="U23" s="32">
        <v>0</v>
      </c>
      <c r="V23" s="32">
        <v>0</v>
      </c>
      <c r="W23" s="32">
        <v>0</v>
      </c>
      <c r="X23" s="32">
        <v>3.8664000000000001</v>
      </c>
      <c r="Y23" s="32">
        <v>2.8552520000000001</v>
      </c>
      <c r="Z23" s="32">
        <v>5.91371</v>
      </c>
      <c r="AA23" s="32">
        <v>3.6600199999999998</v>
      </c>
      <c r="AB23" s="32">
        <v>0.39650200000000002</v>
      </c>
      <c r="AC23" s="32">
        <v>32.325200000000002</v>
      </c>
      <c r="AD23" s="32">
        <v>37.8767</v>
      </c>
      <c r="AE23" s="32">
        <f t="shared" si="0"/>
        <v>211.74549400000001</v>
      </c>
      <c r="AF23" s="19">
        <v>217.49260000000001</v>
      </c>
      <c r="AG23" s="52"/>
      <c r="AH23" s="7">
        <f t="shared" si="1"/>
        <v>-2.6424374898272412E-2</v>
      </c>
      <c r="AI23" s="3">
        <f t="shared" si="2"/>
        <v>2.6424374898272412E-2</v>
      </c>
      <c r="AJ23" s="32">
        <f t="shared" si="3"/>
        <v>-5.7471060000000023</v>
      </c>
      <c r="AK23" s="49">
        <f t="shared" si="4"/>
        <v>5.7471060000000023</v>
      </c>
      <c r="AL23" s="70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  <c r="BL23" s="51"/>
      <c r="BM23" s="51"/>
      <c r="BN23" s="51"/>
      <c r="BO23" s="51"/>
      <c r="BP23" s="51"/>
      <c r="BQ23" s="51"/>
      <c r="BR23" s="51"/>
    </row>
    <row r="24" spans="1:70" ht="15.5" x14ac:dyDescent="0.35">
      <c r="A24" s="4" t="s">
        <v>0</v>
      </c>
      <c r="B24" s="5" t="s">
        <v>117</v>
      </c>
      <c r="C24" s="5">
        <v>1</v>
      </c>
      <c r="D24" s="41">
        <v>1</v>
      </c>
      <c r="E24" s="5" t="s">
        <v>106</v>
      </c>
      <c r="F24" s="32">
        <v>1.078166</v>
      </c>
      <c r="G24" s="32">
        <v>14.59056</v>
      </c>
      <c r="H24" s="32">
        <v>6.6448539999999996</v>
      </c>
      <c r="I24" s="32">
        <v>8.2505040000000002E-2</v>
      </c>
      <c r="J24" s="32">
        <v>2.9002520000000001</v>
      </c>
      <c r="K24" s="32">
        <v>31.154719999999902</v>
      </c>
      <c r="L24" s="32">
        <v>20.007960000000001</v>
      </c>
      <c r="M24" s="32">
        <v>0</v>
      </c>
      <c r="N24" s="32">
        <v>0</v>
      </c>
      <c r="O24" s="32">
        <v>4.4234099999999996</v>
      </c>
      <c r="P24" s="32">
        <v>0</v>
      </c>
      <c r="Q24" s="32">
        <v>0</v>
      </c>
      <c r="R24" s="32">
        <v>0</v>
      </c>
      <c r="S24" s="32">
        <v>0</v>
      </c>
      <c r="T24" s="32">
        <v>0</v>
      </c>
      <c r="U24" s="32">
        <v>0</v>
      </c>
      <c r="V24" s="32">
        <v>0</v>
      </c>
      <c r="W24" s="32">
        <v>0</v>
      </c>
      <c r="X24" s="32">
        <v>2.9442699999999999</v>
      </c>
      <c r="Y24" s="32">
        <v>3.3609619999999998</v>
      </c>
      <c r="Z24" s="32">
        <v>32.994790000000002</v>
      </c>
      <c r="AA24" s="32">
        <v>2.6767639999999999</v>
      </c>
      <c r="AB24" s="32">
        <v>5.6393339999999998</v>
      </c>
      <c r="AC24" s="32">
        <v>32.325200000000002</v>
      </c>
      <c r="AD24" s="32">
        <v>24.666059999999899</v>
      </c>
      <c r="AE24" s="32">
        <f t="shared" si="0"/>
        <v>185.48980703999982</v>
      </c>
      <c r="AF24" s="19">
        <v>152.56379999999999</v>
      </c>
      <c r="AG24" s="52"/>
      <c r="AH24" s="7">
        <f t="shared" si="1"/>
        <v>0.21581795314484717</v>
      </c>
      <c r="AI24" s="3">
        <f t="shared" si="2"/>
        <v>0.21581795314484717</v>
      </c>
      <c r="AJ24" s="32">
        <f t="shared" si="3"/>
        <v>32.926007039999831</v>
      </c>
      <c r="AK24" s="49">
        <f t="shared" si="4"/>
        <v>32.926007039999831</v>
      </c>
      <c r="AL24" s="70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</row>
    <row r="25" spans="1:70" ht="15.5" x14ac:dyDescent="0.35">
      <c r="A25" s="4" t="s">
        <v>64</v>
      </c>
      <c r="B25" s="5" t="s">
        <v>85</v>
      </c>
      <c r="C25" s="5">
        <v>2</v>
      </c>
      <c r="D25" s="41">
        <v>0.66369619201905761</v>
      </c>
      <c r="E25" s="5" t="s">
        <v>12</v>
      </c>
      <c r="F25" s="32">
        <v>0.93179942857142795</v>
      </c>
      <c r="G25" s="32">
        <v>11.914785714285699</v>
      </c>
      <c r="H25" s="32">
        <v>1.6482809523809501</v>
      </c>
      <c r="I25" s="32">
        <v>3.00011857142857E-2</v>
      </c>
      <c r="J25" s="32">
        <v>0</v>
      </c>
      <c r="K25" s="32">
        <v>34.7905952380952</v>
      </c>
      <c r="L25" s="32">
        <v>32.845728571428502</v>
      </c>
      <c r="M25" s="32">
        <v>0.48801214285714201</v>
      </c>
      <c r="N25" s="32">
        <v>0</v>
      </c>
      <c r="O25" s="32">
        <v>0.462250142857142</v>
      </c>
      <c r="P25" s="32">
        <v>0.16918271428571399</v>
      </c>
      <c r="Q25" s="32">
        <v>0</v>
      </c>
      <c r="R25" s="32">
        <v>0</v>
      </c>
      <c r="S25" s="32">
        <v>0</v>
      </c>
      <c r="T25" s="32">
        <v>0</v>
      </c>
      <c r="U25" s="32">
        <v>0</v>
      </c>
      <c r="V25" s="32">
        <v>0</v>
      </c>
      <c r="W25" s="32">
        <v>0</v>
      </c>
      <c r="X25" s="32">
        <v>2.7162857142857102</v>
      </c>
      <c r="Y25" s="32">
        <v>1.84687109523809</v>
      </c>
      <c r="Z25" s="32">
        <v>8.6294828571428503</v>
      </c>
      <c r="AA25" s="32">
        <v>2.47743571428571</v>
      </c>
      <c r="AB25" s="32">
        <v>5.9540752380952302</v>
      </c>
      <c r="AC25" s="32">
        <v>32.325200000000002</v>
      </c>
      <c r="AD25" s="32">
        <v>28.385666666666602</v>
      </c>
      <c r="AE25" s="32">
        <f t="shared" si="0"/>
        <v>165.61565337619024</v>
      </c>
      <c r="AF25" s="19">
        <v>153.00640000000001</v>
      </c>
      <c r="AG25" s="52"/>
      <c r="AH25" s="7">
        <f t="shared" si="1"/>
        <v>8.2409973544833579E-2</v>
      </c>
      <c r="AI25" s="3">
        <f t="shared" si="2"/>
        <v>8.2409973544833579E-2</v>
      </c>
      <c r="AJ25" s="32">
        <f t="shared" si="3"/>
        <v>12.609253376190225</v>
      </c>
      <c r="AK25" s="49">
        <f t="shared" si="4"/>
        <v>12.609253376190225</v>
      </c>
      <c r="AL25" s="70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  <c r="BH25" s="51"/>
      <c r="BI25" s="51"/>
      <c r="BJ25" s="51"/>
      <c r="BK25" s="51"/>
      <c r="BL25" s="51"/>
      <c r="BM25" s="51"/>
      <c r="BN25" s="51"/>
      <c r="BO25" s="51"/>
      <c r="BP25" s="51"/>
      <c r="BQ25" s="51"/>
      <c r="BR25" s="51"/>
    </row>
    <row r="26" spans="1:70" ht="15.5" x14ac:dyDescent="0.35">
      <c r="A26" s="4" t="s">
        <v>64</v>
      </c>
      <c r="B26" s="5" t="s">
        <v>85</v>
      </c>
      <c r="C26" s="5">
        <v>2</v>
      </c>
      <c r="D26" s="41">
        <v>0.33630380798094234</v>
      </c>
      <c r="E26" s="5" t="s">
        <v>20</v>
      </c>
      <c r="F26" s="32">
        <v>0.82132038095238002</v>
      </c>
      <c r="G26" s="32">
        <v>10.4698904761904</v>
      </c>
      <c r="H26" s="32">
        <v>2.8672042857142799</v>
      </c>
      <c r="I26" s="32">
        <v>2.9832314285714201E-2</v>
      </c>
      <c r="J26" s="32">
        <v>0</v>
      </c>
      <c r="K26" s="32">
        <v>24.7523428571428</v>
      </c>
      <c r="L26" s="32">
        <v>5.5574852380952304</v>
      </c>
      <c r="M26" s="32">
        <v>5.3735719047619002</v>
      </c>
      <c r="N26" s="32">
        <v>0</v>
      </c>
      <c r="O26" s="32">
        <v>2.2296171428571401</v>
      </c>
      <c r="P26" s="32">
        <v>4.7678885714285704</v>
      </c>
      <c r="Q26" s="32">
        <v>0</v>
      </c>
      <c r="R26" s="32">
        <v>0.131882619047619</v>
      </c>
      <c r="S26" s="32">
        <v>0</v>
      </c>
      <c r="T26" s="32">
        <v>1.00625819047619</v>
      </c>
      <c r="U26" s="32">
        <v>0</v>
      </c>
      <c r="V26" s="32">
        <v>0</v>
      </c>
      <c r="W26" s="32">
        <v>0</v>
      </c>
      <c r="X26" s="32">
        <v>2.24809095238095</v>
      </c>
      <c r="Y26" s="32">
        <v>3.2169895238095201</v>
      </c>
      <c r="Z26" s="32">
        <v>14.4081242857142</v>
      </c>
      <c r="AA26" s="32">
        <v>2.0456966666666601</v>
      </c>
      <c r="AB26" s="32">
        <v>2.5665852380952301</v>
      </c>
      <c r="AC26" s="32">
        <v>32.325200000000002</v>
      </c>
      <c r="AD26" s="32">
        <v>32.478652380952298</v>
      </c>
      <c r="AE26" s="32">
        <f t="shared" si="0"/>
        <v>147.29663302857108</v>
      </c>
      <c r="AF26" s="19">
        <v>145.70959999999999</v>
      </c>
      <c r="AG26" s="52"/>
      <c r="AH26" s="7">
        <f t="shared" si="1"/>
        <v>1.0891753381871098E-2</v>
      </c>
      <c r="AI26" s="3">
        <f t="shared" si="2"/>
        <v>1.0891753381871098E-2</v>
      </c>
      <c r="AJ26" s="32">
        <f t="shared" si="3"/>
        <v>1.587033028571085</v>
      </c>
      <c r="AK26" s="49">
        <f t="shared" si="4"/>
        <v>1.587033028571085</v>
      </c>
      <c r="AL26" s="70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</row>
    <row r="27" spans="1:70" ht="15.5" x14ac:dyDescent="0.35">
      <c r="A27" s="4" t="s">
        <v>3</v>
      </c>
      <c r="B27" s="5" t="s">
        <v>85</v>
      </c>
      <c r="C27" s="5">
        <v>1</v>
      </c>
      <c r="D27" s="41">
        <v>1</v>
      </c>
      <c r="E27" s="5" t="s">
        <v>228</v>
      </c>
      <c r="F27" s="32">
        <v>1.5580700000000001</v>
      </c>
      <c r="G27" s="32">
        <v>22.054300000000001</v>
      </c>
      <c r="H27" s="32">
        <v>5.8800600000000003</v>
      </c>
      <c r="I27" s="32">
        <v>0.134135</v>
      </c>
      <c r="J27" s="32">
        <v>2.9620600000000001</v>
      </c>
      <c r="K27" s="32">
        <v>51.516599999999997</v>
      </c>
      <c r="L27" s="32">
        <v>33.423699999999997</v>
      </c>
      <c r="M27" s="32">
        <v>1.3827</v>
      </c>
      <c r="N27" s="32">
        <v>0</v>
      </c>
      <c r="O27" s="32">
        <v>5.6063900000000002</v>
      </c>
      <c r="P27" s="32">
        <v>0.479348</v>
      </c>
      <c r="Q27" s="32">
        <v>0</v>
      </c>
      <c r="R27" s="32">
        <v>0</v>
      </c>
      <c r="S27" s="32">
        <v>0</v>
      </c>
      <c r="T27" s="32">
        <v>0</v>
      </c>
      <c r="U27" s="32">
        <v>0</v>
      </c>
      <c r="V27" s="32">
        <v>0</v>
      </c>
      <c r="W27" s="32">
        <v>0</v>
      </c>
      <c r="X27" s="32">
        <v>4.2923999999999998</v>
      </c>
      <c r="Y27" s="32">
        <v>5.3506</v>
      </c>
      <c r="Z27" s="32">
        <v>20.105730000000001</v>
      </c>
      <c r="AA27" s="32">
        <v>3.84511</v>
      </c>
      <c r="AB27" s="32">
        <v>1.0908899999999999</v>
      </c>
      <c r="AC27" s="32">
        <v>32.325200000000002</v>
      </c>
      <c r="AD27" s="32">
        <v>36.207999999999998</v>
      </c>
      <c r="AE27" s="32">
        <f t="shared" si="0"/>
        <v>228.21529299999997</v>
      </c>
      <c r="AF27" s="19">
        <v>200.44399999999999</v>
      </c>
      <c r="AG27" s="52"/>
      <c r="AH27" s="7">
        <f t="shared" si="1"/>
        <v>0.13854888647203203</v>
      </c>
      <c r="AI27" s="3">
        <f t="shared" si="2"/>
        <v>0.13854888647203203</v>
      </c>
      <c r="AJ27" s="32">
        <f t="shared" si="3"/>
        <v>27.771292999999986</v>
      </c>
      <c r="AK27" s="49">
        <f t="shared" si="4"/>
        <v>27.771292999999986</v>
      </c>
      <c r="AL27" s="70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1"/>
      <c r="BH27" s="51"/>
      <c r="BI27" s="51"/>
      <c r="BJ27" s="51"/>
      <c r="BK27" s="51"/>
      <c r="BL27" s="51"/>
      <c r="BM27" s="51"/>
      <c r="BN27" s="51"/>
      <c r="BO27" s="51"/>
      <c r="BP27" s="51"/>
      <c r="BQ27" s="51"/>
      <c r="BR27" s="51"/>
    </row>
    <row r="28" spans="1:70" ht="16" thickBot="1" x14ac:dyDescent="0.4">
      <c r="A28" s="41" t="s">
        <v>120</v>
      </c>
      <c r="B28" s="41" t="s">
        <v>117</v>
      </c>
      <c r="C28" s="5">
        <v>6</v>
      </c>
      <c r="D28" s="41">
        <v>0.53919490683131044</v>
      </c>
      <c r="E28" s="5" t="s">
        <v>107</v>
      </c>
      <c r="F28" s="32">
        <v>1.1484198000000001</v>
      </c>
      <c r="G28" s="32">
        <v>14.680246</v>
      </c>
      <c r="H28" s="32">
        <v>12.401676</v>
      </c>
      <c r="I28" s="32">
        <v>0.10344984</v>
      </c>
      <c r="J28" s="32">
        <v>1.1568822E-5</v>
      </c>
      <c r="K28" s="32">
        <v>29.681346999999899</v>
      </c>
      <c r="L28" s="32">
        <v>10.748696300000001</v>
      </c>
      <c r="M28" s="32">
        <v>8.6809683999999994</v>
      </c>
      <c r="N28" s="32">
        <v>0.30322675999999998</v>
      </c>
      <c r="O28" s="32">
        <v>4.5146433000000004</v>
      </c>
      <c r="P28" s="32">
        <v>1.07492519999999</v>
      </c>
      <c r="Q28" s="32">
        <v>0</v>
      </c>
      <c r="R28" s="32">
        <v>0</v>
      </c>
      <c r="S28" s="32">
        <v>0.10672717599999899</v>
      </c>
      <c r="T28" s="32">
        <v>0.57969414999999902</v>
      </c>
      <c r="U28" s="32">
        <v>0.84583662999999998</v>
      </c>
      <c r="V28" s="32">
        <v>0</v>
      </c>
      <c r="W28" s="32">
        <v>0</v>
      </c>
      <c r="X28" s="32">
        <v>3.1243615999999999</v>
      </c>
      <c r="Y28" s="32">
        <v>6.0427682000000003</v>
      </c>
      <c r="Z28" s="32">
        <v>17.493790300000001</v>
      </c>
      <c r="AA28" s="32">
        <v>2.6701960999999899</v>
      </c>
      <c r="AB28" s="32">
        <v>8.8346508999999909</v>
      </c>
      <c r="AC28" s="32">
        <v>32.325200000000002</v>
      </c>
      <c r="AD28" s="32">
        <v>22.025908000000001</v>
      </c>
      <c r="AE28" s="32">
        <f t="shared" si="0"/>
        <v>177.38674322482183</v>
      </c>
      <c r="AF28" s="19">
        <v>188.54500000000002</v>
      </c>
      <c r="AG28" s="52"/>
      <c r="AH28" s="7">
        <f t="shared" si="1"/>
        <v>-5.9180868096094762E-2</v>
      </c>
      <c r="AI28" s="3">
        <f t="shared" si="2"/>
        <v>5.9180868096094762E-2</v>
      </c>
      <c r="AJ28" s="32">
        <f t="shared" si="3"/>
        <v>-11.158256775178188</v>
      </c>
      <c r="AK28" s="49">
        <f t="shared" si="4"/>
        <v>11.158256775178188</v>
      </c>
      <c r="AL28" s="70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</row>
    <row r="29" spans="1:70" ht="15.5" x14ac:dyDescent="0.35">
      <c r="A29" s="129" t="s">
        <v>79</v>
      </c>
      <c r="B29" s="130"/>
      <c r="C29" s="130"/>
      <c r="D29" s="130"/>
      <c r="E29" s="131"/>
      <c r="F29" s="22">
        <f t="shared" ref="F29:AF29" si="5">AVERAGE(F3:F28)</f>
        <v>0.96141340000739506</v>
      </c>
      <c r="G29" s="22">
        <f t="shared" si="5"/>
        <v>13.077224289407862</v>
      </c>
      <c r="H29" s="22">
        <f t="shared" si="5"/>
        <v>5.768637504045155</v>
      </c>
      <c r="I29" s="22">
        <f t="shared" si="5"/>
        <v>8.2533771760653185E-2</v>
      </c>
      <c r="J29" s="22">
        <f t="shared" si="5"/>
        <v>2.1688736049582209</v>
      </c>
      <c r="K29" s="22">
        <f t="shared" si="5"/>
        <v>31.059789425285658</v>
      </c>
      <c r="L29" s="22">
        <f t="shared" si="5"/>
        <v>11.763255844301817</v>
      </c>
      <c r="M29" s="22">
        <f t="shared" si="5"/>
        <v>2.2531510745188159</v>
      </c>
      <c r="N29" s="22">
        <f t="shared" si="5"/>
        <v>0.16153802923076924</v>
      </c>
      <c r="O29" s="22">
        <f t="shared" si="5"/>
        <v>2.5135312360007998</v>
      </c>
      <c r="P29" s="22">
        <f t="shared" si="5"/>
        <v>2.3750514146926296</v>
      </c>
      <c r="Q29" s="22">
        <f t="shared" si="5"/>
        <v>0</v>
      </c>
      <c r="R29" s="22">
        <f t="shared" si="5"/>
        <v>5.0724084249084232E-3</v>
      </c>
      <c r="S29" s="22">
        <f t="shared" si="5"/>
        <v>0.23698277599999959</v>
      </c>
      <c r="T29" s="22">
        <f t="shared" si="5"/>
        <v>0.25146398806831499</v>
      </c>
      <c r="U29" s="22">
        <f t="shared" si="5"/>
        <v>0.12391513961538461</v>
      </c>
      <c r="V29" s="22">
        <f t="shared" si="5"/>
        <v>7.8192291208791191</v>
      </c>
      <c r="W29" s="22">
        <f t="shared" si="5"/>
        <v>0.24617260384615383</v>
      </c>
      <c r="X29" s="22">
        <f t="shared" si="5"/>
        <v>2.6569010010592544</v>
      </c>
      <c r="Y29" s="22">
        <f t="shared" si="5"/>
        <v>3.5799573343546127</v>
      </c>
      <c r="Z29" s="22">
        <f t="shared" si="5"/>
        <v>14.475896437068949</v>
      </c>
      <c r="AA29" s="22">
        <f t="shared" si="5"/>
        <v>2.3593261425705929</v>
      </c>
      <c r="AB29" s="22">
        <f t="shared" si="5"/>
        <v>3.9946188609049784</v>
      </c>
      <c r="AC29" s="22">
        <f t="shared" si="5"/>
        <v>32.325200000000002</v>
      </c>
      <c r="AD29" s="22">
        <f t="shared" si="5"/>
        <v>28.985743222910926</v>
      </c>
      <c r="AE29" s="22">
        <f t="shared" si="5"/>
        <v>169.24547862991295</v>
      </c>
      <c r="AF29" s="22">
        <f t="shared" si="5"/>
        <v>166.35059153846154</v>
      </c>
      <c r="AG29" s="16" t="s">
        <v>70</v>
      </c>
      <c r="AH29" s="17">
        <f>AVERAGE(AH3:AH28)</f>
        <v>1.8194148318642508E-2</v>
      </c>
      <c r="AI29" s="45">
        <f>AVERAGE(AI3:AI28)</f>
        <v>9.2264205529396279E-2</v>
      </c>
      <c r="AJ29" s="17">
        <f>AVERAGE(AJ3:AJ28)</f>
        <v>2.894887091451424</v>
      </c>
      <c r="AK29" s="48">
        <f>AVERAGE(AK3:AK28)</f>
        <v>15.365472766911912</v>
      </c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  <c r="BO29" s="51"/>
      <c r="BP29" s="51"/>
      <c r="BQ29" s="51"/>
      <c r="BR29" s="51"/>
    </row>
    <row r="30" spans="1:70" ht="16" thickBot="1" x14ac:dyDescent="0.4">
      <c r="A30" s="122" t="s">
        <v>80</v>
      </c>
      <c r="B30" s="123"/>
      <c r="C30" s="123"/>
      <c r="D30" s="123"/>
      <c r="E30" s="124"/>
      <c r="F30" s="24">
        <f t="shared" ref="F30:AD30" si="6">AVERAGE(F3/$AE3, F4/$AE4, F5/$AE5, F6/$AE6, F7/$AE7, F12/$AE12, F13/$AE13, F14/$AE14, F15/$AE15, F16/$AE16, F17/$AE17, F18/$AE18, F19/$AE19, F20/$AE20, F21/$AE21, F22/$AE22, F23/$AE23, F24/$AE24, F25/$AE25,  F26/$AE26, F27/$AE27, F28/$AE28,F8/$AE8, F9/$AE9, F10/$AE10, F11/$AE11)</f>
        <v>5.4840672636292196E-3</v>
      </c>
      <c r="G30" s="24">
        <f t="shared" si="6"/>
        <v>7.4630018089981751E-2</v>
      </c>
      <c r="H30" s="24">
        <f t="shared" si="6"/>
        <v>3.3654366191620558E-2</v>
      </c>
      <c r="I30" s="24">
        <f t="shared" si="6"/>
        <v>4.8916415778440397E-4</v>
      </c>
      <c r="J30" s="24">
        <f t="shared" si="6"/>
        <v>1.1830488930075437E-2</v>
      </c>
      <c r="K30" s="24">
        <f t="shared" si="6"/>
        <v>0.17610339060541977</v>
      </c>
      <c r="L30" s="24">
        <f t="shared" si="6"/>
        <v>6.5158759787254689E-2</v>
      </c>
      <c r="M30" s="24">
        <f t="shared" si="6"/>
        <v>1.3540038801026442E-2</v>
      </c>
      <c r="N30" s="24">
        <f t="shared" si="6"/>
        <v>7.9644411127340108E-4</v>
      </c>
      <c r="O30" s="24">
        <f t="shared" si="6"/>
        <v>1.4381050367668334E-2</v>
      </c>
      <c r="P30" s="24">
        <f t="shared" si="6"/>
        <v>1.3594950283060701E-2</v>
      </c>
      <c r="Q30" s="24">
        <f t="shared" si="6"/>
        <v>0</v>
      </c>
      <c r="R30" s="24">
        <f t="shared" si="6"/>
        <v>3.4436689560477119E-5</v>
      </c>
      <c r="S30" s="24">
        <f t="shared" si="6"/>
        <v>1.3212247343015353E-3</v>
      </c>
      <c r="T30" s="24">
        <f t="shared" si="6"/>
        <v>1.4283463835050368E-3</v>
      </c>
      <c r="U30" s="24">
        <f t="shared" si="6"/>
        <v>7.101512953126024E-4</v>
      </c>
      <c r="V30" s="24">
        <f t="shared" si="6"/>
        <v>4.5333123872876982E-2</v>
      </c>
      <c r="W30" s="24">
        <f t="shared" si="6"/>
        <v>1.5439544534198971E-3</v>
      </c>
      <c r="X30" s="24">
        <f t="shared" si="6"/>
        <v>1.5145394355502507E-2</v>
      </c>
      <c r="Y30" s="24">
        <f t="shared" si="6"/>
        <v>2.1707892513226888E-2</v>
      </c>
      <c r="Z30" s="24">
        <f t="shared" si="6"/>
        <v>8.3925111916452549E-2</v>
      </c>
      <c r="AA30" s="24">
        <f t="shared" si="6"/>
        <v>1.3464388877691295E-2</v>
      </c>
      <c r="AB30" s="24">
        <f t="shared" si="6"/>
        <v>3.2211390606979605E-2</v>
      </c>
      <c r="AC30" s="24">
        <f t="shared" si="6"/>
        <v>0.20288035855816766</v>
      </c>
      <c r="AD30" s="24">
        <f t="shared" si="6"/>
        <v>0.17063148715420828</v>
      </c>
      <c r="AE30" s="23" t="s">
        <v>81</v>
      </c>
      <c r="AF30" s="32">
        <f>PEARSON(AE3:AE28,AF3:AF28)</f>
        <v>0.82972853157203963</v>
      </c>
      <c r="AG30" s="18" t="s">
        <v>71</v>
      </c>
      <c r="AH30" s="1">
        <f>_xlfn.VAR.P(AH3:AH28)</f>
        <v>1.4764620167782648E-2</v>
      </c>
      <c r="AI30" s="1">
        <f>_xlfn.VAR.P(AI3:AI28)</f>
        <v>6.5829635788527321E-3</v>
      </c>
      <c r="AJ30" s="1">
        <f>_xlfn.VAR.P(AJ3:AJ28)</f>
        <v>435.80573987903966</v>
      </c>
      <c r="AK30" s="46">
        <f>_xlfn.VAR.P(AK3:AK28)</f>
        <v>208.08835780058016</v>
      </c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51"/>
      <c r="BG30" s="51"/>
      <c r="BH30" s="51"/>
      <c r="BI30" s="51"/>
      <c r="BJ30" s="51"/>
      <c r="BK30" s="51"/>
      <c r="BL30" s="51"/>
      <c r="BM30" s="51"/>
      <c r="BN30" s="51"/>
      <c r="BO30" s="51"/>
      <c r="BP30" s="51"/>
      <c r="BQ30" s="51"/>
      <c r="BR30" s="51"/>
    </row>
    <row r="31" spans="1:70" ht="16" thickBot="1" x14ac:dyDescent="0.4">
      <c r="L31" s="40"/>
      <c r="M31" s="40"/>
      <c r="V31" s="51"/>
      <c r="W31" s="51"/>
      <c r="AE31" s="25"/>
      <c r="AF31" s="26"/>
      <c r="AG31" s="18" t="s">
        <v>72</v>
      </c>
      <c r="AH31" s="1">
        <f>_xlfn.STDEV.P(AH3:AH28)</f>
        <v>0.12150975338540791</v>
      </c>
      <c r="AI31" s="1">
        <f>_xlfn.STDEV.P(AI3:AI28)</f>
        <v>8.1135464371954708E-2</v>
      </c>
      <c r="AJ31" s="1">
        <f>_xlfn.STDEV.P(AJ3:AJ28)</f>
        <v>20.875960813314428</v>
      </c>
      <c r="AK31" s="46">
        <f>_xlfn.STDEV.P(AK3:AK28)</f>
        <v>14.42526803219199</v>
      </c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1"/>
      <c r="BF31" s="51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</row>
    <row r="32" spans="1:70" ht="29" x14ac:dyDescent="0.35">
      <c r="A32" s="66" t="s">
        <v>23</v>
      </c>
      <c r="B32" s="66" t="s">
        <v>170</v>
      </c>
      <c r="C32" s="66" t="s">
        <v>151</v>
      </c>
      <c r="D32" s="66" t="s">
        <v>168</v>
      </c>
      <c r="E32" s="66" t="s">
        <v>167</v>
      </c>
      <c r="F32" s="66" t="s">
        <v>164</v>
      </c>
      <c r="G32" s="66" t="s">
        <v>203</v>
      </c>
      <c r="H32" s="66" t="s">
        <v>165</v>
      </c>
      <c r="I32" s="66" t="s">
        <v>166</v>
      </c>
      <c r="J32" s="66" t="s">
        <v>198</v>
      </c>
      <c r="K32" s="66" t="s">
        <v>201</v>
      </c>
      <c r="L32" s="66" t="s">
        <v>197</v>
      </c>
      <c r="M32" s="66" t="s">
        <v>171</v>
      </c>
      <c r="N32" s="66" t="s">
        <v>169</v>
      </c>
      <c r="O32" s="66" t="s">
        <v>199</v>
      </c>
      <c r="V32" s="51"/>
      <c r="W32" s="51"/>
      <c r="AB32" s="51"/>
      <c r="AC32" s="51"/>
      <c r="AD32" s="51"/>
      <c r="AE32" s="51"/>
      <c r="AG32" s="27" t="s">
        <v>73</v>
      </c>
      <c r="AH32" s="1">
        <f>_xlfn.CONFIDENCE.NORM(1-0.95, AH31, COUNTA($E$3:$E$28))</f>
        <v>4.6705987253211907E-2</v>
      </c>
      <c r="AI32" s="28">
        <f>_xlfn.CONFIDENCE.NORM(1-0.95, AI31, COUNTA($E$3:$E$28))</f>
        <v>3.1186895365677102E-2</v>
      </c>
      <c r="AJ32" s="19">
        <f>_xlfn.CONFIDENCE.NORM(1-0.95, AJ31, COUNTA($E$3:$E$28))</f>
        <v>8.0243135425728429</v>
      </c>
      <c r="AK32" s="46">
        <f>_xlfn.CONFIDENCE.NORM(1-0.95, AK31, COUNTA($E$3:$E$28))</f>
        <v>5.544792628281594</v>
      </c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1"/>
      <c r="BH32" s="51"/>
      <c r="BI32" s="51"/>
      <c r="BJ32" s="51"/>
      <c r="BK32" s="51"/>
      <c r="BL32" s="51"/>
      <c r="BM32" s="51"/>
      <c r="BN32" s="51"/>
      <c r="BO32" s="51"/>
      <c r="BP32" s="51"/>
      <c r="BQ32" s="51"/>
      <c r="BR32" s="51"/>
    </row>
    <row r="33" spans="1:70" ht="15.5" x14ac:dyDescent="0.35">
      <c r="A33" s="40" t="s">
        <v>215</v>
      </c>
      <c r="B33" s="70">
        <f>AC30</f>
        <v>0.20288035855816766</v>
      </c>
      <c r="C33" s="70">
        <f>AD30</f>
        <v>0.17063148715420828</v>
      </c>
      <c r="D33" s="70">
        <f>AB30</f>
        <v>3.2211390606979605E-2</v>
      </c>
      <c r="E33" s="70">
        <f>K30</f>
        <v>0.17610339060541977</v>
      </c>
      <c r="F33" s="70">
        <f>L30+O30</f>
        <v>7.9539810154923021E-2</v>
      </c>
      <c r="G33" s="70">
        <f>M30+P30+N30+U30</f>
        <v>2.8641584490673149E-2</v>
      </c>
      <c r="H33" s="70">
        <f>Q30+R30+S30+T30</f>
        <v>2.7840078073670493E-3</v>
      </c>
      <c r="I33" s="70">
        <f>V30</f>
        <v>4.5333123872876982E-2</v>
      </c>
      <c r="J33" s="70">
        <f>H30+J30</f>
        <v>4.5484855121695991E-2</v>
      </c>
      <c r="K33" s="70">
        <f>G30+I30</f>
        <v>7.5119182247766161E-2</v>
      </c>
      <c r="L33" s="70">
        <f>Y30</f>
        <v>2.1707892513226888E-2</v>
      </c>
      <c r="M33" s="70">
        <f>Z30</f>
        <v>8.3925111916452549E-2</v>
      </c>
      <c r="N33" s="70">
        <f>F30+W30+X30+AA30</f>
        <v>3.5637804950242921E-2</v>
      </c>
      <c r="V33" s="51"/>
      <c r="W33" s="51"/>
      <c r="AB33" s="51"/>
      <c r="AC33" s="51"/>
      <c r="AD33" s="51"/>
      <c r="AE33" s="51"/>
      <c r="AG33" s="27" t="s">
        <v>74</v>
      </c>
      <c r="AH33" s="1">
        <f>MIN(AH3:AH28)</f>
        <v>-0.29987701941951533</v>
      </c>
      <c r="AI33" s="28">
        <f>MIN(AI3:AI28)</f>
        <v>1.0891753381871098E-2</v>
      </c>
      <c r="AJ33" s="19">
        <f>MIN(AJ3:AJ28)</f>
        <v>-60.929945799999985</v>
      </c>
      <c r="AK33" s="46">
        <f>MIN(AK3:AK28)</f>
        <v>1.587033028571085</v>
      </c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  <c r="BH33" s="51"/>
      <c r="BI33" s="51"/>
      <c r="BJ33" s="51"/>
      <c r="BK33" s="51"/>
      <c r="BL33" s="51"/>
      <c r="BM33" s="51"/>
      <c r="BN33" s="51"/>
      <c r="BO33" s="51"/>
      <c r="BP33" s="51"/>
      <c r="BQ33" s="51"/>
      <c r="BR33" s="51"/>
    </row>
    <row r="34" spans="1:70" ht="16" thickBot="1" x14ac:dyDescent="0.4">
      <c r="L34" s="40"/>
      <c r="M34" s="40"/>
      <c r="V34" s="51"/>
      <c r="W34" s="51"/>
      <c r="AB34" s="51"/>
      <c r="AC34" s="51"/>
      <c r="AD34" s="51"/>
      <c r="AE34" s="51"/>
      <c r="AG34" s="29" t="s">
        <v>46</v>
      </c>
      <c r="AH34" s="24">
        <f>MAX(AH3:AH28)</f>
        <v>0.21902151814948334</v>
      </c>
      <c r="AI34" s="30">
        <f>MAX(AI3:AI28)</f>
        <v>0.29987701941951533</v>
      </c>
      <c r="AJ34" s="31">
        <f>MAX(AJ3:AJ28)</f>
        <v>38.985041753142696</v>
      </c>
      <c r="AK34" s="47">
        <f>MAX(AK3:AK28)</f>
        <v>60.929945799999985</v>
      </c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  <c r="BH34" s="51"/>
      <c r="BI34" s="51"/>
      <c r="BJ34" s="51"/>
      <c r="BK34" s="51"/>
      <c r="BL34" s="51"/>
      <c r="BM34" s="51"/>
      <c r="BN34" s="51"/>
      <c r="BO34" s="51"/>
      <c r="BP34" s="51"/>
      <c r="BQ34" s="51"/>
      <c r="BR34" s="51"/>
    </row>
    <row r="35" spans="1:70" ht="15.5" x14ac:dyDescent="0.35">
      <c r="V35" s="51"/>
      <c r="W35" s="51"/>
      <c r="AB35" s="51"/>
      <c r="AC35" s="51"/>
      <c r="AD35" s="51"/>
      <c r="AE35" s="51"/>
      <c r="AJ35" s="2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1"/>
      <c r="BH35" s="51"/>
      <c r="BI35" s="51"/>
      <c r="BJ35" s="51"/>
      <c r="BK35" s="51"/>
      <c r="BL35" s="51"/>
      <c r="BM35" s="51"/>
      <c r="BN35" s="51"/>
      <c r="BO35" s="51"/>
      <c r="BP35" s="51"/>
      <c r="BQ35" s="51"/>
      <c r="BR35" s="51"/>
    </row>
    <row r="36" spans="1:70" ht="15.5" x14ac:dyDescent="0.35">
      <c r="A36" s="51"/>
      <c r="B36" s="51"/>
      <c r="C36" s="51"/>
      <c r="D36" s="51"/>
      <c r="V36" s="70"/>
      <c r="AB36" s="51"/>
      <c r="AC36" s="51"/>
      <c r="AD36" s="51"/>
      <c r="AE36" s="51"/>
      <c r="AJ36" s="2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  <c r="BH36" s="51"/>
      <c r="BI36" s="51"/>
      <c r="BJ36" s="51"/>
      <c r="BK36" s="51"/>
      <c r="BL36" s="51"/>
      <c r="BM36" s="51"/>
      <c r="BN36" s="51"/>
      <c r="BO36" s="51"/>
      <c r="BP36" s="51"/>
      <c r="BQ36" s="51"/>
      <c r="BR36" s="51"/>
    </row>
    <row r="37" spans="1:70" ht="15.5" x14ac:dyDescent="0.35">
      <c r="A37" s="51"/>
      <c r="B37" s="51"/>
      <c r="C37" s="51"/>
      <c r="D37" s="51"/>
      <c r="V37" s="70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1"/>
      <c r="BH37" s="51"/>
      <c r="BI37" s="51"/>
      <c r="BJ37" s="51"/>
      <c r="BK37" s="51"/>
      <c r="BL37" s="51"/>
      <c r="BM37" s="51"/>
      <c r="BN37" s="51"/>
      <c r="BO37" s="51"/>
      <c r="BP37" s="51"/>
      <c r="BQ37" s="51"/>
      <c r="BR37" s="51"/>
    </row>
    <row r="38" spans="1:70" ht="15.5" x14ac:dyDescent="0.35">
      <c r="A38" s="51"/>
      <c r="B38" s="51"/>
      <c r="C38" s="51"/>
      <c r="D38" s="51"/>
      <c r="F38" s="2"/>
      <c r="G38" s="2"/>
      <c r="I38" s="58"/>
      <c r="V38" s="70"/>
    </row>
    <row r="39" spans="1:70" ht="15.5" x14ac:dyDescent="0.35">
      <c r="A39" s="51"/>
      <c r="B39" s="51"/>
      <c r="C39" s="51"/>
      <c r="D39" s="51"/>
      <c r="V39" s="70"/>
    </row>
    <row r="40" spans="1:70" ht="15.5" x14ac:dyDescent="0.35">
      <c r="A40" s="51"/>
      <c r="B40" s="51"/>
      <c r="C40" s="51"/>
      <c r="D40" s="51"/>
      <c r="F40" s="59"/>
      <c r="Z40" s="51"/>
      <c r="AA40" s="51"/>
      <c r="AB40" s="51"/>
      <c r="AC40" s="51"/>
      <c r="AD40" s="51"/>
      <c r="AE40" s="51"/>
      <c r="AF40" s="51"/>
      <c r="AG40" s="51"/>
      <c r="AH40" s="51"/>
    </row>
    <row r="41" spans="1:70" ht="15.5" x14ac:dyDescent="0.35">
      <c r="A41" s="51"/>
      <c r="B41" s="51"/>
      <c r="C41" s="51"/>
      <c r="D41" s="51"/>
      <c r="V41" s="70"/>
      <c r="Z41" s="51"/>
      <c r="AA41" s="51"/>
      <c r="AB41" s="51"/>
      <c r="AC41" s="51"/>
      <c r="AD41" s="51"/>
      <c r="AE41" s="51"/>
      <c r="AF41" s="51"/>
      <c r="AG41" s="51"/>
      <c r="AH41" s="51"/>
    </row>
    <row r="42" spans="1:70" ht="15.5" x14ac:dyDescent="0.35">
      <c r="A42" s="51"/>
      <c r="B42" s="51"/>
      <c r="C42" s="51"/>
      <c r="D42" s="51"/>
      <c r="F42"/>
      <c r="T42" s="40" t="s">
        <v>212</v>
      </c>
      <c r="Z42" s="51"/>
      <c r="AA42" s="51"/>
      <c r="AB42" s="51"/>
      <c r="AC42" s="51"/>
      <c r="AD42" s="51"/>
      <c r="AE42" s="51"/>
      <c r="AF42" s="51"/>
      <c r="AG42" s="51"/>
      <c r="AH42" s="51"/>
    </row>
    <row r="43" spans="1:70" ht="15.5" x14ac:dyDescent="0.35">
      <c r="A43" s="51"/>
      <c r="B43" s="51"/>
      <c r="C43" s="51"/>
      <c r="D43" s="51"/>
      <c r="N43" s="40" t="s">
        <v>232</v>
      </c>
      <c r="T43" s="40">
        <v>0</v>
      </c>
      <c r="Z43" s="51"/>
      <c r="AA43" s="51"/>
      <c r="AB43" s="51"/>
      <c r="AC43" s="51"/>
      <c r="AD43" s="51"/>
      <c r="AE43" s="51"/>
      <c r="AF43" s="51"/>
      <c r="AG43" s="51"/>
      <c r="AH43" s="51"/>
    </row>
    <row r="44" spans="1:70" ht="15.5" x14ac:dyDescent="0.35">
      <c r="A44" s="51"/>
      <c r="B44" s="51"/>
      <c r="C44" s="51"/>
      <c r="D44" s="51"/>
      <c r="F44" s="57"/>
      <c r="T44" s="40">
        <v>260</v>
      </c>
      <c r="Z44" s="51"/>
      <c r="AA44" s="51"/>
      <c r="AB44" s="51"/>
      <c r="AC44" s="51"/>
      <c r="AD44" s="51"/>
      <c r="AE44" s="51"/>
      <c r="AF44" s="51"/>
      <c r="AG44" s="51"/>
      <c r="AH44" s="51"/>
    </row>
    <row r="45" spans="1:70" ht="15.5" x14ac:dyDescent="0.35">
      <c r="A45" s="51"/>
      <c r="B45" s="51"/>
      <c r="C45" s="51"/>
      <c r="D45" s="51"/>
      <c r="Z45" s="51"/>
      <c r="AA45" s="51"/>
      <c r="AB45" s="51"/>
      <c r="AC45" s="51"/>
      <c r="AD45" s="51"/>
      <c r="AE45" s="51"/>
      <c r="AF45" s="51"/>
      <c r="AG45" s="51"/>
      <c r="AH45" s="51"/>
    </row>
    <row r="46" spans="1:70" ht="15.5" x14ac:dyDescent="0.35">
      <c r="A46" s="51"/>
      <c r="B46" s="51"/>
      <c r="C46" s="51"/>
      <c r="D46" s="51"/>
      <c r="Z46" s="51"/>
      <c r="AA46" s="51"/>
      <c r="AB46" s="77"/>
      <c r="AC46" s="77"/>
      <c r="AD46" s="77"/>
      <c r="AE46" s="77"/>
      <c r="AF46" s="51"/>
      <c r="AG46" s="51"/>
      <c r="AH46" s="51"/>
    </row>
    <row r="47" spans="1:70" ht="15.5" x14ac:dyDescent="0.35">
      <c r="A47" s="51"/>
      <c r="B47" s="51"/>
      <c r="C47" s="51"/>
      <c r="D47" s="51"/>
      <c r="Z47" s="51"/>
      <c r="AA47" s="51"/>
      <c r="AB47" s="77"/>
      <c r="AC47" s="51"/>
      <c r="AD47" s="51"/>
      <c r="AE47" s="51"/>
      <c r="AF47" s="51"/>
      <c r="AG47" s="51"/>
      <c r="AH47" s="51"/>
    </row>
    <row r="48" spans="1:70" ht="15.5" x14ac:dyDescent="0.35">
      <c r="A48" s="51"/>
      <c r="B48" s="51"/>
      <c r="C48" s="51"/>
      <c r="D48" s="51"/>
      <c r="Z48" s="51"/>
      <c r="AA48" s="51"/>
      <c r="AB48" s="51"/>
      <c r="AC48" s="51"/>
      <c r="AD48" s="51"/>
      <c r="AE48" s="51"/>
      <c r="AF48" s="51"/>
      <c r="AG48" s="51"/>
      <c r="AH48" s="51"/>
    </row>
    <row r="49" spans="2:34" ht="15.5" x14ac:dyDescent="0.35">
      <c r="Z49" s="51"/>
      <c r="AA49" s="51"/>
      <c r="AB49" s="51"/>
      <c r="AC49" s="51"/>
      <c r="AD49" s="51"/>
      <c r="AE49" s="51"/>
      <c r="AF49" s="51"/>
      <c r="AG49" s="51"/>
      <c r="AH49" s="51"/>
    </row>
    <row r="50" spans="2:34" ht="15.5" x14ac:dyDescent="0.35">
      <c r="Z50" s="51"/>
      <c r="AA50" s="51"/>
      <c r="AB50" s="51"/>
      <c r="AC50" s="51"/>
      <c r="AD50" s="51"/>
      <c r="AE50" s="51"/>
      <c r="AF50" s="51"/>
      <c r="AG50" s="51"/>
      <c r="AH50" s="51"/>
    </row>
    <row r="51" spans="2:34" ht="15.5" x14ac:dyDescent="0.35">
      <c r="Z51" s="51"/>
      <c r="AA51" s="51"/>
      <c r="AB51" s="51"/>
      <c r="AC51" s="51"/>
      <c r="AD51" s="51"/>
      <c r="AE51" s="51"/>
      <c r="AF51" s="51"/>
      <c r="AG51" s="51"/>
      <c r="AH51" s="51"/>
    </row>
    <row r="52" spans="2:34" ht="15.5" x14ac:dyDescent="0.35">
      <c r="Z52" s="51"/>
      <c r="AA52" s="51"/>
      <c r="AB52" s="51"/>
      <c r="AC52" s="51"/>
      <c r="AD52" s="51"/>
      <c r="AE52" s="51"/>
      <c r="AF52" s="51"/>
      <c r="AG52" s="51"/>
      <c r="AH52" s="51"/>
    </row>
    <row r="53" spans="2:34" ht="15.5" x14ac:dyDescent="0.35">
      <c r="L53" s="40"/>
      <c r="M53" s="40"/>
      <c r="Z53" s="51"/>
      <c r="AA53" s="51"/>
      <c r="AB53" s="51"/>
      <c r="AC53" s="51"/>
      <c r="AD53" s="51"/>
      <c r="AE53" s="51"/>
      <c r="AF53" s="51"/>
      <c r="AG53" s="51"/>
      <c r="AH53" s="51"/>
    </row>
    <row r="54" spans="2:34" ht="15.5" x14ac:dyDescent="0.35">
      <c r="L54" s="40"/>
      <c r="M54" s="40"/>
      <c r="Z54" s="51"/>
      <c r="AA54" s="51"/>
      <c r="AB54" s="51"/>
      <c r="AC54" s="51"/>
      <c r="AD54" s="51"/>
      <c r="AE54" s="51"/>
      <c r="AF54" s="51"/>
      <c r="AG54" s="51"/>
      <c r="AH54" s="51"/>
    </row>
    <row r="55" spans="2:34" ht="15.5" x14ac:dyDescent="0.35">
      <c r="L55" s="40"/>
      <c r="M55" s="40"/>
      <c r="Z55" s="51"/>
      <c r="AA55" s="51"/>
      <c r="AB55" s="51"/>
      <c r="AC55" s="51"/>
      <c r="AD55" s="51"/>
      <c r="AE55" s="51"/>
      <c r="AF55" s="51"/>
      <c r="AG55" s="51"/>
      <c r="AH55" s="51"/>
    </row>
    <row r="56" spans="2:34" ht="15.5" x14ac:dyDescent="0.35">
      <c r="L56" s="40"/>
      <c r="M56" s="40"/>
      <c r="Z56" s="51"/>
      <c r="AA56" s="51"/>
      <c r="AB56" s="51"/>
      <c r="AC56" s="51"/>
      <c r="AD56" s="51"/>
      <c r="AE56" s="51"/>
      <c r="AF56" s="51"/>
      <c r="AG56" s="51"/>
      <c r="AH56" s="51"/>
    </row>
    <row r="57" spans="2:34" ht="15.5" x14ac:dyDescent="0.35">
      <c r="L57" s="40"/>
      <c r="M57" s="40"/>
      <c r="Z57" s="51"/>
      <c r="AA57" s="51"/>
      <c r="AB57" s="51"/>
      <c r="AC57" s="51"/>
      <c r="AD57" s="51"/>
      <c r="AE57" s="51"/>
      <c r="AF57" s="51"/>
      <c r="AG57" s="51"/>
      <c r="AH57" s="51"/>
    </row>
    <row r="58" spans="2:34" x14ac:dyDescent="0.35">
      <c r="L58" s="40"/>
      <c r="M58" s="40"/>
    </row>
    <row r="59" spans="2:34" ht="15" thickBot="1" x14ac:dyDescent="0.4">
      <c r="L59" s="40"/>
      <c r="M59" s="40"/>
    </row>
    <row r="60" spans="2:34" ht="29" x14ac:dyDescent="0.35">
      <c r="B60" s="66" t="s">
        <v>23</v>
      </c>
      <c r="C60" s="66" t="s">
        <v>170</v>
      </c>
      <c r="D60" s="66" t="s">
        <v>151</v>
      </c>
      <c r="E60" s="66" t="s">
        <v>168</v>
      </c>
      <c r="F60" s="66" t="s">
        <v>167</v>
      </c>
      <c r="G60" s="66" t="s">
        <v>164</v>
      </c>
      <c r="H60" s="66" t="s">
        <v>203</v>
      </c>
      <c r="I60" s="66" t="s">
        <v>165</v>
      </c>
      <c r="J60" s="66" t="s">
        <v>166</v>
      </c>
      <c r="K60" s="66" t="s">
        <v>198</v>
      </c>
      <c r="L60" s="66" t="s">
        <v>201</v>
      </c>
      <c r="M60" s="66" t="s">
        <v>197</v>
      </c>
      <c r="N60" s="66" t="s">
        <v>171</v>
      </c>
      <c r="O60" s="66" t="s">
        <v>169</v>
      </c>
      <c r="P60" s="66" t="s">
        <v>199</v>
      </c>
    </row>
    <row r="61" spans="2:34" x14ac:dyDescent="0.35">
      <c r="B61" s="67" t="s">
        <v>176</v>
      </c>
      <c r="C61" s="58">
        <f>AC3</f>
        <v>32.325200000000002</v>
      </c>
      <c r="D61" s="58">
        <f>AD3</f>
        <v>28.756699999999999</v>
      </c>
      <c r="E61" s="58">
        <f>AB3</f>
        <v>2.0712199999999998</v>
      </c>
      <c r="F61" s="58">
        <f>K3</f>
        <v>27.077999999999999</v>
      </c>
      <c r="G61" s="58">
        <f>L3+O3</f>
        <v>16.803420000000003</v>
      </c>
      <c r="H61" s="58">
        <f>M3+P3+N3+U3</f>
        <v>0</v>
      </c>
      <c r="I61" s="58">
        <f>Q3+R3+S3+T3</f>
        <v>0</v>
      </c>
      <c r="J61" s="58">
        <f>V3</f>
        <v>0</v>
      </c>
      <c r="K61" s="65">
        <f>H3+J3</f>
        <v>20.800799999999999</v>
      </c>
      <c r="L61" s="58">
        <f>G3+I3</f>
        <v>17.755614599999998</v>
      </c>
      <c r="M61" s="65">
        <f>Y3</f>
        <v>3.9329700000000001</v>
      </c>
      <c r="N61" s="58">
        <f>Z3</f>
        <v>12.876609999999999</v>
      </c>
      <c r="O61" s="58">
        <f>F3+W3+X3+AA3</f>
        <v>6.3023400000000001</v>
      </c>
      <c r="P61" s="58"/>
      <c r="Q61" s="58"/>
    </row>
    <row r="62" spans="2:34" x14ac:dyDescent="0.35">
      <c r="B62" s="68"/>
      <c r="C62" s="58"/>
      <c r="D62" s="58"/>
      <c r="E62" s="58"/>
      <c r="F62" s="58"/>
      <c r="G62" s="58"/>
      <c r="H62" s="58"/>
      <c r="I62" s="58"/>
      <c r="J62" s="58"/>
      <c r="K62" s="65"/>
      <c r="L62" s="58"/>
      <c r="M62" s="65"/>
      <c r="N62" s="58"/>
      <c r="O62" s="58"/>
      <c r="P62" s="58">
        <f>AF3</f>
        <v>172.69880000000001</v>
      </c>
      <c r="Q62" s="58"/>
    </row>
    <row r="63" spans="2:34" x14ac:dyDescent="0.35">
      <c r="B63" s="69" t="s">
        <v>200</v>
      </c>
      <c r="C63" s="58"/>
      <c r="D63" s="58"/>
      <c r="E63" s="58"/>
      <c r="F63" s="58"/>
      <c r="G63" s="58"/>
      <c r="H63" s="58"/>
      <c r="I63" s="58"/>
      <c r="J63" s="58"/>
      <c r="K63" s="65"/>
      <c r="L63" s="58"/>
      <c r="M63" s="65"/>
      <c r="N63" s="58"/>
      <c r="O63" s="58"/>
      <c r="P63" s="58"/>
    </row>
    <row r="64" spans="2:34" x14ac:dyDescent="0.35">
      <c r="B64" s="67" t="s">
        <v>178</v>
      </c>
      <c r="C64" s="58">
        <f>AC4</f>
        <v>32.325200000000002</v>
      </c>
      <c r="D64" s="58">
        <f>AD4</f>
        <v>29.395299999999999</v>
      </c>
      <c r="E64" s="58">
        <f>AB4</f>
        <v>1.87999</v>
      </c>
      <c r="F64" s="58">
        <f>K4</f>
        <v>22.571999999999999</v>
      </c>
      <c r="G64" s="58">
        <f>L4+O4</f>
        <v>15.873009999999999</v>
      </c>
      <c r="H64" s="58">
        <f>M4+P4+N4+U4</f>
        <v>0</v>
      </c>
      <c r="I64" s="58">
        <f>Q4+R4+S4+T4</f>
        <v>0</v>
      </c>
      <c r="J64" s="58">
        <f>V4</f>
        <v>0</v>
      </c>
      <c r="K64" s="65">
        <f>H4+J4</f>
        <v>15.6608</v>
      </c>
      <c r="L64" s="58">
        <f>G4+I4</f>
        <v>13.095494</v>
      </c>
      <c r="M64" s="65">
        <f>Y4</f>
        <v>3.219471</v>
      </c>
      <c r="N64" s="58">
        <f>Z4</f>
        <v>11.519780000000001</v>
      </c>
      <c r="O64" s="58">
        <f>F4+W4+X4+AA4</f>
        <v>6.10107</v>
      </c>
    </row>
    <row r="65" spans="2:16" x14ac:dyDescent="0.35">
      <c r="B65" s="68"/>
      <c r="C65" s="58"/>
      <c r="D65" s="58"/>
      <c r="E65" s="58"/>
      <c r="F65" s="58"/>
      <c r="G65" s="58"/>
      <c r="H65" s="58"/>
      <c r="I65" s="58"/>
      <c r="J65" s="58"/>
      <c r="K65" s="65"/>
      <c r="L65" s="58"/>
      <c r="M65" s="65"/>
      <c r="N65" s="58"/>
      <c r="O65" s="58"/>
      <c r="P65" s="58">
        <f>AF4</f>
        <v>156.97620000000001</v>
      </c>
    </row>
    <row r="66" spans="2:16" x14ac:dyDescent="0.35">
      <c r="B66" s="69"/>
      <c r="C66" s="58"/>
      <c r="D66" s="58"/>
      <c r="E66" s="58"/>
      <c r="F66" s="58"/>
      <c r="G66" s="58"/>
      <c r="H66" s="58"/>
      <c r="I66" s="58"/>
      <c r="J66" s="58"/>
      <c r="K66" s="65"/>
      <c r="L66" s="58"/>
      <c r="M66" s="65"/>
      <c r="N66" s="58"/>
      <c r="O66" s="58"/>
      <c r="P66" s="58"/>
    </row>
    <row r="67" spans="2:16" ht="15.75" customHeight="1" x14ac:dyDescent="0.35">
      <c r="B67" s="67" t="s">
        <v>175</v>
      </c>
      <c r="C67" s="58">
        <f>AC5</f>
        <v>32.325200000000002</v>
      </c>
      <c r="D67" s="58">
        <f>AD5</f>
        <v>27.1432</v>
      </c>
      <c r="E67" s="58">
        <f>AB5</f>
        <v>3.49369</v>
      </c>
      <c r="F67" s="58">
        <f>K5</f>
        <v>33.252400000000002</v>
      </c>
      <c r="G67" s="58">
        <f>L5+O5</f>
        <v>14.09923</v>
      </c>
      <c r="H67" s="58">
        <f>M5+P5+N5+U5</f>
        <v>4.3280349999999999</v>
      </c>
      <c r="I67" s="58">
        <f>Q5+R5+S5+T5</f>
        <v>2.6147200000000002</v>
      </c>
      <c r="J67" s="58">
        <f>V5</f>
        <v>0</v>
      </c>
      <c r="K67" s="65">
        <f>H5+J5</f>
        <v>6.3252100000000002</v>
      </c>
      <c r="L67" s="58">
        <f>G5+I5</f>
        <v>20.913489199999997</v>
      </c>
      <c r="M67" s="65">
        <f>Y5</f>
        <v>5.32585</v>
      </c>
      <c r="N67" s="58">
        <f>Z5</f>
        <v>2.5938599999999998</v>
      </c>
      <c r="O67" s="58">
        <f>F5+W5+X5+AA5</f>
        <v>6.4529700000000005</v>
      </c>
    </row>
    <row r="68" spans="2:16" ht="15.75" customHeight="1" x14ac:dyDescent="0.35">
      <c r="B68" s="68"/>
      <c r="C68" s="58"/>
      <c r="D68" s="58"/>
      <c r="E68" s="58"/>
      <c r="F68" s="58"/>
      <c r="G68" s="58"/>
      <c r="H68" s="58"/>
      <c r="I68" s="58"/>
      <c r="J68" s="58"/>
      <c r="K68" s="65"/>
      <c r="L68" s="58"/>
      <c r="M68" s="65"/>
      <c r="N68" s="58"/>
      <c r="O68" s="58"/>
      <c r="P68" s="58">
        <f>AF5</f>
        <v>219.7978</v>
      </c>
    </row>
    <row r="69" spans="2:16" x14ac:dyDescent="0.35">
      <c r="B69" s="69"/>
      <c r="C69" s="58"/>
      <c r="D69" s="58"/>
      <c r="E69" s="58"/>
      <c r="F69" s="58"/>
      <c r="G69" s="58"/>
      <c r="H69" s="58"/>
      <c r="I69" s="58"/>
      <c r="J69" s="58"/>
      <c r="K69" s="65"/>
      <c r="L69" s="58"/>
      <c r="M69" s="65"/>
      <c r="N69" s="58"/>
      <c r="O69" s="58"/>
      <c r="P69" s="58"/>
    </row>
    <row r="70" spans="2:16" x14ac:dyDescent="0.35">
      <c r="B70" s="67" t="s">
        <v>173</v>
      </c>
      <c r="C70" s="58">
        <f>AC6</f>
        <v>32.325200000000002</v>
      </c>
      <c r="D70" s="58">
        <f>AD6</f>
        <v>32.735700000000001</v>
      </c>
      <c r="E70" s="58">
        <f>AB6</f>
        <v>4.4917699999999998</v>
      </c>
      <c r="F70" s="58">
        <f>K6</f>
        <v>11.6843</v>
      </c>
      <c r="G70" s="58">
        <f>L6+O6</f>
        <v>3.4557599999999997</v>
      </c>
      <c r="H70" s="58">
        <f>M6+P6+N6+U6</f>
        <v>6.8377420000000004</v>
      </c>
      <c r="I70" s="58">
        <f>Q6+R6+S6+T6</f>
        <v>0</v>
      </c>
      <c r="J70" s="58">
        <f>V6</f>
        <v>0</v>
      </c>
      <c r="K70" s="65">
        <f>H6+J6</f>
        <v>15.249384989999999</v>
      </c>
      <c r="L70" s="58">
        <f>G6+I6</f>
        <v>5.3202708000000003</v>
      </c>
      <c r="M70" s="65">
        <f>Y6</f>
        <v>9.86479999999999</v>
      </c>
      <c r="N70" s="58">
        <f>Z6</f>
        <v>30.883109999999999</v>
      </c>
      <c r="O70" s="58">
        <f>F6+W6+X6+AA6</f>
        <v>2.6262829999999999</v>
      </c>
    </row>
    <row r="71" spans="2:16" x14ac:dyDescent="0.35">
      <c r="B71" s="68"/>
      <c r="C71" s="58"/>
      <c r="D71" s="58"/>
      <c r="E71" s="58"/>
      <c r="F71" s="58"/>
      <c r="G71" s="58"/>
      <c r="H71" s="58"/>
      <c r="I71" s="58"/>
      <c r="J71" s="58"/>
      <c r="K71" s="65"/>
      <c r="L71" s="58"/>
      <c r="M71" s="65"/>
      <c r="N71" s="58"/>
      <c r="O71" s="58"/>
      <c r="P71" s="58">
        <f>AF6</f>
        <v>152.1182</v>
      </c>
    </row>
    <row r="72" spans="2:16" x14ac:dyDescent="0.35">
      <c r="B72" s="69"/>
      <c r="C72" s="58"/>
      <c r="D72" s="58"/>
      <c r="E72" s="58"/>
      <c r="F72" s="58"/>
      <c r="G72" s="58"/>
      <c r="H72" s="58"/>
      <c r="I72" s="58"/>
      <c r="J72" s="58"/>
      <c r="K72" s="65"/>
      <c r="L72" s="58"/>
      <c r="M72" s="65"/>
      <c r="N72" s="58"/>
      <c r="O72" s="58"/>
      <c r="P72" s="58"/>
    </row>
    <row r="73" spans="2:16" x14ac:dyDescent="0.35">
      <c r="B73" s="67" t="s">
        <v>182</v>
      </c>
      <c r="C73" s="58">
        <f>AC7</f>
        <v>32.325200000000002</v>
      </c>
      <c r="D73" s="58">
        <f>AD7</f>
        <v>34.483899999999998</v>
      </c>
      <c r="E73" s="58">
        <f>AB7</f>
        <v>0.42043599999999998</v>
      </c>
      <c r="F73" s="58">
        <f>K7</f>
        <v>52.401000000000003</v>
      </c>
      <c r="G73" s="58">
        <f>L7+O7</f>
        <v>3.9273187479999998</v>
      </c>
      <c r="H73" s="58">
        <f>M7+P7+N7+U7</f>
        <v>15.389033999999999</v>
      </c>
      <c r="I73" s="58">
        <f>Q7+R7+S7+T7</f>
        <v>2.9915500000000001E-2</v>
      </c>
      <c r="J73" s="58">
        <f>V7</f>
        <v>0</v>
      </c>
      <c r="K73" s="65">
        <f>H7+J7</f>
        <v>1.9241608110000001</v>
      </c>
      <c r="L73" s="58">
        <f>G7+I7</f>
        <v>21.678438003</v>
      </c>
      <c r="M73" s="65">
        <f>Y7</f>
        <v>7.4684E-3</v>
      </c>
      <c r="N73" s="58">
        <f>Z7</f>
        <v>0.55272032999999998</v>
      </c>
      <c r="O73" s="58">
        <f>F7+W7+X7+AA7</f>
        <v>9.9717000000000002</v>
      </c>
    </row>
    <row r="74" spans="2:16" x14ac:dyDescent="0.35">
      <c r="B74" s="68"/>
      <c r="C74" s="58"/>
      <c r="D74" s="58"/>
      <c r="E74" s="58"/>
      <c r="F74" s="58"/>
      <c r="G74" s="58"/>
      <c r="H74" s="58"/>
      <c r="I74" s="58"/>
      <c r="J74" s="58"/>
      <c r="K74" s="65"/>
      <c r="L74" s="58"/>
      <c r="M74" s="65"/>
      <c r="N74" s="58"/>
      <c r="O74" s="58"/>
      <c r="P74" s="58">
        <f>AF7</f>
        <v>169.6574</v>
      </c>
    </row>
    <row r="75" spans="2:16" x14ac:dyDescent="0.35">
      <c r="B75" s="69"/>
      <c r="C75" s="58"/>
      <c r="D75" s="58"/>
      <c r="E75" s="58"/>
      <c r="F75" s="58"/>
      <c r="G75" s="58"/>
      <c r="H75" s="58"/>
      <c r="I75" s="58"/>
      <c r="J75" s="58"/>
      <c r="K75" s="65"/>
      <c r="L75" s="58"/>
      <c r="M75" s="65"/>
      <c r="N75" s="58"/>
      <c r="O75" s="58"/>
      <c r="P75" s="58"/>
    </row>
    <row r="76" spans="2:16" x14ac:dyDescent="0.35">
      <c r="B76" s="67" t="s">
        <v>183</v>
      </c>
      <c r="C76" s="58">
        <f>AC12</f>
        <v>32.325200000000002</v>
      </c>
      <c r="D76" s="58">
        <f>AD12</f>
        <v>15.827059999999999</v>
      </c>
      <c r="E76" s="58">
        <f>AB12</f>
        <v>11.8334049999999</v>
      </c>
      <c r="F76" s="58">
        <f>K12</f>
        <v>14.40485</v>
      </c>
      <c r="G76" s="58">
        <f>L12+O12</f>
        <v>4.2365357000000001</v>
      </c>
      <c r="H76" s="58">
        <f>M12+P12+N12+U12</f>
        <v>3.5983890000000001</v>
      </c>
      <c r="I76" s="58">
        <f>Q12+R12+S12+T12</f>
        <v>0</v>
      </c>
      <c r="J76" s="58">
        <f>V12</f>
        <v>0</v>
      </c>
      <c r="K76" s="65">
        <f>H12+J12</f>
        <v>3.1317176</v>
      </c>
      <c r="L76" s="58">
        <f>G12+I12</f>
        <v>8.2330405999999989</v>
      </c>
      <c r="M76" s="65">
        <f>Y12</f>
        <v>2.0393587000000002</v>
      </c>
      <c r="N76" s="58">
        <f>Z12</f>
        <v>1.14863552</v>
      </c>
      <c r="O76" s="58">
        <f>F12+W12+X12+AA12</f>
        <v>3.7821791</v>
      </c>
    </row>
    <row r="77" spans="2:16" x14ac:dyDescent="0.35">
      <c r="B77" s="68"/>
      <c r="C77" s="58"/>
      <c r="D77" s="58"/>
      <c r="E77" s="58"/>
      <c r="F77" s="58"/>
      <c r="G77" s="58"/>
      <c r="H77" s="58"/>
      <c r="I77" s="58"/>
      <c r="J77" s="58"/>
      <c r="K77" s="65"/>
      <c r="L77" s="58"/>
      <c r="M77" s="65"/>
      <c r="N77" s="58"/>
      <c r="O77" s="58"/>
      <c r="P77" s="58">
        <f>AF12</f>
        <v>111.86036</v>
      </c>
    </row>
    <row r="78" spans="2:16" x14ac:dyDescent="0.35">
      <c r="B78" s="69"/>
      <c r="C78" s="58"/>
      <c r="D78" s="58"/>
      <c r="E78" s="58"/>
      <c r="F78" s="58"/>
      <c r="G78" s="58"/>
      <c r="H78" s="58"/>
      <c r="I78" s="58"/>
      <c r="J78" s="58"/>
      <c r="K78" s="65"/>
      <c r="L78" s="58"/>
      <c r="M78" s="65"/>
      <c r="N78" s="58"/>
      <c r="O78" s="58"/>
      <c r="P78" s="58"/>
    </row>
    <row r="79" spans="2:16" x14ac:dyDescent="0.35">
      <c r="B79" s="67" t="s">
        <v>184</v>
      </c>
      <c r="C79" s="58">
        <f>AC13</f>
        <v>32.325200000000002</v>
      </c>
      <c r="D79" s="58">
        <f>AD13</f>
        <v>11.729455445544501</v>
      </c>
      <c r="E79" s="58">
        <f>AB13</f>
        <v>15.53114990099</v>
      </c>
      <c r="F79" s="58">
        <f>K13</f>
        <v>9.3286937623762292</v>
      </c>
      <c r="G79" s="58">
        <f>L13+O13</f>
        <v>3.2285002475247437</v>
      </c>
      <c r="H79" s="58">
        <f>M13+P13+N13+U13</f>
        <v>2.98408148514851</v>
      </c>
      <c r="I79" s="58">
        <f>Q13+R13+S13+T13</f>
        <v>0</v>
      </c>
      <c r="J79" s="58">
        <f>V13</f>
        <v>0</v>
      </c>
      <c r="K79" s="65">
        <f>H13+J13</f>
        <v>4.52775882178216</v>
      </c>
      <c r="L79" s="58">
        <f>G13+I13</f>
        <v>3.6135119415841572</v>
      </c>
      <c r="M79" s="65">
        <f>Y13</f>
        <v>4.2934413465346504</v>
      </c>
      <c r="N79" s="58">
        <f>Z13</f>
        <v>1.70297463663366</v>
      </c>
      <c r="O79" s="58">
        <f>F13+W13+X13+AA13</f>
        <v>1.787766306930693</v>
      </c>
    </row>
    <row r="80" spans="2:16" x14ac:dyDescent="0.35">
      <c r="B80" s="68"/>
      <c r="C80" s="58"/>
      <c r="D80" s="58"/>
      <c r="E80" s="58"/>
      <c r="F80" s="58"/>
      <c r="G80" s="58"/>
      <c r="H80" s="58"/>
      <c r="I80" s="58"/>
      <c r="J80" s="58"/>
      <c r="K80" s="65"/>
      <c r="L80" s="58"/>
      <c r="M80" s="65"/>
      <c r="N80" s="58"/>
      <c r="O80" s="58"/>
      <c r="P80" s="58">
        <f>AF13</f>
        <v>130.0522</v>
      </c>
    </row>
    <row r="81" spans="2:16" x14ac:dyDescent="0.35">
      <c r="B81" s="69"/>
      <c r="C81" s="58"/>
      <c r="D81" s="58"/>
      <c r="E81" s="58"/>
      <c r="F81" s="58"/>
      <c r="G81" s="58"/>
      <c r="H81" s="58"/>
      <c r="I81" s="58"/>
      <c r="J81" s="58"/>
      <c r="K81" s="65"/>
      <c r="L81" s="58"/>
      <c r="M81" s="65"/>
      <c r="N81" s="58"/>
      <c r="O81" s="58"/>
      <c r="P81" s="58"/>
    </row>
    <row r="82" spans="2:16" x14ac:dyDescent="0.35">
      <c r="B82" s="67" t="s">
        <v>172</v>
      </c>
      <c r="C82" s="58">
        <f>AC14</f>
        <v>32.325200000000002</v>
      </c>
      <c r="D82" s="58">
        <f>AD14</f>
        <v>36.818033333333297</v>
      </c>
      <c r="E82" s="58">
        <f>AB14</f>
        <v>0.92144811111111102</v>
      </c>
      <c r="F82" s="58">
        <f>K14</f>
        <v>6.3788455555555501</v>
      </c>
      <c r="G82" s="58">
        <f>L14+O14</f>
        <v>2.8912577777777697</v>
      </c>
      <c r="H82" s="58">
        <f>M14+P14+N14+U14</f>
        <v>1.6923677777777699</v>
      </c>
      <c r="I82" s="58">
        <f>Q14+R14+S14+T14</f>
        <v>0</v>
      </c>
      <c r="J82" s="58">
        <f>V14</f>
        <v>0</v>
      </c>
      <c r="K82" s="65">
        <f>H14+J14</f>
        <v>3.30781611111111</v>
      </c>
      <c r="L82" s="58">
        <f>G14+I14</f>
        <v>2.3377703444444387</v>
      </c>
      <c r="M82" s="65">
        <f>Y14</f>
        <v>6.5522761111111096</v>
      </c>
      <c r="N82" s="58">
        <f>Z14</f>
        <v>35.9935838888888</v>
      </c>
      <c r="O82" s="58">
        <f>F14+W14+X14+AA14</f>
        <v>1.1004054444444429</v>
      </c>
    </row>
    <row r="83" spans="2:16" x14ac:dyDescent="0.35">
      <c r="B83" s="68"/>
      <c r="C83" s="58"/>
      <c r="D83" s="58"/>
      <c r="E83" s="58"/>
      <c r="F83" s="58"/>
      <c r="G83" s="58"/>
      <c r="H83" s="58"/>
      <c r="I83" s="58"/>
      <c r="J83" s="58"/>
      <c r="K83" s="65"/>
      <c r="L83" s="58"/>
      <c r="M83" s="65"/>
      <c r="N83" s="58"/>
      <c r="O83" s="58"/>
      <c r="P83" s="58">
        <f>AF14</f>
        <v>121.5072</v>
      </c>
    </row>
    <row r="84" spans="2:16" x14ac:dyDescent="0.35">
      <c r="B84" s="69"/>
      <c r="C84" s="58"/>
      <c r="D84" s="58"/>
      <c r="E84" s="58"/>
      <c r="F84" s="58"/>
      <c r="G84" s="58"/>
      <c r="H84" s="58"/>
      <c r="I84" s="58"/>
      <c r="J84" s="58"/>
      <c r="K84" s="65"/>
      <c r="L84" s="58"/>
      <c r="M84" s="65"/>
      <c r="N84" s="58"/>
      <c r="O84" s="58"/>
      <c r="P84" s="58"/>
    </row>
    <row r="85" spans="2:16" x14ac:dyDescent="0.35">
      <c r="B85" s="67" t="s">
        <v>179</v>
      </c>
      <c r="C85" s="58">
        <f>AC15</f>
        <v>32.325200000000002</v>
      </c>
      <c r="D85" s="58">
        <f>AD15</f>
        <v>36.477800000000002</v>
      </c>
      <c r="E85" s="58">
        <f>AB15</f>
        <v>1.04674333333333</v>
      </c>
      <c r="F85" s="58">
        <f>K15</f>
        <v>31.100433333333299</v>
      </c>
      <c r="G85" s="58">
        <f>L15+O15</f>
        <v>16.26503333333326</v>
      </c>
      <c r="H85" s="58">
        <f>M15+P15+N15+U15</f>
        <v>8.7646366666666609</v>
      </c>
      <c r="I85" s="58">
        <f>Q15+R15+S15+T15</f>
        <v>0</v>
      </c>
      <c r="J85" s="58">
        <f>V15</f>
        <v>0</v>
      </c>
      <c r="K85" s="65">
        <f>H15+J15</f>
        <v>10.41471666666666</v>
      </c>
      <c r="L85" s="58">
        <f>G15+I15</f>
        <v>13.2270900666666</v>
      </c>
      <c r="M85" s="65">
        <f>Y15</f>
        <v>6.1710666666666603</v>
      </c>
      <c r="N85" s="58">
        <f>Z15</f>
        <v>33.964593333333298</v>
      </c>
      <c r="O85" s="58">
        <f>F15+W15+X15+AA15</f>
        <v>6.47135999999999</v>
      </c>
    </row>
    <row r="86" spans="2:16" x14ac:dyDescent="0.35">
      <c r="B86" s="68"/>
      <c r="C86" s="58"/>
      <c r="D86" s="58"/>
      <c r="E86" s="58"/>
      <c r="F86" s="58"/>
      <c r="G86" s="58"/>
      <c r="H86" s="58"/>
      <c r="I86" s="58"/>
      <c r="J86" s="58"/>
      <c r="K86" s="65"/>
      <c r="L86" s="58"/>
      <c r="M86" s="65"/>
      <c r="N86" s="58"/>
      <c r="O86" s="58"/>
      <c r="P86" s="58">
        <f>AF15</f>
        <v>167.12520000000001</v>
      </c>
    </row>
    <row r="87" spans="2:16" x14ac:dyDescent="0.35">
      <c r="B87" s="69"/>
      <c r="C87" s="58"/>
      <c r="D87" s="58"/>
      <c r="E87" s="58"/>
      <c r="F87" s="58"/>
      <c r="G87" s="58"/>
      <c r="H87" s="58"/>
      <c r="I87" s="58"/>
      <c r="J87" s="58"/>
      <c r="K87" s="65"/>
      <c r="L87" s="58"/>
      <c r="M87" s="65"/>
      <c r="N87" s="58"/>
      <c r="O87" s="58"/>
      <c r="P87" s="58"/>
    </row>
    <row r="88" spans="2:16" x14ac:dyDescent="0.35">
      <c r="B88" s="67" t="s">
        <v>177</v>
      </c>
      <c r="C88" s="58">
        <f>AC16</f>
        <v>32.325200000000002</v>
      </c>
      <c r="D88" s="58">
        <f>AD16</f>
        <v>31.326970588235199</v>
      </c>
      <c r="E88" s="58">
        <f>AB16</f>
        <v>1.43232</v>
      </c>
      <c r="F88" s="58">
        <f>K16</f>
        <v>31.5417058823529</v>
      </c>
      <c r="G88" s="58">
        <f>L16+O16</f>
        <v>20.792971176470513</v>
      </c>
      <c r="H88" s="58">
        <f>M16+P16+N16+U16</f>
        <v>0</v>
      </c>
      <c r="I88" s="58">
        <f>Q16+R16+S16+T16</f>
        <v>0</v>
      </c>
      <c r="J88" s="58">
        <f>V16</f>
        <v>0</v>
      </c>
      <c r="K88" s="65">
        <f>H16+J16</f>
        <v>16.796421764705848</v>
      </c>
      <c r="L88" s="58">
        <f>G16+I16</f>
        <v>11.492219182352935</v>
      </c>
      <c r="M88" s="65">
        <f>Y16</f>
        <v>3.8059704117647</v>
      </c>
      <c r="N88" s="58">
        <f>Z16</f>
        <v>45.799788235294102</v>
      </c>
      <c r="O88" s="58">
        <f>F16+W16+X16+AA16</f>
        <v>5.6042034117646917</v>
      </c>
    </row>
    <row r="89" spans="2:16" x14ac:dyDescent="0.35">
      <c r="B89" s="68"/>
      <c r="C89" s="58"/>
      <c r="D89" s="58"/>
      <c r="E89" s="58"/>
      <c r="F89" s="58"/>
      <c r="G89" s="58"/>
      <c r="H89" s="58"/>
      <c r="I89" s="58"/>
      <c r="J89" s="58"/>
      <c r="K89" s="65"/>
      <c r="L89" s="58"/>
      <c r="M89" s="65"/>
      <c r="N89" s="58"/>
      <c r="O89" s="58"/>
      <c r="P89" s="58">
        <f>AF16</f>
        <v>194.54820000000001</v>
      </c>
    </row>
    <row r="90" spans="2:16" x14ac:dyDescent="0.35">
      <c r="B90" s="69"/>
      <c r="C90" s="58"/>
      <c r="D90" s="58"/>
      <c r="E90" s="58"/>
      <c r="F90" s="58"/>
      <c r="G90" s="58"/>
      <c r="H90" s="58"/>
      <c r="I90" s="58"/>
      <c r="J90" s="58"/>
      <c r="K90" s="65"/>
      <c r="L90" s="58"/>
      <c r="M90" s="65"/>
      <c r="N90" s="58"/>
      <c r="O90" s="58"/>
      <c r="P90" s="58"/>
    </row>
    <row r="91" spans="2:16" x14ac:dyDescent="0.35">
      <c r="B91" s="67" t="s">
        <v>185</v>
      </c>
      <c r="C91" s="58">
        <f>AC17</f>
        <v>32.325200000000002</v>
      </c>
      <c r="D91" s="58">
        <f>AD17</f>
        <v>33.194899999999997</v>
      </c>
      <c r="E91" s="58">
        <f>AB17</f>
        <v>1.7753099999999999</v>
      </c>
      <c r="F91" s="58">
        <f>K17</f>
        <v>47.920299999999997</v>
      </c>
      <c r="G91" s="58">
        <f>L17+O17</f>
        <v>28.037030000000001</v>
      </c>
      <c r="H91" s="58">
        <f>M17+P17+N17+U17</f>
        <v>14.151507000000002</v>
      </c>
      <c r="I91" s="58">
        <f>Q17+R17+S17+T17</f>
        <v>2.3073999999999999</v>
      </c>
      <c r="J91" s="58">
        <f>V17</f>
        <v>0</v>
      </c>
      <c r="K91" s="65">
        <f>H17+J17</f>
        <v>7.9836200000000002</v>
      </c>
      <c r="L91" s="58">
        <f>G17+I17</f>
        <v>25.336172999999999</v>
      </c>
      <c r="M91" s="65">
        <f>Y17</f>
        <v>4.4972200000000004</v>
      </c>
      <c r="N91" s="58">
        <f>Z17</f>
        <v>13.9163</v>
      </c>
      <c r="O91" s="58">
        <f>F17+W17+X17+AA17</f>
        <v>10.294879999999999</v>
      </c>
    </row>
    <row r="92" spans="2:16" x14ac:dyDescent="0.35">
      <c r="B92" s="68"/>
      <c r="C92" s="58"/>
      <c r="D92" s="58"/>
      <c r="E92" s="58"/>
      <c r="F92" s="58"/>
      <c r="G92" s="58"/>
      <c r="H92" s="58"/>
      <c r="I92" s="58"/>
      <c r="J92" s="58"/>
      <c r="K92" s="65"/>
      <c r="L92" s="58"/>
      <c r="M92" s="65"/>
      <c r="N92" s="58"/>
      <c r="O92" s="58"/>
      <c r="P92" s="58">
        <f>AF17</f>
        <v>229.55340000000001</v>
      </c>
    </row>
    <row r="93" spans="2:16" x14ac:dyDescent="0.35">
      <c r="B93" s="69"/>
      <c r="C93" s="58"/>
      <c r="D93" s="58"/>
      <c r="E93" s="58"/>
      <c r="F93" s="58"/>
      <c r="G93" s="58"/>
      <c r="H93" s="58"/>
      <c r="I93" s="58"/>
      <c r="J93" s="58"/>
      <c r="K93" s="65"/>
      <c r="L93" s="58"/>
      <c r="M93" s="65"/>
      <c r="N93" s="58"/>
      <c r="O93" s="58"/>
      <c r="P93" s="58"/>
    </row>
    <row r="94" spans="2:16" x14ac:dyDescent="0.35">
      <c r="B94" s="67" t="s">
        <v>186</v>
      </c>
      <c r="C94" s="58">
        <f>AC18</f>
        <v>32.325200000000002</v>
      </c>
      <c r="D94" s="58">
        <f>AD18</f>
        <v>29.13335</v>
      </c>
      <c r="E94" s="58">
        <f>AB18</f>
        <v>0.61011300000000002</v>
      </c>
      <c r="F94" s="58">
        <f>K18</f>
        <v>43.249749999999999</v>
      </c>
      <c r="G94" s="58">
        <f>L18+O18</f>
        <v>16.173874999999999</v>
      </c>
      <c r="H94" s="58">
        <f>M18+P18+N18+U18</f>
        <v>13.565345000000001</v>
      </c>
      <c r="I94" s="58">
        <f>Q18+R18+S18+T18</f>
        <v>0</v>
      </c>
      <c r="J94" s="58">
        <f>V18</f>
        <v>0</v>
      </c>
      <c r="K94" s="65">
        <f>H18+J18</f>
        <v>0.191746</v>
      </c>
      <c r="L94" s="58">
        <f>G18+I18</f>
        <v>17.8460295</v>
      </c>
      <c r="M94" s="65">
        <f>Y18</f>
        <v>0.31522549999999999</v>
      </c>
      <c r="N94" s="58">
        <f>Z18</f>
        <v>0.68232976249999999</v>
      </c>
      <c r="O94" s="58">
        <f>F18+W18+X18+AA18</f>
        <v>12.68449</v>
      </c>
    </row>
    <row r="95" spans="2:16" x14ac:dyDescent="0.35">
      <c r="B95" s="68"/>
      <c r="C95" s="58"/>
      <c r="D95" s="58"/>
      <c r="E95" s="58"/>
      <c r="F95" s="58"/>
      <c r="G95" s="58"/>
      <c r="H95" s="58"/>
      <c r="I95" s="58"/>
      <c r="J95" s="58"/>
      <c r="K95" s="65"/>
      <c r="L95" s="58"/>
      <c r="M95" s="65"/>
      <c r="N95" s="58"/>
      <c r="O95" s="58"/>
      <c r="P95" s="58">
        <f>AF18</f>
        <v>151.86259999999999</v>
      </c>
    </row>
    <row r="96" spans="2:16" x14ac:dyDescent="0.35">
      <c r="B96" s="69"/>
      <c r="C96" s="58"/>
      <c r="D96" s="58"/>
      <c r="E96" s="58"/>
      <c r="F96" s="58"/>
      <c r="G96" s="58"/>
      <c r="H96" s="58"/>
      <c r="I96" s="58"/>
      <c r="J96" s="58"/>
      <c r="K96" s="65"/>
      <c r="L96" s="58"/>
      <c r="M96" s="65"/>
      <c r="N96" s="58"/>
      <c r="O96" s="58"/>
      <c r="P96" s="58"/>
    </row>
    <row r="97" spans="2:16" x14ac:dyDescent="0.35">
      <c r="B97" s="67" t="s">
        <v>187</v>
      </c>
      <c r="C97" s="58">
        <f>AC19</f>
        <v>32.325200000000002</v>
      </c>
      <c r="D97" s="58">
        <f>AD19</f>
        <v>28.827141666666598</v>
      </c>
      <c r="E97" s="58">
        <f>AB19</f>
        <v>0.80183933333333302</v>
      </c>
      <c r="F97" s="58">
        <f>K19</f>
        <v>36.460549999999998</v>
      </c>
      <c r="G97" s="58">
        <f>L19+O19</f>
        <v>21.507289166666631</v>
      </c>
      <c r="H97" s="58">
        <f>M19+P19+N19+U19</f>
        <v>0</v>
      </c>
      <c r="I97" s="58">
        <f>Q19+R19+S19+T19</f>
        <v>0</v>
      </c>
      <c r="J97" s="58">
        <f>V19</f>
        <v>0</v>
      </c>
      <c r="K97" s="65">
        <f>H19+J19</f>
        <v>11.152683333333329</v>
      </c>
      <c r="L97" s="58">
        <f>G19+I19</f>
        <v>16.877015550000003</v>
      </c>
      <c r="M97" s="65">
        <f>Y19</f>
        <v>5.49661666666666</v>
      </c>
      <c r="N97" s="58">
        <f>Z19</f>
        <v>33.287469999999999</v>
      </c>
      <c r="O97" s="58">
        <f>F19+W19+X19+AA19</f>
        <v>7.6523624999999811</v>
      </c>
    </row>
    <row r="98" spans="2:16" x14ac:dyDescent="0.35">
      <c r="B98" s="68"/>
      <c r="C98" s="58"/>
      <c r="D98" s="58"/>
      <c r="E98" s="58"/>
      <c r="F98" s="58"/>
      <c r="G98" s="58"/>
      <c r="H98" s="58"/>
      <c r="I98" s="58"/>
      <c r="J98" s="58"/>
      <c r="K98" s="65"/>
      <c r="L98" s="58"/>
      <c r="M98" s="65"/>
      <c r="N98" s="58"/>
      <c r="O98" s="58"/>
      <c r="P98" s="58">
        <f>AF19</f>
        <v>172.8844</v>
      </c>
    </row>
    <row r="99" spans="2:16" x14ac:dyDescent="0.35">
      <c r="B99" s="69"/>
      <c r="C99" s="58"/>
      <c r="D99" s="58"/>
      <c r="E99" s="58"/>
      <c r="F99" s="58"/>
      <c r="G99" s="58"/>
      <c r="H99" s="58"/>
      <c r="I99" s="58"/>
      <c r="J99" s="58"/>
      <c r="K99" s="65"/>
      <c r="L99" s="58"/>
      <c r="M99" s="65"/>
      <c r="N99" s="58"/>
      <c r="O99" s="58"/>
      <c r="P99" s="58"/>
    </row>
    <row r="100" spans="2:16" x14ac:dyDescent="0.35">
      <c r="B100" s="67" t="s">
        <v>188</v>
      </c>
      <c r="C100" s="58">
        <f>AC20</f>
        <v>32.325200000000002</v>
      </c>
      <c r="D100" s="58">
        <f>AD20</f>
        <v>32.6768</v>
      </c>
      <c r="E100" s="58">
        <f>AB20</f>
        <v>0.51959</v>
      </c>
      <c r="F100" s="58">
        <f>K20</f>
        <v>46.709000000000003</v>
      </c>
      <c r="G100" s="58">
        <f>L20+O20</f>
        <v>40.557090000000002</v>
      </c>
      <c r="H100" s="58">
        <f>M20+P20+N20+U20</f>
        <v>0</v>
      </c>
      <c r="I100" s="58">
        <f>Q20+R20+S20+T20</f>
        <v>0</v>
      </c>
      <c r="J100" s="58">
        <f>V20</f>
        <v>0</v>
      </c>
      <c r="K100" s="65">
        <f>H20+J20</f>
        <v>7.0267399999999993</v>
      </c>
      <c r="L100" s="58">
        <f>G20+I20</f>
        <v>19.4073213</v>
      </c>
      <c r="M100" s="65">
        <f>Y20</f>
        <v>1.207263</v>
      </c>
      <c r="N100" s="58">
        <f>Z20</f>
        <v>8.8680099999999999</v>
      </c>
      <c r="O100" s="58">
        <f>F20+W20+X20+AA20</f>
        <v>9.5946500000000015</v>
      </c>
    </row>
    <row r="101" spans="2:16" x14ac:dyDescent="0.35">
      <c r="B101" s="68"/>
      <c r="C101" s="58"/>
      <c r="D101" s="58"/>
      <c r="E101" s="58"/>
      <c r="F101" s="58"/>
      <c r="G101" s="58"/>
      <c r="H101" s="58"/>
      <c r="I101" s="58"/>
      <c r="J101" s="58"/>
      <c r="K101" s="65"/>
      <c r="L101" s="58"/>
      <c r="M101" s="65"/>
      <c r="N101" s="58"/>
      <c r="O101" s="58"/>
      <c r="P101" s="58">
        <f>AF20</f>
        <v>201.33680000000001</v>
      </c>
    </row>
    <row r="102" spans="2:16" x14ac:dyDescent="0.35">
      <c r="B102" s="69"/>
      <c r="C102" s="58"/>
      <c r="D102" s="58"/>
      <c r="E102" s="58"/>
      <c r="F102" s="58"/>
      <c r="G102" s="58"/>
      <c r="H102" s="58"/>
      <c r="I102" s="58"/>
      <c r="J102" s="58"/>
      <c r="K102" s="65"/>
      <c r="L102" s="58"/>
      <c r="M102" s="65"/>
      <c r="N102" s="58"/>
      <c r="O102" s="58"/>
      <c r="P102" s="58"/>
    </row>
    <row r="103" spans="2:16" x14ac:dyDescent="0.35">
      <c r="B103" s="67" t="s">
        <v>189</v>
      </c>
      <c r="C103" s="58">
        <f>AC21</f>
        <v>32.325200000000002</v>
      </c>
      <c r="D103" s="58">
        <f>AD21</f>
        <v>35.853749999999998</v>
      </c>
      <c r="E103" s="58">
        <f>AB21</f>
        <v>0.60713899999999998</v>
      </c>
      <c r="F103" s="58">
        <f>K21</f>
        <v>48.81785</v>
      </c>
      <c r="G103" s="58">
        <f>L21+O21</f>
        <v>10.2051593</v>
      </c>
      <c r="H103" s="58">
        <f>M21+P21+N21+U21</f>
        <v>14.224599999999899</v>
      </c>
      <c r="I103" s="58">
        <f>Q21+R21+S21+T21</f>
        <v>6.0548249999999904</v>
      </c>
      <c r="J103" s="58">
        <f>V21</f>
        <v>0</v>
      </c>
      <c r="K103" s="65">
        <f>H21+J21</f>
        <v>0.1049215</v>
      </c>
      <c r="L103" s="58">
        <f>G21+I21</f>
        <v>20.261315999999997</v>
      </c>
      <c r="M103" s="65">
        <f>Y21</f>
        <v>0.15443670000000001</v>
      </c>
      <c r="N103" s="58">
        <f>Z21</f>
        <v>0.74963650000000004</v>
      </c>
      <c r="O103" s="58">
        <f>F21+W21+X21+AA21</f>
        <v>10.042435000000001</v>
      </c>
    </row>
    <row r="104" spans="2:16" x14ac:dyDescent="0.35">
      <c r="B104" s="68"/>
      <c r="C104" s="58"/>
      <c r="D104" s="58"/>
      <c r="E104" s="58"/>
      <c r="F104" s="58"/>
      <c r="G104" s="58"/>
      <c r="H104" s="58"/>
      <c r="I104" s="58"/>
      <c r="J104" s="58"/>
      <c r="K104" s="65"/>
      <c r="L104" s="58"/>
      <c r="M104" s="65"/>
      <c r="N104" s="58"/>
      <c r="O104" s="58"/>
      <c r="P104" s="58">
        <f>AF21</f>
        <v>189.4032</v>
      </c>
    </row>
    <row r="105" spans="2:16" x14ac:dyDescent="0.35">
      <c r="B105" s="69"/>
      <c r="C105" s="58"/>
      <c r="D105" s="58"/>
      <c r="E105" s="58"/>
      <c r="F105" s="58"/>
      <c r="G105" s="58"/>
      <c r="H105" s="58"/>
      <c r="I105" s="58"/>
      <c r="J105" s="58"/>
      <c r="K105" s="65"/>
      <c r="L105" s="58"/>
      <c r="M105" s="65"/>
      <c r="N105" s="58"/>
      <c r="O105" s="58"/>
      <c r="P105" s="58"/>
    </row>
    <row r="106" spans="2:16" x14ac:dyDescent="0.35">
      <c r="B106" s="67" t="s">
        <v>180</v>
      </c>
      <c r="C106" s="58">
        <f>AC22</f>
        <v>32.325200000000002</v>
      </c>
      <c r="D106" s="58">
        <f>AD22</f>
        <v>30.039000000000001</v>
      </c>
      <c r="E106" s="58">
        <f>AB22</f>
        <v>4.5492900000000003E-2</v>
      </c>
      <c r="F106" s="58">
        <f>K22</f>
        <v>35.725499999999997</v>
      </c>
      <c r="G106" s="58">
        <f>L22+O22</f>
        <v>24.492100000000001</v>
      </c>
      <c r="H106" s="58">
        <f>M22+P22+N22+U22</f>
        <v>1.78061</v>
      </c>
      <c r="I106" s="58">
        <f>Q22+R22+S22+T22</f>
        <v>0</v>
      </c>
      <c r="J106" s="58">
        <f>V22</f>
        <v>0</v>
      </c>
      <c r="K106" s="65">
        <f>H22+J22</f>
        <v>1.506265</v>
      </c>
      <c r="L106" s="58">
        <f>G22+I22</f>
        <v>12.07903394</v>
      </c>
      <c r="M106" s="65">
        <f>Y22</f>
        <v>1.125434</v>
      </c>
      <c r="N106" s="58">
        <f>Z22</f>
        <v>5.1155900000000001</v>
      </c>
      <c r="O106" s="58">
        <f>F22+W22+X22+AA22</f>
        <v>7.8683580000000006</v>
      </c>
      <c r="P106" s="58"/>
    </row>
    <row r="107" spans="2:16" x14ac:dyDescent="0.35">
      <c r="B107" s="68"/>
      <c r="C107" s="58"/>
      <c r="D107" s="58"/>
      <c r="E107" s="58"/>
      <c r="F107" s="58"/>
      <c r="G107" s="58"/>
      <c r="H107" s="58"/>
      <c r="I107" s="58"/>
      <c r="J107" s="58"/>
      <c r="K107" s="65"/>
      <c r="L107" s="58"/>
      <c r="M107" s="65"/>
      <c r="N107" s="58"/>
      <c r="O107" s="58"/>
      <c r="P107" s="58">
        <f>AF22</f>
        <v>142.4556</v>
      </c>
    </row>
    <row r="108" spans="2:16" x14ac:dyDescent="0.35">
      <c r="B108" s="69"/>
      <c r="C108" s="58"/>
      <c r="D108" s="58"/>
      <c r="E108" s="58"/>
      <c r="F108" s="58"/>
      <c r="G108" s="58"/>
      <c r="H108" s="58"/>
      <c r="I108" s="58"/>
      <c r="J108" s="58"/>
      <c r="K108" s="65"/>
      <c r="L108" s="58"/>
      <c r="M108" s="65"/>
      <c r="N108" s="58"/>
      <c r="O108" s="58"/>
      <c r="P108" s="58"/>
    </row>
    <row r="109" spans="2:16" x14ac:dyDescent="0.35">
      <c r="B109" s="67" t="s">
        <v>190</v>
      </c>
      <c r="C109" s="58">
        <f>AC23</f>
        <v>32.325200000000002</v>
      </c>
      <c r="D109" s="58">
        <f>AD23</f>
        <v>37.8767</v>
      </c>
      <c r="E109" s="58">
        <f>AB23</f>
        <v>0.39650200000000002</v>
      </c>
      <c r="F109" s="58">
        <f>K23</f>
        <v>61.4099</v>
      </c>
      <c r="G109" s="58">
        <f>L23+O23</f>
        <v>4.8269400000000005</v>
      </c>
      <c r="H109" s="58">
        <f>M23+P23+N23+U23</f>
        <v>16.8002</v>
      </c>
      <c r="I109" s="58">
        <f>Q23+R23+S23+T23</f>
        <v>0</v>
      </c>
      <c r="J109" s="58">
        <f>V23</f>
        <v>0</v>
      </c>
      <c r="K109" s="65">
        <f>H23+J23</f>
        <v>22.07657</v>
      </c>
      <c r="L109" s="58">
        <f>G23+I23</f>
        <v>18.361969999999999</v>
      </c>
      <c r="M109" s="65">
        <f>Y23</f>
        <v>2.8552520000000001</v>
      </c>
      <c r="N109" s="58">
        <f>Z23</f>
        <v>5.91371</v>
      </c>
      <c r="O109" s="58">
        <f>F23+W23+X23+AA23</f>
        <v>8.9025499999999997</v>
      </c>
      <c r="P109" s="58"/>
    </row>
    <row r="110" spans="2:16" x14ac:dyDescent="0.35">
      <c r="B110" s="68"/>
      <c r="C110" s="58"/>
      <c r="D110" s="58"/>
      <c r="E110" s="58"/>
      <c r="F110" s="58"/>
      <c r="G110" s="58"/>
      <c r="H110" s="58"/>
      <c r="I110" s="58"/>
      <c r="J110" s="58"/>
      <c r="K110" s="65"/>
      <c r="L110" s="58"/>
      <c r="M110" s="65"/>
      <c r="N110" s="58"/>
      <c r="O110" s="58"/>
      <c r="P110" s="58">
        <f>AF23</f>
        <v>217.49260000000001</v>
      </c>
    </row>
    <row r="111" spans="2:16" x14ac:dyDescent="0.35">
      <c r="B111" s="69"/>
      <c r="C111" s="58"/>
      <c r="D111" s="58"/>
      <c r="E111" s="58"/>
      <c r="F111" s="58"/>
      <c r="G111" s="58"/>
      <c r="H111" s="58"/>
      <c r="I111" s="58"/>
      <c r="J111" s="58"/>
      <c r="K111" s="65"/>
      <c r="L111" s="58"/>
      <c r="M111" s="65"/>
      <c r="N111" s="58"/>
      <c r="O111" s="58"/>
      <c r="P111" s="58"/>
    </row>
    <row r="112" spans="2:16" x14ac:dyDescent="0.35">
      <c r="B112" s="67" t="s">
        <v>191</v>
      </c>
      <c r="C112" s="58">
        <f>AC24</f>
        <v>32.325200000000002</v>
      </c>
      <c r="D112" s="58">
        <f>AD24</f>
        <v>24.666059999999899</v>
      </c>
      <c r="E112" s="58">
        <f>AB24</f>
        <v>5.6393339999999998</v>
      </c>
      <c r="F112" s="58">
        <f>K24</f>
        <v>31.154719999999902</v>
      </c>
      <c r="G112" s="58">
        <f>L24+O24</f>
        <v>24.431370000000001</v>
      </c>
      <c r="H112" s="58">
        <f>M24+P24+N24+U24</f>
        <v>0</v>
      </c>
      <c r="I112" s="58">
        <f>Q24+R24+S24+T24</f>
        <v>0</v>
      </c>
      <c r="J112" s="58">
        <f>V24</f>
        <v>0</v>
      </c>
      <c r="K112" s="65">
        <f>H24+J24</f>
        <v>9.5451060000000005</v>
      </c>
      <c r="L112" s="58">
        <f>G24+I24</f>
        <v>14.673065039999999</v>
      </c>
      <c r="M112" s="65">
        <f>Y24</f>
        <v>3.3609619999999998</v>
      </c>
      <c r="N112" s="58">
        <f>Z24</f>
        <v>32.994790000000002</v>
      </c>
      <c r="O112" s="58">
        <f>F24+W24+X24+AA24</f>
        <v>6.6991999999999994</v>
      </c>
      <c r="P112" s="58"/>
    </row>
    <row r="113" spans="2:16" x14ac:dyDescent="0.35">
      <c r="B113" s="68"/>
      <c r="C113" s="58"/>
      <c r="D113" s="58"/>
      <c r="E113" s="58"/>
      <c r="F113" s="58"/>
      <c r="G113" s="58"/>
      <c r="H113" s="58"/>
      <c r="I113" s="58"/>
      <c r="J113" s="58"/>
      <c r="K113" s="65"/>
      <c r="L113" s="58"/>
      <c r="M113" s="65"/>
      <c r="N113" s="58"/>
      <c r="O113" s="58"/>
      <c r="P113" s="58">
        <f>AF24</f>
        <v>152.56379999999999</v>
      </c>
    </row>
    <row r="114" spans="2:16" x14ac:dyDescent="0.35">
      <c r="B114" s="69"/>
      <c r="C114" s="58"/>
      <c r="D114" s="58"/>
      <c r="E114" s="58"/>
      <c r="F114" s="58"/>
      <c r="G114" s="58"/>
      <c r="H114" s="58"/>
      <c r="I114" s="58"/>
      <c r="J114" s="58"/>
      <c r="K114" s="65"/>
      <c r="L114" s="58"/>
      <c r="M114" s="65"/>
      <c r="N114" s="58"/>
      <c r="O114" s="58"/>
      <c r="P114" s="58"/>
    </row>
    <row r="115" spans="2:16" x14ac:dyDescent="0.35">
      <c r="B115" s="67" t="s">
        <v>181</v>
      </c>
      <c r="C115" s="58">
        <f>AC25</f>
        <v>32.325200000000002</v>
      </c>
      <c r="D115" s="58">
        <f>AD25</f>
        <v>28.385666666666602</v>
      </c>
      <c r="E115" s="58">
        <f>AB25</f>
        <v>5.9540752380952302</v>
      </c>
      <c r="F115" s="58">
        <f>K25</f>
        <v>34.7905952380952</v>
      </c>
      <c r="G115" s="58">
        <f>L25+O25</f>
        <v>33.307978714285646</v>
      </c>
      <c r="H115" s="58">
        <f>M25+P25+N25+U25</f>
        <v>0.65719485714285597</v>
      </c>
      <c r="I115" s="58">
        <f>Q25+R25+S25+T25</f>
        <v>0</v>
      </c>
      <c r="J115" s="58">
        <f>V25</f>
        <v>0</v>
      </c>
      <c r="K115" s="65">
        <f>H25+J25</f>
        <v>1.6482809523809501</v>
      </c>
      <c r="L115" s="58">
        <f>G25+I25</f>
        <v>11.944786899999984</v>
      </c>
      <c r="M115" s="65">
        <f>Y25</f>
        <v>1.84687109523809</v>
      </c>
      <c r="N115" s="58">
        <f>Z25</f>
        <v>8.6294828571428503</v>
      </c>
      <c r="O115" s="58">
        <f>F25+W25+X25+AA25</f>
        <v>6.1255208571428481</v>
      </c>
      <c r="P115" s="58"/>
    </row>
    <row r="116" spans="2:16" x14ac:dyDescent="0.35">
      <c r="B116" s="68"/>
      <c r="C116" s="58"/>
      <c r="D116" s="58"/>
      <c r="E116" s="58"/>
      <c r="F116" s="58"/>
      <c r="G116" s="58"/>
      <c r="H116" s="58"/>
      <c r="I116" s="58"/>
      <c r="J116" s="58"/>
      <c r="K116" s="65"/>
      <c r="L116" s="58"/>
      <c r="M116" s="65"/>
      <c r="N116" s="58"/>
      <c r="O116" s="58"/>
      <c r="P116" s="58">
        <f>AF25</f>
        <v>153.00640000000001</v>
      </c>
    </row>
    <row r="117" spans="2:16" x14ac:dyDescent="0.35">
      <c r="B117" s="69"/>
      <c r="C117" s="58"/>
      <c r="D117" s="58"/>
      <c r="E117" s="58"/>
      <c r="F117" s="58"/>
      <c r="G117" s="58"/>
      <c r="H117" s="58"/>
      <c r="I117" s="58"/>
      <c r="J117" s="58"/>
      <c r="K117" s="65"/>
      <c r="L117" s="58"/>
      <c r="M117" s="65"/>
      <c r="N117" s="58"/>
      <c r="O117" s="58"/>
      <c r="P117" s="58"/>
    </row>
    <row r="118" spans="2:16" x14ac:dyDescent="0.35">
      <c r="B118" s="67" t="s">
        <v>174</v>
      </c>
      <c r="C118" s="58">
        <f>AC26</f>
        <v>32.325200000000002</v>
      </c>
      <c r="D118" s="58">
        <f>AD26</f>
        <v>32.478652380952298</v>
      </c>
      <c r="E118" s="58">
        <f>AB26</f>
        <v>2.5665852380952301</v>
      </c>
      <c r="F118" s="58">
        <f>K26</f>
        <v>24.7523428571428</v>
      </c>
      <c r="G118" s="58">
        <f>L26+O26</f>
        <v>7.787102380952371</v>
      </c>
      <c r="H118" s="58">
        <f>M26+P26+N26+U26</f>
        <v>10.141460476190471</v>
      </c>
      <c r="I118" s="58">
        <f>Q26+R26+S26+T26</f>
        <v>1.138140809523809</v>
      </c>
      <c r="J118" s="58">
        <f>V26</f>
        <v>0</v>
      </c>
      <c r="K118" s="65">
        <f>H26+J26</f>
        <v>2.8672042857142799</v>
      </c>
      <c r="L118" s="58">
        <f>G26+I26</f>
        <v>10.499722790476115</v>
      </c>
      <c r="M118" s="65">
        <f>Y26</f>
        <v>3.2169895238095201</v>
      </c>
      <c r="N118" s="58">
        <f>Z26</f>
        <v>14.4081242857142</v>
      </c>
      <c r="O118" s="58">
        <f>F26+W26+X26+AA26</f>
        <v>5.1151079999999904</v>
      </c>
      <c r="P118" s="58"/>
    </row>
    <row r="119" spans="2:16" x14ac:dyDescent="0.35">
      <c r="B119" s="68"/>
      <c r="C119" s="58"/>
      <c r="D119" s="58"/>
      <c r="E119" s="58"/>
      <c r="F119" s="58"/>
      <c r="G119" s="58"/>
      <c r="H119" s="58"/>
      <c r="I119" s="58"/>
      <c r="J119" s="58"/>
      <c r="K119" s="65"/>
      <c r="L119" s="58"/>
      <c r="M119" s="65"/>
      <c r="N119" s="58"/>
      <c r="O119" s="58"/>
      <c r="P119" s="58">
        <f>AF26</f>
        <v>145.70959999999999</v>
      </c>
    </row>
    <row r="120" spans="2:16" x14ac:dyDescent="0.35">
      <c r="B120" s="69"/>
      <c r="C120" s="58"/>
      <c r="D120" s="58"/>
      <c r="E120" s="58"/>
      <c r="F120" s="58"/>
      <c r="G120" s="58"/>
      <c r="H120" s="58"/>
      <c r="I120" s="58"/>
      <c r="J120" s="58"/>
      <c r="K120" s="65"/>
      <c r="L120" s="58"/>
      <c r="M120" s="65"/>
      <c r="N120" s="58"/>
      <c r="O120" s="58"/>
      <c r="P120" s="58"/>
    </row>
    <row r="121" spans="2:16" x14ac:dyDescent="0.35">
      <c r="B121" s="67" t="s">
        <v>202</v>
      </c>
      <c r="C121" s="58">
        <f>AC27</f>
        <v>32.325200000000002</v>
      </c>
      <c r="D121" s="58">
        <f>AD27</f>
        <v>36.207999999999998</v>
      </c>
      <c r="E121" s="58">
        <f>AB27</f>
        <v>1.0908899999999999</v>
      </c>
      <c r="F121" s="58">
        <f>K27</f>
        <v>51.516599999999997</v>
      </c>
      <c r="G121" s="58">
        <f>L27+O27</f>
        <v>39.030089999999994</v>
      </c>
      <c r="H121" s="58">
        <f>M27+P27+N27+U27</f>
        <v>1.8620480000000001</v>
      </c>
      <c r="I121" s="58">
        <f>Q27+R27+S27+T27</f>
        <v>0</v>
      </c>
      <c r="J121" s="58">
        <f>V27</f>
        <v>0</v>
      </c>
      <c r="K121" s="65">
        <f>H27+J27</f>
        <v>8.8421200000000013</v>
      </c>
      <c r="L121" s="58">
        <f>G27+I27</f>
        <v>22.188435000000002</v>
      </c>
      <c r="M121" s="65">
        <f>Y27</f>
        <v>5.3506</v>
      </c>
      <c r="N121" s="58">
        <f>Z27</f>
        <v>20.105730000000001</v>
      </c>
      <c r="O121" s="58">
        <f>F27+W27+X27+AA27</f>
        <v>9.6955799999999996</v>
      </c>
      <c r="P121" s="58"/>
    </row>
    <row r="122" spans="2:16" x14ac:dyDescent="0.35">
      <c r="B122" s="68"/>
      <c r="C122" s="58"/>
      <c r="D122" s="58"/>
      <c r="E122" s="58"/>
      <c r="F122" s="58"/>
      <c r="G122" s="58"/>
      <c r="H122" s="58"/>
      <c r="I122" s="58"/>
      <c r="J122" s="58"/>
      <c r="K122" s="65"/>
      <c r="L122" s="58"/>
      <c r="M122" s="65"/>
      <c r="N122" s="58"/>
      <c r="O122" s="58"/>
      <c r="P122" s="58">
        <f>AF27</f>
        <v>200.44399999999999</v>
      </c>
    </row>
    <row r="123" spans="2:16" x14ac:dyDescent="0.35">
      <c r="B123" s="69"/>
      <c r="C123" s="58"/>
      <c r="D123" s="58"/>
      <c r="E123" s="58"/>
      <c r="F123" s="58"/>
      <c r="G123" s="58"/>
      <c r="H123" s="58"/>
      <c r="I123" s="58"/>
      <c r="J123" s="58"/>
      <c r="K123" s="65"/>
      <c r="L123" s="58"/>
      <c r="M123" s="65"/>
      <c r="N123" s="58"/>
      <c r="O123" s="58"/>
      <c r="P123" s="58"/>
    </row>
    <row r="124" spans="2:16" x14ac:dyDescent="0.35">
      <c r="B124" s="67" t="s">
        <v>192</v>
      </c>
      <c r="C124" s="58">
        <f>AC28</f>
        <v>32.325200000000002</v>
      </c>
      <c r="D124" s="58">
        <f>AD28</f>
        <v>22.025908000000001</v>
      </c>
      <c r="E124" s="58">
        <f>AB28</f>
        <v>8.8346508999999909</v>
      </c>
      <c r="F124" s="58">
        <f>K28</f>
        <v>29.681346999999899</v>
      </c>
      <c r="G124" s="58">
        <f>L28+O28</f>
        <v>15.263339600000002</v>
      </c>
      <c r="H124" s="58">
        <f>M28+P28+N28+U28</f>
        <v>10.904956989999988</v>
      </c>
      <c r="I124" s="58">
        <f>Q28+R28+S28+T28</f>
        <v>0.68642132599999806</v>
      </c>
      <c r="J124" s="58">
        <f>V28</f>
        <v>0</v>
      </c>
      <c r="K124" s="65">
        <f>H28+J28</f>
        <v>12.401687568822</v>
      </c>
      <c r="L124" s="58">
        <f>G28+I28</f>
        <v>14.78369584</v>
      </c>
      <c r="M124" s="65">
        <f>Y28</f>
        <v>6.0427682000000003</v>
      </c>
      <c r="N124" s="58">
        <f>Z28</f>
        <v>17.493790300000001</v>
      </c>
      <c r="O124" s="58">
        <f>F28+W28+X28+AA28</f>
        <v>6.9429774999999889</v>
      </c>
      <c r="P124" s="58"/>
    </row>
    <row r="125" spans="2:16" x14ac:dyDescent="0.35">
      <c r="B125" s="68"/>
      <c r="C125" s="58"/>
      <c r="D125" s="58"/>
      <c r="E125" s="58"/>
      <c r="F125" s="58"/>
      <c r="G125" s="58"/>
      <c r="H125" s="58"/>
      <c r="I125" s="58"/>
      <c r="J125" s="58"/>
      <c r="K125" s="65"/>
      <c r="L125" s="58"/>
      <c r="M125" s="65"/>
      <c r="N125" s="58"/>
      <c r="O125" s="58"/>
      <c r="P125" s="58">
        <f>AF28</f>
        <v>188.54500000000002</v>
      </c>
    </row>
    <row r="126" spans="2:16" x14ac:dyDescent="0.35">
      <c r="B126" s="69"/>
      <c r="C126" s="58"/>
      <c r="D126" s="58"/>
      <c r="E126" s="58"/>
      <c r="F126" s="58"/>
      <c r="G126" s="58"/>
      <c r="H126" s="58"/>
      <c r="I126" s="58"/>
      <c r="J126" s="58"/>
      <c r="K126" s="65"/>
      <c r="L126" s="58"/>
      <c r="M126" s="65"/>
      <c r="N126" s="58"/>
      <c r="O126" s="58"/>
      <c r="P126" s="58"/>
    </row>
    <row r="127" spans="2:16" x14ac:dyDescent="0.35">
      <c r="B127" s="67" t="s">
        <v>196</v>
      </c>
      <c r="C127" s="58">
        <f>AC8</f>
        <v>32.325200000000002</v>
      </c>
      <c r="D127" s="58">
        <f>AD8</f>
        <v>37.436799999999998</v>
      </c>
      <c r="E127" s="58">
        <f>AB8</f>
        <v>0.41071200000000002</v>
      </c>
      <c r="F127" s="58">
        <f>K8</f>
        <v>26.425899999999999</v>
      </c>
      <c r="G127" s="58">
        <f>L8+O8</f>
        <v>1.608625</v>
      </c>
      <c r="H127" s="58">
        <f>M8+P8+N8+U8</f>
        <v>3.0966093E-2</v>
      </c>
      <c r="I127" s="58">
        <f>Q8+R8+S8+T8</f>
        <v>7.5849300000000006E-5</v>
      </c>
      <c r="J127" s="58">
        <f>V8</f>
        <v>71.655500000000004</v>
      </c>
      <c r="K127" s="65">
        <f>H8+J8</f>
        <v>7.4254100000000003</v>
      </c>
      <c r="L127" s="58">
        <f>G8+I8</f>
        <v>6.7847877990000001</v>
      </c>
      <c r="M127" s="65">
        <f>Y8</f>
        <v>4.2923</v>
      </c>
      <c r="N127" s="58">
        <f>Z8</f>
        <v>11.966329999999999</v>
      </c>
      <c r="O127" s="58">
        <f>F8+W8+X8+AA8</f>
        <v>3.4419680000000001</v>
      </c>
      <c r="P127" s="58"/>
    </row>
    <row r="128" spans="2:16" x14ac:dyDescent="0.35">
      <c r="B128" s="68"/>
      <c r="C128" s="58"/>
      <c r="D128" s="58"/>
      <c r="E128" s="58"/>
      <c r="F128" s="58"/>
      <c r="G128" s="58"/>
      <c r="H128" s="58"/>
      <c r="I128" s="58"/>
      <c r="J128" s="58"/>
      <c r="K128" s="65"/>
      <c r="L128" s="58"/>
      <c r="M128" s="65"/>
      <c r="N128" s="58"/>
      <c r="O128" s="58"/>
      <c r="P128" s="58">
        <f>AF8</f>
        <v>181.99199999999999</v>
      </c>
    </row>
    <row r="129" spans="2:16" x14ac:dyDescent="0.35">
      <c r="B129" s="69"/>
      <c r="C129" s="58"/>
      <c r="D129" s="58"/>
      <c r="E129" s="58"/>
      <c r="F129" s="58"/>
      <c r="G129" s="58"/>
      <c r="H129" s="58"/>
      <c r="I129" s="58"/>
      <c r="J129" s="58"/>
      <c r="K129" s="65"/>
      <c r="L129" s="58"/>
      <c r="M129" s="65"/>
      <c r="N129" s="58"/>
      <c r="O129" s="58"/>
      <c r="P129" s="58"/>
    </row>
    <row r="130" spans="2:16" x14ac:dyDescent="0.35">
      <c r="B130" s="67" t="s">
        <v>193</v>
      </c>
      <c r="C130" s="58">
        <f>AC9</f>
        <v>32.325200000000002</v>
      </c>
      <c r="D130" s="58">
        <f>AD9</f>
        <v>9.0084614285714206</v>
      </c>
      <c r="E130" s="58">
        <f>AB9</f>
        <v>17.088657142857102</v>
      </c>
      <c r="F130" s="58">
        <f>K9</f>
        <v>7.3899557142857102</v>
      </c>
      <c r="G130" s="58">
        <f>L9+O9</f>
        <v>0.29330794285714201</v>
      </c>
      <c r="H130" s="58">
        <f>M9+P9+N9+U9</f>
        <v>6.2124405714285673E-3</v>
      </c>
      <c r="I130" s="58">
        <f>Q9+R9+S9+T9</f>
        <v>0</v>
      </c>
      <c r="J130" s="58">
        <f>V9</f>
        <v>20.093499999999999</v>
      </c>
      <c r="K130" s="65">
        <f>H9+J9</f>
        <v>1.6704788571428559</v>
      </c>
      <c r="L130" s="58">
        <f>G9+I9</f>
        <v>2.1916874528571384</v>
      </c>
      <c r="M130" s="65">
        <f>Y9</f>
        <v>0.53341780000000005</v>
      </c>
      <c r="N130" s="58">
        <f>Z9</f>
        <v>5.9361934285714204</v>
      </c>
      <c r="O130" s="58">
        <f>F9+W9+X9+AA9</f>
        <v>0.99233457142857096</v>
      </c>
    </row>
    <row r="131" spans="2:16" x14ac:dyDescent="0.35">
      <c r="B131" s="68"/>
      <c r="C131" s="58"/>
      <c r="D131" s="58"/>
      <c r="E131" s="58"/>
      <c r="F131" s="58"/>
      <c r="G131" s="58"/>
      <c r="H131" s="58"/>
      <c r="I131" s="58"/>
      <c r="J131" s="58"/>
      <c r="K131" s="65"/>
      <c r="L131" s="58"/>
      <c r="M131" s="65"/>
      <c r="N131" s="58"/>
      <c r="O131" s="58"/>
      <c r="P131" s="58">
        <f>AF9</f>
        <v>101.92142</v>
      </c>
    </row>
    <row r="132" spans="2:16" x14ac:dyDescent="0.35">
      <c r="B132" s="69"/>
      <c r="C132" s="58"/>
      <c r="D132" s="58"/>
      <c r="E132" s="58"/>
      <c r="F132" s="58"/>
      <c r="G132" s="58"/>
      <c r="H132" s="58"/>
      <c r="I132" s="58"/>
      <c r="J132" s="58"/>
      <c r="K132" s="65"/>
      <c r="L132" s="58"/>
      <c r="M132" s="65"/>
      <c r="N132" s="58"/>
      <c r="O132" s="58"/>
      <c r="P132" s="58"/>
    </row>
    <row r="133" spans="2:16" x14ac:dyDescent="0.35">
      <c r="B133" s="67" t="s">
        <v>194</v>
      </c>
      <c r="C133" s="58">
        <f>AC10</f>
        <v>32.325200000000002</v>
      </c>
      <c r="D133" s="58">
        <f>AD10</f>
        <v>14.5803714285714</v>
      </c>
      <c r="E133" s="58">
        <f>AB10</f>
        <v>13.8070428571428</v>
      </c>
      <c r="F133" s="58">
        <f>K10</f>
        <v>12.0317285714285</v>
      </c>
      <c r="G133" s="58">
        <f>L10+O10</f>
        <v>0.57581971428571299</v>
      </c>
      <c r="H133" s="58">
        <f>M10+P10+N10+U10</f>
        <v>7.2197698571428498E-3</v>
      </c>
      <c r="I133" s="58">
        <f>Q10+R10+S10+T10</f>
        <v>0</v>
      </c>
      <c r="J133" s="58">
        <f>V10</f>
        <v>32.221185714285703</v>
      </c>
      <c r="K133" s="65">
        <f>H10+J10</f>
        <v>3.8636757142857103</v>
      </c>
      <c r="L133" s="58">
        <f>G10+I10</f>
        <v>3.2756728257142784</v>
      </c>
      <c r="M133" s="65">
        <f>Y10</f>
        <v>1.9388301428571399</v>
      </c>
      <c r="N133" s="58">
        <f>Z10</f>
        <v>9.9149914285714207</v>
      </c>
      <c r="O133" s="58">
        <f>F10+W10+X10+AA10</f>
        <v>1.5978701428571409</v>
      </c>
    </row>
    <row r="134" spans="2:16" x14ac:dyDescent="0.35">
      <c r="B134" s="68"/>
      <c r="C134" s="58"/>
      <c r="D134" s="58"/>
      <c r="E134" s="58"/>
      <c r="F134" s="58"/>
      <c r="G134" s="58"/>
      <c r="H134" s="58"/>
      <c r="I134" s="58"/>
      <c r="J134" s="58"/>
      <c r="K134" s="65"/>
      <c r="L134" s="58"/>
      <c r="M134" s="65"/>
      <c r="N134" s="58"/>
      <c r="O134" s="58"/>
      <c r="P134" s="58">
        <f>AF10</f>
        <v>121.6066</v>
      </c>
    </row>
    <row r="135" spans="2:16" x14ac:dyDescent="0.35">
      <c r="B135" s="69"/>
      <c r="C135" s="58"/>
      <c r="D135" s="58"/>
      <c r="E135" s="58"/>
      <c r="F135" s="58"/>
      <c r="G135" s="58"/>
      <c r="H135" s="58"/>
      <c r="I135" s="58"/>
      <c r="J135" s="58"/>
      <c r="K135" s="65"/>
      <c r="L135" s="58"/>
      <c r="M135" s="65"/>
      <c r="N135" s="58"/>
      <c r="O135" s="58"/>
      <c r="P135" s="58"/>
    </row>
    <row r="136" spans="2:16" x14ac:dyDescent="0.35">
      <c r="B136" s="67" t="s">
        <v>195</v>
      </c>
      <c r="C136" s="58">
        <f>AC11</f>
        <v>32.325200000000002</v>
      </c>
      <c r="D136" s="58">
        <f>AD11</f>
        <v>36.5436428571428</v>
      </c>
      <c r="E136" s="58">
        <f>AB11</f>
        <v>0.58998442857142797</v>
      </c>
      <c r="F136" s="58">
        <f>K11</f>
        <v>29.776257142857101</v>
      </c>
      <c r="G136" s="58">
        <f>L11+O11</f>
        <v>1.5263102857142852</v>
      </c>
      <c r="H136" s="58">
        <f>M11+P11+N11+U11</f>
        <v>2.8440553142857043E-2</v>
      </c>
      <c r="I136" s="58">
        <f>Q11+R11+S11+T11</f>
        <v>0</v>
      </c>
      <c r="J136" s="58">
        <f>V11</f>
        <v>79.329771428571405</v>
      </c>
      <c r="K136" s="65">
        <f>H11+J11</f>
        <v>9.9299928571428495</v>
      </c>
      <c r="L136" s="58">
        <f>G11+I11</f>
        <v>7.9760579142857138</v>
      </c>
      <c r="M136" s="65">
        <f>Y11</f>
        <v>5.6320314285714197</v>
      </c>
      <c r="N136" s="58">
        <f>Z11</f>
        <v>9.3551728571428594</v>
      </c>
      <c r="O136" s="58">
        <f>F11+W11+X11+AA11</f>
        <v>3.9685799999999887</v>
      </c>
      <c r="P136" s="58"/>
    </row>
    <row r="137" spans="2:16" x14ac:dyDescent="0.35">
      <c r="B137" s="68"/>
      <c r="L137" s="40"/>
      <c r="M137" s="40"/>
      <c r="P137" s="58">
        <f>AF11</f>
        <v>177.99639999999999</v>
      </c>
    </row>
    <row r="138" spans="2:16" x14ac:dyDescent="0.35">
      <c r="P138" s="58"/>
    </row>
    <row r="143" spans="2:16" x14ac:dyDescent="0.35">
      <c r="B143" s="71"/>
      <c r="C143" s="61"/>
      <c r="D143" s="61"/>
      <c r="E143" s="61"/>
      <c r="F143" s="61"/>
      <c r="G143" s="61"/>
      <c r="H143" s="61"/>
      <c r="I143" s="61"/>
      <c r="J143" s="61"/>
      <c r="K143" s="61"/>
      <c r="L143" s="72"/>
      <c r="M143" s="72"/>
      <c r="N143" s="61"/>
      <c r="O143" s="61"/>
    </row>
    <row r="144" spans="2:16" x14ac:dyDescent="0.35">
      <c r="B144" s="71"/>
      <c r="C144" s="61"/>
      <c r="D144" s="61"/>
      <c r="E144" s="61"/>
      <c r="F144" s="61"/>
      <c r="G144" s="61"/>
      <c r="H144" s="61"/>
      <c r="I144" s="61"/>
      <c r="J144" s="61"/>
      <c r="K144" s="61"/>
      <c r="L144" s="61"/>
      <c r="M144" s="72"/>
      <c r="N144" s="61"/>
      <c r="O144" s="61"/>
    </row>
    <row r="159" spans="3:3" x14ac:dyDescent="0.35">
      <c r="C159" s="78"/>
    </row>
    <row r="160" spans="3:3" x14ac:dyDescent="0.35">
      <c r="C160" s="78"/>
    </row>
    <row r="161" spans="3:3" x14ac:dyDescent="0.35">
      <c r="C161" s="78"/>
    </row>
    <row r="162" spans="3:3" x14ac:dyDescent="0.35">
      <c r="C162" s="78"/>
    </row>
    <row r="163" spans="3:3" x14ac:dyDescent="0.35">
      <c r="C163" s="78"/>
    </row>
  </sheetData>
  <sortState xmlns:xlrd2="http://schemas.microsoft.com/office/spreadsheetml/2017/richdata2" ref="AO4:AO23">
    <sortCondition ref="AO4"/>
  </sortState>
  <mergeCells count="14">
    <mergeCell ref="AF1:AF2"/>
    <mergeCell ref="AH1:AH2"/>
    <mergeCell ref="AI1:AI2"/>
    <mergeCell ref="AJ1:AJ2"/>
    <mergeCell ref="AK1:AK2"/>
    <mergeCell ref="A30:E30"/>
    <mergeCell ref="F1:AD1"/>
    <mergeCell ref="AE1:AE2"/>
    <mergeCell ref="A29:E29"/>
    <mergeCell ref="A1:A2"/>
    <mergeCell ref="B1:B2"/>
    <mergeCell ref="C1:C2"/>
    <mergeCell ref="D1:D2"/>
    <mergeCell ref="E1:E2"/>
  </mergeCells>
  <phoneticPr fontId="6" type="noConversion"/>
  <conditionalFormatting sqref="AH3:AH10 BF12:BH28 BF3:BH10 AH12:AH28">
    <cfRule type="cellIs" dxfId="19" priority="4" operator="notBetween">
      <formula>-20</formula>
      <formula>20</formula>
    </cfRule>
  </conditionalFormatting>
  <conditionalFormatting sqref="AH8">
    <cfRule type="cellIs" dxfId="18" priority="3" operator="notBetween">
      <formula>-20</formula>
      <formula>20</formula>
    </cfRule>
  </conditionalFormatting>
  <conditionalFormatting sqref="BF29:BI29">
    <cfRule type="cellIs" dxfId="17" priority="2" operator="notBetween">
      <formula>-20</formula>
      <formula>20</formula>
    </cfRule>
  </conditionalFormatting>
  <conditionalFormatting sqref="AH11">
    <cfRule type="cellIs" dxfId="16" priority="1" operator="notBetween">
      <formula>-20</formula>
      <formula>20</formula>
    </cfRule>
  </conditionalFormatting>
  <pageMargins left="0.7" right="0.7" top="0.75" bottom="0.75" header="0.3" footer="0.3"/>
  <pageSetup paperSize="9" scale="9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402DA-1479-46AE-8E4E-E00315113A33}">
  <dimension ref="A1:AR96"/>
  <sheetViews>
    <sheetView showZeros="0" zoomScale="85" zoomScaleNormal="85" workbookViewId="0">
      <selection activeCell="H67" sqref="H67"/>
    </sheetView>
  </sheetViews>
  <sheetFormatPr defaultColWidth="5.6328125" defaultRowHeight="14.5" x14ac:dyDescent="0.35"/>
  <cols>
    <col min="1" max="1" width="28.453125" style="40" customWidth="1"/>
    <col min="2" max="2" width="22.453125" style="40" customWidth="1"/>
    <col min="3" max="3" width="11.1796875" style="40" customWidth="1"/>
    <col min="4" max="4" width="15.36328125" style="40" customWidth="1"/>
    <col min="5" max="5" width="25.6328125" style="40" customWidth="1"/>
    <col min="6" max="10" width="8.6328125" style="40" customWidth="1"/>
    <col min="11" max="11" width="10.6328125" style="40" customWidth="1"/>
    <col min="12" max="12" width="10.6328125" style="6" customWidth="1"/>
    <col min="13" max="13" width="8.6328125" style="6" customWidth="1"/>
    <col min="14" max="14" width="8.6328125" style="40" customWidth="1"/>
    <col min="15" max="15" width="10.36328125" style="40" customWidth="1"/>
    <col min="16" max="16" width="15.36328125" style="40" customWidth="1"/>
    <col min="17" max="17" width="14.81640625" style="40" customWidth="1"/>
    <col min="18" max="18" width="11.81640625" style="40" customWidth="1"/>
    <col min="19" max="19" width="12.453125" style="40" customWidth="1"/>
    <col min="20" max="20" width="9.453125" style="40" customWidth="1"/>
    <col min="21" max="21" width="10.453125" style="40" customWidth="1"/>
    <col min="22" max="22" width="11.36328125" style="40" customWidth="1"/>
    <col min="23" max="23" width="10.453125" style="40" customWidth="1"/>
    <col min="24" max="24" width="10.36328125" style="40" customWidth="1"/>
    <col min="25" max="25" width="9.453125" style="40" customWidth="1"/>
    <col min="26" max="26" width="10.453125" style="40" customWidth="1"/>
    <col min="27" max="27" width="11.453125" style="40" customWidth="1"/>
    <col min="28" max="28" width="9.6328125" style="40" customWidth="1"/>
    <col min="29" max="30" width="8.36328125" style="40" customWidth="1"/>
    <col min="31" max="31" width="7.1796875" style="40" customWidth="1"/>
    <col min="32" max="32" width="7.453125" style="40" customWidth="1"/>
    <col min="33" max="33" width="8.453125" style="40" customWidth="1"/>
    <col min="34" max="34" width="12.81640625" style="40" customWidth="1"/>
    <col min="35" max="35" width="9.81640625" style="40" customWidth="1"/>
    <col min="36" max="36" width="9.6328125" style="40" customWidth="1"/>
    <col min="37" max="37" width="10.1796875" style="40" customWidth="1"/>
    <col min="38" max="38" width="11.453125" style="40" customWidth="1"/>
    <col min="39" max="39" width="13" style="40" customWidth="1"/>
    <col min="40" max="40" width="15.81640625" style="40" customWidth="1"/>
    <col min="41" max="41" width="12.81640625" style="40" customWidth="1"/>
    <col min="42" max="43" width="14.453125" style="40" customWidth="1"/>
    <col min="44" max="44" width="10.6328125" style="40" customWidth="1"/>
    <col min="45" max="45" width="7.6328125" style="40" customWidth="1"/>
    <col min="46" max="46" width="9.453125" style="40" customWidth="1"/>
    <col min="47" max="47" width="7.6328125" style="40" customWidth="1"/>
    <col min="48" max="49" width="8.453125" style="40" customWidth="1"/>
    <col min="50" max="50" width="5.6328125" style="40"/>
    <col min="51" max="51" width="9.453125" style="40" customWidth="1"/>
    <col min="52" max="52" width="8.81640625" style="40" customWidth="1"/>
    <col min="53" max="53" width="7.36328125" style="40" customWidth="1"/>
    <col min="54" max="54" width="7.1796875" style="40" customWidth="1"/>
    <col min="55" max="55" width="8" style="40" customWidth="1"/>
    <col min="56" max="56" width="7.453125" style="40" customWidth="1"/>
    <col min="57" max="16384" width="5.6328125" style="40"/>
  </cols>
  <sheetData>
    <row r="1" spans="1:44" s="20" customFormat="1" ht="35.25" customHeight="1" x14ac:dyDescent="0.35">
      <c r="A1" s="127" t="s">
        <v>2</v>
      </c>
      <c r="B1" s="127" t="s">
        <v>21</v>
      </c>
      <c r="C1" s="127" t="s">
        <v>22</v>
      </c>
      <c r="D1" s="127" t="s">
        <v>51</v>
      </c>
      <c r="E1" s="127" t="s">
        <v>23</v>
      </c>
      <c r="F1" s="125" t="s">
        <v>75</v>
      </c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26"/>
      <c r="AD1" s="126"/>
      <c r="AE1" s="126"/>
      <c r="AF1" s="126"/>
      <c r="AG1" s="126"/>
      <c r="AH1" s="126"/>
      <c r="AI1" s="126"/>
      <c r="AJ1" s="134"/>
      <c r="AK1" s="127" t="s">
        <v>76</v>
      </c>
      <c r="AL1" s="127" t="s">
        <v>77</v>
      </c>
      <c r="AM1" s="42"/>
      <c r="AN1" s="127" t="s">
        <v>67</v>
      </c>
      <c r="AO1" s="127" t="s">
        <v>68</v>
      </c>
      <c r="AP1" s="127" t="s">
        <v>69</v>
      </c>
      <c r="AQ1" s="132" t="s">
        <v>78</v>
      </c>
      <c r="AR1" s="40"/>
    </row>
    <row r="2" spans="1:44" s="20" customFormat="1" ht="35.25" customHeight="1" x14ac:dyDescent="0.35">
      <c r="A2" s="128"/>
      <c r="B2" s="128"/>
      <c r="C2" s="128"/>
      <c r="D2" s="128"/>
      <c r="E2" s="128"/>
      <c r="F2" s="21" t="s">
        <v>123</v>
      </c>
      <c r="G2" s="21" t="s">
        <v>124</v>
      </c>
      <c r="H2" s="21" t="s">
        <v>125</v>
      </c>
      <c r="I2" s="21" t="s">
        <v>122</v>
      </c>
      <c r="J2" s="21" t="s">
        <v>126</v>
      </c>
      <c r="K2" s="21" t="s">
        <v>127</v>
      </c>
      <c r="L2" s="21" t="s">
        <v>128</v>
      </c>
      <c r="M2" s="21" t="s">
        <v>129</v>
      </c>
      <c r="N2" s="21" t="s">
        <v>130</v>
      </c>
      <c r="O2" s="21" t="s">
        <v>131</v>
      </c>
      <c r="P2" s="21" t="s">
        <v>146</v>
      </c>
      <c r="Q2" s="21" t="s">
        <v>147</v>
      </c>
      <c r="R2" s="21" t="s">
        <v>132</v>
      </c>
      <c r="S2" s="21" t="s">
        <v>148</v>
      </c>
      <c r="T2" s="21" t="s">
        <v>133</v>
      </c>
      <c r="U2" s="21" t="s">
        <v>149</v>
      </c>
      <c r="V2" s="21" t="s">
        <v>134</v>
      </c>
      <c r="W2" s="21" t="s">
        <v>135</v>
      </c>
      <c r="X2" s="21" t="s">
        <v>136</v>
      </c>
      <c r="Y2" s="21" t="s">
        <v>137</v>
      </c>
      <c r="Z2" s="21" t="s">
        <v>138</v>
      </c>
      <c r="AA2" s="21" t="s">
        <v>150</v>
      </c>
      <c r="AB2" s="21" t="s">
        <v>139</v>
      </c>
      <c r="AC2" s="21" t="s">
        <v>140</v>
      </c>
      <c r="AD2" s="21" t="s">
        <v>141</v>
      </c>
      <c r="AE2" s="21" t="s">
        <v>142</v>
      </c>
      <c r="AF2" s="21" t="s">
        <v>143</v>
      </c>
      <c r="AG2" s="21" t="s">
        <v>144</v>
      </c>
      <c r="AH2" s="21" t="s">
        <v>145</v>
      </c>
      <c r="AI2" s="21" t="s">
        <v>84</v>
      </c>
      <c r="AJ2" s="50" t="s">
        <v>83</v>
      </c>
      <c r="AK2" s="128"/>
      <c r="AL2" s="128"/>
      <c r="AM2" s="52"/>
      <c r="AN2" s="128"/>
      <c r="AO2" s="128"/>
      <c r="AP2" s="128"/>
      <c r="AQ2" s="133"/>
      <c r="AR2" s="40"/>
    </row>
    <row r="3" spans="1:44" x14ac:dyDescent="0.35">
      <c r="A3" s="44" t="s">
        <v>65</v>
      </c>
      <c r="B3" s="13" t="s">
        <v>117</v>
      </c>
      <c r="C3" s="5">
        <v>2</v>
      </c>
      <c r="D3" s="41">
        <v>0.48469828306774893</v>
      </c>
      <c r="E3" s="5" t="s">
        <v>94</v>
      </c>
      <c r="F3" s="32">
        <v>0.177703</v>
      </c>
      <c r="G3" s="32">
        <v>16.610399999999998</v>
      </c>
      <c r="H3" s="32">
        <v>15.285500000000001</v>
      </c>
      <c r="I3" s="32">
        <v>0</v>
      </c>
      <c r="J3" s="32">
        <v>0.368927</v>
      </c>
      <c r="K3" s="32">
        <v>0</v>
      </c>
      <c r="L3" s="32">
        <v>25.927499999999998</v>
      </c>
      <c r="M3" s="32">
        <v>3.3609200000000001</v>
      </c>
      <c r="N3" s="32">
        <v>0</v>
      </c>
      <c r="O3" s="32">
        <v>0</v>
      </c>
      <c r="P3" s="32">
        <v>0</v>
      </c>
      <c r="Q3" s="32">
        <v>1.0769500000000001</v>
      </c>
      <c r="R3" s="32">
        <v>1.19808</v>
      </c>
      <c r="S3" s="32">
        <v>0</v>
      </c>
      <c r="T3" s="32">
        <v>0</v>
      </c>
      <c r="U3" s="32">
        <v>0</v>
      </c>
      <c r="V3" s="32">
        <v>0</v>
      </c>
      <c r="W3" s="32">
        <v>0</v>
      </c>
      <c r="X3" s="32">
        <v>0</v>
      </c>
      <c r="Y3" s="32">
        <v>0</v>
      </c>
      <c r="Z3" s="32">
        <v>0</v>
      </c>
      <c r="AA3" s="32">
        <v>0</v>
      </c>
      <c r="AB3" s="32">
        <v>0</v>
      </c>
      <c r="AC3" s="32">
        <v>0</v>
      </c>
      <c r="AD3" s="32">
        <v>2.56541</v>
      </c>
      <c r="AE3" s="32">
        <v>7.6801919999999999</v>
      </c>
      <c r="AF3" s="32">
        <v>12.664720000000001</v>
      </c>
      <c r="AG3" s="32">
        <v>9.7801299999999994E-2</v>
      </c>
      <c r="AH3" s="32">
        <v>1.97689</v>
      </c>
      <c r="AI3" s="32">
        <v>32.325200000000002</v>
      </c>
      <c r="AJ3" s="32">
        <v>30.180700000000002</v>
      </c>
      <c r="AK3" s="32">
        <f>SUM(F3:AJ3)</f>
        <v>151.49689330000001</v>
      </c>
      <c r="AL3" s="19">
        <v>172.69880000000001</v>
      </c>
      <c r="AM3" s="52"/>
      <c r="AN3" s="7">
        <f>(AK3-AL3)/AL3</f>
        <v>-0.12276811824980831</v>
      </c>
      <c r="AO3" s="14">
        <f>ABS(AN3)</f>
        <v>0.12276811824980831</v>
      </c>
      <c r="AP3" s="15">
        <f>AK3-AL3</f>
        <v>-21.201906699999995</v>
      </c>
      <c r="AQ3" s="48">
        <f>ABS(AP3)</f>
        <v>21.201906699999995</v>
      </c>
    </row>
    <row r="4" spans="1:44" x14ac:dyDescent="0.35">
      <c r="A4" s="4" t="s">
        <v>65</v>
      </c>
      <c r="B4" s="5" t="s">
        <v>117</v>
      </c>
      <c r="C4" s="5">
        <v>2</v>
      </c>
      <c r="D4" s="41">
        <v>0.51530171693225113</v>
      </c>
      <c r="E4" s="5" t="s">
        <v>95</v>
      </c>
      <c r="F4" s="32">
        <v>0.182501</v>
      </c>
      <c r="G4" s="32">
        <v>16.285599999999999</v>
      </c>
      <c r="H4" s="32">
        <v>12.1591</v>
      </c>
      <c r="I4" s="32">
        <v>0</v>
      </c>
      <c r="J4" s="32">
        <v>0.42828899999999998</v>
      </c>
      <c r="K4" s="32">
        <v>0</v>
      </c>
      <c r="L4" s="32">
        <v>24.874099999999999</v>
      </c>
      <c r="M4" s="32">
        <v>3.0192999999999999</v>
      </c>
      <c r="N4" s="32">
        <v>0</v>
      </c>
      <c r="O4" s="32">
        <v>0</v>
      </c>
      <c r="P4" s="32">
        <v>0</v>
      </c>
      <c r="Q4" s="32">
        <v>1.7203200000000001</v>
      </c>
      <c r="R4" s="32">
        <v>1.01461</v>
      </c>
      <c r="S4" s="32">
        <v>0</v>
      </c>
      <c r="T4" s="32">
        <v>0</v>
      </c>
      <c r="U4" s="32">
        <v>0</v>
      </c>
      <c r="V4" s="32">
        <v>0</v>
      </c>
      <c r="W4" s="32">
        <v>0</v>
      </c>
      <c r="X4" s="32">
        <v>0</v>
      </c>
      <c r="Y4" s="32">
        <v>0</v>
      </c>
      <c r="Z4" s="32">
        <v>0</v>
      </c>
      <c r="AA4" s="32">
        <v>0</v>
      </c>
      <c r="AB4" s="32">
        <v>0</v>
      </c>
      <c r="AC4" s="32">
        <v>0</v>
      </c>
      <c r="AD4" s="32">
        <v>2.6346799999999999</v>
      </c>
      <c r="AE4" s="32">
        <v>6.6840719999999996</v>
      </c>
      <c r="AF4" s="32">
        <v>11.52843</v>
      </c>
      <c r="AG4" s="32">
        <v>9.5221299999999995E-2</v>
      </c>
      <c r="AH4" s="32">
        <v>1.7262200000000001</v>
      </c>
      <c r="AI4" s="32">
        <v>32.325200000000002</v>
      </c>
      <c r="AJ4" s="32">
        <v>29.913499999999999</v>
      </c>
      <c r="AK4" s="32">
        <f t="shared" ref="AK4:AK23" si="0">SUM(F4:AJ4)</f>
        <v>144.5911433</v>
      </c>
      <c r="AL4" s="19">
        <v>156.97620000000001</v>
      </c>
      <c r="AM4" s="52"/>
      <c r="AN4" s="7">
        <f t="shared" ref="AN4:AN23" si="1">(AK4-AL4)/AL4</f>
        <v>-7.8897671748965809E-2</v>
      </c>
      <c r="AO4" s="3">
        <f t="shared" ref="AO4:AO23" si="2">ABS(AN4)</f>
        <v>7.8897671748965809E-2</v>
      </c>
      <c r="AP4" s="32">
        <f t="shared" ref="AP4:AP23" si="3">AK4-AL4</f>
        <v>-12.385056700000007</v>
      </c>
      <c r="AQ4" s="49">
        <f t="shared" ref="AQ4:AQ23" si="4">ABS(AP4)</f>
        <v>12.385056700000007</v>
      </c>
    </row>
    <row r="5" spans="1:44" x14ac:dyDescent="0.35">
      <c r="A5" s="4" t="s">
        <v>66</v>
      </c>
      <c r="B5" s="5" t="s">
        <v>117</v>
      </c>
      <c r="C5" s="5">
        <v>2</v>
      </c>
      <c r="D5" s="41">
        <v>0.75690314213498466</v>
      </c>
      <c r="E5" s="5" t="s">
        <v>96</v>
      </c>
      <c r="F5" s="32">
        <v>0.25808500000000001</v>
      </c>
      <c r="G5" s="32">
        <v>23.3705</v>
      </c>
      <c r="H5" s="32">
        <v>3.32003</v>
      </c>
      <c r="I5" s="32">
        <v>0</v>
      </c>
      <c r="J5" s="32">
        <v>0.21474699999999999</v>
      </c>
      <c r="K5" s="32">
        <v>3.9063699999999999</v>
      </c>
      <c r="L5" s="32">
        <v>34.626300000000001</v>
      </c>
      <c r="M5" s="32">
        <v>3.2198699999999998</v>
      </c>
      <c r="N5" s="32">
        <v>9.0676699999999997</v>
      </c>
      <c r="O5" s="32">
        <v>0</v>
      </c>
      <c r="P5" s="32">
        <v>0</v>
      </c>
      <c r="Q5" s="32">
        <v>1.1170800000000001</v>
      </c>
      <c r="R5" s="32">
        <v>0</v>
      </c>
      <c r="S5" s="32">
        <v>41.453699999999998</v>
      </c>
      <c r="T5" s="32">
        <v>2.1504500000000002</v>
      </c>
      <c r="U5" s="32">
        <v>0</v>
      </c>
      <c r="V5" s="32">
        <v>0</v>
      </c>
      <c r="W5" s="32">
        <v>2.3889900000000002</v>
      </c>
      <c r="X5" s="32">
        <v>0</v>
      </c>
      <c r="Y5" s="32">
        <v>5.6821099999999998</v>
      </c>
      <c r="Z5" s="32">
        <v>0</v>
      </c>
      <c r="AA5" s="32">
        <v>0</v>
      </c>
      <c r="AB5" s="32">
        <v>0</v>
      </c>
      <c r="AC5" s="32">
        <v>0</v>
      </c>
      <c r="AD5" s="32">
        <v>3.3896199999999999</v>
      </c>
      <c r="AE5" s="32">
        <v>10.30095</v>
      </c>
      <c r="AF5" s="32">
        <v>1.31701596</v>
      </c>
      <c r="AG5" s="32">
        <v>0.127743</v>
      </c>
      <c r="AH5" s="32">
        <v>3.9053100000000001</v>
      </c>
      <c r="AI5" s="32">
        <v>32.325200000000002</v>
      </c>
      <c r="AJ5" s="32">
        <v>28.1904</v>
      </c>
      <c r="AK5" s="32">
        <f t="shared" si="0"/>
        <v>210.33214096000006</v>
      </c>
      <c r="AL5" s="19">
        <v>219.7978</v>
      </c>
      <c r="AM5" s="52"/>
      <c r="AN5" s="7">
        <f t="shared" si="1"/>
        <v>-4.3065303838345677E-2</v>
      </c>
      <c r="AO5" s="3">
        <f t="shared" si="2"/>
        <v>4.3065303838345677E-2</v>
      </c>
      <c r="AP5" s="32">
        <f t="shared" si="3"/>
        <v>-9.4656590399999345</v>
      </c>
      <c r="AQ5" s="49">
        <f t="shared" si="4"/>
        <v>9.4656590399999345</v>
      </c>
    </row>
    <row r="6" spans="1:44" x14ac:dyDescent="0.35">
      <c r="A6" s="4" t="s">
        <v>66</v>
      </c>
      <c r="B6" s="5" t="s">
        <v>117</v>
      </c>
      <c r="C6" s="5">
        <v>2</v>
      </c>
      <c r="D6" s="41">
        <v>0.24309685786501534</v>
      </c>
      <c r="E6" s="5" t="s">
        <v>97</v>
      </c>
      <c r="F6" s="32">
        <v>9.6225699999999997E-2</v>
      </c>
      <c r="G6" s="32">
        <v>9.2009399999999992</v>
      </c>
      <c r="H6" s="32">
        <v>11.2156</v>
      </c>
      <c r="I6" s="32">
        <v>0</v>
      </c>
      <c r="J6" s="32">
        <v>0.24326800000000001</v>
      </c>
      <c r="K6" s="32">
        <v>7.5809099999999997E-3</v>
      </c>
      <c r="L6" s="32">
        <v>15.7661</v>
      </c>
      <c r="M6" s="32">
        <v>1.2786999999999999</v>
      </c>
      <c r="N6" s="32">
        <v>1.2845</v>
      </c>
      <c r="O6" s="32">
        <v>5.3123199999999997</v>
      </c>
      <c r="P6" s="32">
        <v>0</v>
      </c>
      <c r="Q6" s="32">
        <v>1.85362</v>
      </c>
      <c r="R6" s="32">
        <v>0</v>
      </c>
      <c r="S6" s="32">
        <v>0</v>
      </c>
      <c r="T6" s="32">
        <v>0</v>
      </c>
      <c r="U6" s="32">
        <v>0</v>
      </c>
      <c r="V6" s="32">
        <v>0</v>
      </c>
      <c r="W6" s="32">
        <v>0</v>
      </c>
      <c r="X6" s="32">
        <v>0</v>
      </c>
      <c r="Y6" s="32">
        <v>0</v>
      </c>
      <c r="Z6" s="32">
        <v>3.1088800000000001</v>
      </c>
      <c r="AA6" s="32">
        <v>0</v>
      </c>
      <c r="AB6" s="32">
        <v>0</v>
      </c>
      <c r="AC6" s="32">
        <v>0</v>
      </c>
      <c r="AD6" s="32">
        <v>1.3386400000000001</v>
      </c>
      <c r="AE6" s="32">
        <v>16.342130000000001</v>
      </c>
      <c r="AF6" s="32">
        <v>30.977789999999999</v>
      </c>
      <c r="AG6" s="32">
        <v>6.2704599999999999E-2</v>
      </c>
      <c r="AH6" s="32">
        <v>4.08772</v>
      </c>
      <c r="AI6" s="32">
        <v>32.325200000000002</v>
      </c>
      <c r="AJ6" s="32">
        <v>33.537199999999999</v>
      </c>
      <c r="AK6" s="32">
        <f t="shared" si="0"/>
        <v>168.03911921000002</v>
      </c>
      <c r="AL6" s="19">
        <v>152.1182</v>
      </c>
      <c r="AM6" s="52"/>
      <c r="AN6" s="7">
        <f t="shared" si="1"/>
        <v>0.1046615014508456</v>
      </c>
      <c r="AO6" s="3">
        <f t="shared" si="2"/>
        <v>0.1046615014508456</v>
      </c>
      <c r="AP6" s="32">
        <f t="shared" si="3"/>
        <v>15.920919210000022</v>
      </c>
      <c r="AQ6" s="49">
        <f t="shared" si="4"/>
        <v>15.920919210000022</v>
      </c>
    </row>
    <row r="7" spans="1:44" x14ac:dyDescent="0.35">
      <c r="A7" s="4" t="s">
        <v>118</v>
      </c>
      <c r="B7" s="5" t="s">
        <v>85</v>
      </c>
      <c r="C7" s="5">
        <v>1</v>
      </c>
      <c r="D7" s="41">
        <v>1</v>
      </c>
      <c r="E7" s="5" t="s">
        <v>98</v>
      </c>
      <c r="F7" s="32">
        <v>0.287657</v>
      </c>
      <c r="G7" s="32">
        <v>24.658000000000001</v>
      </c>
      <c r="H7" s="32">
        <v>2.2867300000000001E-4</v>
      </c>
      <c r="I7" s="32">
        <v>0</v>
      </c>
      <c r="J7" s="32">
        <v>7.0743200000000003E-4</v>
      </c>
      <c r="K7" s="32">
        <v>3.3473799999999998</v>
      </c>
      <c r="L7" s="32">
        <v>32.950400000000002</v>
      </c>
      <c r="M7" s="32">
        <v>0.92872200000000005</v>
      </c>
      <c r="N7" s="32">
        <v>0.118433</v>
      </c>
      <c r="O7" s="32">
        <v>0</v>
      </c>
      <c r="P7" s="32">
        <v>0</v>
      </c>
      <c r="Q7" s="32">
        <v>1.3549899999999999E-3</v>
      </c>
      <c r="R7" s="32">
        <v>0</v>
      </c>
      <c r="S7" s="32">
        <v>0</v>
      </c>
      <c r="T7" s="32">
        <v>37.540799999999997</v>
      </c>
      <c r="U7" s="32">
        <v>0</v>
      </c>
      <c r="V7" s="32">
        <v>0</v>
      </c>
      <c r="W7" s="32">
        <v>0</v>
      </c>
      <c r="X7" s="32">
        <v>0</v>
      </c>
      <c r="Y7" s="32">
        <v>5.9924999999999999E-2</v>
      </c>
      <c r="Z7" s="32">
        <v>0</v>
      </c>
      <c r="AA7" s="32">
        <v>0</v>
      </c>
      <c r="AB7" s="32">
        <v>0</v>
      </c>
      <c r="AC7" s="32">
        <v>0</v>
      </c>
      <c r="AD7" s="32">
        <v>3.9295399999999998</v>
      </c>
      <c r="AE7" s="32">
        <v>7.6218599999999899E-3</v>
      </c>
      <c r="AF7" s="32">
        <v>0.55237831999999998</v>
      </c>
      <c r="AG7" s="32">
        <v>0.157641</v>
      </c>
      <c r="AH7" s="32">
        <v>0.477184</v>
      </c>
      <c r="AI7" s="32">
        <v>32.325200000000002</v>
      </c>
      <c r="AJ7" s="32">
        <v>34.042400000000001</v>
      </c>
      <c r="AK7" s="32">
        <f t="shared" si="0"/>
        <v>171.38557327500001</v>
      </c>
      <c r="AL7" s="19">
        <v>169.6574</v>
      </c>
      <c r="AM7" s="52"/>
      <c r="AN7" s="7">
        <f t="shared" si="1"/>
        <v>1.0186253443704886E-2</v>
      </c>
      <c r="AO7" s="3">
        <f t="shared" si="2"/>
        <v>1.0186253443704886E-2</v>
      </c>
      <c r="AP7" s="32">
        <f t="shared" si="3"/>
        <v>1.7281732750000174</v>
      </c>
      <c r="AQ7" s="49">
        <f t="shared" si="4"/>
        <v>1.7281732750000174</v>
      </c>
    </row>
    <row r="8" spans="1:44" x14ac:dyDescent="0.35">
      <c r="A8" s="41" t="s">
        <v>163</v>
      </c>
      <c r="B8" s="5" t="s">
        <v>85</v>
      </c>
      <c r="C8" s="5">
        <v>1</v>
      </c>
      <c r="D8" s="41">
        <v>1</v>
      </c>
      <c r="E8" s="5" t="s">
        <v>152</v>
      </c>
      <c r="F8" s="32">
        <v>1.4223700000000001E-2</v>
      </c>
      <c r="G8" s="32">
        <v>1.2107000000000001</v>
      </c>
      <c r="H8" s="32">
        <v>25.568999999999999</v>
      </c>
      <c r="I8" s="32">
        <v>0</v>
      </c>
      <c r="J8" s="32">
        <v>2.5977199999999999E-5</v>
      </c>
      <c r="K8" s="32">
        <v>0.69648900000000002</v>
      </c>
      <c r="L8" s="32">
        <v>8.1966400000000004</v>
      </c>
      <c r="M8" s="32">
        <v>0.17297799999999999</v>
      </c>
      <c r="N8" s="32">
        <v>0</v>
      </c>
      <c r="O8" s="32">
        <v>0</v>
      </c>
      <c r="P8" s="32">
        <v>0</v>
      </c>
      <c r="Q8" s="32">
        <v>9.8022699999999996E-4</v>
      </c>
      <c r="R8" s="32">
        <v>0</v>
      </c>
      <c r="S8" s="32">
        <v>0</v>
      </c>
      <c r="T8" s="32">
        <v>5.6825800000000003E-2</v>
      </c>
      <c r="U8" s="32">
        <v>7.50598E-4</v>
      </c>
      <c r="V8" s="32">
        <v>0</v>
      </c>
      <c r="W8" s="32">
        <v>0</v>
      </c>
      <c r="X8" s="32">
        <v>0</v>
      </c>
      <c r="Y8" s="32">
        <v>0</v>
      </c>
      <c r="Z8" s="32">
        <v>0</v>
      </c>
      <c r="AA8" s="32">
        <v>0</v>
      </c>
      <c r="AB8" s="32">
        <v>10.629899999999999</v>
      </c>
      <c r="AC8" s="32">
        <v>0</v>
      </c>
      <c r="AD8" s="32">
        <v>0.20508100000000001</v>
      </c>
      <c r="AE8" s="32">
        <v>7.7933570000000003</v>
      </c>
      <c r="AF8" s="32">
        <v>12.405419999999999</v>
      </c>
      <c r="AG8" s="32">
        <v>2.3473600000000001E-2</v>
      </c>
      <c r="AH8" s="32">
        <v>0.36671199999999998</v>
      </c>
      <c r="AI8" s="32">
        <v>32.325200000000002</v>
      </c>
      <c r="AJ8" s="32">
        <v>36.9407</v>
      </c>
      <c r="AK8" s="32">
        <f>SUM(F8:AJ8)</f>
        <v>136.6084569022</v>
      </c>
      <c r="AL8" s="19">
        <v>181.99199999999999</v>
      </c>
      <c r="AM8" s="52"/>
      <c r="AN8" s="7">
        <f>(AK8-AL8)/AL8</f>
        <v>-0.24937108827750665</v>
      </c>
      <c r="AO8" s="3">
        <f>ABS(AN8)</f>
        <v>0.24937108827750665</v>
      </c>
      <c r="AP8" s="32">
        <f>AK8-AL8</f>
        <v>-45.383543097799986</v>
      </c>
      <c r="AQ8" s="49">
        <f>ABS(AP8)</f>
        <v>45.383543097799986</v>
      </c>
    </row>
    <row r="9" spans="1:44" x14ac:dyDescent="0.35">
      <c r="A9" s="4" t="s">
        <v>8</v>
      </c>
      <c r="B9" s="5" t="s">
        <v>85</v>
      </c>
      <c r="C9" s="5">
        <v>5</v>
      </c>
      <c r="D9" s="41">
        <v>0.19567872270042602</v>
      </c>
      <c r="E9" s="5" t="s">
        <v>87</v>
      </c>
      <c r="F9" s="32">
        <v>0.12589047</v>
      </c>
      <c r="G9" s="32">
        <v>11.01844</v>
      </c>
      <c r="H9" s="32">
        <v>0.92764679999999999</v>
      </c>
      <c r="I9" s="32">
        <v>2.7675680000000002E-3</v>
      </c>
      <c r="J9" s="32">
        <v>0.71756189999999997</v>
      </c>
      <c r="K9" s="32">
        <v>4.1443909999999997</v>
      </c>
      <c r="L9" s="32">
        <v>24.965409999999999</v>
      </c>
      <c r="M9" s="32">
        <v>1.4954430000000001</v>
      </c>
      <c r="N9" s="32">
        <v>1.8763619999999901</v>
      </c>
      <c r="O9" s="32">
        <v>0</v>
      </c>
      <c r="P9" s="32">
        <v>0.39314499999999902</v>
      </c>
      <c r="Q9" s="32">
        <v>1.0246628</v>
      </c>
      <c r="R9" s="32">
        <v>0</v>
      </c>
      <c r="S9" s="32">
        <v>0</v>
      </c>
      <c r="T9" s="32">
        <v>4.5988309999999899</v>
      </c>
      <c r="U9" s="32">
        <v>0</v>
      </c>
      <c r="V9" s="32">
        <v>0</v>
      </c>
      <c r="W9" s="32">
        <v>0</v>
      </c>
      <c r="X9" s="32">
        <v>0</v>
      </c>
      <c r="Y9" s="32">
        <v>0</v>
      </c>
      <c r="Z9" s="32">
        <v>0</v>
      </c>
      <c r="AA9" s="32">
        <v>0</v>
      </c>
      <c r="AB9" s="32">
        <v>0</v>
      </c>
      <c r="AC9" s="32">
        <v>0.28741080000000002</v>
      </c>
      <c r="AD9" s="32">
        <v>1.706151</v>
      </c>
      <c r="AE9" s="32">
        <v>4.6031389999999996</v>
      </c>
      <c r="AF9" s="32">
        <v>1.0532299570000001</v>
      </c>
      <c r="AG9" s="32">
        <v>8.2861619999999997E-2</v>
      </c>
      <c r="AH9" s="32">
        <v>11.145251999999999</v>
      </c>
      <c r="AI9" s="32">
        <v>32.325200000000002</v>
      </c>
      <c r="AJ9" s="32">
        <v>16.698340000000002</v>
      </c>
      <c r="AK9" s="32">
        <f t="shared" si="0"/>
        <v>119.19213591499999</v>
      </c>
      <c r="AL9" s="19">
        <v>111.86036</v>
      </c>
      <c r="AM9" s="52"/>
      <c r="AN9" s="7">
        <f t="shared" si="1"/>
        <v>6.5544004283554905E-2</v>
      </c>
      <c r="AO9" s="3">
        <f t="shared" si="2"/>
        <v>6.5544004283554905E-2</v>
      </c>
      <c r="AP9" s="32">
        <f t="shared" si="3"/>
        <v>7.3317759149999944</v>
      </c>
      <c r="AQ9" s="49">
        <f t="shared" si="4"/>
        <v>7.3317759149999944</v>
      </c>
    </row>
    <row r="10" spans="1:44" x14ac:dyDescent="0.35">
      <c r="A10" s="4" t="s">
        <v>8</v>
      </c>
      <c r="B10" s="5" t="s">
        <v>85</v>
      </c>
      <c r="C10" s="5">
        <v>5</v>
      </c>
      <c r="D10" s="41">
        <v>0.72305674363694006</v>
      </c>
      <c r="E10" s="5" t="s">
        <v>88</v>
      </c>
      <c r="F10" s="32">
        <v>4.58541465346535E-2</v>
      </c>
      <c r="G10" s="32">
        <v>3.9095647524752501</v>
      </c>
      <c r="H10" s="32">
        <v>2.2483508910891099</v>
      </c>
      <c r="I10" s="32">
        <v>0</v>
      </c>
      <c r="J10" s="32">
        <v>1.60084257425742E-2</v>
      </c>
      <c r="K10" s="32">
        <v>1.47935264356435</v>
      </c>
      <c r="L10" s="32">
        <v>8.6745610891089093</v>
      </c>
      <c r="M10" s="32">
        <v>0.543684653465346</v>
      </c>
      <c r="N10" s="32">
        <v>2.6511630693069201</v>
      </c>
      <c r="O10" s="32">
        <v>0</v>
      </c>
      <c r="P10" s="32">
        <v>5.8472883168316697E-2</v>
      </c>
      <c r="Q10" s="32">
        <v>0.355599217821782</v>
      </c>
      <c r="R10" s="32">
        <v>0</v>
      </c>
      <c r="S10" s="32">
        <v>0</v>
      </c>
      <c r="T10" s="32">
        <v>2.3939525742574199</v>
      </c>
      <c r="U10" s="32">
        <v>0</v>
      </c>
      <c r="V10" s="32">
        <v>0</v>
      </c>
      <c r="W10" s="32">
        <v>0</v>
      </c>
      <c r="X10" s="32">
        <v>0</v>
      </c>
      <c r="Y10" s="32">
        <v>0</v>
      </c>
      <c r="Z10" s="32">
        <v>0</v>
      </c>
      <c r="AA10" s="32">
        <v>0</v>
      </c>
      <c r="AB10" s="32">
        <v>0</v>
      </c>
      <c r="AC10" s="32">
        <v>0</v>
      </c>
      <c r="AD10" s="32">
        <v>0.637150871287128</v>
      </c>
      <c r="AE10" s="32">
        <v>6.0422783168316796</v>
      </c>
      <c r="AF10" s="32">
        <v>1.2977964455445501</v>
      </c>
      <c r="AG10" s="32">
        <v>3.1308934653465403E-2</v>
      </c>
      <c r="AH10" s="32">
        <v>12.8287900990099</v>
      </c>
      <c r="AI10" s="32">
        <v>32.325200000000002</v>
      </c>
      <c r="AJ10" s="32">
        <v>15.378062376237599</v>
      </c>
      <c r="AK10" s="32">
        <f t="shared" si="0"/>
        <v>90.917151390098965</v>
      </c>
      <c r="AL10" s="19">
        <v>130.0522</v>
      </c>
      <c r="AM10" s="52"/>
      <c r="AN10" s="7">
        <f t="shared" si="1"/>
        <v>-0.30091800530787666</v>
      </c>
      <c r="AO10" s="3">
        <f t="shared" si="2"/>
        <v>0.30091800530787666</v>
      </c>
      <c r="AP10" s="32">
        <f t="shared" si="3"/>
        <v>-39.135048609901034</v>
      </c>
      <c r="AQ10" s="49">
        <f t="shared" si="4"/>
        <v>39.135048609901034</v>
      </c>
    </row>
    <row r="11" spans="1:44" x14ac:dyDescent="0.35">
      <c r="A11" s="4" t="s">
        <v>62</v>
      </c>
      <c r="B11" s="5" t="s">
        <v>85</v>
      </c>
      <c r="C11" s="5">
        <v>3</v>
      </c>
      <c r="D11" s="41">
        <v>0.4778012295270837</v>
      </c>
      <c r="E11" s="5" t="s">
        <v>9</v>
      </c>
      <c r="F11" s="32">
        <v>3.9022577777777699E-2</v>
      </c>
      <c r="G11" s="32">
        <v>3.3207611111111102</v>
      </c>
      <c r="H11" s="32">
        <v>2.6095144444444398</v>
      </c>
      <c r="I11" s="32">
        <v>0</v>
      </c>
      <c r="J11" s="32">
        <v>6.5392005555555494E-2</v>
      </c>
      <c r="K11" s="32">
        <v>5.3238833333333299E-6</v>
      </c>
      <c r="L11" s="32">
        <v>6.0963061111111099</v>
      </c>
      <c r="M11" s="32">
        <v>0.84124722222222204</v>
      </c>
      <c r="N11" s="32">
        <v>2.2798849999999899</v>
      </c>
      <c r="O11" s="32">
        <v>0</v>
      </c>
      <c r="P11" s="32">
        <v>0</v>
      </c>
      <c r="Q11" s="32">
        <v>0.83003233333333304</v>
      </c>
      <c r="R11" s="32">
        <v>0</v>
      </c>
      <c r="S11" s="32">
        <v>0</v>
      </c>
      <c r="T11" s="32">
        <v>1.2231944444444401E-7</v>
      </c>
      <c r="U11" s="32">
        <v>0</v>
      </c>
      <c r="V11" s="32">
        <v>0</v>
      </c>
      <c r="W11" s="32">
        <v>0</v>
      </c>
      <c r="X11" s="32">
        <v>0</v>
      </c>
      <c r="Y11" s="32">
        <v>0</v>
      </c>
      <c r="Z11" s="32">
        <v>0</v>
      </c>
      <c r="AA11" s="32">
        <v>0</v>
      </c>
      <c r="AB11" s="32">
        <v>0</v>
      </c>
      <c r="AC11" s="32">
        <v>0</v>
      </c>
      <c r="AD11" s="32">
        <v>0.52954966666666603</v>
      </c>
      <c r="AE11" s="32">
        <v>11.8068183333333</v>
      </c>
      <c r="AF11" s="32">
        <v>38.320158888888798</v>
      </c>
      <c r="AG11" s="32">
        <v>2.5430688888888799E-2</v>
      </c>
      <c r="AH11" s="32">
        <v>0.92537883333333304</v>
      </c>
      <c r="AI11" s="32">
        <v>32.325200000000002</v>
      </c>
      <c r="AJ11" s="32">
        <v>37.013483333333298</v>
      </c>
      <c r="AK11" s="32">
        <f t="shared" si="0"/>
        <v>137.02818599620258</v>
      </c>
      <c r="AL11" s="19">
        <v>121.5072</v>
      </c>
      <c r="AM11" s="52"/>
      <c r="AN11" s="7">
        <f t="shared" si="1"/>
        <v>0.12773717109934707</v>
      </c>
      <c r="AO11" s="3">
        <f t="shared" si="2"/>
        <v>0.12773717109934707</v>
      </c>
      <c r="AP11" s="32">
        <f t="shared" si="3"/>
        <v>15.520985996202583</v>
      </c>
      <c r="AQ11" s="49">
        <f t="shared" si="4"/>
        <v>15.520985996202583</v>
      </c>
    </row>
    <row r="12" spans="1:44" x14ac:dyDescent="0.35">
      <c r="A12" s="4" t="s">
        <v>62</v>
      </c>
      <c r="B12" s="5" t="s">
        <v>85</v>
      </c>
      <c r="C12" s="5">
        <v>3</v>
      </c>
      <c r="D12" s="41">
        <v>0.49372793717798646</v>
      </c>
      <c r="E12" s="5" t="s">
        <v>18</v>
      </c>
      <c r="F12" s="32">
        <v>0.25123133333333297</v>
      </c>
      <c r="G12" s="32">
        <v>21.376866666666601</v>
      </c>
      <c r="H12" s="32">
        <v>2.4419499999999998</v>
      </c>
      <c r="I12" s="32">
        <v>0</v>
      </c>
      <c r="J12" s="32">
        <v>6.1193366666666603E-2</v>
      </c>
      <c r="K12" s="32">
        <v>13.194800000000001</v>
      </c>
      <c r="L12" s="32">
        <v>37.193666666666601</v>
      </c>
      <c r="M12" s="32">
        <v>5.7623833333333296</v>
      </c>
      <c r="N12" s="32">
        <v>11.7344666666666</v>
      </c>
      <c r="O12" s="32">
        <v>0</v>
      </c>
      <c r="P12" s="32">
        <v>0</v>
      </c>
      <c r="Q12" s="32">
        <v>1.55339</v>
      </c>
      <c r="R12" s="32">
        <v>0</v>
      </c>
      <c r="S12" s="32">
        <v>0</v>
      </c>
      <c r="T12" s="32">
        <v>0</v>
      </c>
      <c r="U12" s="32">
        <v>0</v>
      </c>
      <c r="V12" s="32">
        <v>0</v>
      </c>
      <c r="W12" s="32">
        <v>0</v>
      </c>
      <c r="X12" s="32">
        <v>0</v>
      </c>
      <c r="Y12" s="32">
        <v>0</v>
      </c>
      <c r="Z12" s="32">
        <v>0</v>
      </c>
      <c r="AA12" s="32">
        <v>0</v>
      </c>
      <c r="AB12" s="32">
        <v>0</v>
      </c>
      <c r="AC12" s="32">
        <v>0</v>
      </c>
      <c r="AD12" s="32">
        <v>3.5952799999999998</v>
      </c>
      <c r="AE12" s="32">
        <v>11.05213</v>
      </c>
      <c r="AF12" s="32">
        <v>35.861676666666597</v>
      </c>
      <c r="AG12" s="32">
        <v>0.15686800000000001</v>
      </c>
      <c r="AH12" s="32">
        <v>0.98525033333333301</v>
      </c>
      <c r="AI12" s="32">
        <v>32.325200000000002</v>
      </c>
      <c r="AJ12" s="32">
        <v>36.636566666666603</v>
      </c>
      <c r="AK12" s="32">
        <f t="shared" si="0"/>
        <v>214.18291969999967</v>
      </c>
      <c r="AL12" s="19">
        <v>167.12520000000001</v>
      </c>
      <c r="AM12" s="52"/>
      <c r="AN12" s="7">
        <f t="shared" si="1"/>
        <v>0.28157165825381009</v>
      </c>
      <c r="AO12" s="3">
        <f t="shared" si="2"/>
        <v>0.28157165825381009</v>
      </c>
      <c r="AP12" s="32">
        <f t="shared" si="3"/>
        <v>47.057719699999666</v>
      </c>
      <c r="AQ12" s="49">
        <f t="shared" si="4"/>
        <v>47.057719699999666</v>
      </c>
    </row>
    <row r="13" spans="1:44" x14ac:dyDescent="0.35">
      <c r="A13" s="4" t="s">
        <v>63</v>
      </c>
      <c r="B13" s="5" t="s">
        <v>85</v>
      </c>
      <c r="C13" s="5">
        <v>4</v>
      </c>
      <c r="D13" s="41">
        <v>0.52913395302108268</v>
      </c>
      <c r="E13" s="5" t="s">
        <v>10</v>
      </c>
      <c r="F13" s="32">
        <v>0.20811935294117601</v>
      </c>
      <c r="G13" s="32">
        <v>17.698441176470499</v>
      </c>
      <c r="H13" s="32">
        <v>4.6655747058823502</v>
      </c>
      <c r="I13" s="32">
        <v>0</v>
      </c>
      <c r="J13" s="32">
        <v>8.5657170588235194E-3</v>
      </c>
      <c r="K13" s="32">
        <v>18.202705882352902</v>
      </c>
      <c r="L13" s="32">
        <v>43.133435294117596</v>
      </c>
      <c r="M13" s="32">
        <v>6.1301841176470502</v>
      </c>
      <c r="N13" s="32">
        <v>0</v>
      </c>
      <c r="O13" s="32">
        <v>0</v>
      </c>
      <c r="P13" s="32">
        <v>0</v>
      </c>
      <c r="Q13" s="32">
        <v>0.48914099999999999</v>
      </c>
      <c r="R13" s="32">
        <v>0</v>
      </c>
      <c r="S13" s="32">
        <v>0</v>
      </c>
      <c r="T13" s="32">
        <v>0</v>
      </c>
      <c r="U13" s="32">
        <v>0</v>
      </c>
      <c r="V13" s="32">
        <v>0</v>
      </c>
      <c r="W13" s="32">
        <v>0</v>
      </c>
      <c r="X13" s="32">
        <v>0</v>
      </c>
      <c r="Y13" s="32">
        <v>0</v>
      </c>
      <c r="Z13" s="32">
        <v>0</v>
      </c>
      <c r="AA13" s="32">
        <v>0</v>
      </c>
      <c r="AB13" s="32">
        <v>0</v>
      </c>
      <c r="AC13" s="32">
        <v>0</v>
      </c>
      <c r="AD13" s="32">
        <v>3.0045205882352901</v>
      </c>
      <c r="AE13" s="32">
        <v>9.6558536470588194</v>
      </c>
      <c r="AF13" s="32">
        <v>48.176380588235197</v>
      </c>
      <c r="AG13" s="32">
        <v>0.13628764705882301</v>
      </c>
      <c r="AH13" s="32">
        <v>1.022608</v>
      </c>
      <c r="AI13" s="32">
        <v>32.325200000000002</v>
      </c>
      <c r="AJ13" s="32">
        <v>31.9366470588235</v>
      </c>
      <c r="AK13" s="32">
        <f t="shared" si="0"/>
        <v>216.79366477588201</v>
      </c>
      <c r="AL13" s="19">
        <v>194.54820000000001</v>
      </c>
      <c r="AM13" s="52"/>
      <c r="AN13" s="7">
        <f t="shared" si="1"/>
        <v>0.11434423333591366</v>
      </c>
      <c r="AO13" s="3">
        <f t="shared" si="2"/>
        <v>0.11434423333591366</v>
      </c>
      <c r="AP13" s="32">
        <f t="shared" si="3"/>
        <v>22.245464775881999</v>
      </c>
      <c r="AQ13" s="49">
        <f t="shared" si="4"/>
        <v>22.245464775881999</v>
      </c>
    </row>
    <row r="14" spans="1:44" x14ac:dyDescent="0.35">
      <c r="A14" s="4" t="s">
        <v>1</v>
      </c>
      <c r="B14" s="5" t="s">
        <v>117</v>
      </c>
      <c r="C14" s="5">
        <v>2</v>
      </c>
      <c r="D14" s="41">
        <v>0.928063678372953</v>
      </c>
      <c r="E14" s="5" t="s">
        <v>100</v>
      </c>
      <c r="F14" s="32">
        <v>5.5321214285714203E-2</v>
      </c>
      <c r="G14" s="32">
        <v>4.7017328571428498</v>
      </c>
      <c r="H14" s="32">
        <v>3.0559742857142799E-2</v>
      </c>
      <c r="I14" s="32">
        <v>1.2006457142857099E-2</v>
      </c>
      <c r="J14" s="32">
        <v>0.20570857142857099</v>
      </c>
      <c r="K14" s="32">
        <v>0</v>
      </c>
      <c r="L14" s="32">
        <v>9.6050400000000007</v>
      </c>
      <c r="M14" s="32">
        <v>0.74832014285714199</v>
      </c>
      <c r="N14" s="32">
        <v>2.9512457142857098</v>
      </c>
      <c r="O14" s="32">
        <v>0</v>
      </c>
      <c r="P14" s="32">
        <v>0</v>
      </c>
      <c r="Q14" s="32">
        <v>0.43926957142857098</v>
      </c>
      <c r="R14" s="32">
        <v>0</v>
      </c>
      <c r="S14" s="32">
        <v>0</v>
      </c>
      <c r="T14" s="32">
        <v>1.6094814285714201</v>
      </c>
      <c r="U14" s="32">
        <v>0</v>
      </c>
      <c r="V14" s="32">
        <v>0</v>
      </c>
      <c r="W14" s="32">
        <v>0</v>
      </c>
      <c r="X14" s="32">
        <v>0</v>
      </c>
      <c r="Y14" s="32">
        <v>0</v>
      </c>
      <c r="Z14" s="32">
        <v>0</v>
      </c>
      <c r="AA14" s="32">
        <v>0</v>
      </c>
      <c r="AB14" s="32">
        <v>0</v>
      </c>
      <c r="AC14" s="32">
        <v>1.6094771428571399</v>
      </c>
      <c r="AD14" s="32">
        <v>0.73450428571428505</v>
      </c>
      <c r="AE14" s="32">
        <v>7.0412834285714201</v>
      </c>
      <c r="AF14" s="32">
        <v>55.935337142857101</v>
      </c>
      <c r="AG14" s="32">
        <v>3.3803714285714201E-2</v>
      </c>
      <c r="AH14" s="32">
        <v>0.21920585714285701</v>
      </c>
      <c r="AI14" s="32">
        <v>32.325200000000002</v>
      </c>
      <c r="AJ14" s="32">
        <v>30.3985428571428</v>
      </c>
      <c r="AK14" s="32">
        <f t="shared" si="0"/>
        <v>148.65604012857131</v>
      </c>
      <c r="AL14" s="19">
        <v>151.86259999999999</v>
      </c>
      <c r="AM14" s="52"/>
      <c r="AN14" s="7">
        <f t="shared" si="1"/>
        <v>-2.1114875363839953E-2</v>
      </c>
      <c r="AO14" s="3">
        <f t="shared" si="2"/>
        <v>2.1114875363839953E-2</v>
      </c>
      <c r="AP14" s="32">
        <f t="shared" si="3"/>
        <v>-3.2065598714286807</v>
      </c>
      <c r="AQ14" s="49">
        <f t="shared" si="4"/>
        <v>3.2065598714286807</v>
      </c>
    </row>
    <row r="15" spans="1:44" x14ac:dyDescent="0.35">
      <c r="A15" s="4" t="s">
        <v>119</v>
      </c>
      <c r="B15" s="5" t="s">
        <v>85</v>
      </c>
      <c r="C15" s="5">
        <v>4</v>
      </c>
      <c r="D15" s="41">
        <v>0.71810977168450973</v>
      </c>
      <c r="E15" s="5" t="s">
        <v>101</v>
      </c>
      <c r="F15" s="32">
        <v>0.23582041666666601</v>
      </c>
      <c r="G15" s="32">
        <v>20.028124999999999</v>
      </c>
      <c r="H15" s="32">
        <v>4.6908733333333297</v>
      </c>
      <c r="I15" s="32">
        <v>0</v>
      </c>
      <c r="J15" s="32">
        <v>0.27813558333333299</v>
      </c>
      <c r="K15" s="32">
        <v>6.8588766666666601</v>
      </c>
      <c r="L15" s="32">
        <v>38.292549999999999</v>
      </c>
      <c r="M15" s="32">
        <v>5.35008166666666</v>
      </c>
      <c r="N15" s="32">
        <v>0</v>
      </c>
      <c r="O15" s="32">
        <v>0</v>
      </c>
      <c r="P15" s="32">
        <v>0</v>
      </c>
      <c r="Q15" s="32">
        <v>2.5339183333333301E-3</v>
      </c>
      <c r="R15" s="32">
        <v>0</v>
      </c>
      <c r="S15" s="32">
        <v>0</v>
      </c>
      <c r="T15" s="32">
        <v>0</v>
      </c>
      <c r="U15" s="32">
        <v>0</v>
      </c>
      <c r="V15" s="32">
        <v>0</v>
      </c>
      <c r="W15" s="32">
        <v>0</v>
      </c>
      <c r="X15" s="32">
        <v>0</v>
      </c>
      <c r="Y15" s="32">
        <v>0</v>
      </c>
      <c r="Z15" s="32">
        <v>0</v>
      </c>
      <c r="AA15" s="32">
        <v>0</v>
      </c>
      <c r="AB15" s="32">
        <v>0</v>
      </c>
      <c r="AC15" s="32">
        <v>0</v>
      </c>
      <c r="AD15" s="32">
        <v>3.4044258333333302</v>
      </c>
      <c r="AE15" s="32">
        <v>11.296153333333301</v>
      </c>
      <c r="AF15" s="32">
        <v>30.9039424999999</v>
      </c>
      <c r="AG15" s="32">
        <v>0.12065674999999999</v>
      </c>
      <c r="AH15" s="32">
        <v>0.68965558333333299</v>
      </c>
      <c r="AI15" s="32">
        <v>32.325200000000002</v>
      </c>
      <c r="AJ15" s="32">
        <v>29.100566666666602</v>
      </c>
      <c r="AK15" s="32">
        <f t="shared" si="0"/>
        <v>183.57759725166642</v>
      </c>
      <c r="AL15" s="19">
        <v>172.8844</v>
      </c>
      <c r="AM15" s="52"/>
      <c r="AN15" s="7">
        <f t="shared" si="1"/>
        <v>6.1851718556829992E-2</v>
      </c>
      <c r="AO15" s="3">
        <f t="shared" si="2"/>
        <v>6.1851718556829992E-2</v>
      </c>
      <c r="AP15" s="32">
        <f t="shared" si="3"/>
        <v>10.693197251666419</v>
      </c>
      <c r="AQ15" s="49">
        <f t="shared" si="4"/>
        <v>10.693197251666419</v>
      </c>
    </row>
    <row r="16" spans="1:44" x14ac:dyDescent="0.35">
      <c r="A16" s="4" t="s">
        <v>119</v>
      </c>
      <c r="B16" s="5" t="s">
        <v>85</v>
      </c>
      <c r="C16" s="5">
        <v>4</v>
      </c>
      <c r="D16" s="41">
        <v>0.2630181132342978</v>
      </c>
      <c r="E16" s="5" t="s">
        <v>102</v>
      </c>
      <c r="F16" s="32">
        <v>0.37245800000000001</v>
      </c>
      <c r="G16" s="32">
        <v>31.6873</v>
      </c>
      <c r="H16" s="32">
        <v>1.21431</v>
      </c>
      <c r="I16" s="32">
        <v>0</v>
      </c>
      <c r="J16" s="32">
        <v>2.8831800000000001E-2</v>
      </c>
      <c r="K16" s="32">
        <v>10.604100000000001</v>
      </c>
      <c r="L16" s="32">
        <v>55.5839</v>
      </c>
      <c r="M16" s="32">
        <v>11.7593</v>
      </c>
      <c r="N16" s="32">
        <v>0</v>
      </c>
      <c r="O16" s="32">
        <v>0</v>
      </c>
      <c r="P16" s="32">
        <v>0</v>
      </c>
      <c r="Q16" s="32">
        <v>5.4872700000000003E-2</v>
      </c>
      <c r="R16" s="32">
        <v>0</v>
      </c>
      <c r="S16" s="32">
        <v>0</v>
      </c>
      <c r="T16" s="32">
        <v>0</v>
      </c>
      <c r="U16" s="32">
        <v>0</v>
      </c>
      <c r="V16" s="32">
        <v>0</v>
      </c>
      <c r="W16" s="32">
        <v>0</v>
      </c>
      <c r="X16" s="32">
        <v>0</v>
      </c>
      <c r="Y16" s="32">
        <v>0</v>
      </c>
      <c r="Z16" s="32">
        <v>0</v>
      </c>
      <c r="AA16" s="32">
        <v>0</v>
      </c>
      <c r="AB16" s="32">
        <v>0</v>
      </c>
      <c r="AC16" s="32">
        <v>0</v>
      </c>
      <c r="AD16" s="32">
        <v>5.3769900000000002</v>
      </c>
      <c r="AE16" s="32">
        <v>3.1729889999999998</v>
      </c>
      <c r="AF16" s="32">
        <v>10.3613</v>
      </c>
      <c r="AG16" s="32">
        <v>0.22708600000000001</v>
      </c>
      <c r="AH16" s="32">
        <v>0.51888999999999996</v>
      </c>
      <c r="AI16" s="32">
        <v>32.325200000000002</v>
      </c>
      <c r="AJ16" s="32">
        <v>31.791499999999999</v>
      </c>
      <c r="AK16" s="32">
        <f t="shared" si="0"/>
        <v>195.0790275</v>
      </c>
      <c r="AL16" s="19">
        <v>201.33680000000001</v>
      </c>
      <c r="AM16" s="52"/>
      <c r="AN16" s="7">
        <f t="shared" si="1"/>
        <v>-3.108111631852704E-2</v>
      </c>
      <c r="AO16" s="3">
        <f t="shared" si="2"/>
        <v>3.108111631852704E-2</v>
      </c>
      <c r="AP16" s="32">
        <f t="shared" si="3"/>
        <v>-6.2577725000000157</v>
      </c>
      <c r="AQ16" s="49">
        <f t="shared" si="4"/>
        <v>6.2577725000000157</v>
      </c>
    </row>
    <row r="17" spans="1:43" x14ac:dyDescent="0.35">
      <c r="A17" s="4" t="s">
        <v>14</v>
      </c>
      <c r="B17" s="5" t="s">
        <v>37</v>
      </c>
      <c r="C17" s="5">
        <v>2</v>
      </c>
      <c r="D17" s="41">
        <v>0.99999553573421551</v>
      </c>
      <c r="E17" s="5" t="s">
        <v>103</v>
      </c>
      <c r="F17" s="32">
        <v>0.37050450000000001</v>
      </c>
      <c r="G17" s="32">
        <v>31.45505</v>
      </c>
      <c r="H17" s="32">
        <v>8.3273700000000006E-2</v>
      </c>
      <c r="I17" s="32">
        <v>0</v>
      </c>
      <c r="J17" s="32">
        <v>2.433935</v>
      </c>
      <c r="K17" s="32">
        <v>0</v>
      </c>
      <c r="L17" s="32">
        <v>63.54345</v>
      </c>
      <c r="M17" s="32">
        <v>3.2985899999999999</v>
      </c>
      <c r="N17" s="32">
        <v>0</v>
      </c>
      <c r="O17" s="32">
        <v>0</v>
      </c>
      <c r="P17" s="32">
        <v>0</v>
      </c>
      <c r="Q17" s="32">
        <v>2.89712999999999</v>
      </c>
      <c r="R17" s="32">
        <v>0</v>
      </c>
      <c r="S17" s="32">
        <v>0</v>
      </c>
      <c r="T17" s="32">
        <v>29.198499999999999</v>
      </c>
      <c r="U17" s="32">
        <v>0</v>
      </c>
      <c r="V17" s="32">
        <v>0</v>
      </c>
      <c r="W17" s="32">
        <v>0</v>
      </c>
      <c r="X17" s="32">
        <v>9.7325599999999994</v>
      </c>
      <c r="Y17" s="32">
        <v>0</v>
      </c>
      <c r="Z17" s="32">
        <v>0</v>
      </c>
      <c r="AA17" s="32">
        <v>0</v>
      </c>
      <c r="AB17" s="32">
        <v>0</v>
      </c>
      <c r="AC17" s="32">
        <v>0</v>
      </c>
      <c r="AD17" s="32">
        <v>5.1905749999999999</v>
      </c>
      <c r="AE17" s="32">
        <v>0.29144229999999999</v>
      </c>
      <c r="AF17" s="32">
        <v>0.98239999999999905</v>
      </c>
      <c r="AG17" s="32">
        <v>0.23918349999999999</v>
      </c>
      <c r="AH17" s="32">
        <v>0.39616949999999901</v>
      </c>
      <c r="AI17" s="32">
        <v>32.325200000000002</v>
      </c>
      <c r="AJ17" s="32">
        <v>36.790100000000002</v>
      </c>
      <c r="AK17" s="32">
        <f t="shared" si="0"/>
        <v>219.22806349999999</v>
      </c>
      <c r="AL17" s="19">
        <v>189.4032</v>
      </c>
      <c r="AM17" s="52"/>
      <c r="AN17" s="7">
        <f t="shared" si="1"/>
        <v>0.15746757974522074</v>
      </c>
      <c r="AO17" s="3">
        <f t="shared" si="2"/>
        <v>0.15746757974522074</v>
      </c>
      <c r="AP17" s="32">
        <f t="shared" si="3"/>
        <v>29.824863499999992</v>
      </c>
      <c r="AQ17" s="49">
        <f t="shared" si="4"/>
        <v>29.824863499999992</v>
      </c>
    </row>
    <row r="18" spans="1:43" x14ac:dyDescent="0.35">
      <c r="A18" s="4" t="s">
        <v>15</v>
      </c>
      <c r="B18" s="5" t="s">
        <v>37</v>
      </c>
      <c r="C18" s="5">
        <v>3</v>
      </c>
      <c r="D18" s="41">
        <v>0.95922908582672817</v>
      </c>
      <c r="E18" s="5" t="s">
        <v>104</v>
      </c>
      <c r="F18" s="32">
        <v>0.12010899999999999</v>
      </c>
      <c r="G18" s="32">
        <v>10.2073</v>
      </c>
      <c r="H18" s="32">
        <v>0.56541600000000003</v>
      </c>
      <c r="I18" s="32">
        <v>7.2262800000000002E-2</v>
      </c>
      <c r="J18" s="32">
        <v>9.0541400000000005E-3</v>
      </c>
      <c r="K18" s="32">
        <v>0.56869599999999998</v>
      </c>
      <c r="L18" s="32">
        <v>31.871700000000001</v>
      </c>
      <c r="M18" s="32">
        <v>3.8897300000000001</v>
      </c>
      <c r="N18" s="32">
        <v>1.67855</v>
      </c>
      <c r="O18" s="32">
        <v>0</v>
      </c>
      <c r="P18" s="32">
        <v>0.126692</v>
      </c>
      <c r="Q18" s="32">
        <v>0.187834</v>
      </c>
      <c r="R18" s="32">
        <v>0</v>
      </c>
      <c r="S18" s="32">
        <v>0</v>
      </c>
      <c r="T18" s="32">
        <v>0</v>
      </c>
      <c r="U18" s="32">
        <v>0</v>
      </c>
      <c r="V18" s="32">
        <v>0</v>
      </c>
      <c r="W18" s="32">
        <v>0</v>
      </c>
      <c r="X18" s="32">
        <v>0</v>
      </c>
      <c r="Y18" s="32">
        <v>0</v>
      </c>
      <c r="Z18" s="32">
        <v>0</v>
      </c>
      <c r="AA18" s="32">
        <v>0</v>
      </c>
      <c r="AB18" s="32">
        <v>0</v>
      </c>
      <c r="AC18" s="32">
        <v>2.46841</v>
      </c>
      <c r="AD18" s="32">
        <v>1.7339500000000001</v>
      </c>
      <c r="AE18" s="32">
        <v>2.1080570000000001</v>
      </c>
      <c r="AF18" s="32">
        <v>3.929799</v>
      </c>
      <c r="AG18" s="32">
        <v>7.4330400000000005E-2</v>
      </c>
      <c r="AH18" s="32">
        <v>7.8262999999999999E-2</v>
      </c>
      <c r="AI18" s="32">
        <v>32.325200000000002</v>
      </c>
      <c r="AJ18" s="32">
        <v>30.023099999999999</v>
      </c>
      <c r="AK18" s="32">
        <f t="shared" si="0"/>
        <v>122.03845334000002</v>
      </c>
      <c r="AL18" s="19">
        <v>142.4556</v>
      </c>
      <c r="AM18" s="52"/>
      <c r="AN18" s="7">
        <f t="shared" si="1"/>
        <v>-0.14332287856707623</v>
      </c>
      <c r="AO18" s="3">
        <f t="shared" si="2"/>
        <v>0.14332287856707623</v>
      </c>
      <c r="AP18" s="32">
        <f t="shared" si="3"/>
        <v>-20.417146659999986</v>
      </c>
      <c r="AQ18" s="49">
        <f t="shared" si="4"/>
        <v>20.417146659999986</v>
      </c>
    </row>
    <row r="19" spans="1:43" x14ac:dyDescent="0.35">
      <c r="A19" s="4" t="s">
        <v>4</v>
      </c>
      <c r="B19" s="5" t="s">
        <v>37</v>
      </c>
      <c r="C19" s="5">
        <v>1</v>
      </c>
      <c r="D19" s="41">
        <v>1</v>
      </c>
      <c r="E19" s="5" t="s">
        <v>105</v>
      </c>
      <c r="F19" s="32">
        <v>0.180563</v>
      </c>
      <c r="G19" s="32">
        <v>15.3698</v>
      </c>
      <c r="H19" s="32">
        <v>5.1455200000000003</v>
      </c>
      <c r="I19" s="32">
        <v>0</v>
      </c>
      <c r="J19" s="32">
        <v>1.04228E-3</v>
      </c>
      <c r="K19" s="32">
        <v>10.699299999999999</v>
      </c>
      <c r="L19" s="32">
        <v>35.9803</v>
      </c>
      <c r="M19" s="32">
        <v>1.0260100000000001</v>
      </c>
      <c r="N19" s="32">
        <v>4.8452599999999998E-2</v>
      </c>
      <c r="O19" s="32">
        <v>0</v>
      </c>
      <c r="P19" s="32">
        <v>0</v>
      </c>
      <c r="Q19" s="32">
        <v>1.5104200000000001</v>
      </c>
      <c r="R19" s="32">
        <v>0</v>
      </c>
      <c r="S19" s="32">
        <v>0</v>
      </c>
      <c r="T19" s="32">
        <v>14.7553</v>
      </c>
      <c r="U19" s="32">
        <v>0</v>
      </c>
      <c r="V19" s="32">
        <v>0</v>
      </c>
      <c r="W19" s="32">
        <v>0</v>
      </c>
      <c r="X19" s="32">
        <v>0</v>
      </c>
      <c r="Y19" s="32">
        <v>0</v>
      </c>
      <c r="Z19" s="32">
        <v>0</v>
      </c>
      <c r="AA19" s="32">
        <v>0</v>
      </c>
      <c r="AB19" s="32">
        <v>0</v>
      </c>
      <c r="AC19" s="32">
        <v>0</v>
      </c>
      <c r="AD19" s="32">
        <v>2.5467200000000001</v>
      </c>
      <c r="AE19" s="32">
        <v>2.18608</v>
      </c>
      <c r="AF19" s="32">
        <v>2.4069399999999899</v>
      </c>
      <c r="AG19" s="32">
        <v>0.11426</v>
      </c>
      <c r="AH19" s="32">
        <v>0.20220399999999999</v>
      </c>
      <c r="AI19" s="32">
        <v>32.325200000000002</v>
      </c>
      <c r="AJ19" s="32">
        <v>38.2727</v>
      </c>
      <c r="AK19" s="32">
        <f t="shared" si="0"/>
        <v>162.77081188</v>
      </c>
      <c r="AL19" s="19">
        <v>217.49260000000001</v>
      </c>
      <c r="AM19" s="52"/>
      <c r="AN19" s="7">
        <f t="shared" si="1"/>
        <v>-0.25160298842351425</v>
      </c>
      <c r="AO19" s="3">
        <f t="shared" si="2"/>
        <v>0.25160298842351425</v>
      </c>
      <c r="AP19" s="32">
        <f t="shared" si="3"/>
        <v>-54.721788120000014</v>
      </c>
      <c r="AQ19" s="49">
        <f t="shared" si="4"/>
        <v>54.721788120000014</v>
      </c>
    </row>
    <row r="20" spans="1:43" x14ac:dyDescent="0.35">
      <c r="A20" s="4" t="s">
        <v>64</v>
      </c>
      <c r="B20" s="5" t="s">
        <v>85</v>
      </c>
      <c r="C20" s="5">
        <v>2</v>
      </c>
      <c r="D20" s="41">
        <v>0.66369619201905761</v>
      </c>
      <c r="E20" s="5" t="s">
        <v>12</v>
      </c>
      <c r="F20" s="32">
        <v>0.30657461904761901</v>
      </c>
      <c r="G20" s="32">
        <v>26.024757142857101</v>
      </c>
      <c r="H20" s="32">
        <v>2.1131238095237999</v>
      </c>
      <c r="I20" s="32">
        <v>0</v>
      </c>
      <c r="J20" s="32">
        <v>4.3412276190476197E-2</v>
      </c>
      <c r="K20" s="32">
        <v>0</v>
      </c>
      <c r="L20" s="32">
        <v>68.182523809523801</v>
      </c>
      <c r="M20" s="32">
        <v>12.3824857142857</v>
      </c>
      <c r="N20" s="32">
        <v>1.06838238095238</v>
      </c>
      <c r="O20" s="32">
        <v>0</v>
      </c>
      <c r="P20" s="32">
        <v>4.1976642857142803E-2</v>
      </c>
      <c r="Q20" s="32">
        <v>0.79007014285714205</v>
      </c>
      <c r="R20" s="32">
        <v>0</v>
      </c>
      <c r="S20" s="32">
        <v>0</v>
      </c>
      <c r="T20" s="32">
        <v>0.654602523809523</v>
      </c>
      <c r="U20" s="32">
        <v>0</v>
      </c>
      <c r="V20" s="32">
        <v>0</v>
      </c>
      <c r="W20" s="32">
        <v>0</v>
      </c>
      <c r="X20" s="32">
        <v>0</v>
      </c>
      <c r="Y20" s="32">
        <v>0</v>
      </c>
      <c r="Z20" s="32">
        <v>0</v>
      </c>
      <c r="AA20" s="32">
        <v>0</v>
      </c>
      <c r="AB20" s="32">
        <v>0</v>
      </c>
      <c r="AC20" s="32">
        <v>0</v>
      </c>
      <c r="AD20" s="32">
        <v>4.4245504761904701</v>
      </c>
      <c r="AE20" s="32">
        <v>6.7528947619047601</v>
      </c>
      <c r="AF20" s="32">
        <v>14.1728995238095</v>
      </c>
      <c r="AG20" s="32">
        <v>0.20186299999999999</v>
      </c>
      <c r="AH20" s="32">
        <v>5.2096795238095197</v>
      </c>
      <c r="AI20" s="32">
        <v>32.325200000000002</v>
      </c>
      <c r="AJ20" s="32">
        <v>29.640219047618999</v>
      </c>
      <c r="AK20" s="32">
        <f t="shared" si="0"/>
        <v>204.33521539523792</v>
      </c>
      <c r="AL20" s="19">
        <v>153.00640000000001</v>
      </c>
      <c r="AM20" s="52"/>
      <c r="AN20" s="7">
        <f t="shared" si="1"/>
        <v>0.33546842089767426</v>
      </c>
      <c r="AO20" s="3">
        <f t="shared" si="2"/>
        <v>0.33546842089767426</v>
      </c>
      <c r="AP20" s="32">
        <f t="shared" si="3"/>
        <v>51.32881539523791</v>
      </c>
      <c r="AQ20" s="49">
        <f t="shared" si="4"/>
        <v>51.32881539523791</v>
      </c>
    </row>
    <row r="21" spans="1:43" x14ac:dyDescent="0.35">
      <c r="A21" s="4" t="s">
        <v>64</v>
      </c>
      <c r="B21" s="5" t="s">
        <v>85</v>
      </c>
      <c r="C21" s="5">
        <v>2</v>
      </c>
      <c r="D21" s="41">
        <v>0.33630380798094234</v>
      </c>
      <c r="E21" s="5" t="s">
        <v>20</v>
      </c>
      <c r="F21" s="32">
        <v>9.6703414285714204E-2</v>
      </c>
      <c r="G21" s="32">
        <v>8.2464580952380899</v>
      </c>
      <c r="H21" s="32">
        <v>2.1440442857142799</v>
      </c>
      <c r="I21" s="32">
        <v>0</v>
      </c>
      <c r="J21" s="32">
        <v>1.2956266666666601E-3</v>
      </c>
      <c r="K21" s="32">
        <v>0</v>
      </c>
      <c r="L21" s="32">
        <v>18.003852380952299</v>
      </c>
      <c r="M21" s="32">
        <v>0.90267599999999903</v>
      </c>
      <c r="N21" s="32">
        <v>5.5936204761904698</v>
      </c>
      <c r="O21" s="32">
        <v>0</v>
      </c>
      <c r="P21" s="32">
        <v>9.4648685714285707E-3</v>
      </c>
      <c r="Q21" s="32">
        <v>1.57873523809523</v>
      </c>
      <c r="R21" s="32">
        <v>0</v>
      </c>
      <c r="S21" s="32">
        <v>8.3367109523809504E-2</v>
      </c>
      <c r="T21" s="32">
        <v>6.74860476190476</v>
      </c>
      <c r="U21" s="32">
        <v>12.0786047619047</v>
      </c>
      <c r="V21" s="32">
        <v>0</v>
      </c>
      <c r="W21" s="32">
        <v>0.58961180952380898</v>
      </c>
      <c r="X21" s="32">
        <v>0</v>
      </c>
      <c r="Y21" s="32">
        <v>0</v>
      </c>
      <c r="Z21" s="32">
        <v>0</v>
      </c>
      <c r="AA21" s="32">
        <v>0</v>
      </c>
      <c r="AB21" s="32">
        <v>0</v>
      </c>
      <c r="AC21" s="32">
        <v>0</v>
      </c>
      <c r="AD21" s="32">
        <v>1.3169709523809501</v>
      </c>
      <c r="AE21" s="32">
        <v>6.85052523809523</v>
      </c>
      <c r="AF21" s="32">
        <v>14.017927142857101</v>
      </c>
      <c r="AG21" s="32">
        <v>5.8057414285714197E-2</v>
      </c>
      <c r="AH21" s="32">
        <v>2.14574666666666</v>
      </c>
      <c r="AI21" s="32">
        <v>32.325200000000002</v>
      </c>
      <c r="AJ21" s="32">
        <v>34.650652380952302</v>
      </c>
      <c r="AK21" s="32">
        <f t="shared" si="0"/>
        <v>147.44211862380919</v>
      </c>
      <c r="AL21" s="19">
        <v>145.70959999999999</v>
      </c>
      <c r="AM21" s="52"/>
      <c r="AN21" s="7">
        <f t="shared" si="1"/>
        <v>1.1890216044853592E-2</v>
      </c>
      <c r="AO21" s="3">
        <f t="shared" si="2"/>
        <v>1.1890216044853592E-2</v>
      </c>
      <c r="AP21" s="32">
        <f t="shared" si="3"/>
        <v>1.7325186238091987</v>
      </c>
      <c r="AQ21" s="49">
        <f t="shared" si="4"/>
        <v>1.7325186238091987</v>
      </c>
    </row>
    <row r="22" spans="1:43" x14ac:dyDescent="0.35">
      <c r="A22" s="4" t="s">
        <v>3</v>
      </c>
      <c r="B22" s="5" t="s">
        <v>85</v>
      </c>
      <c r="C22" s="5">
        <v>1</v>
      </c>
      <c r="D22" s="41">
        <v>1</v>
      </c>
      <c r="E22" s="5" t="s">
        <v>228</v>
      </c>
      <c r="F22" s="32">
        <v>0.44029600000000002</v>
      </c>
      <c r="G22" s="32">
        <v>38.268799999999999</v>
      </c>
      <c r="H22" s="32">
        <v>5.39215</v>
      </c>
      <c r="I22" s="32">
        <v>0</v>
      </c>
      <c r="J22" s="32">
        <v>0.16308500000000001</v>
      </c>
      <c r="K22" s="32">
        <v>5.8238399999999997</v>
      </c>
      <c r="L22" s="32">
        <v>72.496799999999993</v>
      </c>
      <c r="M22" s="32">
        <v>14.092000000000001</v>
      </c>
      <c r="N22" s="32">
        <v>2.1660699999999999</v>
      </c>
      <c r="O22" s="32">
        <v>0</v>
      </c>
      <c r="P22" s="32">
        <v>0</v>
      </c>
      <c r="Q22" s="32">
        <v>2.0701100000000001</v>
      </c>
      <c r="R22" s="32">
        <v>0</v>
      </c>
      <c r="S22" s="32">
        <v>0</v>
      </c>
      <c r="T22" s="32">
        <v>1.32707</v>
      </c>
      <c r="U22" s="32">
        <v>0</v>
      </c>
      <c r="V22" s="32">
        <v>0</v>
      </c>
      <c r="W22" s="32">
        <v>0</v>
      </c>
      <c r="X22" s="32">
        <v>0</v>
      </c>
      <c r="Y22" s="32">
        <v>0</v>
      </c>
      <c r="Z22" s="32">
        <v>0</v>
      </c>
      <c r="AA22" s="32">
        <v>0</v>
      </c>
      <c r="AB22" s="32">
        <v>0</v>
      </c>
      <c r="AC22" s="32">
        <v>0</v>
      </c>
      <c r="AD22" s="32">
        <v>6.2707199999999998</v>
      </c>
      <c r="AE22" s="32">
        <v>13.923109999999999</v>
      </c>
      <c r="AF22" s="32">
        <v>24.048380000000002</v>
      </c>
      <c r="AG22" s="32">
        <v>0.27265299999999998</v>
      </c>
      <c r="AH22" s="32">
        <v>1.26413</v>
      </c>
      <c r="AI22" s="32">
        <v>32.325200000000002</v>
      </c>
      <c r="AJ22" s="32">
        <v>36.2104</v>
      </c>
      <c r="AK22" s="32">
        <f t="shared" si="0"/>
        <v>256.55481400000002</v>
      </c>
      <c r="AL22" s="19">
        <v>200.44399999999999</v>
      </c>
      <c r="AM22" s="52"/>
      <c r="AN22" s="7">
        <f t="shared" si="1"/>
        <v>0.27993261958452254</v>
      </c>
      <c r="AO22" s="3">
        <f t="shared" si="2"/>
        <v>0.27993261958452254</v>
      </c>
      <c r="AP22" s="32">
        <f t="shared" si="3"/>
        <v>56.110814000000033</v>
      </c>
      <c r="AQ22" s="49">
        <f t="shared" si="4"/>
        <v>56.110814000000033</v>
      </c>
    </row>
    <row r="23" spans="1:43" ht="15" thickBot="1" x14ac:dyDescent="0.4">
      <c r="A23" s="41" t="s">
        <v>120</v>
      </c>
      <c r="B23" s="41" t="s">
        <v>117</v>
      </c>
      <c r="C23" s="5">
        <v>6</v>
      </c>
      <c r="D23" s="41">
        <v>0.53919490683131044</v>
      </c>
      <c r="E23" s="5" t="s">
        <v>107</v>
      </c>
      <c r="F23" s="32">
        <v>8.3914943000000006E-2</v>
      </c>
      <c r="G23" s="32">
        <v>7.1472708000000003</v>
      </c>
      <c r="H23" s="32">
        <v>9.1281764999999897</v>
      </c>
      <c r="I23" s="32">
        <v>0</v>
      </c>
      <c r="J23" s="32">
        <v>0.25862965999999998</v>
      </c>
      <c r="K23" s="32">
        <v>1.93355729999999E-5</v>
      </c>
      <c r="L23" s="32">
        <v>13.6837629999999</v>
      </c>
      <c r="M23" s="32">
        <v>1.16499619999999</v>
      </c>
      <c r="N23" s="32">
        <v>4.15304819999999</v>
      </c>
      <c r="O23" s="32">
        <v>1.3547640000000001</v>
      </c>
      <c r="P23" s="32">
        <v>0</v>
      </c>
      <c r="Q23" s="32">
        <v>1.8900246999999999</v>
      </c>
      <c r="R23" s="32">
        <v>0</v>
      </c>
      <c r="S23" s="32">
        <v>7.6645595999999898</v>
      </c>
      <c r="T23" s="32">
        <v>1.27235059999999</v>
      </c>
      <c r="U23" s="32">
        <v>13.767427</v>
      </c>
      <c r="V23" s="32">
        <v>0</v>
      </c>
      <c r="W23" s="32">
        <v>0</v>
      </c>
      <c r="X23" s="32">
        <v>0</v>
      </c>
      <c r="Y23" s="32">
        <v>0</v>
      </c>
      <c r="Z23" s="32">
        <v>0.634264829999999</v>
      </c>
      <c r="AA23" s="32">
        <v>19.341145999999899</v>
      </c>
      <c r="AB23" s="32">
        <v>0</v>
      </c>
      <c r="AC23" s="32">
        <v>0</v>
      </c>
      <c r="AD23" s="32">
        <v>1.1601082</v>
      </c>
      <c r="AE23" s="32">
        <v>12.206182599999901</v>
      </c>
      <c r="AF23" s="32">
        <v>14.2817364999999</v>
      </c>
      <c r="AG23" s="32">
        <v>5.4380365999999999E-2</v>
      </c>
      <c r="AH23" s="32">
        <v>8.6003371999999896</v>
      </c>
      <c r="AI23" s="32">
        <v>32.325200000000002</v>
      </c>
      <c r="AJ23" s="32">
        <v>24.461010000000002</v>
      </c>
      <c r="AK23" s="32">
        <f t="shared" si="0"/>
        <v>174.63331023457255</v>
      </c>
      <c r="AL23" s="19">
        <v>188.54500000000002</v>
      </c>
      <c r="AM23" s="52"/>
      <c r="AN23" s="7">
        <f t="shared" si="1"/>
        <v>-7.3784453395356372E-2</v>
      </c>
      <c r="AO23" s="3">
        <f t="shared" si="2"/>
        <v>7.3784453395356372E-2</v>
      </c>
      <c r="AP23" s="32">
        <f t="shared" si="3"/>
        <v>-13.911689765427468</v>
      </c>
      <c r="AQ23" s="49">
        <f t="shared" si="4"/>
        <v>13.911689765427468</v>
      </c>
    </row>
    <row r="24" spans="1:43" x14ac:dyDescent="0.35">
      <c r="A24" s="129" t="s">
        <v>79</v>
      </c>
      <c r="B24" s="130"/>
      <c r="C24" s="130"/>
      <c r="D24" s="130"/>
      <c r="E24" s="131"/>
      <c r="F24" s="22">
        <f t="shared" ref="F24:AL24" si="5">AVERAGE(F3:F23)</f>
        <v>0.18803706608917398</v>
      </c>
      <c r="G24" s="22">
        <f t="shared" si="5"/>
        <v>16.276038457236261</v>
      </c>
      <c r="H24" s="22">
        <f t="shared" si="5"/>
        <v>5.2833306136116409</v>
      </c>
      <c r="I24" s="22">
        <f t="shared" si="5"/>
        <v>4.1446107210884337E-3</v>
      </c>
      <c r="J24" s="22">
        <f t="shared" si="5"/>
        <v>0.26418170294488885</v>
      </c>
      <c r="K24" s="22">
        <f t="shared" si="5"/>
        <v>3.7873288934304887</v>
      </c>
      <c r="L24" s="22">
        <f t="shared" si="5"/>
        <v>31.888014207213338</v>
      </c>
      <c r="M24" s="22">
        <f t="shared" si="5"/>
        <v>3.8746486690703543</v>
      </c>
      <c r="N24" s="22">
        <f t="shared" si="5"/>
        <v>2.2224690051143834</v>
      </c>
      <c r="O24" s="22">
        <f t="shared" si="5"/>
        <v>0.31748019047619047</v>
      </c>
      <c r="P24" s="22">
        <f t="shared" si="5"/>
        <v>2.9988161647470816E-2</v>
      </c>
      <c r="Q24" s="22">
        <f t="shared" si="5"/>
        <v>1.0211490875652087</v>
      </c>
      <c r="R24" s="22">
        <f t="shared" si="5"/>
        <v>0.10536619047619049</v>
      </c>
      <c r="S24" s="22">
        <f t="shared" si="5"/>
        <v>2.3429346052154187</v>
      </c>
      <c r="T24" s="22">
        <f t="shared" si="5"/>
        <v>4.8717508957553601</v>
      </c>
      <c r="U24" s="22">
        <f t="shared" si="5"/>
        <v>1.230799159995462</v>
      </c>
      <c r="V24" s="22">
        <f t="shared" si="5"/>
        <v>0</v>
      </c>
      <c r="W24" s="22">
        <f t="shared" si="5"/>
        <v>0.14183818140589569</v>
      </c>
      <c r="X24" s="22">
        <f t="shared" si="5"/>
        <v>0.46345523809523809</v>
      </c>
      <c r="Y24" s="22">
        <f t="shared" si="5"/>
        <v>0.27343023809523809</v>
      </c>
      <c r="Z24" s="22">
        <f t="shared" si="5"/>
        <v>0.17824499190476187</v>
      </c>
      <c r="AA24" s="22">
        <f t="shared" si="5"/>
        <v>0.92100695238094754</v>
      </c>
      <c r="AB24" s="22">
        <f t="shared" si="5"/>
        <v>0.50618571428571424</v>
      </c>
      <c r="AC24" s="22">
        <f t="shared" si="5"/>
        <v>0.20787133061224475</v>
      </c>
      <c r="AD24" s="22">
        <f t="shared" si="5"/>
        <v>2.6521494225622915</v>
      </c>
      <c r="AE24" s="22">
        <f t="shared" si="5"/>
        <v>7.5141552294823057</v>
      </c>
      <c r="AF24" s="22">
        <f t="shared" si="5"/>
        <v>17.390269458850408</v>
      </c>
      <c r="AG24" s="22">
        <f t="shared" si="5"/>
        <v>0.11398170643679073</v>
      </c>
      <c r="AH24" s="22">
        <f t="shared" si="5"/>
        <v>2.7986474569823301</v>
      </c>
      <c r="AI24" s="22">
        <f t="shared" si="5"/>
        <v>32.325200000000002</v>
      </c>
      <c r="AJ24" s="22">
        <f t="shared" si="5"/>
        <v>31.03841858987818</v>
      </c>
      <c r="AK24" s="22">
        <f t="shared" si="5"/>
        <v>170.2325160275353</v>
      </c>
      <c r="AL24" s="22">
        <f t="shared" si="5"/>
        <v>168.64160761904765</v>
      </c>
      <c r="AM24" s="16" t="s">
        <v>70</v>
      </c>
      <c r="AN24" s="17">
        <f>AVERAGE(AN3:AN23)</f>
        <v>1.1177565581212398E-2</v>
      </c>
      <c r="AO24" s="45">
        <f>AVERAGE(AO3:AO23)</f>
        <v>0.13650389886605208</v>
      </c>
      <c r="AP24" s="17">
        <f>AVERAGE(AP3:AP23)</f>
        <v>1.590908408487653</v>
      </c>
      <c r="AQ24" s="48">
        <f>AVERAGE(AQ3:AQ23)</f>
        <v>23.122924700350239</v>
      </c>
    </row>
    <row r="25" spans="1:43" ht="15" thickBot="1" x14ac:dyDescent="0.4">
      <c r="A25" s="122" t="s">
        <v>80</v>
      </c>
      <c r="B25" s="123"/>
      <c r="C25" s="123"/>
      <c r="D25" s="123"/>
      <c r="E25" s="124"/>
      <c r="F25" s="24">
        <f t="shared" ref="F25:AJ25" si="6">AVERAGE( F3/$AK3, F4/$AK4, F5/$AK5, F6/$AK6, F7/$AK7, F9/$AK9, F10/$AK10, F11/$AK11, F12/$AK12, F13/$AK13, F14/$AK14, F15/$AK15, F16/$AK16, F17/$AK17, F18/$AK18, F19/$AK19, F20/$AK20,  F21/$AK21, F22/$AK22, F23/$AK23,F8/$AK8)</f>
        <v>1.033244567765322E-3</v>
      </c>
      <c r="G25" s="24">
        <f t="shared" si="6"/>
        <v>8.9528198681956481E-2</v>
      </c>
      <c r="H25" s="24">
        <f t="shared" si="6"/>
        <v>3.3616499829146378E-2</v>
      </c>
      <c r="I25" s="24">
        <f t="shared" si="6"/>
        <v>3.3148451330531842E-5</v>
      </c>
      <c r="J25" s="24">
        <f t="shared" si="6"/>
        <v>1.4969743151215375E-3</v>
      </c>
      <c r="K25" s="24">
        <f t="shared" si="6"/>
        <v>2.0222415960564979E-2</v>
      </c>
      <c r="L25" s="24">
        <f t="shared" si="6"/>
        <v>0.17727482215520438</v>
      </c>
      <c r="M25" s="24">
        <f t="shared" si="6"/>
        <v>2.04055110226402E-2</v>
      </c>
      <c r="N25" s="24">
        <f t="shared" si="6"/>
        <v>1.3193789303787057E-2</v>
      </c>
      <c r="O25" s="24">
        <f t="shared" si="6"/>
        <v>1.8748264303378327E-3</v>
      </c>
      <c r="P25" s="24">
        <f t="shared" si="6"/>
        <v>2.4996735699962948E-4</v>
      </c>
      <c r="Q25" s="24">
        <f t="shared" si="6"/>
        <v>5.9136787069542073E-3</v>
      </c>
      <c r="R25" s="24">
        <f t="shared" si="6"/>
        <v>7.1073225917284415E-4</v>
      </c>
      <c r="S25" s="24">
        <f t="shared" si="6"/>
        <v>1.1501986899698599E-2</v>
      </c>
      <c r="T25" s="24">
        <f t="shared" si="6"/>
        <v>2.8128390230085724E-2</v>
      </c>
      <c r="U25" s="24">
        <f t="shared" si="6"/>
        <v>7.6553661871703272E-3</v>
      </c>
      <c r="V25" s="24">
        <f t="shared" si="6"/>
        <v>0</v>
      </c>
      <c r="W25" s="24">
        <f t="shared" si="6"/>
        <v>7.3129123530502754E-4</v>
      </c>
      <c r="X25" s="24">
        <f t="shared" si="6"/>
        <v>2.114032440446376E-3</v>
      </c>
      <c r="Y25" s="24">
        <f t="shared" si="6"/>
        <v>1.3030756857580373E-3</v>
      </c>
      <c r="Z25" s="24">
        <f t="shared" si="6"/>
        <v>1.0539481385516871E-3</v>
      </c>
      <c r="AA25" s="24">
        <f t="shared" si="6"/>
        <v>5.2739477430956572E-3</v>
      </c>
      <c r="AB25" s="24">
        <f t="shared" si="6"/>
        <v>3.7053761221247086E-3</v>
      </c>
      <c r="AC25" s="24">
        <f t="shared" si="6"/>
        <v>1.5935557371285843E-3</v>
      </c>
      <c r="AD25" s="24">
        <f t="shared" si="6"/>
        <v>1.4559463232451452E-2</v>
      </c>
      <c r="AE25" s="24">
        <f t="shared" si="6"/>
        <v>4.5166671199843002E-2</v>
      </c>
      <c r="AF25" s="24">
        <f t="shared" si="6"/>
        <v>0.10140681170312804</v>
      </c>
      <c r="AG25" s="24">
        <f t="shared" si="6"/>
        <v>6.2709764187981857E-4</v>
      </c>
      <c r="AH25" s="24">
        <f t="shared" si="6"/>
        <v>2.0468418886219791E-2</v>
      </c>
      <c r="AI25" s="24">
        <f t="shared" si="6"/>
        <v>0.20140954826500371</v>
      </c>
      <c r="AJ25" s="24">
        <f t="shared" si="6"/>
        <v>0.18774720961112804</v>
      </c>
      <c r="AK25" s="23" t="s">
        <v>81</v>
      </c>
      <c r="AL25" s="60">
        <f>PEARSON(AK3:AK23,AL3:AL23)</f>
        <v>0.67859292296950802</v>
      </c>
      <c r="AM25" s="18" t="s">
        <v>71</v>
      </c>
      <c r="AN25" s="1">
        <f>_xlfn.VAR.P(AN3:AN23)</f>
        <v>2.8936146191695048E-2</v>
      </c>
      <c r="AO25" s="1">
        <f>_xlfn.VAR.P(AO3:AO23)</f>
        <v>1.0427769758383982E-2</v>
      </c>
      <c r="AP25" s="1">
        <f>_xlfn.VAR.P(AP3:AP23)</f>
        <v>854.05878237270883</v>
      </c>
      <c r="AQ25" s="46">
        <f>_xlfn.VAR.P(AQ3:AQ23)</f>
        <v>321.92012523883818</v>
      </c>
    </row>
    <row r="26" spans="1:43" ht="15" thickBot="1" x14ac:dyDescent="0.4">
      <c r="L26" s="40"/>
      <c r="M26" s="40"/>
      <c r="AK26" s="25"/>
      <c r="AL26" s="26"/>
      <c r="AM26" s="18" t="s">
        <v>72</v>
      </c>
      <c r="AN26" s="1">
        <f>_xlfn.STDEV.P(AN3:AN23)</f>
        <v>0.17010627910719536</v>
      </c>
      <c r="AO26" s="1">
        <f>_xlfn.STDEV.P(AO3:AO23)</f>
        <v>0.10211645194768559</v>
      </c>
      <c r="AP26" s="1">
        <f>_xlfn.STDEV.P(AP3:AP23)</f>
        <v>29.224284120790859</v>
      </c>
      <c r="AQ26" s="46">
        <f>_xlfn.STDEV.P(AQ3:AQ23)</f>
        <v>17.942132683681674</v>
      </c>
    </row>
    <row r="27" spans="1:43" x14ac:dyDescent="0.35">
      <c r="L27" s="40"/>
      <c r="M27" s="40"/>
      <c r="AM27" s="27" t="s">
        <v>73</v>
      </c>
      <c r="AN27" s="1">
        <f>_xlfn.CONFIDENCE.NORM(1-0.95, AN26, COUNTA($E$3:$E$23))</f>
        <v>7.2754320449350249E-2</v>
      </c>
      <c r="AO27" s="28">
        <f>_xlfn.CONFIDENCE.NORM(1-0.95, AO26, COUNTA($E$3:$E$23))</f>
        <v>4.3675125381296614E-2</v>
      </c>
      <c r="AP27" s="19">
        <f>_xlfn.CONFIDENCE.NORM(1-0.95, AP26, COUNTA($E$3:$E$23))</f>
        <v>12.499203104001937</v>
      </c>
      <c r="AQ27" s="46">
        <f>_xlfn.CONFIDENCE.NORM(1-0.95, AQ26, COUNTA($E$3:$E$23))</f>
        <v>7.6738358963853264</v>
      </c>
    </row>
    <row r="28" spans="1:43" x14ac:dyDescent="0.35">
      <c r="L28" s="40"/>
      <c r="M28" s="40"/>
      <c r="AJ28" s="2"/>
      <c r="AM28" s="27" t="s">
        <v>74</v>
      </c>
      <c r="AN28" s="1">
        <f>MIN(AN3:AN23)</f>
        <v>-0.30091800530787666</v>
      </c>
      <c r="AO28" s="28">
        <f>MIN(AO3:AO23)</f>
        <v>1.0186253443704886E-2</v>
      </c>
      <c r="AP28" s="19">
        <f>MIN(AP3:AP23)</f>
        <v>-54.721788120000014</v>
      </c>
      <c r="AQ28" s="46">
        <f>MIN(AQ3:AQ23)</f>
        <v>1.7281732750000174</v>
      </c>
    </row>
    <row r="29" spans="1:43" ht="15" thickBot="1" x14ac:dyDescent="0.4">
      <c r="L29" s="40"/>
      <c r="M29" s="40"/>
      <c r="AM29" s="29" t="s">
        <v>46</v>
      </c>
      <c r="AN29" s="24">
        <f>MAX(AN3:AN23)</f>
        <v>0.33546842089767426</v>
      </c>
      <c r="AO29" s="30">
        <f>MAX(AO3:AO23)</f>
        <v>0.33546842089767426</v>
      </c>
      <c r="AP29" s="31">
        <f>MAX(AP3:AP23)</f>
        <v>56.110814000000033</v>
      </c>
      <c r="AQ29" s="47">
        <f>MAX(AQ3:AQ23)</f>
        <v>56.110814000000033</v>
      </c>
    </row>
    <row r="30" spans="1:43" x14ac:dyDescent="0.35">
      <c r="L30" s="40"/>
      <c r="N30" s="6"/>
      <c r="AP30" s="2"/>
    </row>
    <row r="31" spans="1:43" x14ac:dyDescent="0.35">
      <c r="AM31" s="2"/>
    </row>
    <row r="34" spans="12:29" x14ac:dyDescent="0.35">
      <c r="AC34" s="43" t="s">
        <v>82</v>
      </c>
    </row>
    <row r="35" spans="12:29" x14ac:dyDescent="0.35">
      <c r="L35" s="40"/>
      <c r="M35" s="40"/>
      <c r="AC35" s="43">
        <v>0</v>
      </c>
    </row>
    <row r="36" spans="12:29" x14ac:dyDescent="0.35">
      <c r="AC36" s="43">
        <v>240</v>
      </c>
    </row>
    <row r="48" spans="12:29" x14ac:dyDescent="0.35">
      <c r="L48" s="40"/>
      <c r="M48" s="40"/>
    </row>
    <row r="49" spans="12:13" x14ac:dyDescent="0.35">
      <c r="L49" s="40"/>
      <c r="M49" s="40"/>
    </row>
    <row r="50" spans="12:13" x14ac:dyDescent="0.35">
      <c r="L50" s="40"/>
      <c r="M50" s="40"/>
    </row>
    <row r="51" spans="12:13" x14ac:dyDescent="0.35">
      <c r="L51" s="40"/>
      <c r="M51" s="40"/>
    </row>
    <row r="52" spans="12:13" x14ac:dyDescent="0.35">
      <c r="L52" s="40"/>
      <c r="M52" s="40"/>
    </row>
    <row r="53" spans="12:13" x14ac:dyDescent="0.35">
      <c r="L53" s="40"/>
      <c r="M53" s="40"/>
    </row>
    <row r="54" spans="12:13" x14ac:dyDescent="0.35">
      <c r="L54" s="40"/>
      <c r="M54" s="40"/>
    </row>
    <row r="55" spans="12:13" x14ac:dyDescent="0.35">
      <c r="L55" s="40"/>
      <c r="M55" s="40"/>
    </row>
    <row r="56" spans="12:13" ht="15.75" customHeight="1" x14ac:dyDescent="0.35">
      <c r="L56" s="40"/>
      <c r="M56" s="40"/>
    </row>
    <row r="57" spans="12:13" x14ac:dyDescent="0.35">
      <c r="L57" s="40"/>
      <c r="M57" s="40"/>
    </row>
    <row r="58" spans="12:13" x14ac:dyDescent="0.35">
      <c r="L58" s="40"/>
      <c r="M58" s="40"/>
    </row>
    <row r="59" spans="12:13" ht="15" customHeight="1" x14ac:dyDescent="0.35">
      <c r="L59" s="40"/>
      <c r="M59" s="40"/>
    </row>
    <row r="60" spans="12:13" x14ac:dyDescent="0.35">
      <c r="L60" s="40"/>
      <c r="M60" s="40"/>
    </row>
    <row r="61" spans="12:13" x14ac:dyDescent="0.35">
      <c r="L61" s="40"/>
      <c r="M61" s="40"/>
    </row>
    <row r="62" spans="12:13" x14ac:dyDescent="0.35">
      <c r="L62" s="40"/>
      <c r="M62" s="40"/>
    </row>
    <row r="63" spans="12:13" ht="15" customHeight="1" x14ac:dyDescent="0.35"/>
    <row r="65" s="40" customFormat="1" x14ac:dyDescent="0.35"/>
    <row r="66" s="40" customFormat="1" ht="15.75" customHeight="1" x14ac:dyDescent="0.35"/>
    <row r="67" s="40" customFormat="1" x14ac:dyDescent="0.35"/>
    <row r="68" s="40" customFormat="1" x14ac:dyDescent="0.35"/>
    <row r="69" s="40" customFormat="1" x14ac:dyDescent="0.35"/>
    <row r="70" s="40" customFormat="1" x14ac:dyDescent="0.35"/>
    <row r="71" s="40" customFormat="1" x14ac:dyDescent="0.35"/>
    <row r="72" s="40" customFormat="1" x14ac:dyDescent="0.35"/>
    <row r="73" s="40" customFormat="1" x14ac:dyDescent="0.35"/>
    <row r="74" s="40" customFormat="1" x14ac:dyDescent="0.35"/>
    <row r="75" s="40" customFormat="1" x14ac:dyDescent="0.35"/>
    <row r="76" s="40" customFormat="1" x14ac:dyDescent="0.35"/>
    <row r="77" s="40" customFormat="1" x14ac:dyDescent="0.35"/>
    <row r="78" s="40" customFormat="1" x14ac:dyDescent="0.35"/>
    <row r="79" s="40" customFormat="1" x14ac:dyDescent="0.35"/>
    <row r="80" s="40" customFormat="1" x14ac:dyDescent="0.35"/>
    <row r="81" s="40" customFormat="1" x14ac:dyDescent="0.35"/>
    <row r="82" s="40" customFormat="1" x14ac:dyDescent="0.35"/>
    <row r="83" s="40" customFormat="1" x14ac:dyDescent="0.35"/>
    <row r="84" s="40" customFormat="1" x14ac:dyDescent="0.35"/>
    <row r="85" s="40" customFormat="1" x14ac:dyDescent="0.35"/>
    <row r="86" s="40" customFormat="1" x14ac:dyDescent="0.35"/>
    <row r="87" s="40" customFormat="1" x14ac:dyDescent="0.35"/>
    <row r="88" s="40" customFormat="1" x14ac:dyDescent="0.35"/>
    <row r="89" s="40" customFormat="1" x14ac:dyDescent="0.35"/>
    <row r="90" s="40" customFormat="1" x14ac:dyDescent="0.35"/>
    <row r="91" s="40" customFormat="1" x14ac:dyDescent="0.35"/>
    <row r="92" s="40" customFormat="1" x14ac:dyDescent="0.35"/>
    <row r="93" s="40" customFormat="1" x14ac:dyDescent="0.35"/>
    <row r="94" s="40" customFormat="1" x14ac:dyDescent="0.35"/>
    <row r="95" s="40" customFormat="1" x14ac:dyDescent="0.35"/>
    <row r="96" s="40" customFormat="1" x14ac:dyDescent="0.35"/>
  </sheetData>
  <mergeCells count="14">
    <mergeCell ref="AO1:AO2"/>
    <mergeCell ref="AP1:AP2"/>
    <mergeCell ref="AQ1:AQ2"/>
    <mergeCell ref="A1:A2"/>
    <mergeCell ref="B1:B2"/>
    <mergeCell ref="C1:C2"/>
    <mergeCell ref="D1:D2"/>
    <mergeCell ref="E1:E2"/>
    <mergeCell ref="AK1:AK2"/>
    <mergeCell ref="A24:E24"/>
    <mergeCell ref="A25:E25"/>
    <mergeCell ref="F1:AJ1"/>
    <mergeCell ref="AL1:AL2"/>
    <mergeCell ref="AN1:AN2"/>
  </mergeCells>
  <conditionalFormatting sqref="AN3:AN23">
    <cfRule type="cellIs" dxfId="15" priority="3" operator="notBetween">
      <formula>-20</formula>
      <formula>20</formula>
    </cfRule>
  </conditionalFormatting>
  <conditionalFormatting sqref="AN8">
    <cfRule type="cellIs" dxfId="14" priority="1" operator="notBetween">
      <formula>-20</formula>
      <formula>20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3092-FBFD-42A1-B4C4-7BB5653F68D5}">
  <dimension ref="A1:AU153"/>
  <sheetViews>
    <sheetView showZeros="0" zoomScale="85" zoomScaleNormal="85" workbookViewId="0">
      <selection activeCell="AD3" sqref="AD3:AD27"/>
    </sheetView>
  </sheetViews>
  <sheetFormatPr defaultColWidth="5.6328125" defaultRowHeight="14.5" x14ac:dyDescent="0.35"/>
  <cols>
    <col min="1" max="1" width="28.453125" style="40" customWidth="1"/>
    <col min="2" max="2" width="22.453125" style="40" customWidth="1"/>
    <col min="3" max="3" width="11.1796875" style="40" customWidth="1"/>
    <col min="4" max="4" width="15.36328125" style="40" customWidth="1"/>
    <col min="5" max="5" width="25.6328125" style="40" customWidth="1"/>
    <col min="6" max="6" width="38.6328125" style="40" customWidth="1"/>
    <col min="7" max="11" width="8.6328125" style="40" customWidth="1"/>
    <col min="12" max="13" width="8.6328125" style="6" customWidth="1"/>
    <col min="14" max="14" width="8.6328125" style="40" customWidth="1"/>
    <col min="15" max="15" width="11.453125" style="40" customWidth="1"/>
    <col min="16" max="16" width="10.36328125" style="40" customWidth="1"/>
    <col min="17" max="17" width="11.453125" style="40" customWidth="1"/>
    <col min="18" max="20" width="8.6328125" style="40" customWidth="1"/>
    <col min="21" max="22" width="10.6328125" style="40" customWidth="1"/>
    <col min="23" max="27" width="8.6328125" style="40" customWidth="1"/>
    <col min="28" max="28" width="16.453125" style="40" customWidth="1"/>
    <col min="29" max="29" width="12.6328125" style="40" customWidth="1"/>
    <col min="30" max="30" width="10.453125" style="40" customWidth="1"/>
    <col min="31" max="31" width="10.1796875" style="40" customWidth="1"/>
    <col min="32" max="32" width="10.453125" style="40" customWidth="1"/>
    <col min="33" max="33" width="14.453125" style="40" customWidth="1"/>
    <col min="34" max="34" width="28.1796875" style="40" customWidth="1"/>
    <col min="35" max="35" width="24" style="40" customWidth="1"/>
    <col min="36" max="36" width="15.1796875" style="40" customWidth="1"/>
    <col min="37" max="37" width="12.36328125" style="40" customWidth="1"/>
    <col min="38" max="38" width="11.453125" style="40" customWidth="1"/>
    <col min="39" max="39" width="13" style="40" customWidth="1"/>
    <col min="40" max="40" width="15.81640625" style="40" customWidth="1"/>
    <col min="41" max="41" width="12.81640625" style="40" customWidth="1"/>
    <col min="42" max="42" width="10.6328125" style="40" customWidth="1"/>
    <col min="43" max="43" width="5.6328125" style="40"/>
    <col min="44" max="44" width="10.6328125" style="40" customWidth="1"/>
    <col min="45" max="45" width="7.6328125" style="40" customWidth="1"/>
    <col min="46" max="46" width="9.453125" style="40" customWidth="1"/>
    <col min="47" max="47" width="7.6328125" style="40" customWidth="1"/>
    <col min="48" max="49" width="8.453125" style="40" customWidth="1"/>
    <col min="50" max="50" width="5.6328125" style="40"/>
    <col min="51" max="51" width="9.453125" style="40" customWidth="1"/>
    <col min="52" max="52" width="48.1796875" style="40" customWidth="1"/>
    <col min="53" max="53" width="31.36328125" style="40" customWidth="1"/>
    <col min="54" max="54" width="7.1796875" style="40" customWidth="1"/>
    <col min="55" max="55" width="8" style="40" customWidth="1"/>
    <col min="56" max="56" width="7.453125" style="40" customWidth="1"/>
    <col min="57" max="16384" width="5.6328125" style="40"/>
  </cols>
  <sheetData>
    <row r="1" spans="1:47" s="20" customFormat="1" ht="35.25" customHeight="1" x14ac:dyDescent="0.35">
      <c r="A1" s="127" t="s">
        <v>2</v>
      </c>
      <c r="B1" s="127" t="s">
        <v>21</v>
      </c>
      <c r="C1" s="127" t="s">
        <v>22</v>
      </c>
      <c r="D1" s="127" t="s">
        <v>51</v>
      </c>
      <c r="E1" s="127" t="s">
        <v>23</v>
      </c>
      <c r="F1" s="125" t="s">
        <v>75</v>
      </c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34"/>
      <c r="AC1" s="127" t="s">
        <v>76</v>
      </c>
      <c r="AD1" s="127" t="s">
        <v>77</v>
      </c>
      <c r="AE1" s="42"/>
      <c r="AF1" s="127" t="s">
        <v>67</v>
      </c>
      <c r="AG1" s="127" t="s">
        <v>68</v>
      </c>
      <c r="AH1" s="127" t="s">
        <v>69</v>
      </c>
      <c r="AI1" s="132" t="s">
        <v>78</v>
      </c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</row>
    <row r="2" spans="1:47" s="20" customFormat="1" ht="35.25" customHeight="1" x14ac:dyDescent="0.35">
      <c r="A2" s="128"/>
      <c r="B2" s="128"/>
      <c r="C2" s="128"/>
      <c r="D2" s="128"/>
      <c r="E2" s="128"/>
      <c r="F2" s="21" t="s">
        <v>123</v>
      </c>
      <c r="G2" s="21" t="s">
        <v>125</v>
      </c>
      <c r="H2" s="21" t="s">
        <v>126</v>
      </c>
      <c r="I2" s="21" t="s">
        <v>127</v>
      </c>
      <c r="J2" s="21" t="s">
        <v>129</v>
      </c>
      <c r="K2" s="21" t="s">
        <v>130</v>
      </c>
      <c r="L2" s="21" t="s">
        <v>131</v>
      </c>
      <c r="M2" s="21" t="s">
        <v>132</v>
      </c>
      <c r="N2" s="21" t="s">
        <v>133</v>
      </c>
      <c r="O2" s="21" t="s">
        <v>134</v>
      </c>
      <c r="P2" s="21" t="s">
        <v>135</v>
      </c>
      <c r="Q2" s="21" t="s">
        <v>136</v>
      </c>
      <c r="R2" s="21" t="s">
        <v>137</v>
      </c>
      <c r="S2" s="21" t="s">
        <v>138</v>
      </c>
      <c r="T2" s="21" t="s">
        <v>139</v>
      </c>
      <c r="U2" s="21" t="s">
        <v>140</v>
      </c>
      <c r="V2" s="21" t="s">
        <v>141</v>
      </c>
      <c r="W2" s="21" t="s">
        <v>142</v>
      </c>
      <c r="X2" s="21" t="s">
        <v>143</v>
      </c>
      <c r="Y2" s="21" t="s">
        <v>144</v>
      </c>
      <c r="Z2" s="21" t="s">
        <v>145</v>
      </c>
      <c r="AA2" s="21" t="s">
        <v>84</v>
      </c>
      <c r="AB2" s="21" t="s">
        <v>83</v>
      </c>
      <c r="AC2" s="128"/>
      <c r="AD2" s="128"/>
      <c r="AE2" s="52"/>
      <c r="AF2" s="128"/>
      <c r="AG2" s="128"/>
      <c r="AH2" s="128"/>
      <c r="AI2" s="133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</row>
    <row r="3" spans="1:47" ht="15.5" x14ac:dyDescent="0.35">
      <c r="A3" s="44" t="s">
        <v>65</v>
      </c>
      <c r="B3" s="13" t="s">
        <v>117</v>
      </c>
      <c r="C3" s="5">
        <v>2</v>
      </c>
      <c r="D3" s="41">
        <v>0.48469828306774893</v>
      </c>
      <c r="E3" s="5" t="s">
        <v>94</v>
      </c>
      <c r="F3" s="32">
        <v>9.94102</v>
      </c>
      <c r="G3" s="32">
        <v>14.4529</v>
      </c>
      <c r="H3" s="32">
        <v>0</v>
      </c>
      <c r="I3" s="32">
        <v>0</v>
      </c>
      <c r="J3" s="32">
        <v>2.2902200000000001</v>
      </c>
      <c r="K3" s="32">
        <v>0</v>
      </c>
      <c r="L3" s="32">
        <v>0</v>
      </c>
      <c r="M3" s="32">
        <v>7.4951699999999999</v>
      </c>
      <c r="N3" s="32">
        <v>0</v>
      </c>
      <c r="O3" s="32">
        <v>0</v>
      </c>
      <c r="P3" s="32">
        <v>0</v>
      </c>
      <c r="Q3" s="32">
        <v>0</v>
      </c>
      <c r="R3" s="32">
        <v>0</v>
      </c>
      <c r="S3" s="32">
        <v>0</v>
      </c>
      <c r="T3" s="32">
        <v>0</v>
      </c>
      <c r="U3" s="32">
        <v>0</v>
      </c>
      <c r="V3" s="32">
        <v>25.166599999999999</v>
      </c>
      <c r="W3" s="32">
        <v>9.5042299999999997</v>
      </c>
      <c r="X3" s="32">
        <v>11.89593</v>
      </c>
      <c r="Y3" s="32">
        <v>9.4911600000000007</v>
      </c>
      <c r="Z3" s="32">
        <v>1.2533300000000001</v>
      </c>
      <c r="AA3" s="32">
        <v>32.325200000000002</v>
      </c>
      <c r="AB3" s="32">
        <v>30.502199999999998</v>
      </c>
      <c r="AC3" s="32">
        <f t="shared" ref="AC3:AC27" si="0">SUM(F3:AB3)</f>
        <v>154.31796</v>
      </c>
      <c r="AD3" s="19">
        <v>172.69880000000001</v>
      </c>
      <c r="AE3" s="52"/>
      <c r="AF3" s="7">
        <f>(AC3-AD3)/AD3</f>
        <v>-0.10643293410261105</v>
      </c>
      <c r="AG3" s="14">
        <f>ABS(AF3)</f>
        <v>0.10643293410261105</v>
      </c>
      <c r="AH3" s="15">
        <f t="shared" ref="AH3:AH27" si="1">AC3-AD3</f>
        <v>-18.380840000000006</v>
      </c>
      <c r="AI3" s="48">
        <f t="shared" ref="AI3:AI27" si="2">ABS(AH3)</f>
        <v>18.380840000000006</v>
      </c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</row>
    <row r="4" spans="1:47" ht="15.5" x14ac:dyDescent="0.35">
      <c r="A4" s="4" t="s">
        <v>65</v>
      </c>
      <c r="B4" s="5" t="s">
        <v>117</v>
      </c>
      <c r="C4" s="5">
        <v>2</v>
      </c>
      <c r="D4" s="41">
        <v>0.51530171693225113</v>
      </c>
      <c r="E4" s="5" t="s">
        <v>95</v>
      </c>
      <c r="F4" s="32">
        <v>8.6265099999999997</v>
      </c>
      <c r="G4" s="32">
        <v>9.7596399999999992</v>
      </c>
      <c r="H4" s="32">
        <v>0</v>
      </c>
      <c r="I4" s="32">
        <v>0</v>
      </c>
      <c r="J4" s="32">
        <v>1.9145700000000001</v>
      </c>
      <c r="K4" s="32">
        <v>0</v>
      </c>
      <c r="L4" s="32">
        <v>0</v>
      </c>
      <c r="M4" s="32">
        <v>6.5546699999999998</v>
      </c>
      <c r="N4" s="32">
        <v>0</v>
      </c>
      <c r="O4" s="32">
        <v>0</v>
      </c>
      <c r="P4" s="32">
        <v>0</v>
      </c>
      <c r="Q4" s="32">
        <v>0</v>
      </c>
      <c r="R4" s="32">
        <v>0</v>
      </c>
      <c r="S4" s="32">
        <v>0</v>
      </c>
      <c r="T4" s="32">
        <v>0</v>
      </c>
      <c r="U4" s="32">
        <v>0</v>
      </c>
      <c r="V4" s="32">
        <v>21.728899999999999</v>
      </c>
      <c r="W4" s="32">
        <v>7.1392499999999997</v>
      </c>
      <c r="X4" s="32">
        <v>9.4129799999999992</v>
      </c>
      <c r="Y4" s="32">
        <v>7.8968699999999998</v>
      </c>
      <c r="Z4" s="32">
        <v>0.95244200000000001</v>
      </c>
      <c r="AA4" s="32">
        <v>32.325200000000002</v>
      </c>
      <c r="AB4" s="32">
        <v>30.931699999999999</v>
      </c>
      <c r="AC4" s="32">
        <f t="shared" si="0"/>
        <v>137.24273200000002</v>
      </c>
      <c r="AD4" s="19">
        <v>156.97620000000001</v>
      </c>
      <c r="AE4" s="52"/>
      <c r="AF4" s="7">
        <f t="shared" ref="AF4:AF27" si="3">(AC4-AD4)/AD4</f>
        <v>-0.12570993564629535</v>
      </c>
      <c r="AG4" s="3">
        <f t="shared" ref="AG4:AG27" si="4">ABS(AF4)</f>
        <v>0.12570993564629535</v>
      </c>
      <c r="AH4" s="32">
        <f t="shared" si="1"/>
        <v>-19.733467999999988</v>
      </c>
      <c r="AI4" s="49">
        <f t="shared" si="2"/>
        <v>19.733467999999988</v>
      </c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</row>
    <row r="5" spans="1:47" ht="15.5" x14ac:dyDescent="0.35">
      <c r="A5" s="4" t="s">
        <v>66</v>
      </c>
      <c r="B5" s="5" t="s">
        <v>117</v>
      </c>
      <c r="C5" s="5">
        <v>2</v>
      </c>
      <c r="D5" s="41">
        <v>0.75690314213498466</v>
      </c>
      <c r="E5" s="5" t="s">
        <v>96</v>
      </c>
      <c r="F5" s="32">
        <v>16.211099999999998</v>
      </c>
      <c r="G5" s="32">
        <v>3.1441699999999999</v>
      </c>
      <c r="H5" s="32">
        <v>0</v>
      </c>
      <c r="I5" s="32">
        <v>15.213699999999999</v>
      </c>
      <c r="J5" s="32">
        <v>2.3550900000000001</v>
      </c>
      <c r="K5" s="32">
        <v>0.44548700000000002</v>
      </c>
      <c r="L5" s="32">
        <v>0</v>
      </c>
      <c r="M5" s="32">
        <v>11.465199999999999</v>
      </c>
      <c r="N5" s="32">
        <v>0.36835499999999999</v>
      </c>
      <c r="O5" s="32">
        <v>0</v>
      </c>
      <c r="P5" s="32">
        <v>0</v>
      </c>
      <c r="Q5" s="32">
        <v>0</v>
      </c>
      <c r="R5" s="32">
        <v>1.4734</v>
      </c>
      <c r="S5" s="32">
        <v>0</v>
      </c>
      <c r="T5" s="32">
        <v>0</v>
      </c>
      <c r="U5" s="32">
        <v>0</v>
      </c>
      <c r="V5" s="32">
        <v>39.061999999999998</v>
      </c>
      <c r="W5" s="32">
        <v>19.445699999999999</v>
      </c>
      <c r="X5" s="32">
        <v>19.538789999999999</v>
      </c>
      <c r="Y5" s="32">
        <v>16.115100000000002</v>
      </c>
      <c r="Z5" s="32">
        <v>2.2125599999999999</v>
      </c>
      <c r="AA5" s="32">
        <v>32.325200000000002</v>
      </c>
      <c r="AB5" s="32">
        <v>29.392700000000001</v>
      </c>
      <c r="AC5" s="32">
        <f t="shared" si="0"/>
        <v>208.76855199999997</v>
      </c>
      <c r="AD5" s="19">
        <v>219.7978</v>
      </c>
      <c r="AE5" s="52"/>
      <c r="AF5" s="7">
        <f t="shared" si="3"/>
        <v>-5.0179064576624625E-2</v>
      </c>
      <c r="AG5" s="3">
        <f t="shared" si="4"/>
        <v>5.0179064576624625E-2</v>
      </c>
      <c r="AH5" s="32">
        <f t="shared" si="1"/>
        <v>-11.029248000000024</v>
      </c>
      <c r="AI5" s="49">
        <f t="shared" si="2"/>
        <v>11.029248000000024</v>
      </c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</row>
    <row r="6" spans="1:47" ht="15.5" x14ac:dyDescent="0.35">
      <c r="A6" s="4" t="s">
        <v>66</v>
      </c>
      <c r="B6" s="5" t="s">
        <v>117</v>
      </c>
      <c r="C6" s="5">
        <v>2</v>
      </c>
      <c r="D6" s="41">
        <v>0.24309685786501534</v>
      </c>
      <c r="E6" s="5" t="s">
        <v>97</v>
      </c>
      <c r="F6" s="32">
        <v>3.67056</v>
      </c>
      <c r="G6" s="32">
        <v>9.5121900000000004</v>
      </c>
      <c r="H6" s="32">
        <v>0</v>
      </c>
      <c r="I6" s="32">
        <v>0</v>
      </c>
      <c r="J6" s="32">
        <v>0.42166500000000001</v>
      </c>
      <c r="K6" s="32">
        <v>0.31626199999999999</v>
      </c>
      <c r="L6" s="32">
        <v>6.6544900000000004E-2</v>
      </c>
      <c r="M6" s="32">
        <v>1.5581400000000001</v>
      </c>
      <c r="N6" s="32">
        <v>0</v>
      </c>
      <c r="O6" s="32">
        <v>0</v>
      </c>
      <c r="P6" s="32">
        <v>0</v>
      </c>
      <c r="Q6" s="32">
        <v>0</v>
      </c>
      <c r="R6" s="32">
        <v>0</v>
      </c>
      <c r="S6" s="32">
        <v>1.5581400000000001</v>
      </c>
      <c r="T6" s="32">
        <v>0</v>
      </c>
      <c r="U6" s="32">
        <v>0</v>
      </c>
      <c r="V6" s="32">
        <v>9.6385199999999998</v>
      </c>
      <c r="W6" s="32">
        <v>23.817299999999999</v>
      </c>
      <c r="X6" s="32">
        <v>30.173639999999999</v>
      </c>
      <c r="Y6" s="32">
        <v>5.68058</v>
      </c>
      <c r="Z6" s="32">
        <v>2.6785999999999999</v>
      </c>
      <c r="AA6" s="32">
        <v>32.325200000000002</v>
      </c>
      <c r="AB6" s="32">
        <v>36.062800000000003</v>
      </c>
      <c r="AC6" s="32">
        <f t="shared" si="0"/>
        <v>157.48014190000001</v>
      </c>
      <c r="AD6" s="19">
        <v>152.1182</v>
      </c>
      <c r="AE6" s="52"/>
      <c r="AF6" s="7">
        <f t="shared" si="3"/>
        <v>3.5248523187889451E-2</v>
      </c>
      <c r="AG6" s="3">
        <f t="shared" si="4"/>
        <v>3.5248523187889451E-2</v>
      </c>
      <c r="AH6" s="32">
        <f t="shared" si="1"/>
        <v>5.361941900000005</v>
      </c>
      <c r="AI6" s="49">
        <f t="shared" si="2"/>
        <v>5.361941900000005</v>
      </c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</row>
    <row r="7" spans="1:47" ht="15.5" x14ac:dyDescent="0.35">
      <c r="A7" s="4" t="s">
        <v>118</v>
      </c>
      <c r="B7" s="5" t="s">
        <v>85</v>
      </c>
      <c r="C7" s="5">
        <v>1</v>
      </c>
      <c r="D7" s="41">
        <v>1</v>
      </c>
      <c r="E7" s="5" t="s">
        <v>98</v>
      </c>
      <c r="F7" s="32">
        <v>17.048300000000001</v>
      </c>
      <c r="G7" s="32">
        <v>2.1465399999999999E-4</v>
      </c>
      <c r="H7" s="32">
        <v>1.2220200000000001E-2</v>
      </c>
      <c r="I7" s="32">
        <v>10.668799999999999</v>
      </c>
      <c r="J7" s="32">
        <v>0.91569500000000004</v>
      </c>
      <c r="K7" s="32">
        <v>6.8973599999999999E-3</v>
      </c>
      <c r="L7" s="32">
        <v>0</v>
      </c>
      <c r="M7" s="32">
        <v>8.0237699999999995E-4</v>
      </c>
      <c r="N7" s="32">
        <v>26.368200000000002</v>
      </c>
      <c r="O7" s="32">
        <v>0</v>
      </c>
      <c r="P7" s="32">
        <v>0</v>
      </c>
      <c r="Q7" s="32">
        <v>0</v>
      </c>
      <c r="R7" s="32">
        <v>1.2744399999999999E-2</v>
      </c>
      <c r="S7" s="32">
        <v>0</v>
      </c>
      <c r="T7" s="32">
        <v>0</v>
      </c>
      <c r="U7" s="32">
        <v>0</v>
      </c>
      <c r="V7" s="32">
        <v>44.994500000000002</v>
      </c>
      <c r="W7" s="32">
        <v>1.3078199999999999E-3</v>
      </c>
      <c r="X7" s="32">
        <v>0.55275494000000003</v>
      </c>
      <c r="Y7" s="32">
        <v>18.751999999999999</v>
      </c>
      <c r="Z7" s="32">
        <v>0.51581200000000005</v>
      </c>
      <c r="AA7" s="32">
        <v>32.325200000000002</v>
      </c>
      <c r="AB7" s="32">
        <v>19.915400000000002</v>
      </c>
      <c r="AC7" s="32">
        <f t="shared" si="0"/>
        <v>172.09084875100001</v>
      </c>
      <c r="AD7" s="19">
        <v>169.6574</v>
      </c>
      <c r="AE7" s="52"/>
      <c r="AF7" s="7">
        <f t="shared" si="3"/>
        <v>1.4343310406737428E-2</v>
      </c>
      <c r="AG7" s="3">
        <f t="shared" si="4"/>
        <v>1.4343310406737428E-2</v>
      </c>
      <c r="AH7" s="32">
        <f t="shared" si="1"/>
        <v>2.4334487510000145</v>
      </c>
      <c r="AI7" s="49">
        <f t="shared" si="2"/>
        <v>2.4334487510000145</v>
      </c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</row>
    <row r="8" spans="1:47" ht="15.5" x14ac:dyDescent="0.35">
      <c r="A8" s="41" t="s">
        <v>163</v>
      </c>
      <c r="B8" s="5" t="s">
        <v>85</v>
      </c>
      <c r="C8" s="5">
        <v>1</v>
      </c>
      <c r="D8" s="41">
        <v>1</v>
      </c>
      <c r="E8" s="5" t="s">
        <v>152</v>
      </c>
      <c r="F8" s="32">
        <v>7.4764499999999998</v>
      </c>
      <c r="G8" s="32">
        <v>5.4460100000000002</v>
      </c>
      <c r="H8" s="32">
        <v>0</v>
      </c>
      <c r="I8" s="32">
        <v>6.7442299999999999</v>
      </c>
      <c r="J8" s="32">
        <v>0.30641400000000002</v>
      </c>
      <c r="K8" s="32">
        <v>1.18446E-5</v>
      </c>
      <c r="L8" s="32">
        <v>0</v>
      </c>
      <c r="M8" s="32">
        <v>1.1589</v>
      </c>
      <c r="N8" s="32">
        <v>7.2012900000000005E-2</v>
      </c>
      <c r="O8" s="32">
        <v>0</v>
      </c>
      <c r="P8" s="32">
        <v>0</v>
      </c>
      <c r="Q8" s="32">
        <v>0</v>
      </c>
      <c r="R8" s="32">
        <v>4.37656E-5</v>
      </c>
      <c r="S8" s="32">
        <v>0</v>
      </c>
      <c r="T8" s="32">
        <v>18.452300000000001</v>
      </c>
      <c r="U8" s="32">
        <v>0</v>
      </c>
      <c r="V8" s="32">
        <v>19.867599999999999</v>
      </c>
      <c r="W8" s="32">
        <v>16.789639999999999</v>
      </c>
      <c r="X8" s="32">
        <v>12.901160000000001</v>
      </c>
      <c r="Y8" s="32">
        <v>21.371099999999998</v>
      </c>
      <c r="Z8" s="32">
        <v>0.36197299999999999</v>
      </c>
      <c r="AA8" s="32">
        <v>32.325200000000002</v>
      </c>
      <c r="AB8" s="32">
        <v>18.8626</v>
      </c>
      <c r="AC8" s="32">
        <f t="shared" si="0"/>
        <v>162.13564551019999</v>
      </c>
      <c r="AD8" s="19">
        <v>181.99199999999999</v>
      </c>
      <c r="AE8" s="52"/>
      <c r="AF8" s="7">
        <f>(AC8-AD8)/AD8</f>
        <v>-0.10910564469756912</v>
      </c>
      <c r="AG8" s="3">
        <f>ABS(AF8)</f>
        <v>0.10910564469756912</v>
      </c>
      <c r="AH8" s="32">
        <f>AC8-AD8</f>
        <v>-19.856354489799998</v>
      </c>
      <c r="AI8" s="49">
        <f>ABS(AH8)</f>
        <v>19.856354489799998</v>
      </c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</row>
    <row r="9" spans="1:47" ht="15.5" x14ac:dyDescent="0.35">
      <c r="A9" s="41" t="s">
        <v>108</v>
      </c>
      <c r="B9" s="41" t="s">
        <v>121</v>
      </c>
      <c r="C9" s="5">
        <v>1</v>
      </c>
      <c r="D9" s="41">
        <v>1</v>
      </c>
      <c r="E9" s="5" t="s">
        <v>110</v>
      </c>
      <c r="F9" s="32">
        <v>2.62683</v>
      </c>
      <c r="G9" s="32">
        <v>0.98621199999999998</v>
      </c>
      <c r="H9" s="32">
        <v>7.6898600000000004E-4</v>
      </c>
      <c r="I9" s="32">
        <v>3.57574999999999</v>
      </c>
      <c r="J9" s="32">
        <v>7.1756500000000001E-2</v>
      </c>
      <c r="K9" s="32">
        <v>4.1004999999999998E-5</v>
      </c>
      <c r="L9" s="32">
        <v>0</v>
      </c>
      <c r="M9" s="32">
        <v>0.22969999999999999</v>
      </c>
      <c r="N9" s="32">
        <v>1.6969700000000001E-2</v>
      </c>
      <c r="O9" s="32">
        <v>0</v>
      </c>
      <c r="P9" s="32">
        <v>0</v>
      </c>
      <c r="Q9" s="32">
        <v>0</v>
      </c>
      <c r="R9" s="32">
        <v>0</v>
      </c>
      <c r="S9" s="32">
        <v>0</v>
      </c>
      <c r="T9" s="32">
        <v>6.2383099999999896</v>
      </c>
      <c r="U9" s="32">
        <v>0</v>
      </c>
      <c r="V9" s="32">
        <v>7.0037299999999902</v>
      </c>
      <c r="W9" s="32">
        <v>2.4443670000000002</v>
      </c>
      <c r="X9" s="32">
        <v>7.7978969999999999</v>
      </c>
      <c r="Y9" s="32">
        <v>7.1412699999999996</v>
      </c>
      <c r="Z9" s="32">
        <v>17.058599999999998</v>
      </c>
      <c r="AA9" s="32">
        <v>32.325200000000002</v>
      </c>
      <c r="AB9" s="32">
        <v>12.04</v>
      </c>
      <c r="AC9" s="32">
        <f t="shared" si="0"/>
        <v>99.557402190999966</v>
      </c>
      <c r="AD9" s="19">
        <v>101.92142</v>
      </c>
      <c r="AE9" s="52"/>
      <c r="AF9" s="7">
        <f>(AC9-AD9)/AD9</f>
        <v>-2.319451405798734E-2</v>
      </c>
      <c r="AG9" s="3">
        <f>ABS(AF9)</f>
        <v>2.319451405798734E-2</v>
      </c>
      <c r="AH9" s="32">
        <f>AC9-AD9</f>
        <v>-2.3640178090000319</v>
      </c>
      <c r="AI9" s="49">
        <f>ABS(AH9)</f>
        <v>2.3640178090000319</v>
      </c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</row>
    <row r="10" spans="1:47" ht="15.5" x14ac:dyDescent="0.35">
      <c r="A10" s="41" t="s">
        <v>113</v>
      </c>
      <c r="B10" s="41" t="s">
        <v>121</v>
      </c>
      <c r="C10" s="5">
        <v>1</v>
      </c>
      <c r="D10" s="41">
        <v>1</v>
      </c>
      <c r="E10" s="5" t="s">
        <v>111</v>
      </c>
      <c r="F10" s="32">
        <v>4.0849299999999999</v>
      </c>
      <c r="G10" s="32">
        <v>2.8281499999999999</v>
      </c>
      <c r="H10" s="32">
        <v>7.5359199999999998E-4</v>
      </c>
      <c r="I10" s="32">
        <v>5.5569199999999901</v>
      </c>
      <c r="J10" s="32">
        <v>0.116369999999999</v>
      </c>
      <c r="K10" s="32">
        <v>4.01841E-5</v>
      </c>
      <c r="L10" s="32">
        <v>0</v>
      </c>
      <c r="M10" s="32">
        <v>0.56334799999999996</v>
      </c>
      <c r="N10" s="32">
        <v>1.9005600000000001E-2</v>
      </c>
      <c r="O10" s="32">
        <v>0</v>
      </c>
      <c r="P10" s="32">
        <v>0</v>
      </c>
      <c r="Q10" s="32">
        <v>0</v>
      </c>
      <c r="R10" s="32">
        <v>0</v>
      </c>
      <c r="S10" s="32">
        <v>0</v>
      </c>
      <c r="T10" s="32">
        <v>9.7814700000000006</v>
      </c>
      <c r="U10" s="32">
        <v>0</v>
      </c>
      <c r="V10" s="32">
        <v>10.896000000000001</v>
      </c>
      <c r="W10" s="32">
        <v>9.3279499999999995</v>
      </c>
      <c r="X10" s="32">
        <v>12.47174</v>
      </c>
      <c r="Y10" s="32">
        <v>11.1585999999999</v>
      </c>
      <c r="Z10" s="32">
        <v>13.6983999999999</v>
      </c>
      <c r="AA10" s="32">
        <v>32.325200000000002</v>
      </c>
      <c r="AB10" s="32">
        <v>19.310300000000002</v>
      </c>
      <c r="AC10" s="32">
        <f t="shared" si="0"/>
        <v>132.13917737609981</v>
      </c>
      <c r="AD10" s="19">
        <v>121.6066</v>
      </c>
      <c r="AE10" s="52"/>
      <c r="AF10" s="7">
        <f>(AC10-AD10)/AD10</f>
        <v>8.6611889289724478E-2</v>
      </c>
      <c r="AG10" s="3">
        <f>ABS(AF10)</f>
        <v>8.6611889289724478E-2</v>
      </c>
      <c r="AH10" s="32">
        <f>AC10-AD10</f>
        <v>10.532577376099809</v>
      </c>
      <c r="AI10" s="49">
        <f>ABS(AH10)</f>
        <v>10.532577376099809</v>
      </c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</row>
    <row r="11" spans="1:47" ht="16.5" customHeight="1" x14ac:dyDescent="0.35">
      <c r="A11" s="41" t="s">
        <v>114</v>
      </c>
      <c r="B11" s="41" t="s">
        <v>121</v>
      </c>
      <c r="C11" s="5">
        <v>1</v>
      </c>
      <c r="D11" s="41">
        <v>1</v>
      </c>
      <c r="E11" s="5" t="s">
        <v>112</v>
      </c>
      <c r="F11" s="32">
        <v>9.0870200000000008</v>
      </c>
      <c r="G11" s="32">
        <v>6.3776999999999902</v>
      </c>
      <c r="H11" s="32">
        <v>2.6581899999999999E-3</v>
      </c>
      <c r="I11" s="32">
        <v>12.363899999999999</v>
      </c>
      <c r="J11" s="32">
        <v>0.28121099999999899</v>
      </c>
      <c r="K11" s="32">
        <v>1.4174399999999999E-4</v>
      </c>
      <c r="L11" s="32">
        <v>0</v>
      </c>
      <c r="M11" s="32">
        <v>1.3083400000000001</v>
      </c>
      <c r="N11" s="32">
        <v>6.7039799999999997E-2</v>
      </c>
      <c r="O11" s="32">
        <v>0</v>
      </c>
      <c r="P11" s="32">
        <v>0</v>
      </c>
      <c r="Q11" s="32">
        <v>0</v>
      </c>
      <c r="R11" s="32">
        <v>0</v>
      </c>
      <c r="S11" s="32">
        <v>0</v>
      </c>
      <c r="T11" s="32">
        <v>21.5642</v>
      </c>
      <c r="U11" s="32">
        <v>0</v>
      </c>
      <c r="V11" s="32">
        <v>24.226800000000001</v>
      </c>
      <c r="W11" s="32">
        <v>24.834489999999999</v>
      </c>
      <c r="X11" s="32">
        <v>9.8649400000000007</v>
      </c>
      <c r="Y11" s="32">
        <v>24.691199999999998</v>
      </c>
      <c r="Z11" s="32">
        <v>0.51807400000000003</v>
      </c>
      <c r="AA11" s="32">
        <v>32.325200000000002</v>
      </c>
      <c r="AB11" s="32">
        <v>47.827800000000003</v>
      </c>
      <c r="AC11" s="32">
        <f t="shared" si="0"/>
        <v>215.34071473400002</v>
      </c>
      <c r="AD11" s="19">
        <v>177.99639999999999</v>
      </c>
      <c r="AE11" s="52"/>
      <c r="AF11" s="7">
        <f>(AC11-AD11)/AD11</f>
        <v>0.20980376419972552</v>
      </c>
      <c r="AG11" s="3">
        <f>ABS(AF11)</f>
        <v>0.20980376419972552</v>
      </c>
      <c r="AH11" s="32">
        <f>AC11-AD11</f>
        <v>37.344314734000022</v>
      </c>
      <c r="AI11" s="49">
        <f>ABS(AH11)</f>
        <v>37.344314734000022</v>
      </c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</row>
    <row r="12" spans="1:47" ht="15.5" x14ac:dyDescent="0.35">
      <c r="A12" s="4" t="s">
        <v>8</v>
      </c>
      <c r="B12" s="5" t="s">
        <v>85</v>
      </c>
      <c r="C12" s="5">
        <v>5</v>
      </c>
      <c r="D12" s="41">
        <v>0.19567872270042602</v>
      </c>
      <c r="E12" s="5" t="s">
        <v>87</v>
      </c>
      <c r="F12" s="32">
        <v>2.3534099999999998</v>
      </c>
      <c r="G12" s="32">
        <v>0.380053999999999</v>
      </c>
      <c r="H12" s="32">
        <v>21.7668999999999</v>
      </c>
      <c r="I12" s="32">
        <v>4.0918799999999997</v>
      </c>
      <c r="J12" s="32">
        <v>0.31431900000000002</v>
      </c>
      <c r="K12" s="32">
        <v>4.83583E-2</v>
      </c>
      <c r="L12" s="32">
        <v>0</v>
      </c>
      <c r="M12" s="32">
        <v>0.44672000000000001</v>
      </c>
      <c r="N12" s="32">
        <v>1.4294800000000001</v>
      </c>
      <c r="O12" s="32">
        <v>0</v>
      </c>
      <c r="P12" s="32">
        <v>0</v>
      </c>
      <c r="Q12" s="32">
        <v>0</v>
      </c>
      <c r="R12" s="32">
        <v>0</v>
      </c>
      <c r="S12" s="32">
        <v>0</v>
      </c>
      <c r="T12" s="32">
        <v>0</v>
      </c>
      <c r="U12" s="32">
        <v>2.0863799999999899</v>
      </c>
      <c r="V12" s="32">
        <v>6.0003799999999998</v>
      </c>
      <c r="W12" s="32">
        <v>3.4697200000000001</v>
      </c>
      <c r="X12" s="32">
        <v>6.28986</v>
      </c>
      <c r="Y12" s="32">
        <v>1.7589600000000001</v>
      </c>
      <c r="Z12" s="32">
        <v>2.2707000000000002</v>
      </c>
      <c r="AA12" s="32">
        <v>32.325200000000002</v>
      </c>
      <c r="AB12" s="115">
        <v>27.6129</v>
      </c>
      <c r="AC12" s="32">
        <f t="shared" si="0"/>
        <v>112.64522129999989</v>
      </c>
      <c r="AD12" s="19">
        <v>111.86036</v>
      </c>
      <c r="AE12" s="52"/>
      <c r="AF12" s="7">
        <f t="shared" si="3"/>
        <v>7.0164381734502661E-3</v>
      </c>
      <c r="AG12" s="3">
        <f t="shared" si="4"/>
        <v>7.0164381734502661E-3</v>
      </c>
      <c r="AH12" s="32">
        <f t="shared" si="1"/>
        <v>0.78486129999988918</v>
      </c>
      <c r="AI12" s="49">
        <f t="shared" si="2"/>
        <v>0.78486129999988918</v>
      </c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</row>
    <row r="13" spans="1:47" ht="15.5" x14ac:dyDescent="0.35">
      <c r="A13" s="4" t="s">
        <v>8</v>
      </c>
      <c r="B13" s="5" t="s">
        <v>85</v>
      </c>
      <c r="C13" s="5">
        <v>5</v>
      </c>
      <c r="D13" s="41">
        <v>0.72305674363694006</v>
      </c>
      <c r="E13" s="5" t="s">
        <v>88</v>
      </c>
      <c r="F13" s="32">
        <v>3.5515300000000001</v>
      </c>
      <c r="G13" s="32">
        <v>3.2379099999999998</v>
      </c>
      <c r="H13" s="32">
        <v>0</v>
      </c>
      <c r="I13" s="32">
        <v>7.2336400000000003</v>
      </c>
      <c r="J13" s="32">
        <v>0.81032899999999997</v>
      </c>
      <c r="K13" s="32">
        <v>0.174537999999999</v>
      </c>
      <c r="L13" s="32">
        <v>0</v>
      </c>
      <c r="M13" s="32">
        <v>0.64493199999999795</v>
      </c>
      <c r="N13" s="32">
        <v>2.5796899999999998</v>
      </c>
      <c r="O13" s="32">
        <v>0</v>
      </c>
      <c r="P13" s="32">
        <v>0</v>
      </c>
      <c r="Q13" s="32">
        <v>0</v>
      </c>
      <c r="R13" s="32">
        <v>0</v>
      </c>
      <c r="S13" s="32">
        <v>0</v>
      </c>
      <c r="T13" s="32">
        <v>0</v>
      </c>
      <c r="U13" s="32">
        <v>0</v>
      </c>
      <c r="V13" s="32">
        <v>9.2408500000000107</v>
      </c>
      <c r="W13" s="32">
        <v>13.5583799999999</v>
      </c>
      <c r="X13" s="32">
        <v>14.915940000000001</v>
      </c>
      <c r="Y13" s="32">
        <v>4.1098099999999897</v>
      </c>
      <c r="Z13" s="32">
        <v>8.7420399999999798</v>
      </c>
      <c r="AA13" s="32">
        <v>32.325200000000002</v>
      </c>
      <c r="AB13" s="32">
        <v>23.6966</v>
      </c>
      <c r="AC13" s="32">
        <f t="shared" si="0"/>
        <v>124.82138899999988</v>
      </c>
      <c r="AD13" s="19">
        <v>130.0522</v>
      </c>
      <c r="AE13" s="52"/>
      <c r="AF13" s="7">
        <f t="shared" si="3"/>
        <v>-4.0220857471077891E-2</v>
      </c>
      <c r="AG13" s="3">
        <f t="shared" si="4"/>
        <v>4.0220857471077891E-2</v>
      </c>
      <c r="AH13" s="32">
        <f t="shared" si="1"/>
        <v>-5.2308110000001165</v>
      </c>
      <c r="AI13" s="49">
        <f t="shared" si="2"/>
        <v>5.2308110000001165</v>
      </c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</row>
    <row r="14" spans="1:47" ht="15.5" x14ac:dyDescent="0.35">
      <c r="A14" s="4" t="s">
        <v>62</v>
      </c>
      <c r="B14" s="5" t="s">
        <v>85</v>
      </c>
      <c r="C14" s="5">
        <v>3</v>
      </c>
      <c r="D14" s="41">
        <v>0.4778012295270837</v>
      </c>
      <c r="E14" s="5" t="s">
        <v>9</v>
      </c>
      <c r="F14" s="32">
        <v>2.0764</v>
      </c>
      <c r="G14" s="32">
        <v>3.4258199999999999</v>
      </c>
      <c r="H14" s="32">
        <v>0</v>
      </c>
      <c r="I14" s="32">
        <v>0</v>
      </c>
      <c r="J14" s="32">
        <v>0.46646900000000002</v>
      </c>
      <c r="K14" s="32">
        <v>0.15549499999999999</v>
      </c>
      <c r="L14" s="32">
        <v>0</v>
      </c>
      <c r="M14" s="32">
        <v>1.7237</v>
      </c>
      <c r="N14" s="32">
        <v>0</v>
      </c>
      <c r="O14" s="32">
        <v>0</v>
      </c>
      <c r="P14" s="32">
        <v>0</v>
      </c>
      <c r="Q14" s="32">
        <v>0</v>
      </c>
      <c r="R14" s="32">
        <v>0</v>
      </c>
      <c r="S14" s="32">
        <v>0</v>
      </c>
      <c r="T14" s="32">
        <v>0</v>
      </c>
      <c r="U14" s="32">
        <v>0</v>
      </c>
      <c r="V14" s="32">
        <v>5.2043100000000004</v>
      </c>
      <c r="W14" s="32">
        <v>21.13842</v>
      </c>
      <c r="X14" s="32">
        <v>32.8041499999999</v>
      </c>
      <c r="Y14" s="32">
        <v>2.5137499999999999</v>
      </c>
      <c r="Z14" s="32">
        <v>0.68372699999999897</v>
      </c>
      <c r="AA14" s="32">
        <v>32.325200000000002</v>
      </c>
      <c r="AB14" s="32">
        <v>37.4529</v>
      </c>
      <c r="AC14" s="32">
        <f t="shared" si="0"/>
        <v>139.97034099999991</v>
      </c>
      <c r="AD14" s="19">
        <v>121.5072</v>
      </c>
      <c r="AE14" s="52"/>
      <c r="AF14" s="7">
        <f t="shared" si="3"/>
        <v>0.15195100372652739</v>
      </c>
      <c r="AG14" s="3">
        <f t="shared" si="4"/>
        <v>0.15195100372652739</v>
      </c>
      <c r="AH14" s="32">
        <f t="shared" si="1"/>
        <v>18.463140999999908</v>
      </c>
      <c r="AI14" s="49">
        <f t="shared" si="2"/>
        <v>18.463140999999908</v>
      </c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</row>
    <row r="15" spans="1:47" ht="15.5" x14ac:dyDescent="0.35">
      <c r="A15" s="4" t="s">
        <v>62</v>
      </c>
      <c r="B15" s="5" t="s">
        <v>85</v>
      </c>
      <c r="C15" s="5">
        <v>3</v>
      </c>
      <c r="D15" s="41">
        <v>0.49372793717798646</v>
      </c>
      <c r="E15" s="5" t="s">
        <v>18</v>
      </c>
      <c r="F15" s="32">
        <v>10.3292</v>
      </c>
      <c r="G15" s="32">
        <v>2.96721999999999</v>
      </c>
      <c r="H15" s="32">
        <v>0</v>
      </c>
      <c r="I15" s="32">
        <v>19.605499999999999</v>
      </c>
      <c r="J15" s="32">
        <v>2.9318</v>
      </c>
      <c r="K15" s="32">
        <v>0.68618800000000002</v>
      </c>
      <c r="L15" s="32">
        <v>0</v>
      </c>
      <c r="M15" s="32">
        <v>4.2642899999999999</v>
      </c>
      <c r="N15" s="32">
        <v>0</v>
      </c>
      <c r="O15" s="32">
        <v>0</v>
      </c>
      <c r="P15" s="32">
        <v>0</v>
      </c>
      <c r="Q15" s="32">
        <v>0</v>
      </c>
      <c r="R15" s="32">
        <v>0</v>
      </c>
      <c r="S15" s="32">
        <v>0</v>
      </c>
      <c r="T15" s="32">
        <v>0</v>
      </c>
      <c r="U15" s="32">
        <v>0</v>
      </c>
      <c r="V15" s="32">
        <v>26.683700000000002</v>
      </c>
      <c r="W15" s="32">
        <v>16.960429999999999</v>
      </c>
      <c r="X15" s="32">
        <v>26.591290000000001</v>
      </c>
      <c r="Y15" s="32">
        <v>11.0326</v>
      </c>
      <c r="Z15" s="32">
        <v>0.70207699999999995</v>
      </c>
      <c r="AA15" s="32">
        <v>32.325200000000002</v>
      </c>
      <c r="AB15" s="32">
        <v>37.421500000000002</v>
      </c>
      <c r="AC15" s="32">
        <f t="shared" si="0"/>
        <v>192.50099500000002</v>
      </c>
      <c r="AD15" s="19">
        <v>167.12520000000001</v>
      </c>
      <c r="AE15" s="52"/>
      <c r="AF15" s="7">
        <f t="shared" si="3"/>
        <v>0.15183703594670347</v>
      </c>
      <c r="AG15" s="3">
        <f t="shared" si="4"/>
        <v>0.15183703594670347</v>
      </c>
      <c r="AH15" s="32">
        <f t="shared" si="1"/>
        <v>25.375795000000011</v>
      </c>
      <c r="AI15" s="49">
        <f t="shared" si="2"/>
        <v>25.375795000000011</v>
      </c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</row>
    <row r="16" spans="1:47" ht="15.5" x14ac:dyDescent="0.35">
      <c r="A16" s="4" t="s">
        <v>63</v>
      </c>
      <c r="B16" s="5" t="s">
        <v>85</v>
      </c>
      <c r="C16" s="5">
        <v>4</v>
      </c>
      <c r="D16" s="41">
        <v>0.52913395302108268</v>
      </c>
      <c r="E16" s="5" t="s">
        <v>10</v>
      </c>
      <c r="F16" s="32">
        <v>8.7577599999999993</v>
      </c>
      <c r="G16" s="32">
        <v>4.2940199999999997</v>
      </c>
      <c r="H16" s="32">
        <v>0</v>
      </c>
      <c r="I16" s="32">
        <v>28.8535</v>
      </c>
      <c r="J16" s="32">
        <v>4.1940299999999899</v>
      </c>
      <c r="K16" s="32">
        <v>0</v>
      </c>
      <c r="L16" s="32">
        <v>0</v>
      </c>
      <c r="M16" s="32">
        <v>2.2522600000000002</v>
      </c>
      <c r="N16" s="32">
        <v>0</v>
      </c>
      <c r="O16" s="32">
        <v>0</v>
      </c>
      <c r="P16" s="32">
        <v>0</v>
      </c>
      <c r="Q16" s="32">
        <v>0</v>
      </c>
      <c r="R16" s="32">
        <v>0</v>
      </c>
      <c r="S16" s="32">
        <v>0</v>
      </c>
      <c r="T16" s="32">
        <v>0</v>
      </c>
      <c r="U16" s="32">
        <v>0</v>
      </c>
      <c r="V16" s="32">
        <v>21.753899999999899</v>
      </c>
      <c r="W16" s="32">
        <v>10.34334</v>
      </c>
      <c r="X16" s="32">
        <v>35.796689999999899</v>
      </c>
      <c r="Y16" s="32">
        <v>9.7074999999999996</v>
      </c>
      <c r="Z16" s="32">
        <v>1.1090800000000001</v>
      </c>
      <c r="AA16" s="32">
        <v>32.325200000000002</v>
      </c>
      <c r="AB16" s="32">
        <v>31.8231</v>
      </c>
      <c r="AC16" s="32">
        <f t="shared" si="0"/>
        <v>191.21037999999979</v>
      </c>
      <c r="AD16" s="19">
        <v>194.54820000000001</v>
      </c>
      <c r="AE16" s="52"/>
      <c r="AF16" s="7">
        <f t="shared" si="3"/>
        <v>-1.715677657259343E-2</v>
      </c>
      <c r="AG16" s="3">
        <f t="shared" si="4"/>
        <v>1.715677657259343E-2</v>
      </c>
      <c r="AH16" s="32">
        <f t="shared" si="1"/>
        <v>-3.3378200000002209</v>
      </c>
      <c r="AI16" s="49">
        <f t="shared" si="2"/>
        <v>3.3378200000002209</v>
      </c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</row>
    <row r="17" spans="1:47" ht="15.5" x14ac:dyDescent="0.35">
      <c r="A17" s="4" t="s">
        <v>93</v>
      </c>
      <c r="B17" s="5" t="s">
        <v>117</v>
      </c>
      <c r="C17" s="5">
        <v>1</v>
      </c>
      <c r="D17" s="41">
        <v>1</v>
      </c>
      <c r="E17" s="5" t="s">
        <v>99</v>
      </c>
      <c r="F17" s="32">
        <v>19.666399999999999</v>
      </c>
      <c r="G17" s="32">
        <v>4.5618800000000004</v>
      </c>
      <c r="H17" s="32">
        <v>0</v>
      </c>
      <c r="I17" s="32">
        <v>15.3574</v>
      </c>
      <c r="J17" s="32">
        <v>6.1797300000000002</v>
      </c>
      <c r="K17" s="32">
        <v>0.744641</v>
      </c>
      <c r="L17" s="32">
        <v>0.37299900000000002</v>
      </c>
      <c r="M17" s="32">
        <v>7.0628900000000003</v>
      </c>
      <c r="N17" s="32">
        <v>3.9840900000000001</v>
      </c>
      <c r="O17" s="32">
        <v>0</v>
      </c>
      <c r="P17" s="32">
        <v>0</v>
      </c>
      <c r="Q17" s="32">
        <v>0</v>
      </c>
      <c r="R17" s="32">
        <v>1.11389</v>
      </c>
      <c r="S17" s="32">
        <v>1.09172</v>
      </c>
      <c r="T17" s="32">
        <v>0</v>
      </c>
      <c r="U17" s="32">
        <v>0</v>
      </c>
      <c r="V17" s="32">
        <v>51.522199999999998</v>
      </c>
      <c r="W17" s="32">
        <v>16.17578</v>
      </c>
      <c r="X17" s="32">
        <v>14.455970000000001</v>
      </c>
      <c r="Y17" s="32">
        <v>27.515000000000001</v>
      </c>
      <c r="Z17" s="32">
        <v>0.73978299999999997</v>
      </c>
      <c r="AA17" s="32">
        <v>32.325200000000002</v>
      </c>
      <c r="AB17" s="32">
        <v>34.905700000000003</v>
      </c>
      <c r="AC17" s="32">
        <f t="shared" si="0"/>
        <v>237.775273</v>
      </c>
      <c r="AD17" s="19">
        <v>229.55340000000001</v>
      </c>
      <c r="AE17" s="52"/>
      <c r="AF17" s="7">
        <f t="shared" si="3"/>
        <v>3.5816820835587654E-2</v>
      </c>
      <c r="AG17" s="3">
        <f t="shared" si="4"/>
        <v>3.5816820835587654E-2</v>
      </c>
      <c r="AH17" s="32">
        <f t="shared" si="1"/>
        <v>8.221872999999988</v>
      </c>
      <c r="AI17" s="49">
        <f t="shared" si="2"/>
        <v>8.221872999999988</v>
      </c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</row>
    <row r="18" spans="1:47" ht="15.5" x14ac:dyDescent="0.35">
      <c r="A18" s="4" t="s">
        <v>1</v>
      </c>
      <c r="B18" s="5" t="s">
        <v>117</v>
      </c>
      <c r="C18" s="5">
        <v>2</v>
      </c>
      <c r="D18" s="41">
        <v>0.928063678372953</v>
      </c>
      <c r="E18" s="5" t="s">
        <v>100</v>
      </c>
      <c r="F18" s="32">
        <v>3.1761900000000001</v>
      </c>
      <c r="G18" s="32">
        <v>3.2552999999999999E-2</v>
      </c>
      <c r="H18" s="32">
        <v>3.2555000000000001</v>
      </c>
      <c r="I18" s="32">
        <v>0</v>
      </c>
      <c r="J18" s="32">
        <v>0.77615100000000004</v>
      </c>
      <c r="K18" s="32">
        <v>0.18380099999999999</v>
      </c>
      <c r="L18" s="32">
        <v>0</v>
      </c>
      <c r="M18" s="32">
        <v>0.362682</v>
      </c>
      <c r="N18" s="32">
        <v>1.28284</v>
      </c>
      <c r="O18" s="32">
        <v>0</v>
      </c>
      <c r="P18" s="32">
        <v>0</v>
      </c>
      <c r="Q18" s="32">
        <v>0</v>
      </c>
      <c r="R18" s="32">
        <v>0</v>
      </c>
      <c r="S18" s="32">
        <v>0</v>
      </c>
      <c r="T18" s="32">
        <v>0</v>
      </c>
      <c r="U18" s="32">
        <v>30.133800000000001</v>
      </c>
      <c r="V18" s="32">
        <v>7.85717</v>
      </c>
      <c r="W18" s="32">
        <v>12.217479999999901</v>
      </c>
      <c r="X18" s="32">
        <v>33.832569999999997</v>
      </c>
      <c r="Y18" s="32">
        <v>3.2937099999999999</v>
      </c>
      <c r="Z18" s="32">
        <v>0.63005999999999995</v>
      </c>
      <c r="AA18" s="32">
        <v>32.325200000000002</v>
      </c>
      <c r="AB18" s="32">
        <v>28.838799999999999</v>
      </c>
      <c r="AC18" s="32">
        <f t="shared" si="0"/>
        <v>158.19850699999989</v>
      </c>
      <c r="AD18" s="19">
        <v>151.86259999999999</v>
      </c>
      <c r="AE18" s="52"/>
      <c r="AF18" s="7">
        <f t="shared" si="3"/>
        <v>4.172131255490099E-2</v>
      </c>
      <c r="AG18" s="3">
        <f t="shared" si="4"/>
        <v>4.172131255490099E-2</v>
      </c>
      <c r="AH18" s="32">
        <f t="shared" si="1"/>
        <v>6.3359069999999065</v>
      </c>
      <c r="AI18" s="49">
        <f t="shared" si="2"/>
        <v>6.3359069999999065</v>
      </c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</row>
    <row r="19" spans="1:47" ht="15.5" x14ac:dyDescent="0.35">
      <c r="A19" s="4" t="s">
        <v>119</v>
      </c>
      <c r="B19" s="5" t="s">
        <v>85</v>
      </c>
      <c r="C19" s="5">
        <v>4</v>
      </c>
      <c r="D19" s="41">
        <v>0.71810977168450973</v>
      </c>
      <c r="E19" s="5" t="s">
        <v>101</v>
      </c>
      <c r="F19" s="32">
        <v>13.183225</v>
      </c>
      <c r="G19" s="32">
        <v>4.2090100000000001</v>
      </c>
      <c r="H19" s="32">
        <v>0</v>
      </c>
      <c r="I19" s="32">
        <v>20.297499999999999</v>
      </c>
      <c r="J19" s="32">
        <v>4.0537508333333303</v>
      </c>
      <c r="K19" s="32">
        <v>0</v>
      </c>
      <c r="L19" s="32">
        <v>0</v>
      </c>
      <c r="M19" s="32">
        <v>4.5522074999999997</v>
      </c>
      <c r="N19" s="32">
        <v>0</v>
      </c>
      <c r="O19" s="32">
        <v>0</v>
      </c>
      <c r="P19" s="32">
        <v>0</v>
      </c>
      <c r="Q19" s="32">
        <v>0</v>
      </c>
      <c r="R19" s="32">
        <v>0</v>
      </c>
      <c r="S19" s="32">
        <v>0</v>
      </c>
      <c r="T19" s="32">
        <v>0</v>
      </c>
      <c r="U19" s="32">
        <v>0</v>
      </c>
      <c r="V19" s="32">
        <v>33.609450000000002</v>
      </c>
      <c r="W19" s="32">
        <v>19.632719999999999</v>
      </c>
      <c r="X19" s="32">
        <v>26.227869999999999</v>
      </c>
      <c r="Y19" s="32">
        <v>13.044</v>
      </c>
      <c r="Z19" s="32">
        <v>0.40458100000000002</v>
      </c>
      <c r="AA19" s="32">
        <v>32.325200000000002</v>
      </c>
      <c r="AB19" s="32">
        <v>29.410699999999999</v>
      </c>
      <c r="AC19" s="32">
        <f t="shared" si="0"/>
        <v>200.95021433333335</v>
      </c>
      <c r="AD19" s="19">
        <v>172.8844</v>
      </c>
      <c r="AE19" s="52"/>
      <c r="AF19" s="7">
        <f t="shared" si="3"/>
        <v>0.1623386166324628</v>
      </c>
      <c r="AG19" s="3">
        <f t="shared" si="4"/>
        <v>0.1623386166324628</v>
      </c>
      <c r="AH19" s="32">
        <f t="shared" si="1"/>
        <v>28.06581433333335</v>
      </c>
      <c r="AI19" s="49">
        <f t="shared" si="2"/>
        <v>28.06581433333335</v>
      </c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</row>
    <row r="20" spans="1:47" ht="15.5" x14ac:dyDescent="0.35">
      <c r="A20" s="4" t="s">
        <v>119</v>
      </c>
      <c r="B20" s="5" t="s">
        <v>85</v>
      </c>
      <c r="C20" s="5">
        <v>4</v>
      </c>
      <c r="D20" s="41">
        <v>0.2630181132342978</v>
      </c>
      <c r="E20" s="5" t="s">
        <v>102</v>
      </c>
      <c r="F20" s="32">
        <v>20.553999999999998</v>
      </c>
      <c r="G20" s="32">
        <v>1.3812500000000001</v>
      </c>
      <c r="H20" s="32">
        <v>0</v>
      </c>
      <c r="I20" s="32">
        <v>25.457599999999999</v>
      </c>
      <c r="J20" s="32">
        <v>11.1892</v>
      </c>
      <c r="K20" s="32">
        <v>0</v>
      </c>
      <c r="L20" s="32">
        <v>0</v>
      </c>
      <c r="M20" s="32">
        <v>6.7993800000000002</v>
      </c>
      <c r="N20" s="32">
        <v>0</v>
      </c>
      <c r="O20" s="32">
        <v>0</v>
      </c>
      <c r="P20" s="32">
        <v>0</v>
      </c>
      <c r="Q20" s="32">
        <v>0</v>
      </c>
      <c r="R20" s="32">
        <v>0</v>
      </c>
      <c r="S20" s="32">
        <v>0</v>
      </c>
      <c r="T20" s="32">
        <v>0</v>
      </c>
      <c r="U20" s="32">
        <v>0</v>
      </c>
      <c r="V20" s="32">
        <v>53.694800000000001</v>
      </c>
      <c r="W20" s="32">
        <v>5.78383</v>
      </c>
      <c r="X20" s="32">
        <v>9.6143199999999993</v>
      </c>
      <c r="Y20" s="32">
        <v>26.329000000000001</v>
      </c>
      <c r="Z20" s="32">
        <v>0.44568000000000002</v>
      </c>
      <c r="AA20" s="32">
        <v>32.325200000000002</v>
      </c>
      <c r="AB20" s="32">
        <v>32.804400000000001</v>
      </c>
      <c r="AC20" s="32">
        <f t="shared" si="0"/>
        <v>226.37866000000002</v>
      </c>
      <c r="AD20" s="19">
        <v>201.33680000000001</v>
      </c>
      <c r="AE20" s="52"/>
      <c r="AF20" s="7">
        <f t="shared" si="3"/>
        <v>0.1243779577305292</v>
      </c>
      <c r="AG20" s="3">
        <f t="shared" si="4"/>
        <v>0.1243779577305292</v>
      </c>
      <c r="AH20" s="32">
        <f t="shared" si="1"/>
        <v>25.041860000000014</v>
      </c>
      <c r="AI20" s="49">
        <f t="shared" si="2"/>
        <v>25.041860000000014</v>
      </c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</row>
    <row r="21" spans="1:47" ht="15.5" x14ac:dyDescent="0.35">
      <c r="A21" s="4" t="s">
        <v>14</v>
      </c>
      <c r="B21" s="5" t="s">
        <v>37</v>
      </c>
      <c r="C21" s="5">
        <v>2</v>
      </c>
      <c r="D21" s="41">
        <v>0.99999553573421551</v>
      </c>
      <c r="E21" s="5" t="s">
        <v>103</v>
      </c>
      <c r="F21" s="32">
        <v>14.9748</v>
      </c>
      <c r="G21" s="32">
        <v>7.3487700000000003E-2</v>
      </c>
      <c r="H21" s="32">
        <v>17.063199999999998</v>
      </c>
      <c r="I21" s="32">
        <v>0</v>
      </c>
      <c r="J21" s="32">
        <v>2.1779299999999999</v>
      </c>
      <c r="K21" s="32">
        <v>0</v>
      </c>
      <c r="L21" s="32">
        <v>0</v>
      </c>
      <c r="M21" s="32">
        <v>1.8803400000000001E-2</v>
      </c>
      <c r="N21" s="32">
        <v>22.4635</v>
      </c>
      <c r="O21" s="32">
        <v>0</v>
      </c>
      <c r="P21" s="32">
        <v>0</v>
      </c>
      <c r="Q21" s="32">
        <v>16.342700000000001</v>
      </c>
      <c r="R21" s="32">
        <v>0</v>
      </c>
      <c r="S21" s="32">
        <v>0</v>
      </c>
      <c r="T21" s="32">
        <v>0</v>
      </c>
      <c r="U21" s="32">
        <v>0</v>
      </c>
      <c r="V21" s="32">
        <v>39.765799999999999</v>
      </c>
      <c r="W21" s="32">
        <v>0.32938200000000001</v>
      </c>
      <c r="X21" s="32">
        <v>2.9686919999999999</v>
      </c>
      <c r="Y21" s="32">
        <v>16.698799999999999</v>
      </c>
      <c r="Z21" s="32">
        <v>3.59145</v>
      </c>
      <c r="AA21" s="32">
        <v>32.325200000000002</v>
      </c>
      <c r="AB21" s="32">
        <v>30.998799999999999</v>
      </c>
      <c r="AC21" s="32">
        <f t="shared" si="0"/>
        <v>199.79254510000001</v>
      </c>
      <c r="AD21" s="19">
        <v>189.4032</v>
      </c>
      <c r="AE21" s="52"/>
      <c r="AF21" s="7">
        <f t="shared" si="3"/>
        <v>5.4853060032776714E-2</v>
      </c>
      <c r="AG21" s="3">
        <f t="shared" si="4"/>
        <v>5.4853060032776714E-2</v>
      </c>
      <c r="AH21" s="32">
        <f t="shared" si="1"/>
        <v>10.389345100000014</v>
      </c>
      <c r="AI21" s="49">
        <f t="shared" si="2"/>
        <v>10.389345100000014</v>
      </c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</row>
    <row r="22" spans="1:47" ht="15.5" x14ac:dyDescent="0.35">
      <c r="A22" s="4" t="s">
        <v>15</v>
      </c>
      <c r="B22" s="5" t="s">
        <v>37</v>
      </c>
      <c r="C22" s="5">
        <v>3</v>
      </c>
      <c r="D22" s="41">
        <v>0.95922908582672817</v>
      </c>
      <c r="E22" s="5" t="s">
        <v>104</v>
      </c>
      <c r="F22" s="32">
        <v>5.4507500000000002</v>
      </c>
      <c r="G22" s="32">
        <v>0.35536299999999998</v>
      </c>
      <c r="H22" s="32">
        <v>0</v>
      </c>
      <c r="I22" s="32">
        <v>1.3281400000000001</v>
      </c>
      <c r="J22" s="32">
        <v>2.6531899999999999</v>
      </c>
      <c r="K22" s="32">
        <v>7.9895499999999994E-2</v>
      </c>
      <c r="L22" s="32">
        <v>0</v>
      </c>
      <c r="M22" s="32">
        <v>2.9731900000000002</v>
      </c>
      <c r="N22" s="32">
        <v>0</v>
      </c>
      <c r="O22" s="32">
        <v>0</v>
      </c>
      <c r="P22" s="32">
        <v>0</v>
      </c>
      <c r="Q22" s="32">
        <v>0</v>
      </c>
      <c r="R22" s="32">
        <v>0</v>
      </c>
      <c r="S22" s="32">
        <v>0</v>
      </c>
      <c r="T22" s="32">
        <v>0</v>
      </c>
      <c r="U22" s="32">
        <v>33.0914</v>
      </c>
      <c r="V22" s="32">
        <v>14.5025</v>
      </c>
      <c r="W22" s="32">
        <v>3.7751299999999999</v>
      </c>
      <c r="X22" s="32">
        <v>2.6146940000000001</v>
      </c>
      <c r="Y22" s="32">
        <v>7.2857099999999999</v>
      </c>
      <c r="Z22" s="32">
        <v>2.94103E-2</v>
      </c>
      <c r="AA22" s="32">
        <v>32.325200000000002</v>
      </c>
      <c r="AB22" s="32">
        <v>18.324999999999999</v>
      </c>
      <c r="AC22" s="32">
        <f t="shared" si="0"/>
        <v>124.78957279999999</v>
      </c>
      <c r="AD22" s="19">
        <v>142.4556</v>
      </c>
      <c r="AE22" s="52"/>
      <c r="AF22" s="7">
        <f t="shared" si="3"/>
        <v>-0.12401075984376897</v>
      </c>
      <c r="AG22" s="3">
        <f t="shared" si="4"/>
        <v>0.12401075984376897</v>
      </c>
      <c r="AH22" s="32">
        <f t="shared" si="1"/>
        <v>-17.666027200000016</v>
      </c>
      <c r="AI22" s="49">
        <f t="shared" si="2"/>
        <v>17.666027200000016</v>
      </c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</row>
    <row r="23" spans="1:47" ht="15.5" x14ac:dyDescent="0.35">
      <c r="A23" s="4" t="s">
        <v>4</v>
      </c>
      <c r="B23" s="5" t="s">
        <v>37</v>
      </c>
      <c r="C23" s="5">
        <v>1</v>
      </c>
      <c r="D23" s="41">
        <v>1</v>
      </c>
      <c r="E23" s="5" t="s">
        <v>105</v>
      </c>
      <c r="F23" s="32">
        <v>12.2903</v>
      </c>
      <c r="G23" s="32">
        <v>11.551500000000001</v>
      </c>
      <c r="H23" s="32">
        <v>0</v>
      </c>
      <c r="I23" s="32">
        <v>20.8613</v>
      </c>
      <c r="J23" s="32">
        <v>0.58789499999999995</v>
      </c>
      <c r="K23" s="32">
        <v>0</v>
      </c>
      <c r="L23" s="32">
        <v>0</v>
      </c>
      <c r="M23" s="32">
        <v>2.1599200000000001</v>
      </c>
      <c r="N23" s="32">
        <v>24.784199999999998</v>
      </c>
      <c r="O23" s="32">
        <v>0</v>
      </c>
      <c r="P23" s="32">
        <v>0</v>
      </c>
      <c r="Q23" s="32">
        <v>0</v>
      </c>
      <c r="R23" s="32">
        <v>0</v>
      </c>
      <c r="S23" s="32">
        <v>0</v>
      </c>
      <c r="T23" s="32">
        <v>0</v>
      </c>
      <c r="U23" s="32">
        <v>0</v>
      </c>
      <c r="V23" s="32">
        <v>32.257899999999999</v>
      </c>
      <c r="W23" s="32">
        <v>6.8629899999999999</v>
      </c>
      <c r="X23" s="32">
        <v>4.8381499999999997</v>
      </c>
      <c r="Y23" s="32">
        <v>15.9109</v>
      </c>
      <c r="Z23" s="32">
        <v>0.57915700000000003</v>
      </c>
      <c r="AA23" s="32">
        <v>32.325200000000002</v>
      </c>
      <c r="AB23" s="32">
        <v>37.631399999999999</v>
      </c>
      <c r="AC23" s="32">
        <f t="shared" si="0"/>
        <v>202.64081200000004</v>
      </c>
      <c r="AD23" s="19">
        <v>217.49260000000001</v>
      </c>
      <c r="AE23" s="52"/>
      <c r="AF23" s="7">
        <f t="shared" si="3"/>
        <v>-6.8286406066229238E-2</v>
      </c>
      <c r="AG23" s="3">
        <f t="shared" si="4"/>
        <v>6.8286406066229238E-2</v>
      </c>
      <c r="AH23" s="32">
        <f t="shared" si="1"/>
        <v>-14.851787999999971</v>
      </c>
      <c r="AI23" s="49">
        <f t="shared" si="2"/>
        <v>14.851787999999971</v>
      </c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</row>
    <row r="24" spans="1:47" ht="15.5" x14ac:dyDescent="0.35">
      <c r="A24" s="4" t="s">
        <v>64</v>
      </c>
      <c r="B24" s="5" t="s">
        <v>85</v>
      </c>
      <c r="C24" s="5">
        <v>2</v>
      </c>
      <c r="D24" s="41">
        <v>0.66369619201905761</v>
      </c>
      <c r="E24" s="5" t="s">
        <v>12</v>
      </c>
      <c r="F24" s="32">
        <v>10.780799999999999</v>
      </c>
      <c r="G24" s="32">
        <v>1.39479</v>
      </c>
      <c r="H24" s="32">
        <v>0.39752799999999999</v>
      </c>
      <c r="I24" s="32">
        <v>0</v>
      </c>
      <c r="J24" s="32">
        <v>8.49575999999999</v>
      </c>
      <c r="K24" s="32">
        <v>4.37516999999999E-2</v>
      </c>
      <c r="L24" s="32">
        <v>0</v>
      </c>
      <c r="M24" s="32">
        <v>0.68708199999999997</v>
      </c>
      <c r="N24" s="32">
        <v>0.323328</v>
      </c>
      <c r="O24" s="32">
        <v>0</v>
      </c>
      <c r="P24" s="32">
        <v>0</v>
      </c>
      <c r="Q24" s="32">
        <v>0</v>
      </c>
      <c r="R24" s="32">
        <v>0</v>
      </c>
      <c r="S24" s="32">
        <v>0</v>
      </c>
      <c r="T24" s="32">
        <v>0</v>
      </c>
      <c r="U24" s="32">
        <v>0</v>
      </c>
      <c r="V24" s="32">
        <v>29.3582999999999</v>
      </c>
      <c r="W24" s="32">
        <v>8.4980399999999996</v>
      </c>
      <c r="X24" s="32">
        <v>6.23193999999999</v>
      </c>
      <c r="Y24" s="32">
        <v>17.720500000000001</v>
      </c>
      <c r="Z24" s="32">
        <v>4.9829499999999998</v>
      </c>
      <c r="AA24" s="32">
        <v>32.325200000000002</v>
      </c>
      <c r="AB24" s="32">
        <v>30.113700000000001</v>
      </c>
      <c r="AC24" s="32">
        <f t="shared" si="0"/>
        <v>151.3536696999999</v>
      </c>
      <c r="AD24" s="19">
        <v>153.00640000000001</v>
      </c>
      <c r="AE24" s="52"/>
      <c r="AF24" s="7">
        <f t="shared" si="3"/>
        <v>-1.0801706987420888E-2</v>
      </c>
      <c r="AG24" s="3">
        <f t="shared" si="4"/>
        <v>1.0801706987420888E-2</v>
      </c>
      <c r="AH24" s="32">
        <f t="shared" si="1"/>
        <v>-1.6527303000001154</v>
      </c>
      <c r="AI24" s="49">
        <f t="shared" si="2"/>
        <v>1.6527303000001154</v>
      </c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</row>
    <row r="25" spans="1:47" ht="15.5" x14ac:dyDescent="0.35">
      <c r="A25" s="4" t="s">
        <v>64</v>
      </c>
      <c r="B25" s="5" t="s">
        <v>85</v>
      </c>
      <c r="C25" s="5">
        <v>2</v>
      </c>
      <c r="D25" s="41">
        <v>0.33630380798094234</v>
      </c>
      <c r="E25" s="5" t="s">
        <v>20</v>
      </c>
      <c r="F25" s="32">
        <v>7.53317999999999</v>
      </c>
      <c r="G25" s="32">
        <v>1.9234199999999899</v>
      </c>
      <c r="H25" s="32">
        <v>0</v>
      </c>
      <c r="I25" s="32">
        <v>0</v>
      </c>
      <c r="J25" s="32">
        <v>1.1395599999999899</v>
      </c>
      <c r="K25" s="32">
        <v>0.38191199999999897</v>
      </c>
      <c r="L25" s="32">
        <v>0</v>
      </c>
      <c r="M25" s="32">
        <v>2.6272299999999902</v>
      </c>
      <c r="N25" s="32">
        <v>7.2235300000000002</v>
      </c>
      <c r="O25" s="32">
        <v>0</v>
      </c>
      <c r="P25" s="32">
        <v>0.14249499999999901</v>
      </c>
      <c r="Q25" s="32">
        <v>0</v>
      </c>
      <c r="R25" s="32">
        <v>0.37693900000000002</v>
      </c>
      <c r="S25" s="32">
        <v>0</v>
      </c>
      <c r="T25" s="32">
        <v>0</v>
      </c>
      <c r="U25" s="32">
        <v>0</v>
      </c>
      <c r="V25" s="32">
        <v>19.2622</v>
      </c>
      <c r="W25" s="32">
        <v>11.718789999999901</v>
      </c>
      <c r="X25" s="32">
        <v>8.3256499999999996</v>
      </c>
      <c r="Y25" s="32">
        <v>8.9015699999999907</v>
      </c>
      <c r="Z25" s="32">
        <v>1.65139999999999</v>
      </c>
      <c r="AA25" s="32">
        <v>32.325200000000002</v>
      </c>
      <c r="AB25" s="32">
        <v>34.158699999999897</v>
      </c>
      <c r="AC25" s="32">
        <f t="shared" si="0"/>
        <v>137.69177599999975</v>
      </c>
      <c r="AD25" s="19">
        <v>145.70959999999999</v>
      </c>
      <c r="AE25" s="52"/>
      <c r="AF25" s="7">
        <f t="shared" si="3"/>
        <v>-5.5026051818138591E-2</v>
      </c>
      <c r="AG25" s="3">
        <f t="shared" si="4"/>
        <v>5.5026051818138591E-2</v>
      </c>
      <c r="AH25" s="32">
        <f t="shared" si="1"/>
        <v>-8.0178240000002461</v>
      </c>
      <c r="AI25" s="49">
        <f t="shared" si="2"/>
        <v>8.0178240000002461</v>
      </c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</row>
    <row r="26" spans="1:47" ht="15.5" x14ac:dyDescent="0.35">
      <c r="A26" s="4" t="s">
        <v>3</v>
      </c>
      <c r="B26" s="5" t="s">
        <v>85</v>
      </c>
      <c r="C26" s="5">
        <v>1</v>
      </c>
      <c r="D26" s="41">
        <v>1</v>
      </c>
      <c r="E26" s="5" t="s">
        <v>228</v>
      </c>
      <c r="F26" s="32">
        <v>14.545299999999999</v>
      </c>
      <c r="G26" s="32">
        <v>4.0147300000000001</v>
      </c>
      <c r="H26" s="32">
        <v>0</v>
      </c>
      <c r="I26" s="32">
        <v>14.7006</v>
      </c>
      <c r="J26" s="32">
        <v>6.9756099999999996</v>
      </c>
      <c r="K26" s="32">
        <v>0.100027</v>
      </c>
      <c r="L26" s="32">
        <v>0</v>
      </c>
      <c r="M26" s="32">
        <v>6.7239100000000001</v>
      </c>
      <c r="N26" s="32">
        <v>0.739205</v>
      </c>
      <c r="O26" s="32">
        <v>0</v>
      </c>
      <c r="P26" s="32">
        <v>0</v>
      </c>
      <c r="Q26" s="32">
        <v>0</v>
      </c>
      <c r="R26" s="32">
        <v>0</v>
      </c>
      <c r="S26" s="32">
        <v>0</v>
      </c>
      <c r="T26" s="32">
        <v>0</v>
      </c>
      <c r="U26" s="32">
        <v>0</v>
      </c>
      <c r="V26" s="32">
        <v>37.433500000000002</v>
      </c>
      <c r="W26" s="32">
        <v>19.69875</v>
      </c>
      <c r="X26" s="32">
        <v>16.16291</v>
      </c>
      <c r="Y26" s="32">
        <v>18.5016</v>
      </c>
      <c r="Z26" s="32">
        <v>1.0610299999999999</v>
      </c>
      <c r="AA26" s="32">
        <v>32.325200000000002</v>
      </c>
      <c r="AB26" s="32">
        <v>36.808799999999998</v>
      </c>
      <c r="AC26" s="32">
        <f t="shared" si="0"/>
        <v>209.79117199999996</v>
      </c>
      <c r="AD26" s="19">
        <v>200.44399999999999</v>
      </c>
      <c r="AE26" s="52"/>
      <c r="AF26" s="7">
        <f t="shared" si="3"/>
        <v>4.6632336213605657E-2</v>
      </c>
      <c r="AG26" s="3">
        <f t="shared" si="4"/>
        <v>4.6632336213605657E-2</v>
      </c>
      <c r="AH26" s="32">
        <f t="shared" si="1"/>
        <v>9.3471719999999721</v>
      </c>
      <c r="AI26" s="49">
        <f t="shared" si="2"/>
        <v>9.3471719999999721</v>
      </c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</row>
    <row r="27" spans="1:47" ht="16" thickBot="1" x14ac:dyDescent="0.4">
      <c r="A27" s="41" t="s">
        <v>120</v>
      </c>
      <c r="B27" s="41" t="s">
        <v>117</v>
      </c>
      <c r="C27" s="5">
        <v>6</v>
      </c>
      <c r="D27" s="41">
        <v>0.53919490683131044</v>
      </c>
      <c r="E27" s="5" t="s">
        <v>107</v>
      </c>
      <c r="F27" s="32">
        <v>12.940299999999899</v>
      </c>
      <c r="G27" s="32">
        <v>10.053099999999899</v>
      </c>
      <c r="H27" s="32">
        <v>0</v>
      </c>
      <c r="I27" s="32">
        <v>0</v>
      </c>
      <c r="J27" s="32">
        <v>2.7073499999999902</v>
      </c>
      <c r="K27" s="32">
        <v>0.75801700000000005</v>
      </c>
      <c r="L27" s="32">
        <v>3.4177300000000001E-2</v>
      </c>
      <c r="M27" s="32">
        <v>6.5360899999999802</v>
      </c>
      <c r="N27" s="32">
        <v>2.0006400000000002</v>
      </c>
      <c r="O27" s="32">
        <v>0</v>
      </c>
      <c r="P27" s="32">
        <v>0</v>
      </c>
      <c r="Q27" s="32">
        <v>0.33961899999999901</v>
      </c>
      <c r="R27" s="32">
        <v>0.26674900000000001</v>
      </c>
      <c r="S27" s="32">
        <v>1.0670199999999901</v>
      </c>
      <c r="T27" s="32">
        <v>0</v>
      </c>
      <c r="U27" s="32">
        <v>0</v>
      </c>
      <c r="V27" s="32">
        <v>32.887099999999897</v>
      </c>
      <c r="W27" s="32">
        <v>23.464399999999898</v>
      </c>
      <c r="X27" s="32">
        <v>12.071489999999899</v>
      </c>
      <c r="Y27" s="32">
        <v>15.394600000000001</v>
      </c>
      <c r="Z27" s="32">
        <v>4.3582499999999902</v>
      </c>
      <c r="AA27" s="32">
        <v>32.325200000000002</v>
      </c>
      <c r="AB27" s="32">
        <v>29.134</v>
      </c>
      <c r="AC27" s="32">
        <f t="shared" si="0"/>
        <v>186.33810229999943</v>
      </c>
      <c r="AD27" s="19">
        <v>188.54500000000002</v>
      </c>
      <c r="AE27" s="52"/>
      <c r="AF27" s="7">
        <f t="shared" si="3"/>
        <v>-1.1704885836275592E-2</v>
      </c>
      <c r="AG27" s="3">
        <f t="shared" si="4"/>
        <v>1.1704885836275592E-2</v>
      </c>
      <c r="AH27" s="32">
        <f t="shared" si="1"/>
        <v>-2.2068977000005816</v>
      </c>
      <c r="AI27" s="49">
        <f t="shared" si="2"/>
        <v>2.2068977000005816</v>
      </c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</row>
    <row r="28" spans="1:47" ht="15.5" x14ac:dyDescent="0.35">
      <c r="A28" s="129" t="s">
        <v>79</v>
      </c>
      <c r="B28" s="130"/>
      <c r="C28" s="130"/>
      <c r="D28" s="130"/>
      <c r="E28" s="131"/>
      <c r="F28" s="22">
        <f t="shared" ref="F28:AD28" si="5">AVERAGE(F3:F27)</f>
        <v>9.637450599999994</v>
      </c>
      <c r="G28" s="22">
        <f t="shared" si="5"/>
        <v>4.2545317741599948</v>
      </c>
      <c r="H28" s="22">
        <f t="shared" si="5"/>
        <v>1.699981158719996</v>
      </c>
      <c r="I28" s="22">
        <f t="shared" si="5"/>
        <v>8.4764144000000012</v>
      </c>
      <c r="J28" s="22">
        <f t="shared" si="5"/>
        <v>2.5730426133333317</v>
      </c>
      <c r="K28" s="22">
        <f t="shared" si="5"/>
        <v>0.16502022550799991</v>
      </c>
      <c r="L28" s="22">
        <f t="shared" si="5"/>
        <v>1.8948848000000004E-2</v>
      </c>
      <c r="M28" s="22">
        <f t="shared" si="5"/>
        <v>3.2067822910799997</v>
      </c>
      <c r="N28" s="22">
        <f t="shared" si="5"/>
        <v>3.7488834400000002</v>
      </c>
      <c r="O28" s="22">
        <f t="shared" si="5"/>
        <v>0</v>
      </c>
      <c r="P28" s="22">
        <f t="shared" si="5"/>
        <v>5.6997999999999606E-3</v>
      </c>
      <c r="Q28" s="22">
        <f t="shared" si="5"/>
        <v>0.66729276000000004</v>
      </c>
      <c r="R28" s="22">
        <f t="shared" si="5"/>
        <v>0.12975064662400002</v>
      </c>
      <c r="S28" s="22">
        <f t="shared" si="5"/>
        <v>0.14867519999999962</v>
      </c>
      <c r="T28" s="22">
        <f t="shared" si="5"/>
        <v>2.2414511999999998</v>
      </c>
      <c r="U28" s="22">
        <f t="shared" si="5"/>
        <v>2.6124631999999997</v>
      </c>
      <c r="V28" s="22">
        <f t="shared" si="5"/>
        <v>24.944748399999984</v>
      </c>
      <c r="W28" s="22">
        <f t="shared" si="5"/>
        <v>12.277272672799986</v>
      </c>
      <c r="X28" s="22">
        <f t="shared" si="5"/>
        <v>14.734080717599989</v>
      </c>
      <c r="Y28" s="22">
        <f t="shared" si="5"/>
        <v>12.880635599999998</v>
      </c>
      <c r="Z28" s="22">
        <f t="shared" si="5"/>
        <v>2.8492466519999948</v>
      </c>
      <c r="AA28" s="22">
        <f t="shared" si="5"/>
        <v>32.325200000000002</v>
      </c>
      <c r="AB28" s="22">
        <f t="shared" si="5"/>
        <v>29.839299999999994</v>
      </c>
      <c r="AC28" s="22">
        <f t="shared" si="5"/>
        <v>169.43687219982527</v>
      </c>
      <c r="AD28" s="22">
        <f t="shared" si="5"/>
        <v>166.90206320000001</v>
      </c>
      <c r="AE28" s="16" t="s">
        <v>70</v>
      </c>
      <c r="AF28" s="17">
        <f>AVERAGE(AF3:AF27)</f>
        <v>1.5228901250161152E-2</v>
      </c>
      <c r="AG28" s="45">
        <f>AVERAGE(AG3:AG27)</f>
        <v>7.4575264264288524E-2</v>
      </c>
      <c r="AH28" s="17">
        <f>AVERAGE(AH3:AH27)</f>
        <v>2.5348089998252634</v>
      </c>
      <c r="AI28" s="48">
        <f>AVERAGE(AI3:AI27)</f>
        <v>12.481035119729372</v>
      </c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</row>
    <row r="29" spans="1:47" ht="16" thickBot="1" x14ac:dyDescent="0.4">
      <c r="A29" s="122" t="s">
        <v>80</v>
      </c>
      <c r="B29" s="123"/>
      <c r="C29" s="123"/>
      <c r="D29" s="123"/>
      <c r="E29" s="124"/>
      <c r="F29" s="24">
        <f t="shared" ref="F29:AB29" si="6">AVERAGE(F3/$AC3, F4/$AC4, F5/$AC5, F6/$AC6, F7/$AC7, F12/$AC12, F13/$AC13, F14/$AC14, F15/$AC15, F16/$AC16, F17/$AC17, F18/$AC18, F19/$AC19, F20/$AC20, F21/$AC21, F22/$AC22, F23/$AC23, F24/$AC24,  F25/$AC25, F26/$AC26, F27/$AC27,F8/$AC8, F9/$AC9, F10/$AC10, F11/$AC11)</f>
        <v>5.3589371228496489E-2</v>
      </c>
      <c r="G29" s="24">
        <f t="shared" si="6"/>
        <v>2.5173581368682741E-2</v>
      </c>
      <c r="H29" s="24">
        <f t="shared" si="6"/>
        <v>1.207762190150863E-2</v>
      </c>
      <c r="I29" s="24">
        <f t="shared" si="6"/>
        <v>4.4823490566237946E-2</v>
      </c>
      <c r="J29" s="24">
        <f t="shared" si="6"/>
        <v>1.4015742233700416E-2</v>
      </c>
      <c r="K29" s="24">
        <f t="shared" si="6"/>
        <v>9.2912249462829817E-4</v>
      </c>
      <c r="L29" s="24">
        <f t="shared" si="6"/>
        <v>8.6987200313088259E-5</v>
      </c>
      <c r="M29" s="24">
        <f t="shared" si="6"/>
        <v>1.7853192816893685E-2</v>
      </c>
      <c r="N29" s="24">
        <f t="shared" si="6"/>
        <v>2.0715071975484965E-2</v>
      </c>
      <c r="O29" s="24">
        <f t="shared" si="6"/>
        <v>0</v>
      </c>
      <c r="P29" s="24">
        <f t="shared" si="6"/>
        <v>4.1395355376925132E-5</v>
      </c>
      <c r="Q29" s="24">
        <f t="shared" si="6"/>
        <v>3.3448377164419841E-3</v>
      </c>
      <c r="R29" s="24">
        <f t="shared" si="6"/>
        <v>6.3942498457123561E-4</v>
      </c>
      <c r="S29" s="24">
        <f t="shared" si="6"/>
        <v>8.0847407083088564E-4</v>
      </c>
      <c r="T29" s="24">
        <f t="shared" si="6"/>
        <v>1.4025285370070462E-2</v>
      </c>
      <c r="U29" s="24">
        <f t="shared" si="6"/>
        <v>1.8967209351524749E-2</v>
      </c>
      <c r="V29" s="24">
        <f t="shared" si="6"/>
        <v>0.13879655599332963</v>
      </c>
      <c r="W29" s="24">
        <f t="shared" si="6"/>
        <v>7.2000835019349591E-2</v>
      </c>
      <c r="X29" s="24">
        <f t="shared" si="6"/>
        <v>8.8720714208350343E-2</v>
      </c>
      <c r="Y29" s="24">
        <f t="shared" si="6"/>
        <v>7.2370913024212752E-2</v>
      </c>
      <c r="Z29" s="24">
        <f t="shared" si="6"/>
        <v>2.1414006700045177E-2</v>
      </c>
      <c r="AA29" s="24">
        <f t="shared" si="6"/>
        <v>0.20103159149826161</v>
      </c>
      <c r="AB29" s="24">
        <f t="shared" si="6"/>
        <v>0.17857457492168838</v>
      </c>
      <c r="AC29" s="23" t="s">
        <v>81</v>
      </c>
      <c r="AD29" s="32">
        <f>PEARSON(AC3:AC27,AD3:AD27)</f>
        <v>0.91011845879897579</v>
      </c>
      <c r="AE29" s="18" t="s">
        <v>71</v>
      </c>
      <c r="AF29" s="1">
        <f>_xlfn.VAR.P(AF3:AF27)</f>
        <v>8.4287663442271597E-3</v>
      </c>
      <c r="AG29" s="1">
        <f>_xlfn.VAR.P(AG3:AG27)</f>
        <v>3.0992157374258519E-3</v>
      </c>
      <c r="AH29" s="1">
        <f>_xlfn.VAR.P(AH3:AH27)</f>
        <v>238.98682747058189</v>
      </c>
      <c r="AI29" s="46">
        <f>_xlfn.VAR.P(AI3:AI27)</f>
        <v>89.635846476259061</v>
      </c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</row>
    <row r="30" spans="1:47" ht="16" thickBot="1" x14ac:dyDescent="0.4">
      <c r="L30" s="40"/>
      <c r="M30" s="40"/>
      <c r="T30" s="51"/>
      <c r="U30" s="51"/>
      <c r="AC30" s="25"/>
      <c r="AD30" s="26"/>
      <c r="AE30" s="18" t="s">
        <v>72</v>
      </c>
      <c r="AF30" s="1">
        <f>_xlfn.STDEV.P(AF3:AF27)</f>
        <v>9.1808313045318279E-2</v>
      </c>
      <c r="AG30" s="1">
        <f>_xlfn.STDEV.P(AG3:AG27)</f>
        <v>5.5670600296977686E-2</v>
      </c>
      <c r="AH30" s="1">
        <f>_xlfn.STDEV.P(AH3:AH27)</f>
        <v>15.459198797822022</v>
      </c>
      <c r="AI30" s="46">
        <f>_xlfn.STDEV.P(AI3:AI27)</f>
        <v>9.4676209512347427</v>
      </c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</row>
    <row r="31" spans="1:47" ht="16" thickBot="1" x14ac:dyDescent="0.4">
      <c r="L31" s="40"/>
      <c r="M31" s="40"/>
      <c r="T31" s="51"/>
      <c r="U31" s="51"/>
      <c r="Y31" s="51"/>
      <c r="Z31" s="51"/>
      <c r="AA31" s="51"/>
      <c r="AB31" s="51"/>
      <c r="AC31" s="51"/>
      <c r="AD31" s="51"/>
      <c r="AE31" s="27" t="s">
        <v>73</v>
      </c>
      <c r="AF31" s="1">
        <f>_xlfn.CONFIDENCE.NORM(1-0.95, AF30, COUNTA($E$3:$E$27))</f>
        <v>3.5988197410040515E-2</v>
      </c>
      <c r="AG31" s="28">
        <f>_xlfn.CONFIDENCE.NORM(1-0.95, AG30, COUNTA($E$3:$E$27))</f>
        <v>2.1822474315960218E-2</v>
      </c>
      <c r="AH31" s="19">
        <f>_xlfn.CONFIDENCE.NORM(1-0.95, AH30, COUNTA($E$3:$E$27))</f>
        <v>6.0598945747152113</v>
      </c>
      <c r="AI31" s="46">
        <f>_xlfn.CONFIDENCE.NORM(1-0.95, AI30, COUNTA($E$3:$E$27))</f>
        <v>3.7112392167393877</v>
      </c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</row>
    <row r="32" spans="1:47" ht="29" x14ac:dyDescent="0.35">
      <c r="A32" s="66" t="s">
        <v>23</v>
      </c>
      <c r="B32" s="66" t="s">
        <v>170</v>
      </c>
      <c r="C32" s="66" t="s">
        <v>151</v>
      </c>
      <c r="D32" s="66" t="s">
        <v>168</v>
      </c>
      <c r="E32" s="66" t="s">
        <v>167</v>
      </c>
      <c r="F32" s="66" t="s">
        <v>164</v>
      </c>
      <c r="G32" s="66" t="s">
        <v>203</v>
      </c>
      <c r="H32" s="66" t="s">
        <v>165</v>
      </c>
      <c r="I32" s="66" t="s">
        <v>166</v>
      </c>
      <c r="J32" s="66" t="s">
        <v>198</v>
      </c>
      <c r="K32" s="66" t="s">
        <v>201</v>
      </c>
      <c r="L32" s="66" t="s">
        <v>197</v>
      </c>
      <c r="M32" s="66" t="s">
        <v>171</v>
      </c>
      <c r="N32" s="66" t="s">
        <v>169</v>
      </c>
      <c r="O32" s="66" t="s">
        <v>199</v>
      </c>
      <c r="T32" s="51"/>
      <c r="U32" s="51"/>
      <c r="Y32" s="51"/>
      <c r="Z32" s="51"/>
      <c r="AA32" s="51"/>
      <c r="AB32" s="51"/>
      <c r="AC32" s="51"/>
      <c r="AD32" s="51"/>
      <c r="AE32" s="27" t="s">
        <v>74</v>
      </c>
      <c r="AF32" s="1">
        <f>MIN(AF3:AF27,)</f>
        <v>-0.12570993564629535</v>
      </c>
      <c r="AG32" s="28">
        <f>MIN(AG3:AG27)</f>
        <v>7.0164381734502661E-3</v>
      </c>
      <c r="AH32" s="19">
        <f>MIN(AH3:AH27)</f>
        <v>-19.856354489799998</v>
      </c>
      <c r="AI32" s="46">
        <f>MIN(AI3:AI27)</f>
        <v>0.78486129999988918</v>
      </c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</row>
    <row r="33" spans="1:47" ht="16" thickBot="1" x14ac:dyDescent="0.4">
      <c r="A33" s="40" t="s">
        <v>221</v>
      </c>
      <c r="B33" s="70">
        <f>AA29</f>
        <v>0.20103159149826161</v>
      </c>
      <c r="C33" s="70">
        <f>AB29</f>
        <v>0.17857457492168838</v>
      </c>
      <c r="D33" s="70">
        <f>Z29</f>
        <v>2.1414006700045177E-2</v>
      </c>
      <c r="E33" s="70"/>
      <c r="F33" s="70">
        <f>J29+M29</f>
        <v>3.1868935050594099E-2</v>
      </c>
      <c r="G33" s="70">
        <f>K29+N29+L29+S29</f>
        <v>2.2539655741257238E-2</v>
      </c>
      <c r="H33" s="70">
        <f>O29+P29+Q29+R29</f>
        <v>4.0256580563901448E-3</v>
      </c>
      <c r="I33" s="70">
        <f>T29</f>
        <v>1.4025285370070462E-2</v>
      </c>
      <c r="J33" s="70">
        <f>G29+I29</f>
        <v>6.999707193492069E-2</v>
      </c>
      <c r="K33" s="70">
        <f>+H29</f>
        <v>1.207762190150863E-2</v>
      </c>
      <c r="L33" s="70">
        <f>W29</f>
        <v>7.2000835019349591E-2</v>
      </c>
      <c r="M33" s="70">
        <f>X29</f>
        <v>8.8720714208350343E-2</v>
      </c>
      <c r="N33" s="70">
        <f>F29+U29+V29+Y29</f>
        <v>0.28372404959756359</v>
      </c>
      <c r="T33" s="51"/>
      <c r="U33" s="51"/>
      <c r="Y33" s="51"/>
      <c r="Z33" s="51"/>
      <c r="AA33" s="51"/>
      <c r="AB33" s="51"/>
      <c r="AC33" s="51"/>
      <c r="AD33" s="51"/>
      <c r="AE33" s="29" t="s">
        <v>46</v>
      </c>
      <c r="AF33" s="24">
        <f>MAX(AF3:AF27)</f>
        <v>0.20980376419972552</v>
      </c>
      <c r="AG33" s="30">
        <f>MAX(AG3:AG27)</f>
        <v>0.20980376419972552</v>
      </c>
      <c r="AH33" s="31">
        <f>MAX(AH3:AH27)</f>
        <v>37.344314734000022</v>
      </c>
      <c r="AI33" s="47">
        <f>MAX(AI3:AI27)</f>
        <v>37.344314734000022</v>
      </c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</row>
    <row r="34" spans="1:47" ht="15.5" x14ac:dyDescent="0.35">
      <c r="K34" s="6"/>
      <c r="M34" s="40"/>
      <c r="T34" s="51"/>
      <c r="U34" s="51"/>
      <c r="Y34" s="51"/>
      <c r="Z34" s="51"/>
      <c r="AA34" s="51"/>
      <c r="AB34" s="51"/>
      <c r="AC34" s="51"/>
      <c r="AD34" s="51"/>
      <c r="AI34" s="2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</row>
    <row r="35" spans="1:47" ht="15.5" x14ac:dyDescent="0.35">
      <c r="A35" s="51"/>
      <c r="B35" s="51"/>
      <c r="C35" s="51"/>
      <c r="D35" s="51"/>
      <c r="Y35" s="51"/>
      <c r="Z35" s="51"/>
      <c r="AA35" s="51"/>
      <c r="AB35" s="51"/>
      <c r="AC35" s="51"/>
      <c r="AD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</row>
    <row r="36" spans="1:47" ht="15.5" x14ac:dyDescent="0.35">
      <c r="A36" s="51"/>
      <c r="B36" s="51"/>
      <c r="C36" s="51"/>
      <c r="D36" s="51"/>
      <c r="Y36" s="51"/>
      <c r="Z36" s="51"/>
      <c r="AA36" s="51"/>
      <c r="AB36" s="51"/>
      <c r="AC36" s="51"/>
      <c r="AD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</row>
    <row r="37" spans="1:47" ht="15.5" x14ac:dyDescent="0.35">
      <c r="A37" s="51"/>
      <c r="B37" s="51"/>
      <c r="C37" s="51"/>
      <c r="D37" s="51"/>
      <c r="F37" s="2"/>
      <c r="G37" s="2"/>
      <c r="I37" s="58"/>
      <c r="Y37" s="51"/>
      <c r="Z37" s="51"/>
      <c r="AA37" s="51"/>
      <c r="AB37" s="51"/>
      <c r="AC37" s="51"/>
      <c r="AD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</row>
    <row r="38" spans="1:47" ht="15.5" x14ac:dyDescent="0.35">
      <c r="A38" s="51"/>
      <c r="B38" s="51"/>
      <c r="C38" s="51"/>
      <c r="D38" s="51"/>
      <c r="Y38" s="51"/>
      <c r="Z38" s="51"/>
      <c r="AA38" s="51"/>
      <c r="AB38" s="51"/>
      <c r="AC38" s="51"/>
      <c r="AD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</row>
    <row r="39" spans="1:47" ht="15.5" x14ac:dyDescent="0.35">
      <c r="A39" s="51"/>
      <c r="B39" s="51"/>
      <c r="C39" s="51"/>
      <c r="D39" s="51"/>
      <c r="F39" s="59"/>
      <c r="Y39" s="51"/>
      <c r="Z39" s="51"/>
      <c r="AA39" s="51"/>
      <c r="AB39" s="51"/>
      <c r="AC39" s="51"/>
      <c r="AD39" s="51"/>
    </row>
    <row r="40" spans="1:47" ht="15.5" x14ac:dyDescent="0.35">
      <c r="A40" s="51"/>
      <c r="B40" s="51"/>
      <c r="C40" s="51"/>
      <c r="D40" s="51"/>
      <c r="Y40" s="51"/>
      <c r="Z40" s="51"/>
      <c r="AA40" s="51"/>
      <c r="AB40" s="51"/>
      <c r="AC40" s="51"/>
      <c r="AD40" s="51"/>
    </row>
    <row r="41" spans="1:47" ht="15.5" x14ac:dyDescent="0.35">
      <c r="A41" s="51"/>
      <c r="B41" s="51"/>
      <c r="C41" s="51"/>
      <c r="D41" s="51"/>
      <c r="T41" s="40" t="s">
        <v>212</v>
      </c>
      <c r="Y41" s="51"/>
      <c r="Z41" s="51"/>
      <c r="AA41" s="51"/>
      <c r="AB41" s="51"/>
      <c r="AC41" s="51"/>
      <c r="AD41" s="51"/>
    </row>
    <row r="42" spans="1:47" ht="15.5" x14ac:dyDescent="0.35">
      <c r="A42" s="51"/>
      <c r="B42" s="51"/>
      <c r="C42" s="51"/>
      <c r="D42" s="51"/>
      <c r="T42" s="40">
        <v>0</v>
      </c>
      <c r="Y42" s="51"/>
      <c r="Z42" s="51"/>
      <c r="AA42" s="51"/>
      <c r="AB42" s="51"/>
      <c r="AC42" s="51"/>
      <c r="AD42" s="51"/>
    </row>
    <row r="43" spans="1:47" ht="15.5" x14ac:dyDescent="0.35">
      <c r="A43" s="51"/>
      <c r="B43" s="51"/>
      <c r="C43" s="51"/>
      <c r="D43" s="51"/>
      <c r="F43" s="57"/>
      <c r="T43" s="40">
        <v>260</v>
      </c>
      <c r="Y43" s="51"/>
      <c r="Z43" s="51"/>
      <c r="AA43" s="51"/>
      <c r="AB43" s="51"/>
      <c r="AC43" s="51"/>
      <c r="AD43" s="51"/>
    </row>
    <row r="44" spans="1:47" ht="15.5" x14ac:dyDescent="0.35">
      <c r="A44" s="51"/>
      <c r="B44" s="51"/>
      <c r="C44" s="51"/>
      <c r="D44" s="51"/>
      <c r="Y44" s="51"/>
      <c r="Z44" s="51"/>
      <c r="AA44" s="51"/>
      <c r="AB44" s="51"/>
      <c r="AC44" s="51"/>
      <c r="AD44" s="51"/>
    </row>
    <row r="45" spans="1:47" ht="15" customHeight="1" x14ac:dyDescent="0.35">
      <c r="A45" s="51"/>
      <c r="B45" s="51"/>
      <c r="C45" s="51"/>
      <c r="D45" s="51"/>
      <c r="Y45" s="51"/>
      <c r="Z45" s="51"/>
      <c r="AA45" s="51"/>
      <c r="AB45" s="51"/>
      <c r="AC45" s="51"/>
      <c r="AD45" s="51"/>
    </row>
    <row r="46" spans="1:47" ht="15" customHeight="1" x14ac:dyDescent="0.35">
      <c r="A46" s="51"/>
      <c r="B46" s="51"/>
      <c r="C46" s="51"/>
      <c r="D46" s="51"/>
      <c r="Y46" s="51"/>
      <c r="Z46" s="51"/>
      <c r="AA46" s="51"/>
      <c r="AB46" s="51"/>
      <c r="AC46" s="51"/>
      <c r="AD46" s="51"/>
    </row>
    <row r="47" spans="1:47" ht="15" customHeight="1" x14ac:dyDescent="0.35">
      <c r="A47" s="51"/>
      <c r="B47" s="51"/>
      <c r="C47" s="51"/>
      <c r="D47" s="51"/>
      <c r="Y47" s="51"/>
      <c r="Z47" s="51"/>
      <c r="AA47" s="51"/>
      <c r="AB47" s="51"/>
      <c r="AC47" s="51"/>
      <c r="AD47" s="51"/>
    </row>
    <row r="48" spans="1:47" ht="15" customHeight="1" x14ac:dyDescent="0.35">
      <c r="Y48" s="51"/>
      <c r="Z48" s="51"/>
      <c r="AA48" s="51"/>
      <c r="AB48" s="51"/>
      <c r="AC48" s="51"/>
      <c r="AD48" s="51"/>
    </row>
    <row r="49" spans="2:30" ht="15" customHeight="1" x14ac:dyDescent="0.35">
      <c r="Y49" s="51"/>
      <c r="Z49" s="51"/>
      <c r="AA49" s="51"/>
      <c r="AB49" s="51"/>
      <c r="AC49" s="51"/>
      <c r="AD49" s="51"/>
    </row>
    <row r="50" spans="2:30" ht="15.5" x14ac:dyDescent="0.35">
      <c r="Y50" s="51"/>
      <c r="Z50" s="51"/>
      <c r="AA50" s="51"/>
      <c r="AB50" s="51"/>
      <c r="AC50" s="51"/>
      <c r="AD50" s="51"/>
    </row>
    <row r="51" spans="2:30" ht="15.5" x14ac:dyDescent="0.35">
      <c r="Y51" s="51"/>
      <c r="Z51" s="51"/>
      <c r="AA51" s="51"/>
      <c r="AB51" s="51"/>
      <c r="AC51" s="51"/>
      <c r="AD51" s="51"/>
    </row>
    <row r="52" spans="2:30" ht="15" customHeight="1" x14ac:dyDescent="0.35">
      <c r="L52" s="40"/>
      <c r="M52" s="40"/>
      <c r="Y52" s="51"/>
      <c r="Z52" s="51"/>
      <c r="AA52" s="51"/>
      <c r="AB52" s="51"/>
      <c r="AC52" s="51"/>
      <c r="AD52" s="51"/>
    </row>
    <row r="53" spans="2:30" ht="15.5" x14ac:dyDescent="0.35">
      <c r="L53" s="40"/>
      <c r="M53" s="40"/>
      <c r="Y53" s="51"/>
      <c r="Z53" s="51"/>
      <c r="AA53" s="51"/>
      <c r="AB53" s="51"/>
      <c r="AC53" s="51"/>
      <c r="AD53" s="51"/>
    </row>
    <row r="54" spans="2:30" x14ac:dyDescent="0.35">
      <c r="L54" s="40"/>
      <c r="M54" s="40"/>
    </row>
    <row r="55" spans="2:30" x14ac:dyDescent="0.35">
      <c r="L55" s="40"/>
      <c r="M55" s="40"/>
    </row>
    <row r="56" spans="2:30" x14ac:dyDescent="0.35">
      <c r="L56" s="40"/>
      <c r="M56" s="40"/>
    </row>
    <row r="57" spans="2:30" ht="15" thickBot="1" x14ac:dyDescent="0.4">
      <c r="L57" s="40"/>
      <c r="M57" s="40"/>
    </row>
    <row r="58" spans="2:30" ht="29" x14ac:dyDescent="0.35">
      <c r="B58" s="66" t="s">
        <v>23</v>
      </c>
      <c r="C58" s="66" t="s">
        <v>170</v>
      </c>
      <c r="D58" s="66" t="s">
        <v>151</v>
      </c>
      <c r="E58" s="66" t="s">
        <v>168</v>
      </c>
      <c r="F58" s="66" t="s">
        <v>167</v>
      </c>
      <c r="G58" s="66" t="s">
        <v>164</v>
      </c>
      <c r="H58" s="66" t="s">
        <v>203</v>
      </c>
      <c r="I58" s="66" t="s">
        <v>165</v>
      </c>
      <c r="J58" s="66" t="s">
        <v>166</v>
      </c>
      <c r="K58" s="66" t="s">
        <v>198</v>
      </c>
      <c r="L58" s="66" t="s">
        <v>201</v>
      </c>
      <c r="M58" s="66" t="s">
        <v>197</v>
      </c>
      <c r="N58" s="66" t="s">
        <v>171</v>
      </c>
      <c r="O58" s="66" t="s">
        <v>169</v>
      </c>
      <c r="P58" s="66" t="s">
        <v>199</v>
      </c>
    </row>
    <row r="59" spans="2:30" x14ac:dyDescent="0.35">
      <c r="B59" s="67" t="s">
        <v>176</v>
      </c>
      <c r="C59" s="58">
        <f>AA3</f>
        <v>32.325200000000002</v>
      </c>
      <c r="D59" s="58">
        <f>AB3</f>
        <v>30.502199999999998</v>
      </c>
      <c r="E59" s="58">
        <f>Z3</f>
        <v>1.2533300000000001</v>
      </c>
      <c r="F59" s="58"/>
      <c r="G59" s="58">
        <f>J3+M3</f>
        <v>9.7853899999999996</v>
      </c>
      <c r="H59" s="58">
        <f>K3+N3+L3+S3</f>
        <v>0</v>
      </c>
      <c r="I59" s="58">
        <f>O3+P3+Q3+R3</f>
        <v>0</v>
      </c>
      <c r="J59" s="58">
        <f>T3</f>
        <v>0</v>
      </c>
      <c r="K59" s="65">
        <f>G3+I3</f>
        <v>14.4529</v>
      </c>
      <c r="L59" s="58">
        <f>H3</f>
        <v>0</v>
      </c>
      <c r="M59" s="65">
        <f>W3</f>
        <v>9.5042299999999997</v>
      </c>
      <c r="N59" s="58">
        <f>X3</f>
        <v>11.89593</v>
      </c>
      <c r="O59" s="58">
        <f>F3+U3+V3+Y3</f>
        <v>44.598779999999998</v>
      </c>
      <c r="P59" s="58"/>
      <c r="Q59" s="58"/>
    </row>
    <row r="60" spans="2:30" x14ac:dyDescent="0.35">
      <c r="B60" s="68"/>
      <c r="C60" s="58"/>
      <c r="D60" s="58"/>
      <c r="E60" s="58"/>
      <c r="F60" s="58"/>
      <c r="G60" s="58"/>
      <c r="H60" s="58"/>
      <c r="I60" s="58"/>
      <c r="J60" s="58"/>
      <c r="K60" s="65"/>
      <c r="L60" s="58"/>
      <c r="M60" s="65"/>
      <c r="N60" s="58"/>
      <c r="O60" s="58"/>
      <c r="P60" s="58">
        <f>AD3</f>
        <v>172.69880000000001</v>
      </c>
      <c r="Q60" s="58"/>
    </row>
    <row r="61" spans="2:30" x14ac:dyDescent="0.35">
      <c r="B61" s="69" t="s">
        <v>200</v>
      </c>
      <c r="C61" s="58"/>
      <c r="D61" s="58"/>
      <c r="E61" s="58"/>
      <c r="F61" s="58"/>
      <c r="G61" s="58"/>
      <c r="H61" s="58"/>
      <c r="I61" s="58"/>
      <c r="J61" s="58"/>
      <c r="K61" s="65"/>
      <c r="L61" s="58"/>
      <c r="M61" s="65"/>
      <c r="N61" s="58"/>
      <c r="O61" s="58"/>
      <c r="P61" s="58"/>
    </row>
    <row r="62" spans="2:30" x14ac:dyDescent="0.35">
      <c r="B62" s="67" t="s">
        <v>178</v>
      </c>
      <c r="C62" s="58">
        <f>AA4</f>
        <v>32.325200000000002</v>
      </c>
      <c r="D62" s="58">
        <f>AB4</f>
        <v>30.931699999999999</v>
      </c>
      <c r="E62" s="58">
        <f>Z4</f>
        <v>0.95244200000000001</v>
      </c>
      <c r="F62" s="58"/>
      <c r="G62" s="58">
        <f>J4+M4</f>
        <v>8.4692399999999992</v>
      </c>
      <c r="H62" s="58">
        <f>K4+N4+L4+S4</f>
        <v>0</v>
      </c>
      <c r="I62" s="58">
        <f>O4+P4+Q4+R4</f>
        <v>0</v>
      </c>
      <c r="J62" s="58">
        <f>T4</f>
        <v>0</v>
      </c>
      <c r="K62" s="65">
        <f>G4+I4</f>
        <v>9.7596399999999992</v>
      </c>
      <c r="L62" s="58">
        <f>H4</f>
        <v>0</v>
      </c>
      <c r="M62" s="65">
        <f>W4</f>
        <v>7.1392499999999997</v>
      </c>
      <c r="N62" s="58">
        <f>X4</f>
        <v>9.4129799999999992</v>
      </c>
      <c r="O62" s="58">
        <f>F4+U4+V4+Y4</f>
        <v>38.252279999999999</v>
      </c>
    </row>
    <row r="63" spans="2:30" x14ac:dyDescent="0.35">
      <c r="B63" s="68"/>
      <c r="C63" s="58"/>
      <c r="D63" s="58"/>
      <c r="E63" s="58"/>
      <c r="F63" s="58"/>
      <c r="G63" s="58"/>
      <c r="H63" s="58"/>
      <c r="I63" s="58"/>
      <c r="J63" s="58"/>
      <c r="K63" s="65"/>
      <c r="L63" s="58"/>
      <c r="M63" s="65"/>
      <c r="N63" s="58"/>
      <c r="O63" s="58"/>
      <c r="P63" s="58">
        <f>AD4</f>
        <v>156.97620000000001</v>
      </c>
    </row>
    <row r="64" spans="2:30" x14ac:dyDescent="0.35">
      <c r="B64" s="69"/>
      <c r="C64" s="58"/>
      <c r="D64" s="58"/>
      <c r="E64" s="58"/>
      <c r="F64" s="58"/>
      <c r="G64" s="58"/>
      <c r="H64" s="58"/>
      <c r="I64" s="58"/>
      <c r="J64" s="58"/>
      <c r="K64" s="65"/>
      <c r="L64" s="58"/>
      <c r="M64" s="65"/>
      <c r="N64" s="58"/>
      <c r="O64" s="58"/>
      <c r="P64" s="58"/>
    </row>
    <row r="65" spans="2:16" ht="15.75" customHeight="1" x14ac:dyDescent="0.35">
      <c r="B65" s="67" t="s">
        <v>175</v>
      </c>
      <c r="C65" s="58">
        <f>AA5</f>
        <v>32.325200000000002</v>
      </c>
      <c r="D65" s="58">
        <f>AB5</f>
        <v>29.392700000000001</v>
      </c>
      <c r="E65" s="58">
        <f>Z5</f>
        <v>2.2125599999999999</v>
      </c>
      <c r="F65" s="58"/>
      <c r="G65" s="58">
        <f>J5+M5</f>
        <v>13.82029</v>
      </c>
      <c r="H65" s="58">
        <f>K5+N5+L5+S5</f>
        <v>0.81384199999999995</v>
      </c>
      <c r="I65" s="58">
        <f>O5+P5+Q5+R5</f>
        <v>1.4734</v>
      </c>
      <c r="J65" s="58">
        <f>T5</f>
        <v>0</v>
      </c>
      <c r="K65" s="65">
        <f>G5+I5</f>
        <v>18.357869999999998</v>
      </c>
      <c r="L65" s="58">
        <f>H5</f>
        <v>0</v>
      </c>
      <c r="M65" s="65">
        <f>W5</f>
        <v>19.445699999999999</v>
      </c>
      <c r="N65" s="58">
        <f>X5</f>
        <v>19.538789999999999</v>
      </c>
      <c r="O65" s="58">
        <f>F5+U5+V5+Y5</f>
        <v>71.388199999999998</v>
      </c>
    </row>
    <row r="66" spans="2:16" ht="15.75" customHeight="1" x14ac:dyDescent="0.35">
      <c r="B66" s="68"/>
      <c r="C66" s="58"/>
      <c r="D66" s="58"/>
      <c r="E66" s="58"/>
      <c r="F66" s="58"/>
      <c r="G66" s="58"/>
      <c r="H66" s="58"/>
      <c r="I66" s="58"/>
      <c r="J66" s="58"/>
      <c r="K66" s="65"/>
      <c r="L66" s="58"/>
      <c r="M66" s="65"/>
      <c r="N66" s="58"/>
      <c r="O66" s="58"/>
      <c r="P66" s="58">
        <f>AD5</f>
        <v>219.7978</v>
      </c>
    </row>
    <row r="67" spans="2:16" x14ac:dyDescent="0.35">
      <c r="B67" s="69"/>
      <c r="C67" s="58"/>
      <c r="D67" s="58"/>
      <c r="E67" s="58"/>
      <c r="F67" s="58"/>
      <c r="G67" s="58"/>
      <c r="H67" s="58"/>
      <c r="I67" s="58"/>
      <c r="J67" s="58"/>
      <c r="K67" s="65"/>
      <c r="L67" s="58"/>
      <c r="M67" s="65"/>
      <c r="N67" s="58"/>
      <c r="O67" s="58"/>
      <c r="P67" s="58"/>
    </row>
    <row r="68" spans="2:16" x14ac:dyDescent="0.35">
      <c r="B68" s="67" t="s">
        <v>173</v>
      </c>
      <c r="C68" s="58">
        <f>AA6</f>
        <v>32.325200000000002</v>
      </c>
      <c r="D68" s="58">
        <f>AB6</f>
        <v>36.062800000000003</v>
      </c>
      <c r="E68" s="58">
        <f>Z6</f>
        <v>2.6785999999999999</v>
      </c>
      <c r="F68" s="58"/>
      <c r="G68" s="58">
        <f>J6+M6</f>
        <v>1.979805</v>
      </c>
      <c r="H68" s="58">
        <f>K6+N6+L6+S6</f>
        <v>1.9409469000000001</v>
      </c>
      <c r="I68" s="58">
        <f>O6+P6+Q6+R6</f>
        <v>0</v>
      </c>
      <c r="J68" s="58">
        <f>T6</f>
        <v>0</v>
      </c>
      <c r="K68" s="65">
        <f>G6+I6</f>
        <v>9.5121900000000004</v>
      </c>
      <c r="L68" s="58">
        <f>H6</f>
        <v>0</v>
      </c>
      <c r="M68" s="65">
        <f>W6</f>
        <v>23.817299999999999</v>
      </c>
      <c r="N68" s="58">
        <f>X6</f>
        <v>30.173639999999999</v>
      </c>
      <c r="O68" s="58">
        <f>F6+U6+V6+Y6</f>
        <v>18.989660000000001</v>
      </c>
    </row>
    <row r="69" spans="2:16" x14ac:dyDescent="0.35">
      <c r="B69" s="68"/>
      <c r="C69" s="58"/>
      <c r="D69" s="58"/>
      <c r="E69" s="58"/>
      <c r="F69" s="58"/>
      <c r="G69" s="58"/>
      <c r="H69" s="58"/>
      <c r="I69" s="58"/>
      <c r="J69" s="58"/>
      <c r="K69" s="65"/>
      <c r="L69" s="58"/>
      <c r="M69" s="65"/>
      <c r="N69" s="58"/>
      <c r="O69" s="58"/>
      <c r="P69" s="58">
        <f>AD6</f>
        <v>152.1182</v>
      </c>
    </row>
    <row r="70" spans="2:16" x14ac:dyDescent="0.35">
      <c r="B70" s="69"/>
      <c r="C70" s="58"/>
      <c r="D70" s="58"/>
      <c r="E70" s="58"/>
      <c r="F70" s="58"/>
      <c r="G70" s="58"/>
      <c r="H70" s="58"/>
      <c r="I70" s="58"/>
      <c r="J70" s="58"/>
      <c r="K70" s="65"/>
      <c r="L70" s="58"/>
      <c r="M70" s="65"/>
      <c r="N70" s="58"/>
      <c r="O70" s="58"/>
      <c r="P70" s="58"/>
    </row>
    <row r="71" spans="2:16" x14ac:dyDescent="0.35">
      <c r="B71" s="67" t="s">
        <v>182</v>
      </c>
      <c r="C71" s="58">
        <f>AA7</f>
        <v>32.325200000000002</v>
      </c>
      <c r="D71" s="58">
        <f>AB7</f>
        <v>19.915400000000002</v>
      </c>
      <c r="E71" s="58">
        <f>Z7</f>
        <v>0.51581200000000005</v>
      </c>
      <c r="F71" s="58"/>
      <c r="G71" s="58">
        <f>J7+M7</f>
        <v>0.916497377</v>
      </c>
      <c r="H71" s="58">
        <f>K7+N7+L7+S7</f>
        <v>26.375097360000002</v>
      </c>
      <c r="I71" s="58">
        <f>O7+P7+Q7+R7</f>
        <v>1.2744399999999999E-2</v>
      </c>
      <c r="J71" s="58">
        <f>T7</f>
        <v>0</v>
      </c>
      <c r="K71" s="65">
        <f>G7+I7</f>
        <v>10.669014654</v>
      </c>
      <c r="L71" s="58">
        <f>H7</f>
        <v>1.2220200000000001E-2</v>
      </c>
      <c r="M71" s="65">
        <f>W7</f>
        <v>1.3078199999999999E-3</v>
      </c>
      <c r="N71" s="58">
        <f>X7</f>
        <v>0.55275494000000003</v>
      </c>
      <c r="O71" s="58">
        <f>F7+U7+V7+Y7</f>
        <v>80.794799999999995</v>
      </c>
    </row>
    <row r="72" spans="2:16" x14ac:dyDescent="0.35">
      <c r="B72" s="68"/>
      <c r="C72" s="58"/>
      <c r="D72" s="58"/>
      <c r="E72" s="58"/>
      <c r="F72" s="58"/>
      <c r="G72" s="58"/>
      <c r="H72" s="58"/>
      <c r="I72" s="58"/>
      <c r="J72" s="58"/>
      <c r="K72" s="65"/>
      <c r="L72" s="58"/>
      <c r="M72" s="65"/>
      <c r="N72" s="58"/>
      <c r="O72" s="58"/>
      <c r="P72" s="58">
        <f>AD7</f>
        <v>169.6574</v>
      </c>
    </row>
    <row r="73" spans="2:16" x14ac:dyDescent="0.35">
      <c r="B73" s="69"/>
      <c r="C73" s="58"/>
      <c r="D73" s="58"/>
      <c r="E73" s="58"/>
      <c r="F73" s="58"/>
      <c r="G73" s="58"/>
      <c r="H73" s="58"/>
      <c r="I73" s="58"/>
      <c r="J73" s="58"/>
      <c r="K73" s="65"/>
      <c r="L73" s="58"/>
      <c r="M73" s="65"/>
      <c r="N73" s="58"/>
      <c r="O73" s="58"/>
      <c r="P73" s="58"/>
    </row>
    <row r="74" spans="2:16" x14ac:dyDescent="0.35">
      <c r="B74" s="67" t="s">
        <v>183</v>
      </c>
      <c r="C74" s="58">
        <f>AA12</f>
        <v>32.325200000000002</v>
      </c>
      <c r="D74" s="58">
        <f>AB12</f>
        <v>27.6129</v>
      </c>
      <c r="E74" s="58">
        <f>Z12</f>
        <v>2.2707000000000002</v>
      </c>
      <c r="F74" s="58"/>
      <c r="G74" s="58">
        <f>J12+M12</f>
        <v>0.76103900000000002</v>
      </c>
      <c r="H74" s="58">
        <f>K12+N12+L12+S12</f>
        <v>1.4778383000000002</v>
      </c>
      <c r="I74" s="58">
        <f>O12+P12+Q12+R12</f>
        <v>0</v>
      </c>
      <c r="J74" s="58">
        <f>T12</f>
        <v>0</v>
      </c>
      <c r="K74" s="65">
        <f>G12+I12</f>
        <v>4.4719339999999992</v>
      </c>
      <c r="L74" s="58">
        <f>H12</f>
        <v>21.7668999999999</v>
      </c>
      <c r="M74" s="65">
        <f>W12</f>
        <v>3.4697200000000001</v>
      </c>
      <c r="N74" s="58">
        <f>X12</f>
        <v>6.28986</v>
      </c>
      <c r="O74" s="58">
        <f>F12+U12+V12+Y12</f>
        <v>12.19912999999999</v>
      </c>
    </row>
    <row r="75" spans="2:16" x14ac:dyDescent="0.35">
      <c r="B75" s="68"/>
      <c r="C75" s="58"/>
      <c r="D75" s="58"/>
      <c r="E75" s="58"/>
      <c r="F75" s="58"/>
      <c r="G75" s="58"/>
      <c r="H75" s="58"/>
      <c r="I75" s="58"/>
      <c r="J75" s="58"/>
      <c r="K75" s="65"/>
      <c r="L75" s="58"/>
      <c r="M75" s="65"/>
      <c r="N75" s="58"/>
      <c r="O75" s="58"/>
      <c r="P75" s="58">
        <f>AD12</f>
        <v>111.86036</v>
      </c>
    </row>
    <row r="76" spans="2:16" x14ac:dyDescent="0.35">
      <c r="B76" s="69"/>
      <c r="C76" s="58"/>
      <c r="D76" s="58"/>
      <c r="E76" s="58"/>
      <c r="F76" s="58"/>
      <c r="G76" s="58"/>
      <c r="H76" s="58"/>
      <c r="I76" s="58"/>
      <c r="J76" s="58"/>
      <c r="K76" s="65"/>
      <c r="L76" s="58"/>
      <c r="M76" s="65"/>
      <c r="N76" s="58"/>
      <c r="O76" s="58"/>
      <c r="P76" s="58"/>
    </row>
    <row r="77" spans="2:16" x14ac:dyDescent="0.35">
      <c r="B77" s="67" t="s">
        <v>184</v>
      </c>
      <c r="C77" s="58">
        <f>AA13</f>
        <v>32.325200000000002</v>
      </c>
      <c r="D77" s="58">
        <f>AB13</f>
        <v>23.6966</v>
      </c>
      <c r="E77" s="58">
        <f>Z13</f>
        <v>8.7420399999999798</v>
      </c>
      <c r="F77" s="58"/>
      <c r="G77" s="58">
        <f>J13+M13</f>
        <v>1.4552609999999979</v>
      </c>
      <c r="H77" s="58">
        <f>K13+N13+L13+S13</f>
        <v>2.754227999999999</v>
      </c>
      <c r="I77" s="58">
        <f>O13+P13+Q13+R13</f>
        <v>0</v>
      </c>
      <c r="J77" s="58">
        <f>T13</f>
        <v>0</v>
      </c>
      <c r="K77" s="65">
        <f>G13+I13</f>
        <v>10.471550000000001</v>
      </c>
      <c r="L77" s="58">
        <f>H13</f>
        <v>0</v>
      </c>
      <c r="M77" s="65">
        <f>W13</f>
        <v>13.5583799999999</v>
      </c>
      <c r="N77" s="58">
        <f>X13</f>
        <v>14.915940000000001</v>
      </c>
      <c r="O77" s="58">
        <f>F13+U13+V13+Y13</f>
        <v>16.902190000000001</v>
      </c>
    </row>
    <row r="78" spans="2:16" x14ac:dyDescent="0.35">
      <c r="B78" s="68"/>
      <c r="C78" s="58"/>
      <c r="D78" s="58"/>
      <c r="E78" s="58"/>
      <c r="F78" s="58"/>
      <c r="G78" s="58"/>
      <c r="H78" s="58"/>
      <c r="I78" s="58"/>
      <c r="J78" s="58"/>
      <c r="K78" s="65"/>
      <c r="L78" s="58"/>
      <c r="M78" s="65"/>
      <c r="N78" s="58"/>
      <c r="O78" s="58"/>
      <c r="P78" s="58">
        <f>AD13</f>
        <v>130.0522</v>
      </c>
    </row>
    <row r="79" spans="2:16" x14ac:dyDescent="0.35">
      <c r="B79" s="69"/>
      <c r="C79" s="58"/>
      <c r="D79" s="58"/>
      <c r="E79" s="58"/>
      <c r="F79" s="58"/>
      <c r="G79" s="58"/>
      <c r="H79" s="58"/>
      <c r="I79" s="58"/>
      <c r="J79" s="58"/>
      <c r="K79" s="65"/>
      <c r="L79" s="58"/>
      <c r="M79" s="65"/>
      <c r="N79" s="58"/>
      <c r="O79" s="58"/>
      <c r="P79" s="58"/>
    </row>
    <row r="80" spans="2:16" x14ac:dyDescent="0.35">
      <c r="B80" s="67" t="s">
        <v>172</v>
      </c>
      <c r="C80" s="58">
        <f>AA14</f>
        <v>32.325200000000002</v>
      </c>
      <c r="D80" s="58">
        <f>AB14</f>
        <v>37.4529</v>
      </c>
      <c r="E80" s="58">
        <f>Z14</f>
        <v>0.68372699999999897</v>
      </c>
      <c r="F80" s="58"/>
      <c r="G80" s="58">
        <f>J14+M14</f>
        <v>2.190169</v>
      </c>
      <c r="H80" s="58">
        <f>K14+N14+L14+S14</f>
        <v>0.15549499999999999</v>
      </c>
      <c r="I80" s="58">
        <f>O14+P14+Q14+R14</f>
        <v>0</v>
      </c>
      <c r="J80" s="58">
        <f>T14</f>
        <v>0</v>
      </c>
      <c r="K80" s="65">
        <f>G14+I14</f>
        <v>3.4258199999999999</v>
      </c>
      <c r="L80" s="58">
        <f>H14</f>
        <v>0</v>
      </c>
      <c r="M80" s="65">
        <f>W14</f>
        <v>21.13842</v>
      </c>
      <c r="N80" s="58">
        <f>X14</f>
        <v>32.8041499999999</v>
      </c>
      <c r="O80" s="58">
        <f>F14+U14+V14+Y14</f>
        <v>9.7944600000000008</v>
      </c>
    </row>
    <row r="81" spans="2:16" x14ac:dyDescent="0.35">
      <c r="B81" s="68"/>
      <c r="C81" s="58"/>
      <c r="D81" s="58"/>
      <c r="E81" s="58"/>
      <c r="F81" s="58"/>
      <c r="G81" s="58"/>
      <c r="H81" s="58"/>
      <c r="I81" s="58"/>
      <c r="J81" s="58"/>
      <c r="K81" s="65"/>
      <c r="L81" s="58"/>
      <c r="M81" s="65"/>
      <c r="N81" s="58"/>
      <c r="O81" s="58"/>
      <c r="P81" s="58">
        <f>AD14</f>
        <v>121.5072</v>
      </c>
    </row>
    <row r="82" spans="2:16" x14ac:dyDescent="0.35">
      <c r="B82" s="69"/>
      <c r="C82" s="58"/>
      <c r="D82" s="58"/>
      <c r="E82" s="58"/>
      <c r="F82" s="58"/>
      <c r="G82" s="58"/>
      <c r="H82" s="58"/>
      <c r="I82" s="58"/>
      <c r="J82" s="58"/>
      <c r="K82" s="65"/>
      <c r="L82" s="58"/>
      <c r="M82" s="65"/>
      <c r="N82" s="58"/>
      <c r="O82" s="58"/>
      <c r="P82" s="58"/>
    </row>
    <row r="83" spans="2:16" x14ac:dyDescent="0.35">
      <c r="B83" s="67" t="s">
        <v>179</v>
      </c>
      <c r="C83" s="58">
        <f>AA15</f>
        <v>32.325200000000002</v>
      </c>
      <c r="D83" s="58">
        <f>AB15</f>
        <v>37.421500000000002</v>
      </c>
      <c r="E83" s="58">
        <f>Z15</f>
        <v>0.70207699999999995</v>
      </c>
      <c r="F83" s="58"/>
      <c r="G83" s="58">
        <f>J15+M15</f>
        <v>7.1960899999999999</v>
      </c>
      <c r="H83" s="58">
        <f>K15+N15+L15+S15</f>
        <v>0.68618800000000002</v>
      </c>
      <c r="I83" s="58">
        <f>O15+P15+Q15+R15</f>
        <v>0</v>
      </c>
      <c r="J83" s="58">
        <f>T15</f>
        <v>0</v>
      </c>
      <c r="K83" s="65">
        <f>G15+I15</f>
        <v>22.57271999999999</v>
      </c>
      <c r="L83" s="58">
        <f>H15</f>
        <v>0</v>
      </c>
      <c r="M83" s="65">
        <f>W15</f>
        <v>16.960429999999999</v>
      </c>
      <c r="N83" s="58">
        <f>X15</f>
        <v>26.591290000000001</v>
      </c>
      <c r="O83" s="58">
        <f>F15+U15+V15+Y15</f>
        <v>48.045500000000004</v>
      </c>
    </row>
    <row r="84" spans="2:16" x14ac:dyDescent="0.35">
      <c r="B84" s="68"/>
      <c r="C84" s="58"/>
      <c r="D84" s="58"/>
      <c r="E84" s="58"/>
      <c r="F84" s="58"/>
      <c r="G84" s="58"/>
      <c r="H84" s="58"/>
      <c r="I84" s="58"/>
      <c r="J84" s="58"/>
      <c r="K84" s="65"/>
      <c r="L84" s="58"/>
      <c r="M84" s="65"/>
      <c r="N84" s="58"/>
      <c r="O84" s="58"/>
      <c r="P84" s="58">
        <f>AD15</f>
        <v>167.12520000000001</v>
      </c>
    </row>
    <row r="85" spans="2:16" x14ac:dyDescent="0.35">
      <c r="B85" s="69"/>
      <c r="C85" s="58"/>
      <c r="D85" s="58"/>
      <c r="E85" s="58"/>
      <c r="F85" s="58"/>
      <c r="G85" s="58"/>
      <c r="H85" s="58"/>
      <c r="I85" s="58"/>
      <c r="J85" s="58"/>
      <c r="K85" s="65"/>
      <c r="L85" s="58"/>
      <c r="M85" s="65"/>
      <c r="N85" s="58"/>
      <c r="O85" s="58"/>
      <c r="P85" s="58"/>
    </row>
    <row r="86" spans="2:16" x14ac:dyDescent="0.35">
      <c r="B86" s="67" t="s">
        <v>177</v>
      </c>
      <c r="C86" s="58">
        <f>AA16</f>
        <v>32.325200000000002</v>
      </c>
      <c r="D86" s="58">
        <f>AB16</f>
        <v>31.8231</v>
      </c>
      <c r="E86" s="58">
        <f>Z16</f>
        <v>1.1090800000000001</v>
      </c>
      <c r="F86" s="58"/>
      <c r="G86" s="58">
        <f>J16+M16</f>
        <v>6.4462899999999905</v>
      </c>
      <c r="H86" s="58">
        <f>K16+N16+L16+S16</f>
        <v>0</v>
      </c>
      <c r="I86" s="58">
        <f>O16+P16+Q16+R16</f>
        <v>0</v>
      </c>
      <c r="J86" s="58">
        <f>T16</f>
        <v>0</v>
      </c>
      <c r="K86" s="65">
        <f>G16+I16</f>
        <v>33.14752</v>
      </c>
      <c r="L86" s="58">
        <f>H16</f>
        <v>0</v>
      </c>
      <c r="M86" s="65">
        <f>W16</f>
        <v>10.34334</v>
      </c>
      <c r="N86" s="58">
        <f>X16</f>
        <v>35.796689999999899</v>
      </c>
      <c r="O86" s="58">
        <f>F16+U16+V16+Y16</f>
        <v>40.219159999999903</v>
      </c>
    </row>
    <row r="87" spans="2:16" x14ac:dyDescent="0.35">
      <c r="B87" s="68"/>
      <c r="C87" s="58"/>
      <c r="D87" s="58"/>
      <c r="E87" s="58"/>
      <c r="F87" s="58"/>
      <c r="G87" s="58"/>
      <c r="H87" s="58"/>
      <c r="I87" s="58"/>
      <c r="J87" s="58"/>
      <c r="K87" s="65"/>
      <c r="L87" s="58"/>
      <c r="M87" s="65"/>
      <c r="N87" s="58"/>
      <c r="O87" s="58"/>
      <c r="P87" s="58">
        <f>AD16</f>
        <v>194.54820000000001</v>
      </c>
    </row>
    <row r="88" spans="2:16" x14ac:dyDescent="0.35">
      <c r="B88" s="69"/>
      <c r="C88" s="58"/>
      <c r="D88" s="58"/>
      <c r="E88" s="58"/>
      <c r="F88" s="58"/>
      <c r="G88" s="58"/>
      <c r="H88" s="58"/>
      <c r="I88" s="58"/>
      <c r="J88" s="58"/>
      <c r="K88" s="65"/>
      <c r="L88" s="58"/>
      <c r="M88" s="65"/>
      <c r="N88" s="58"/>
      <c r="O88" s="58"/>
      <c r="P88" s="58"/>
    </row>
    <row r="89" spans="2:16" x14ac:dyDescent="0.35">
      <c r="B89" s="67" t="s">
        <v>185</v>
      </c>
      <c r="C89" s="58">
        <f>AA17</f>
        <v>32.325200000000002</v>
      </c>
      <c r="D89" s="58">
        <f>AB17</f>
        <v>34.905700000000003</v>
      </c>
      <c r="E89" s="58">
        <f>Z17</f>
        <v>0.73978299999999997</v>
      </c>
      <c r="F89" s="58"/>
      <c r="G89" s="58">
        <f>J17+M17</f>
        <v>13.242620000000001</v>
      </c>
      <c r="H89" s="58">
        <f>K17+N17+L17+S17</f>
        <v>6.1934500000000003</v>
      </c>
      <c r="I89" s="58">
        <f>O17+P17+Q17+R17</f>
        <v>1.11389</v>
      </c>
      <c r="J89" s="58">
        <f>T17</f>
        <v>0</v>
      </c>
      <c r="K89" s="65">
        <f>G17+I17</f>
        <v>19.919280000000001</v>
      </c>
      <c r="L89" s="58">
        <f>H17</f>
        <v>0</v>
      </c>
      <c r="M89" s="65">
        <f>W17</f>
        <v>16.17578</v>
      </c>
      <c r="N89" s="58">
        <f>X17</f>
        <v>14.455970000000001</v>
      </c>
      <c r="O89" s="58">
        <f>F17+U17+V17+Y17</f>
        <v>98.703599999999994</v>
      </c>
    </row>
    <row r="90" spans="2:16" x14ac:dyDescent="0.35">
      <c r="B90" s="68"/>
      <c r="C90" s="58"/>
      <c r="D90" s="58"/>
      <c r="E90" s="58"/>
      <c r="F90" s="58"/>
      <c r="G90" s="58"/>
      <c r="H90" s="58"/>
      <c r="I90" s="58"/>
      <c r="J90" s="58"/>
      <c r="K90" s="65"/>
      <c r="L90" s="58"/>
      <c r="M90" s="65"/>
      <c r="N90" s="58"/>
      <c r="O90" s="58"/>
      <c r="P90" s="58">
        <f>AD17</f>
        <v>229.55340000000001</v>
      </c>
    </row>
    <row r="91" spans="2:16" x14ac:dyDescent="0.35">
      <c r="B91" s="69"/>
      <c r="C91" s="58"/>
      <c r="D91" s="58"/>
      <c r="E91" s="58"/>
      <c r="F91" s="58"/>
      <c r="G91" s="58"/>
      <c r="H91" s="58"/>
      <c r="I91" s="58"/>
      <c r="J91" s="58"/>
      <c r="K91" s="65"/>
      <c r="L91" s="58"/>
      <c r="M91" s="65"/>
      <c r="N91" s="58"/>
      <c r="O91" s="58"/>
      <c r="P91" s="58"/>
    </row>
    <row r="92" spans="2:16" x14ac:dyDescent="0.35">
      <c r="B92" s="67" t="s">
        <v>186</v>
      </c>
      <c r="C92" s="58">
        <f>AA18</f>
        <v>32.325200000000002</v>
      </c>
      <c r="D92" s="58">
        <f>AB18</f>
        <v>28.838799999999999</v>
      </c>
      <c r="E92" s="58">
        <f>Z18</f>
        <v>0.63005999999999995</v>
      </c>
      <c r="F92" s="58"/>
      <c r="G92" s="58">
        <f>J18+M18</f>
        <v>1.138833</v>
      </c>
      <c r="H92" s="58">
        <f>K18+N18+L18+S18</f>
        <v>1.4666410000000001</v>
      </c>
      <c r="I92" s="58">
        <f>O18+P18+Q18+R18</f>
        <v>0</v>
      </c>
      <c r="J92" s="58">
        <f>T18</f>
        <v>0</v>
      </c>
      <c r="K92" s="65">
        <f>G18+I18</f>
        <v>3.2552999999999999E-2</v>
      </c>
      <c r="L92" s="58">
        <f>H18</f>
        <v>3.2555000000000001</v>
      </c>
      <c r="M92" s="65">
        <f>W18</f>
        <v>12.217479999999901</v>
      </c>
      <c r="N92" s="58">
        <f>X18</f>
        <v>33.832569999999997</v>
      </c>
      <c r="O92" s="58">
        <f>F18+U18+V18+Y18</f>
        <v>44.460869999999993</v>
      </c>
    </row>
    <row r="93" spans="2:16" x14ac:dyDescent="0.35">
      <c r="B93" s="68"/>
      <c r="C93" s="58"/>
      <c r="D93" s="58"/>
      <c r="E93" s="58"/>
      <c r="F93" s="58"/>
      <c r="G93" s="58"/>
      <c r="H93" s="58"/>
      <c r="I93" s="58"/>
      <c r="J93" s="58"/>
      <c r="K93" s="65"/>
      <c r="L93" s="58"/>
      <c r="M93" s="65"/>
      <c r="N93" s="58"/>
      <c r="O93" s="58"/>
      <c r="P93" s="58">
        <f>AD18</f>
        <v>151.86259999999999</v>
      </c>
    </row>
    <row r="94" spans="2:16" x14ac:dyDescent="0.35">
      <c r="B94" s="69"/>
      <c r="C94" s="58"/>
      <c r="D94" s="58"/>
      <c r="E94" s="58"/>
      <c r="F94" s="58"/>
      <c r="G94" s="58"/>
      <c r="H94" s="58"/>
      <c r="I94" s="58"/>
      <c r="J94" s="58"/>
      <c r="K94" s="65"/>
      <c r="L94" s="58"/>
      <c r="M94" s="65"/>
      <c r="N94" s="58"/>
      <c r="O94" s="58"/>
      <c r="P94" s="58"/>
    </row>
    <row r="95" spans="2:16" x14ac:dyDescent="0.35">
      <c r="B95" s="67" t="s">
        <v>187</v>
      </c>
      <c r="C95" s="58">
        <f>AA19</f>
        <v>32.325200000000002</v>
      </c>
      <c r="D95" s="58">
        <f>AB19</f>
        <v>29.410699999999999</v>
      </c>
      <c r="E95" s="58">
        <f>Z19</f>
        <v>0.40458100000000002</v>
      </c>
      <c r="F95" s="58"/>
      <c r="G95" s="58">
        <f>J19+M19</f>
        <v>8.60595833333333</v>
      </c>
      <c r="H95" s="58">
        <f>K19+N19+L19+S19</f>
        <v>0</v>
      </c>
      <c r="I95" s="58">
        <f>O19+P19+Q19+R19</f>
        <v>0</v>
      </c>
      <c r="J95" s="58">
        <f>T19</f>
        <v>0</v>
      </c>
      <c r="K95" s="65">
        <f>G19+I19</f>
        <v>24.506509999999999</v>
      </c>
      <c r="L95" s="58">
        <f>H19</f>
        <v>0</v>
      </c>
      <c r="M95" s="65">
        <f>W19</f>
        <v>19.632719999999999</v>
      </c>
      <c r="N95" s="58">
        <f>X19</f>
        <v>26.227869999999999</v>
      </c>
      <c r="O95" s="58">
        <f>F19+U19+V19+Y19</f>
        <v>59.836675</v>
      </c>
    </row>
    <row r="96" spans="2:16" x14ac:dyDescent="0.35">
      <c r="B96" s="68"/>
      <c r="C96" s="58"/>
      <c r="D96" s="58"/>
      <c r="E96" s="58"/>
      <c r="F96" s="58"/>
      <c r="G96" s="58"/>
      <c r="H96" s="58"/>
      <c r="I96" s="58"/>
      <c r="J96" s="58"/>
      <c r="K96" s="65"/>
      <c r="L96" s="58"/>
      <c r="M96" s="65"/>
      <c r="N96" s="58"/>
      <c r="O96" s="58"/>
      <c r="P96" s="58">
        <f>AD19</f>
        <v>172.8844</v>
      </c>
    </row>
    <row r="97" spans="2:16" x14ac:dyDescent="0.35">
      <c r="B97" s="69"/>
      <c r="C97" s="58"/>
      <c r="D97" s="58"/>
      <c r="E97" s="58"/>
      <c r="F97" s="58"/>
      <c r="G97" s="58"/>
      <c r="H97" s="58"/>
      <c r="I97" s="58"/>
      <c r="J97" s="58"/>
      <c r="K97" s="65"/>
      <c r="L97" s="58"/>
      <c r="M97" s="65"/>
      <c r="N97" s="58"/>
      <c r="O97" s="58"/>
      <c r="P97" s="58"/>
    </row>
    <row r="98" spans="2:16" x14ac:dyDescent="0.35">
      <c r="B98" s="67" t="s">
        <v>188</v>
      </c>
      <c r="C98" s="58">
        <f>AA20</f>
        <v>32.325200000000002</v>
      </c>
      <c r="D98" s="58">
        <f>AB20</f>
        <v>32.804400000000001</v>
      </c>
      <c r="E98" s="58">
        <f>Z20</f>
        <v>0.44568000000000002</v>
      </c>
      <c r="F98" s="58"/>
      <c r="G98" s="58">
        <f>J20+M20</f>
        <v>17.988579999999999</v>
      </c>
      <c r="H98" s="58">
        <f>K20+N20+L20+S20</f>
        <v>0</v>
      </c>
      <c r="I98" s="58">
        <f>O20+P20+Q20+R20</f>
        <v>0</v>
      </c>
      <c r="J98" s="58">
        <f>T20</f>
        <v>0</v>
      </c>
      <c r="K98" s="65">
        <f>G20+I20</f>
        <v>26.838850000000001</v>
      </c>
      <c r="L98" s="58">
        <f>H20</f>
        <v>0</v>
      </c>
      <c r="M98" s="65">
        <f>W20</f>
        <v>5.78383</v>
      </c>
      <c r="N98" s="58">
        <f>X20</f>
        <v>9.6143199999999993</v>
      </c>
      <c r="O98" s="58">
        <f>F20+U20+V20+Y20</f>
        <v>100.5778</v>
      </c>
    </row>
    <row r="99" spans="2:16" x14ac:dyDescent="0.35">
      <c r="B99" s="68"/>
      <c r="C99" s="58"/>
      <c r="D99" s="58"/>
      <c r="E99" s="58"/>
      <c r="F99" s="58"/>
      <c r="G99" s="58"/>
      <c r="H99" s="58"/>
      <c r="I99" s="58"/>
      <c r="J99" s="58"/>
      <c r="K99" s="65"/>
      <c r="L99" s="58"/>
      <c r="M99" s="65"/>
      <c r="N99" s="58"/>
      <c r="O99" s="58"/>
      <c r="P99" s="58">
        <f>AD20</f>
        <v>201.33680000000001</v>
      </c>
    </row>
    <row r="100" spans="2:16" x14ac:dyDescent="0.35">
      <c r="B100" s="69"/>
      <c r="C100" s="58"/>
      <c r="D100" s="58"/>
      <c r="E100" s="58"/>
      <c r="F100" s="58"/>
      <c r="G100" s="58"/>
      <c r="H100" s="58"/>
      <c r="I100" s="58"/>
      <c r="J100" s="58"/>
      <c r="K100" s="65"/>
      <c r="L100" s="58"/>
      <c r="M100" s="65"/>
      <c r="N100" s="58"/>
      <c r="O100" s="58"/>
      <c r="P100" s="58"/>
    </row>
    <row r="101" spans="2:16" x14ac:dyDescent="0.35">
      <c r="B101" s="67" t="s">
        <v>189</v>
      </c>
      <c r="C101" s="58">
        <f>AA21</f>
        <v>32.325200000000002</v>
      </c>
      <c r="D101" s="58">
        <f>AB21</f>
        <v>30.998799999999999</v>
      </c>
      <c r="E101" s="58">
        <f>Z21</f>
        <v>3.59145</v>
      </c>
      <c r="F101" s="58"/>
      <c r="G101" s="58">
        <f>J21+M21</f>
        <v>2.1967333999999998</v>
      </c>
      <c r="H101" s="58">
        <f>K21+N21+L21+S21</f>
        <v>22.4635</v>
      </c>
      <c r="I101" s="58">
        <f>O21+P21+Q21+R21</f>
        <v>16.342700000000001</v>
      </c>
      <c r="J101" s="58">
        <f>T21</f>
        <v>0</v>
      </c>
      <c r="K101" s="65">
        <f>G21+I21</f>
        <v>7.3487700000000003E-2</v>
      </c>
      <c r="L101" s="58">
        <f>H21</f>
        <v>17.063199999999998</v>
      </c>
      <c r="M101" s="65">
        <f>W21</f>
        <v>0.32938200000000001</v>
      </c>
      <c r="N101" s="58">
        <f>X21</f>
        <v>2.9686919999999999</v>
      </c>
      <c r="O101" s="58">
        <f>F21+U21+V21+Y21</f>
        <v>71.439400000000006</v>
      </c>
    </row>
    <row r="102" spans="2:16" x14ac:dyDescent="0.35">
      <c r="B102" s="68"/>
      <c r="C102" s="58"/>
      <c r="D102" s="58"/>
      <c r="E102" s="58"/>
      <c r="F102" s="58"/>
      <c r="G102" s="58"/>
      <c r="H102" s="58"/>
      <c r="I102" s="58"/>
      <c r="J102" s="58"/>
      <c r="K102" s="65"/>
      <c r="L102" s="58"/>
      <c r="M102" s="65"/>
      <c r="N102" s="58"/>
      <c r="O102" s="58"/>
      <c r="P102" s="58">
        <f>AD21</f>
        <v>189.4032</v>
      </c>
    </row>
    <row r="103" spans="2:16" x14ac:dyDescent="0.35">
      <c r="B103" s="69"/>
      <c r="C103" s="58"/>
      <c r="D103" s="58"/>
      <c r="E103" s="58"/>
      <c r="F103" s="58"/>
      <c r="G103" s="58"/>
      <c r="H103" s="58"/>
      <c r="I103" s="58"/>
      <c r="J103" s="58"/>
      <c r="K103" s="65"/>
      <c r="L103" s="58"/>
      <c r="M103" s="65"/>
      <c r="N103" s="58"/>
      <c r="O103" s="58"/>
      <c r="P103" s="58"/>
    </row>
    <row r="104" spans="2:16" x14ac:dyDescent="0.35">
      <c r="B104" s="67" t="s">
        <v>180</v>
      </c>
      <c r="C104" s="58">
        <f>AA22</f>
        <v>32.325200000000002</v>
      </c>
      <c r="D104" s="58">
        <f>AB22</f>
        <v>18.324999999999999</v>
      </c>
      <c r="E104" s="58">
        <f>Z22</f>
        <v>2.94103E-2</v>
      </c>
      <c r="F104" s="58"/>
      <c r="G104" s="58">
        <f>J22+M22</f>
        <v>5.6263800000000002</v>
      </c>
      <c r="H104" s="58">
        <f>K22+N22+L22+S22</f>
        <v>7.9895499999999994E-2</v>
      </c>
      <c r="I104" s="58">
        <f>O22+P22+Q22+R22</f>
        <v>0</v>
      </c>
      <c r="J104" s="58">
        <f>T22</f>
        <v>0</v>
      </c>
      <c r="K104" s="65">
        <f>G22+I22</f>
        <v>1.683503</v>
      </c>
      <c r="L104" s="58">
        <f>H22</f>
        <v>0</v>
      </c>
      <c r="M104" s="65">
        <f>W22</f>
        <v>3.7751299999999999</v>
      </c>
      <c r="N104" s="58">
        <f>X22</f>
        <v>2.6146940000000001</v>
      </c>
      <c r="O104" s="58">
        <f>F22+U22+V22+Y22</f>
        <v>60.330359999999999</v>
      </c>
      <c r="P104" s="58"/>
    </row>
    <row r="105" spans="2:16" x14ac:dyDescent="0.35">
      <c r="B105" s="68"/>
      <c r="C105" s="58"/>
      <c r="D105" s="58"/>
      <c r="E105" s="58"/>
      <c r="F105" s="58"/>
      <c r="G105" s="58"/>
      <c r="H105" s="58"/>
      <c r="I105" s="58"/>
      <c r="J105" s="58"/>
      <c r="K105" s="65"/>
      <c r="L105" s="58"/>
      <c r="M105" s="65"/>
      <c r="N105" s="58"/>
      <c r="O105" s="58"/>
      <c r="P105" s="58">
        <f>AD22</f>
        <v>142.4556</v>
      </c>
    </row>
    <row r="106" spans="2:16" x14ac:dyDescent="0.35">
      <c r="B106" s="69"/>
      <c r="C106" s="58"/>
      <c r="D106" s="58"/>
      <c r="E106" s="58"/>
      <c r="F106" s="58"/>
      <c r="G106" s="58"/>
      <c r="H106" s="58"/>
      <c r="I106" s="58"/>
      <c r="J106" s="58"/>
      <c r="K106" s="65"/>
      <c r="L106" s="58"/>
      <c r="M106" s="65"/>
      <c r="N106" s="58"/>
      <c r="O106" s="58"/>
      <c r="P106" s="58"/>
    </row>
    <row r="107" spans="2:16" x14ac:dyDescent="0.35">
      <c r="B107" s="67" t="s">
        <v>190</v>
      </c>
      <c r="C107" s="58">
        <f>AA23</f>
        <v>32.325200000000002</v>
      </c>
      <c r="D107" s="58">
        <f>AB23</f>
        <v>37.631399999999999</v>
      </c>
      <c r="E107" s="58">
        <f>Z23</f>
        <v>0.57915700000000003</v>
      </c>
      <c r="F107" s="58"/>
      <c r="G107" s="58">
        <f>J23+M23</f>
        <v>2.7478150000000001</v>
      </c>
      <c r="H107" s="58">
        <f>K23+N23+L23+S23</f>
        <v>24.784199999999998</v>
      </c>
      <c r="I107" s="58">
        <f>O23+P23+Q23+R23</f>
        <v>0</v>
      </c>
      <c r="J107" s="58">
        <f>T23</f>
        <v>0</v>
      </c>
      <c r="K107" s="65">
        <f>G23+I23</f>
        <v>32.412800000000004</v>
      </c>
      <c r="L107" s="58">
        <f>H23</f>
        <v>0</v>
      </c>
      <c r="M107" s="65">
        <f>W23</f>
        <v>6.8629899999999999</v>
      </c>
      <c r="N107" s="58">
        <f>X23</f>
        <v>4.8381499999999997</v>
      </c>
      <c r="O107" s="58">
        <f>F23+U23+V23+Y23</f>
        <v>60.459099999999999</v>
      </c>
      <c r="P107" s="58"/>
    </row>
    <row r="108" spans="2:16" x14ac:dyDescent="0.35">
      <c r="B108" s="68"/>
      <c r="C108" s="58"/>
      <c r="D108" s="58"/>
      <c r="E108" s="58"/>
      <c r="F108" s="58"/>
      <c r="G108" s="58"/>
      <c r="H108" s="58"/>
      <c r="I108" s="58"/>
      <c r="J108" s="58"/>
      <c r="K108" s="65"/>
      <c r="L108" s="58"/>
      <c r="M108" s="65"/>
      <c r="N108" s="58"/>
      <c r="O108" s="58"/>
      <c r="P108" s="58">
        <f>AD23</f>
        <v>217.49260000000001</v>
      </c>
    </row>
    <row r="109" spans="2:16" x14ac:dyDescent="0.35">
      <c r="B109" s="69"/>
      <c r="C109" s="58"/>
      <c r="D109" s="58"/>
      <c r="E109" s="58"/>
      <c r="F109" s="58"/>
      <c r="G109" s="58"/>
      <c r="H109" s="58"/>
      <c r="I109" s="58"/>
      <c r="J109" s="58"/>
      <c r="K109" s="65"/>
      <c r="L109" s="58"/>
      <c r="M109" s="65"/>
      <c r="N109" s="58"/>
      <c r="O109" s="58"/>
      <c r="P109" s="58"/>
    </row>
    <row r="110" spans="2:16" x14ac:dyDescent="0.35">
      <c r="B110" s="67" t="s">
        <v>181</v>
      </c>
      <c r="C110" s="58">
        <f>AA24</f>
        <v>32.325200000000002</v>
      </c>
      <c r="D110" s="58">
        <f>AB24</f>
        <v>30.113700000000001</v>
      </c>
      <c r="E110" s="58">
        <f>Z24</f>
        <v>4.9829499999999998</v>
      </c>
      <c r="F110" s="58"/>
      <c r="G110" s="58">
        <f>J24+M24</f>
        <v>9.1828419999999902</v>
      </c>
      <c r="H110" s="58">
        <f>K24+N24+L24+S24</f>
        <v>0.3670796999999999</v>
      </c>
      <c r="I110" s="58">
        <f>O24+P24+Q24+R24</f>
        <v>0</v>
      </c>
      <c r="J110" s="58">
        <f>T24</f>
        <v>0</v>
      </c>
      <c r="K110" s="65">
        <f>G24+I24</f>
        <v>1.39479</v>
      </c>
      <c r="L110" s="58">
        <f>H24</f>
        <v>0.39752799999999999</v>
      </c>
      <c r="M110" s="65">
        <f>W24</f>
        <v>8.4980399999999996</v>
      </c>
      <c r="N110" s="58">
        <f>X24</f>
        <v>6.23193999999999</v>
      </c>
      <c r="O110" s="58">
        <f>F24+U24+V24+Y24</f>
        <v>57.859599999999901</v>
      </c>
      <c r="P110" s="58"/>
    </row>
    <row r="111" spans="2:16" x14ac:dyDescent="0.35">
      <c r="B111" s="68"/>
      <c r="C111" s="58"/>
      <c r="D111" s="58"/>
      <c r="E111" s="58"/>
      <c r="F111" s="58"/>
      <c r="G111" s="58"/>
      <c r="H111" s="58"/>
      <c r="I111" s="58"/>
      <c r="J111" s="58"/>
      <c r="K111" s="65"/>
      <c r="L111" s="58"/>
      <c r="M111" s="65"/>
      <c r="N111" s="58"/>
      <c r="O111" s="58"/>
      <c r="P111" s="58">
        <f>AD24</f>
        <v>153.00640000000001</v>
      </c>
    </row>
    <row r="112" spans="2:16" x14ac:dyDescent="0.35">
      <c r="B112" s="69"/>
      <c r="C112" s="58"/>
      <c r="D112" s="58"/>
      <c r="E112" s="58"/>
      <c r="F112" s="58"/>
      <c r="G112" s="58"/>
      <c r="H112" s="58"/>
      <c r="I112" s="58"/>
      <c r="J112" s="58"/>
      <c r="K112" s="65"/>
      <c r="L112" s="58"/>
      <c r="M112" s="65"/>
      <c r="N112" s="58"/>
      <c r="O112" s="58"/>
      <c r="P112" s="58"/>
    </row>
    <row r="113" spans="2:16" x14ac:dyDescent="0.35">
      <c r="B113" s="67" t="s">
        <v>174</v>
      </c>
      <c r="C113" s="58">
        <f>AA25</f>
        <v>32.325200000000002</v>
      </c>
      <c r="D113" s="58">
        <f>AB25</f>
        <v>34.158699999999897</v>
      </c>
      <c r="E113" s="58">
        <f>Z25</f>
        <v>1.65139999999999</v>
      </c>
      <c r="F113" s="58"/>
      <c r="G113" s="58">
        <f>J25+M25</f>
        <v>3.7667899999999799</v>
      </c>
      <c r="H113" s="58">
        <f>K25+N25+L25+S25</f>
        <v>7.6054419999999991</v>
      </c>
      <c r="I113" s="58">
        <f>O25+P25+Q25+R25</f>
        <v>0.51943399999999906</v>
      </c>
      <c r="J113" s="58">
        <f>T25</f>
        <v>0</v>
      </c>
      <c r="K113" s="65">
        <f>G25+I25</f>
        <v>1.9234199999999899</v>
      </c>
      <c r="L113" s="58">
        <f>H25</f>
        <v>0</v>
      </c>
      <c r="M113" s="65">
        <f>W25</f>
        <v>11.718789999999901</v>
      </c>
      <c r="N113" s="58">
        <f>X25</f>
        <v>8.3256499999999996</v>
      </c>
      <c r="O113" s="58">
        <f>F25+U25+V25+Y25</f>
        <v>35.69694999999998</v>
      </c>
      <c r="P113" s="58"/>
    </row>
    <row r="114" spans="2:16" x14ac:dyDescent="0.35">
      <c r="B114" s="68"/>
      <c r="C114" s="58"/>
      <c r="D114" s="58"/>
      <c r="E114" s="58"/>
      <c r="F114" s="58"/>
      <c r="G114" s="58"/>
      <c r="H114" s="58"/>
      <c r="I114" s="58"/>
      <c r="J114" s="58"/>
      <c r="K114" s="65"/>
      <c r="L114" s="58"/>
      <c r="M114" s="65"/>
      <c r="N114" s="58"/>
      <c r="O114" s="58"/>
      <c r="P114" s="58">
        <f>AD25</f>
        <v>145.70959999999999</v>
      </c>
    </row>
    <row r="115" spans="2:16" x14ac:dyDescent="0.35">
      <c r="B115" s="69"/>
      <c r="C115" s="58"/>
      <c r="D115" s="58"/>
      <c r="E115" s="58"/>
      <c r="F115" s="58"/>
      <c r="G115" s="58"/>
      <c r="H115" s="58"/>
      <c r="I115" s="58"/>
      <c r="J115" s="58"/>
      <c r="K115" s="65"/>
      <c r="L115" s="58"/>
      <c r="M115" s="65"/>
      <c r="N115" s="58"/>
      <c r="O115" s="58"/>
      <c r="P115" s="58"/>
    </row>
    <row r="116" spans="2:16" x14ac:dyDescent="0.35">
      <c r="B116" s="67" t="s">
        <v>202</v>
      </c>
      <c r="C116" s="58">
        <f>AA26</f>
        <v>32.325200000000002</v>
      </c>
      <c r="D116" s="58">
        <f>AB26</f>
        <v>36.808799999999998</v>
      </c>
      <c r="E116" s="58">
        <f>Z26</f>
        <v>1.0610299999999999</v>
      </c>
      <c r="F116" s="58"/>
      <c r="G116" s="58">
        <f>J26+M26</f>
        <v>13.69952</v>
      </c>
      <c r="H116" s="58">
        <f>K26+N26+L26+S26</f>
        <v>0.83923199999999998</v>
      </c>
      <c r="I116" s="58">
        <f>O26+P26+Q26+R26</f>
        <v>0</v>
      </c>
      <c r="J116" s="58">
        <f>T26</f>
        <v>0</v>
      </c>
      <c r="K116" s="65">
        <f>G26+I26</f>
        <v>18.715330000000002</v>
      </c>
      <c r="L116" s="58">
        <f>H26</f>
        <v>0</v>
      </c>
      <c r="M116" s="65">
        <f>W26</f>
        <v>19.69875</v>
      </c>
      <c r="N116" s="58">
        <f>X26</f>
        <v>16.16291</v>
      </c>
      <c r="O116" s="58">
        <f>F26+U26+V26+Y26</f>
        <v>70.480400000000003</v>
      </c>
      <c r="P116" s="58"/>
    </row>
    <row r="117" spans="2:16" x14ac:dyDescent="0.35">
      <c r="B117" s="68"/>
      <c r="C117" s="58"/>
      <c r="D117" s="58"/>
      <c r="E117" s="58"/>
      <c r="F117" s="58"/>
      <c r="G117" s="58"/>
      <c r="H117" s="58"/>
      <c r="I117" s="58"/>
      <c r="J117" s="58"/>
      <c r="K117" s="65"/>
      <c r="L117" s="58"/>
      <c r="M117" s="65"/>
      <c r="N117" s="58"/>
      <c r="O117" s="58"/>
      <c r="P117" s="58">
        <f>AD26</f>
        <v>200.44399999999999</v>
      </c>
    </row>
    <row r="118" spans="2:16" x14ac:dyDescent="0.35">
      <c r="B118" s="69"/>
      <c r="C118" s="58"/>
      <c r="D118" s="58"/>
      <c r="E118" s="58"/>
      <c r="F118" s="58"/>
      <c r="G118" s="58"/>
      <c r="H118" s="58"/>
      <c r="I118" s="58"/>
      <c r="J118" s="58"/>
      <c r="K118" s="65"/>
      <c r="L118" s="58"/>
      <c r="M118" s="65"/>
      <c r="N118" s="58"/>
      <c r="O118" s="58"/>
      <c r="P118" s="58"/>
    </row>
    <row r="119" spans="2:16" x14ac:dyDescent="0.35">
      <c r="B119" s="67" t="s">
        <v>192</v>
      </c>
      <c r="C119" s="58">
        <f>AA27</f>
        <v>32.325200000000002</v>
      </c>
      <c r="D119" s="58">
        <f>AB27</f>
        <v>29.134</v>
      </c>
      <c r="E119" s="58">
        <f>Z27</f>
        <v>4.3582499999999902</v>
      </c>
      <c r="F119" s="58"/>
      <c r="G119" s="58">
        <f>J27+M27</f>
        <v>9.2434399999999712</v>
      </c>
      <c r="H119" s="58">
        <f>K27+N27+L27+S27</f>
        <v>3.8598542999999905</v>
      </c>
      <c r="I119" s="58">
        <f>O27+P27+Q27+R27</f>
        <v>0.60636799999999902</v>
      </c>
      <c r="J119" s="58">
        <f>T27</f>
        <v>0</v>
      </c>
      <c r="K119" s="65">
        <f>G27+I27</f>
        <v>10.053099999999899</v>
      </c>
      <c r="L119" s="58">
        <f>H27</f>
        <v>0</v>
      </c>
      <c r="M119" s="65">
        <f>W27</f>
        <v>23.464399999999898</v>
      </c>
      <c r="N119" s="58">
        <f>X27</f>
        <v>12.071489999999899</v>
      </c>
      <c r="O119" s="58">
        <f>F27+U27+V27+Y27</f>
        <v>61.221999999999795</v>
      </c>
      <c r="P119" s="58"/>
    </row>
    <row r="120" spans="2:16" x14ac:dyDescent="0.35">
      <c r="B120" s="68"/>
      <c r="C120" s="58"/>
      <c r="D120" s="58"/>
      <c r="E120" s="58"/>
      <c r="F120" s="58"/>
      <c r="G120" s="58"/>
      <c r="H120" s="58"/>
      <c r="I120" s="58"/>
      <c r="J120" s="58"/>
      <c r="K120" s="65"/>
      <c r="L120" s="58"/>
      <c r="M120" s="65"/>
      <c r="N120" s="58"/>
      <c r="O120" s="58"/>
      <c r="P120" s="58">
        <f>AD27</f>
        <v>188.54500000000002</v>
      </c>
    </row>
    <row r="121" spans="2:16" x14ac:dyDescent="0.35">
      <c r="B121" s="69"/>
      <c r="C121" s="58"/>
      <c r="D121" s="58"/>
      <c r="E121" s="58"/>
      <c r="F121" s="58"/>
      <c r="G121" s="58"/>
      <c r="H121" s="58"/>
      <c r="I121" s="58"/>
      <c r="J121" s="58"/>
      <c r="K121" s="65"/>
      <c r="L121" s="58"/>
      <c r="M121" s="65"/>
      <c r="N121" s="58"/>
      <c r="O121" s="58"/>
      <c r="P121" s="58"/>
    </row>
    <row r="122" spans="2:16" x14ac:dyDescent="0.35">
      <c r="B122" s="67" t="s">
        <v>196</v>
      </c>
      <c r="C122" s="58">
        <f>AA8</f>
        <v>32.325200000000002</v>
      </c>
      <c r="D122" s="58">
        <f>AB8</f>
        <v>18.8626</v>
      </c>
      <c r="E122" s="58">
        <f>Z8</f>
        <v>0.36197299999999999</v>
      </c>
      <c r="F122" s="58"/>
      <c r="G122" s="58">
        <f>J8+M8</f>
        <v>1.465314</v>
      </c>
      <c r="H122" s="58">
        <f>K8+N8+L8+S8</f>
        <v>7.202474460000001E-2</v>
      </c>
      <c r="I122" s="58">
        <f>O8+P8+Q8+R8</f>
        <v>4.37656E-5</v>
      </c>
      <c r="J122" s="58">
        <f>T8</f>
        <v>18.452300000000001</v>
      </c>
      <c r="K122" s="65">
        <f>G8+I8</f>
        <v>12.190239999999999</v>
      </c>
      <c r="L122" s="58">
        <f>H8</f>
        <v>0</v>
      </c>
      <c r="M122" s="65">
        <f>W8</f>
        <v>16.789639999999999</v>
      </c>
      <c r="N122" s="58">
        <f>X8</f>
        <v>12.901160000000001</v>
      </c>
      <c r="O122" s="58">
        <f>F8+U8+V8+Y8</f>
        <v>48.715149999999994</v>
      </c>
      <c r="P122" s="58"/>
    </row>
    <row r="123" spans="2:16" x14ac:dyDescent="0.35">
      <c r="B123" s="68"/>
      <c r="C123" s="58"/>
      <c r="D123" s="58"/>
      <c r="E123" s="58"/>
      <c r="F123" s="58"/>
      <c r="G123" s="58"/>
      <c r="H123" s="58"/>
      <c r="I123" s="58"/>
      <c r="J123" s="58"/>
      <c r="K123" s="65"/>
      <c r="L123" s="58"/>
      <c r="M123" s="65"/>
      <c r="N123" s="58"/>
      <c r="O123" s="58"/>
      <c r="P123" s="58">
        <f>AD8</f>
        <v>181.99199999999999</v>
      </c>
    </row>
    <row r="124" spans="2:16" x14ac:dyDescent="0.35">
      <c r="B124" s="69"/>
      <c r="C124" s="58"/>
      <c r="D124" s="58"/>
      <c r="E124" s="58"/>
      <c r="F124" s="58"/>
      <c r="G124" s="58"/>
      <c r="H124" s="58"/>
      <c r="I124" s="58"/>
      <c r="J124" s="58"/>
      <c r="K124" s="65"/>
      <c r="L124" s="58"/>
      <c r="M124" s="65"/>
      <c r="N124" s="58"/>
      <c r="O124" s="58"/>
      <c r="P124" s="58"/>
    </row>
    <row r="125" spans="2:16" x14ac:dyDescent="0.35">
      <c r="B125" s="67" t="s">
        <v>193</v>
      </c>
      <c r="C125" s="58">
        <f>AA9</f>
        <v>32.325200000000002</v>
      </c>
      <c r="D125" s="58">
        <f>AB9</f>
        <v>12.04</v>
      </c>
      <c r="E125" s="58">
        <f>Z9</f>
        <v>17.058599999999998</v>
      </c>
      <c r="F125" s="58"/>
      <c r="G125" s="58">
        <f>J9+M9</f>
        <v>0.30145650000000002</v>
      </c>
      <c r="H125" s="58">
        <f>K9+N9+L9+S9</f>
        <v>1.7010705000000001E-2</v>
      </c>
      <c r="I125" s="58">
        <f>O9+P9+Q9+R9</f>
        <v>0</v>
      </c>
      <c r="J125" s="58">
        <f>T9</f>
        <v>6.2383099999999896</v>
      </c>
      <c r="K125" s="65">
        <f>G9+I9</f>
        <v>4.5619619999999896</v>
      </c>
      <c r="L125" s="58">
        <f>H9</f>
        <v>7.6898600000000004E-4</v>
      </c>
      <c r="M125" s="65">
        <f>W9</f>
        <v>2.4443670000000002</v>
      </c>
      <c r="N125" s="58">
        <f>X9</f>
        <v>7.7978969999999999</v>
      </c>
      <c r="O125" s="58">
        <f>F9+U9+V9+Y9</f>
        <v>16.771829999999991</v>
      </c>
    </row>
    <row r="126" spans="2:16" x14ac:dyDescent="0.35">
      <c r="B126" s="68"/>
      <c r="C126" s="58"/>
      <c r="D126" s="58"/>
      <c r="E126" s="58"/>
      <c r="F126" s="58"/>
      <c r="G126" s="58"/>
      <c r="H126" s="58"/>
      <c r="I126" s="58"/>
      <c r="J126" s="58"/>
      <c r="K126" s="65"/>
      <c r="L126" s="58"/>
      <c r="M126" s="65"/>
      <c r="N126" s="58"/>
      <c r="O126" s="58"/>
      <c r="P126" s="58">
        <f>AD9</f>
        <v>101.92142</v>
      </c>
    </row>
    <row r="127" spans="2:16" x14ac:dyDescent="0.35">
      <c r="B127" s="69"/>
      <c r="C127" s="58"/>
      <c r="D127" s="58"/>
      <c r="E127" s="58"/>
      <c r="F127" s="58"/>
      <c r="G127" s="58"/>
      <c r="H127" s="58"/>
      <c r="I127" s="58"/>
      <c r="J127" s="58"/>
      <c r="K127" s="65"/>
      <c r="L127" s="58"/>
      <c r="M127" s="65"/>
      <c r="N127" s="58"/>
      <c r="O127" s="58"/>
      <c r="P127" s="58"/>
    </row>
    <row r="128" spans="2:16" x14ac:dyDescent="0.35">
      <c r="B128" s="67" t="s">
        <v>194</v>
      </c>
      <c r="C128" s="58">
        <f>AA10</f>
        <v>32.325200000000002</v>
      </c>
      <c r="D128" s="58">
        <f>AB10</f>
        <v>19.310300000000002</v>
      </c>
      <c r="E128" s="58">
        <f>Z10</f>
        <v>13.6983999999999</v>
      </c>
      <c r="F128" s="58"/>
      <c r="G128" s="58">
        <f>J10+M10</f>
        <v>0.67971799999999893</v>
      </c>
      <c r="H128" s="58">
        <f>K10+N10+L10+S10</f>
        <v>1.9045784100000001E-2</v>
      </c>
      <c r="I128" s="58">
        <f>O10+P10+Q10+R10</f>
        <v>0</v>
      </c>
      <c r="J128" s="58">
        <f>T10</f>
        <v>9.7814700000000006</v>
      </c>
      <c r="K128" s="65">
        <f>G10+I10</f>
        <v>8.38506999999999</v>
      </c>
      <c r="L128" s="58">
        <f>H10</f>
        <v>7.5359199999999998E-4</v>
      </c>
      <c r="M128" s="65">
        <f>W10</f>
        <v>9.3279499999999995</v>
      </c>
      <c r="N128" s="58">
        <f>X10</f>
        <v>12.47174</v>
      </c>
      <c r="O128" s="58">
        <f>F10+U10+V10+Y10</f>
        <v>26.139529999999901</v>
      </c>
    </row>
    <row r="129" spans="2:16" x14ac:dyDescent="0.35">
      <c r="B129" s="68"/>
      <c r="C129" s="58"/>
      <c r="D129" s="58"/>
      <c r="E129" s="58"/>
      <c r="F129" s="58"/>
      <c r="G129" s="58"/>
      <c r="H129" s="58"/>
      <c r="I129" s="58"/>
      <c r="J129" s="58"/>
      <c r="K129" s="65"/>
      <c r="L129" s="58"/>
      <c r="M129" s="65"/>
      <c r="N129" s="58"/>
      <c r="O129" s="58"/>
      <c r="P129" s="58">
        <f>AD10</f>
        <v>121.6066</v>
      </c>
    </row>
    <row r="130" spans="2:16" x14ac:dyDescent="0.35">
      <c r="B130" s="69"/>
      <c r="C130" s="58"/>
      <c r="D130" s="58"/>
      <c r="E130" s="58"/>
      <c r="F130" s="58"/>
      <c r="G130" s="58"/>
      <c r="H130" s="58"/>
      <c r="I130" s="58"/>
      <c r="J130" s="58"/>
      <c r="K130" s="65"/>
      <c r="L130" s="58"/>
      <c r="M130" s="65"/>
      <c r="N130" s="58"/>
      <c r="O130" s="58"/>
      <c r="P130" s="58"/>
    </row>
    <row r="131" spans="2:16" x14ac:dyDescent="0.35">
      <c r="B131" s="67" t="s">
        <v>195</v>
      </c>
      <c r="C131" s="58">
        <f>AA11</f>
        <v>32.325200000000002</v>
      </c>
      <c r="D131" s="58">
        <f>AB11</f>
        <v>47.827800000000003</v>
      </c>
      <c r="E131" s="58">
        <f>Z11</f>
        <v>0.51807400000000003</v>
      </c>
      <c r="F131" s="58"/>
      <c r="G131" s="58">
        <f>J11+M11</f>
        <v>1.589550999999999</v>
      </c>
      <c r="H131" s="58">
        <f>K11+N11+L11+S11</f>
        <v>6.7181543999999996E-2</v>
      </c>
      <c r="I131" s="58">
        <f>O11+P11+Q11+R11</f>
        <v>0</v>
      </c>
      <c r="J131" s="58">
        <f>T11</f>
        <v>21.5642</v>
      </c>
      <c r="K131" s="65">
        <f>G11+I11</f>
        <v>18.741599999999991</v>
      </c>
      <c r="L131" s="58">
        <f>H11</f>
        <v>2.6581899999999999E-3</v>
      </c>
      <c r="M131" s="65">
        <f>W11</f>
        <v>24.834489999999999</v>
      </c>
      <c r="N131" s="58">
        <f>X11</f>
        <v>9.8649400000000007</v>
      </c>
      <c r="O131" s="58">
        <f>F11+U11+V11+Y11</f>
        <v>58.005020000000002</v>
      </c>
      <c r="P131" s="58"/>
    </row>
    <row r="132" spans="2:16" x14ac:dyDescent="0.35">
      <c r="B132" s="68"/>
      <c r="L132" s="40"/>
      <c r="M132" s="40"/>
      <c r="P132" s="58">
        <f>AD11</f>
        <v>177.99639999999999</v>
      </c>
    </row>
    <row r="133" spans="2:16" x14ac:dyDescent="0.35">
      <c r="P133" s="58"/>
    </row>
    <row r="136" spans="2:16" x14ac:dyDescent="0.35">
      <c r="B136" s="71"/>
      <c r="C136" s="61"/>
      <c r="D136" s="61"/>
      <c r="E136" s="61"/>
      <c r="F136" s="61"/>
      <c r="G136" s="61"/>
      <c r="H136" s="61"/>
      <c r="I136" s="61"/>
      <c r="J136" s="61"/>
      <c r="K136" s="61"/>
      <c r="L136" s="72"/>
      <c r="M136" s="72"/>
      <c r="N136" s="61"/>
      <c r="O136" s="61"/>
    </row>
    <row r="137" spans="2:16" x14ac:dyDescent="0.35">
      <c r="B137" s="7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72"/>
      <c r="N137" s="61"/>
      <c r="O137" s="61"/>
    </row>
    <row r="138" spans="2:16" x14ac:dyDescent="0.35">
      <c r="L138" s="40"/>
      <c r="M138" s="40"/>
    </row>
    <row r="139" spans="2:16" x14ac:dyDescent="0.35">
      <c r="L139" s="40"/>
      <c r="M139" s="40"/>
    </row>
    <row r="145" s="40" customFormat="1" x14ac:dyDescent="0.35"/>
    <row r="146" s="40" customFormat="1" x14ac:dyDescent="0.35"/>
    <row r="147" s="40" customFormat="1" x14ac:dyDescent="0.35"/>
    <row r="148" s="40" customFormat="1" x14ac:dyDescent="0.35"/>
    <row r="149" s="40" customFormat="1" x14ac:dyDescent="0.35"/>
    <row r="150" s="40" customFormat="1" x14ac:dyDescent="0.35"/>
    <row r="151" s="40" customFormat="1" x14ac:dyDescent="0.35"/>
    <row r="152" s="40" customFormat="1" x14ac:dyDescent="0.35"/>
    <row r="153" s="40" customFormat="1" x14ac:dyDescent="0.35"/>
  </sheetData>
  <sortState xmlns:xlrd2="http://schemas.microsoft.com/office/spreadsheetml/2017/richdata2" ref="AM4:AM22">
    <sortCondition ref="AM4"/>
  </sortState>
  <mergeCells count="14">
    <mergeCell ref="A28:E28"/>
    <mergeCell ref="A29:E29"/>
    <mergeCell ref="F1:AB1"/>
    <mergeCell ref="AF1:AF2"/>
    <mergeCell ref="AG1:AG2"/>
    <mergeCell ref="AH1:AH2"/>
    <mergeCell ref="AI1:AI2"/>
    <mergeCell ref="A1:A2"/>
    <mergeCell ref="B1:B2"/>
    <mergeCell ref="C1:C2"/>
    <mergeCell ref="D1:D2"/>
    <mergeCell ref="E1:E2"/>
    <mergeCell ref="AD1:AD2"/>
    <mergeCell ref="AC1:AC2"/>
  </mergeCells>
  <conditionalFormatting sqref="AF3:AF10 AF12:AF27">
    <cfRule type="cellIs" dxfId="13" priority="5" operator="notBetween">
      <formula>-20</formula>
      <formula>20</formula>
    </cfRule>
  </conditionalFormatting>
  <conditionalFormatting sqref="AF8">
    <cfRule type="cellIs" dxfId="12" priority="4" operator="notBetween">
      <formula>-20</formula>
      <formula>20</formula>
    </cfRule>
  </conditionalFormatting>
  <conditionalFormatting sqref="AF11">
    <cfRule type="cellIs" dxfId="11" priority="1" operator="notBetween">
      <formula>-20</formula>
      <formula>20</formula>
    </cfRule>
  </conditionalFormatting>
  <pageMargins left="0.7" right="0.7" top="0.75" bottom="0.75" header="0.3" footer="0.3"/>
  <pageSetup paperSize="9" scale="95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B68F5-A841-4E2A-A2A2-C59831F24BD3}">
  <dimension ref="A1:AU179"/>
  <sheetViews>
    <sheetView showZeros="0" zoomScale="70" zoomScaleNormal="70" workbookViewId="0">
      <selection activeCell="AD3" sqref="AD3:AD27"/>
    </sheetView>
  </sheetViews>
  <sheetFormatPr defaultColWidth="5.6328125" defaultRowHeight="14.5" x14ac:dyDescent="0.35"/>
  <cols>
    <col min="1" max="1" width="28.453125" style="40" customWidth="1"/>
    <col min="2" max="2" width="22.453125" style="40" customWidth="1"/>
    <col min="3" max="3" width="11.1796875" style="40" customWidth="1"/>
    <col min="4" max="4" width="15.36328125" style="40" customWidth="1"/>
    <col min="5" max="5" width="25.6328125" style="40" customWidth="1"/>
    <col min="6" max="6" width="38.6328125" style="40" customWidth="1"/>
    <col min="7" max="11" width="8.6328125" style="40" customWidth="1"/>
    <col min="12" max="13" width="8.6328125" style="6" customWidth="1"/>
    <col min="14" max="14" width="8.6328125" style="40" customWidth="1"/>
    <col min="15" max="15" width="11.453125" style="40" customWidth="1"/>
    <col min="16" max="16" width="10.36328125" style="40" customWidth="1"/>
    <col min="17" max="17" width="11.453125" style="40" customWidth="1"/>
    <col min="18" max="20" width="8.6328125" style="40" customWidth="1"/>
    <col min="21" max="22" width="10.6328125" style="40" customWidth="1"/>
    <col min="23" max="27" width="8.6328125" style="40" customWidth="1"/>
    <col min="28" max="28" width="16.453125" style="40" customWidth="1"/>
    <col min="29" max="30" width="12.1796875" style="40" customWidth="1"/>
    <col min="31" max="31" width="10.1796875" style="40" customWidth="1"/>
    <col min="32" max="32" width="10.453125" style="40" customWidth="1"/>
    <col min="33" max="33" width="14.453125" style="40" customWidth="1"/>
    <col min="34" max="34" width="28.1796875" style="40" customWidth="1"/>
    <col min="35" max="35" width="24" style="40" customWidth="1"/>
    <col min="36" max="36" width="15.1796875" style="40" customWidth="1"/>
    <col min="37" max="37" width="12.36328125" style="40" customWidth="1"/>
    <col min="38" max="38" width="11.453125" style="40" customWidth="1"/>
    <col min="39" max="39" width="13" style="40" customWidth="1"/>
    <col min="40" max="40" width="15.81640625" style="40" customWidth="1"/>
    <col min="41" max="41" width="12.81640625" style="40" customWidth="1"/>
    <col min="42" max="42" width="10.6328125" style="40" customWidth="1"/>
    <col min="43" max="43" width="5.6328125" style="40"/>
    <col min="44" max="44" width="10.6328125" style="40" customWidth="1"/>
    <col min="45" max="45" width="7.6328125" style="40" customWidth="1"/>
    <col min="46" max="46" width="9.453125" style="40" customWidth="1"/>
    <col min="47" max="47" width="7.6328125" style="40" customWidth="1"/>
    <col min="48" max="49" width="8.453125" style="40" customWidth="1"/>
    <col min="50" max="50" width="5.6328125" style="40"/>
    <col min="51" max="51" width="9.453125" style="40" customWidth="1"/>
    <col min="52" max="52" width="48.1796875" style="40" customWidth="1"/>
    <col min="53" max="53" width="31.36328125" style="40" customWidth="1"/>
    <col min="54" max="54" width="7.1796875" style="40" customWidth="1"/>
    <col min="55" max="55" width="8" style="40" customWidth="1"/>
    <col min="56" max="56" width="7.453125" style="40" customWidth="1"/>
    <col min="57" max="16384" width="5.6328125" style="40"/>
  </cols>
  <sheetData>
    <row r="1" spans="1:47" s="20" customFormat="1" ht="35.25" customHeight="1" x14ac:dyDescent="0.35">
      <c r="A1" s="127" t="s">
        <v>2</v>
      </c>
      <c r="B1" s="127" t="s">
        <v>21</v>
      </c>
      <c r="C1" s="127" t="s">
        <v>22</v>
      </c>
      <c r="D1" s="127" t="s">
        <v>51</v>
      </c>
      <c r="E1" s="127" t="s">
        <v>23</v>
      </c>
      <c r="F1" s="125" t="s">
        <v>75</v>
      </c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34"/>
      <c r="AC1" s="127" t="s">
        <v>76</v>
      </c>
      <c r="AD1" s="127" t="s">
        <v>77</v>
      </c>
      <c r="AE1" s="42"/>
      <c r="AF1" s="127" t="s">
        <v>67</v>
      </c>
      <c r="AG1" s="127" t="s">
        <v>68</v>
      </c>
      <c r="AH1" s="127" t="s">
        <v>69</v>
      </c>
      <c r="AI1" s="132" t="s">
        <v>78</v>
      </c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</row>
    <row r="2" spans="1:47" s="20" customFormat="1" ht="35.25" customHeight="1" x14ac:dyDescent="0.35">
      <c r="A2" s="128"/>
      <c r="B2" s="128"/>
      <c r="C2" s="128"/>
      <c r="D2" s="128"/>
      <c r="E2" s="128"/>
      <c r="F2" s="21" t="s">
        <v>123</v>
      </c>
      <c r="G2" s="21" t="s">
        <v>125</v>
      </c>
      <c r="H2" s="21" t="s">
        <v>126</v>
      </c>
      <c r="I2" s="21" t="s">
        <v>127</v>
      </c>
      <c r="J2" s="21" t="s">
        <v>129</v>
      </c>
      <c r="K2" s="21" t="s">
        <v>130</v>
      </c>
      <c r="L2" s="21" t="s">
        <v>131</v>
      </c>
      <c r="M2" s="21" t="s">
        <v>132</v>
      </c>
      <c r="N2" s="21" t="s">
        <v>133</v>
      </c>
      <c r="O2" s="21" t="s">
        <v>134</v>
      </c>
      <c r="P2" s="21" t="s">
        <v>135</v>
      </c>
      <c r="Q2" s="21" t="s">
        <v>136</v>
      </c>
      <c r="R2" s="21" t="s">
        <v>137</v>
      </c>
      <c r="S2" s="21" t="s">
        <v>138</v>
      </c>
      <c r="T2" s="21" t="s">
        <v>139</v>
      </c>
      <c r="U2" s="21" t="s">
        <v>140</v>
      </c>
      <c r="V2" s="21" t="s">
        <v>141</v>
      </c>
      <c r="W2" s="21" t="s">
        <v>142</v>
      </c>
      <c r="X2" s="21" t="s">
        <v>143</v>
      </c>
      <c r="Y2" s="21" t="s">
        <v>144</v>
      </c>
      <c r="Z2" s="21" t="s">
        <v>145</v>
      </c>
      <c r="AA2" s="21" t="s">
        <v>84</v>
      </c>
      <c r="AB2" s="21" t="s">
        <v>83</v>
      </c>
      <c r="AC2" s="128"/>
      <c r="AD2" s="128"/>
      <c r="AE2" s="52"/>
      <c r="AF2" s="128"/>
      <c r="AG2" s="128"/>
      <c r="AH2" s="128"/>
      <c r="AI2" s="133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</row>
    <row r="3" spans="1:47" ht="15.5" x14ac:dyDescent="0.35">
      <c r="A3" s="44" t="s">
        <v>65</v>
      </c>
      <c r="B3" s="13" t="s">
        <v>117</v>
      </c>
      <c r="C3" s="5">
        <v>2</v>
      </c>
      <c r="D3" s="41">
        <v>0.48469828306774893</v>
      </c>
      <c r="E3" s="5" t="s">
        <v>94</v>
      </c>
      <c r="F3" s="32">
        <v>9.94102</v>
      </c>
      <c r="G3" s="32">
        <v>13.2761</v>
      </c>
      <c r="H3" s="32">
        <v>0</v>
      </c>
      <c r="I3" s="32">
        <v>0</v>
      </c>
      <c r="J3" s="32">
        <v>5.2805400000000002</v>
      </c>
      <c r="K3" s="32">
        <v>0</v>
      </c>
      <c r="L3" s="32">
        <v>0</v>
      </c>
      <c r="M3" s="32">
        <v>6.6212099999999996</v>
      </c>
      <c r="N3" s="32">
        <v>0</v>
      </c>
      <c r="O3" s="32">
        <v>0</v>
      </c>
      <c r="P3" s="32">
        <v>0</v>
      </c>
      <c r="Q3" s="32">
        <v>0</v>
      </c>
      <c r="R3" s="32">
        <v>0</v>
      </c>
      <c r="S3" s="32">
        <v>0</v>
      </c>
      <c r="T3" s="32">
        <v>0</v>
      </c>
      <c r="U3" s="32">
        <v>0</v>
      </c>
      <c r="V3" s="32">
        <v>27.893699999999999</v>
      </c>
      <c r="W3" s="32">
        <v>10.076180000000001</v>
      </c>
      <c r="X3" s="32">
        <v>9.2538699999999992</v>
      </c>
      <c r="Y3" s="32">
        <v>4.7455800000000004</v>
      </c>
      <c r="Z3" s="32">
        <v>1.2533300000000001</v>
      </c>
      <c r="AA3" s="32">
        <v>32.325200000000002</v>
      </c>
      <c r="AB3" s="32">
        <v>30.502199999999998</v>
      </c>
      <c r="AC3" s="32">
        <f t="shared" ref="AC3:AC27" si="0">SUM(F3:AB3)</f>
        <v>151.16893000000002</v>
      </c>
      <c r="AD3" s="19">
        <v>172.69880000000001</v>
      </c>
      <c r="AE3" s="52"/>
      <c r="AF3" s="7">
        <f>(AC3-AD3)/AD3</f>
        <v>-0.12466716618760516</v>
      </c>
      <c r="AG3" s="14">
        <f>ABS(AF3)</f>
        <v>0.12466716618760516</v>
      </c>
      <c r="AH3" s="15">
        <f t="shared" ref="AH3:AH27" si="1">AC3-AD3</f>
        <v>-21.529869999999988</v>
      </c>
      <c r="AI3" s="48">
        <f t="shared" ref="AI3:AI27" si="2">ABS(AH3)</f>
        <v>21.529869999999988</v>
      </c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</row>
    <row r="4" spans="1:47" ht="15.5" x14ac:dyDescent="0.35">
      <c r="A4" s="4" t="s">
        <v>65</v>
      </c>
      <c r="B4" s="5" t="s">
        <v>117</v>
      </c>
      <c r="C4" s="5">
        <v>2</v>
      </c>
      <c r="D4" s="41">
        <v>0.51530171693225113</v>
      </c>
      <c r="E4" s="5" t="s">
        <v>95</v>
      </c>
      <c r="F4" s="32">
        <v>8.6265099999999997</v>
      </c>
      <c r="G4" s="32">
        <v>8.9649999999999999</v>
      </c>
      <c r="H4" s="32">
        <v>0</v>
      </c>
      <c r="I4" s="32">
        <v>0</v>
      </c>
      <c r="J4" s="32">
        <v>4.4144100000000002</v>
      </c>
      <c r="K4" s="32">
        <v>0</v>
      </c>
      <c r="L4" s="32">
        <v>0</v>
      </c>
      <c r="M4" s="32">
        <v>5.7903700000000002</v>
      </c>
      <c r="N4" s="32">
        <v>0</v>
      </c>
      <c r="O4" s="32">
        <v>0</v>
      </c>
      <c r="P4" s="32">
        <v>0</v>
      </c>
      <c r="Q4" s="32">
        <v>0</v>
      </c>
      <c r="R4" s="32">
        <v>0</v>
      </c>
      <c r="S4" s="32">
        <v>0</v>
      </c>
      <c r="T4" s="32">
        <v>0</v>
      </c>
      <c r="U4" s="32">
        <v>0</v>
      </c>
      <c r="V4" s="32">
        <v>24.083600000000001</v>
      </c>
      <c r="W4" s="32">
        <v>7.4695</v>
      </c>
      <c r="X4" s="32">
        <v>7.3134100000000002</v>
      </c>
      <c r="Y4" s="32">
        <v>3.9484300000000001</v>
      </c>
      <c r="Z4" s="32">
        <v>0.95244200000000001</v>
      </c>
      <c r="AA4" s="32">
        <v>32.325200000000002</v>
      </c>
      <c r="AB4" s="32">
        <v>30.931699999999999</v>
      </c>
      <c r="AC4" s="32">
        <f t="shared" si="0"/>
        <v>134.82057200000003</v>
      </c>
      <c r="AD4" s="19">
        <v>156.97620000000001</v>
      </c>
      <c r="AE4" s="52"/>
      <c r="AF4" s="7">
        <f t="shared" ref="AF4:AF27" si="3">(AC4-AD4)/AD4</f>
        <v>-0.14114004543363884</v>
      </c>
      <c r="AG4" s="3">
        <f t="shared" ref="AG4:AG27" si="4">ABS(AF4)</f>
        <v>0.14114004543363884</v>
      </c>
      <c r="AH4" s="32">
        <f t="shared" si="1"/>
        <v>-22.155627999999979</v>
      </c>
      <c r="AI4" s="49">
        <f t="shared" si="2"/>
        <v>22.155627999999979</v>
      </c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</row>
    <row r="5" spans="1:47" ht="15.5" x14ac:dyDescent="0.35">
      <c r="A5" s="4" t="s">
        <v>66</v>
      </c>
      <c r="B5" s="5" t="s">
        <v>117</v>
      </c>
      <c r="C5" s="5">
        <v>2</v>
      </c>
      <c r="D5" s="41">
        <v>0.75690314213498466</v>
      </c>
      <c r="E5" s="5" t="s">
        <v>96</v>
      </c>
      <c r="F5" s="32">
        <v>16.211099999999998</v>
      </c>
      <c r="G5" s="32">
        <v>2.8881700000000001</v>
      </c>
      <c r="H5" s="32">
        <v>0</v>
      </c>
      <c r="I5" s="32">
        <v>18.771599999999999</v>
      </c>
      <c r="J5" s="32">
        <v>5.4301000000000004</v>
      </c>
      <c r="K5" s="32">
        <v>2.1832199999999999</v>
      </c>
      <c r="L5" s="32">
        <v>0</v>
      </c>
      <c r="M5" s="32">
        <v>10.128299999999999</v>
      </c>
      <c r="N5" s="32">
        <v>0.325405</v>
      </c>
      <c r="O5" s="32">
        <v>0</v>
      </c>
      <c r="P5" s="32">
        <v>0</v>
      </c>
      <c r="Q5" s="32">
        <v>0</v>
      </c>
      <c r="R5" s="32">
        <v>1.3016099999999999</v>
      </c>
      <c r="S5" s="32">
        <v>0</v>
      </c>
      <c r="T5" s="32">
        <v>0</v>
      </c>
      <c r="U5" s="32">
        <v>0</v>
      </c>
      <c r="V5" s="32">
        <v>43.294899999999998</v>
      </c>
      <c r="W5" s="32">
        <v>19.989820000000002</v>
      </c>
      <c r="X5" s="32">
        <v>14.624700000000001</v>
      </c>
      <c r="Y5" s="32">
        <v>8.0575600000000005</v>
      </c>
      <c r="Z5" s="32">
        <v>2.2125599999999999</v>
      </c>
      <c r="AA5" s="32">
        <v>32.325200000000002</v>
      </c>
      <c r="AB5" s="32">
        <v>29.392700000000001</v>
      </c>
      <c r="AC5" s="32">
        <f t="shared" si="0"/>
        <v>207.13694499999997</v>
      </c>
      <c r="AD5" s="19">
        <v>219.7978</v>
      </c>
      <c r="AE5" s="52"/>
      <c r="AF5" s="7">
        <f t="shared" si="3"/>
        <v>-5.7602282643411475E-2</v>
      </c>
      <c r="AG5" s="3">
        <f t="shared" si="4"/>
        <v>5.7602282643411475E-2</v>
      </c>
      <c r="AH5" s="32">
        <f t="shared" si="1"/>
        <v>-12.660855000000026</v>
      </c>
      <c r="AI5" s="49">
        <f t="shared" si="2"/>
        <v>12.660855000000026</v>
      </c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</row>
    <row r="6" spans="1:47" ht="15.5" x14ac:dyDescent="0.35">
      <c r="A6" s="4" t="s">
        <v>66</v>
      </c>
      <c r="B6" s="5" t="s">
        <v>117</v>
      </c>
      <c r="C6" s="5">
        <v>2</v>
      </c>
      <c r="D6" s="41">
        <v>0.24309685786501534</v>
      </c>
      <c r="E6" s="5" t="s">
        <v>97</v>
      </c>
      <c r="F6" s="32">
        <v>3.67056</v>
      </c>
      <c r="G6" s="32">
        <v>8.7377099999999999</v>
      </c>
      <c r="H6" s="32">
        <v>0</v>
      </c>
      <c r="I6" s="32">
        <v>0</v>
      </c>
      <c r="J6" s="32">
        <v>0.97223000000000004</v>
      </c>
      <c r="K6" s="32">
        <v>1.54992</v>
      </c>
      <c r="L6" s="32">
        <v>0.17221800000000001</v>
      </c>
      <c r="M6" s="32">
        <v>1.37646</v>
      </c>
      <c r="N6" s="32">
        <v>0</v>
      </c>
      <c r="O6" s="32">
        <v>0</v>
      </c>
      <c r="P6" s="32">
        <v>0</v>
      </c>
      <c r="Q6" s="32">
        <v>0</v>
      </c>
      <c r="R6" s="32">
        <v>0</v>
      </c>
      <c r="S6" s="32">
        <v>1.3764400000000001</v>
      </c>
      <c r="T6" s="32">
        <v>0</v>
      </c>
      <c r="U6" s="32">
        <v>0</v>
      </c>
      <c r="V6" s="32">
        <v>10.683</v>
      </c>
      <c r="W6" s="32">
        <v>23.688400000000001</v>
      </c>
      <c r="X6" s="32">
        <v>22.594069999999999</v>
      </c>
      <c r="Y6" s="32">
        <v>2.84029</v>
      </c>
      <c r="Z6" s="32">
        <v>2.6785999999999999</v>
      </c>
      <c r="AA6" s="32">
        <v>32.325200000000002</v>
      </c>
      <c r="AB6" s="32">
        <v>36.062800000000003</v>
      </c>
      <c r="AC6" s="32">
        <f t="shared" si="0"/>
        <v>148.72789800000001</v>
      </c>
      <c r="AD6" s="19">
        <v>152.1182</v>
      </c>
      <c r="AE6" s="52"/>
      <c r="AF6" s="7">
        <f t="shared" si="3"/>
        <v>-2.2287287122776837E-2</v>
      </c>
      <c r="AG6" s="3">
        <f t="shared" si="4"/>
        <v>2.2287287122776837E-2</v>
      </c>
      <c r="AH6" s="32">
        <f t="shared" si="1"/>
        <v>-3.3903019999999913</v>
      </c>
      <c r="AI6" s="49">
        <f t="shared" si="2"/>
        <v>3.3903019999999913</v>
      </c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</row>
    <row r="7" spans="1:47" ht="15.5" x14ac:dyDescent="0.35">
      <c r="A7" s="4" t="s">
        <v>118</v>
      </c>
      <c r="B7" s="5" t="s">
        <v>85</v>
      </c>
      <c r="C7" s="5">
        <v>1</v>
      </c>
      <c r="D7" s="41">
        <v>1</v>
      </c>
      <c r="E7" s="5" t="s">
        <v>98</v>
      </c>
      <c r="F7" s="32">
        <v>17.048300000000001</v>
      </c>
      <c r="G7" s="32">
        <v>1.9717700000000001E-4</v>
      </c>
      <c r="H7" s="32">
        <v>7.7765400000000002E-3</v>
      </c>
      <c r="I7" s="32">
        <v>13.1638</v>
      </c>
      <c r="J7" s="32">
        <v>2.11131</v>
      </c>
      <c r="K7" s="32">
        <v>3.38023E-2</v>
      </c>
      <c r="L7" s="32">
        <v>0</v>
      </c>
      <c r="M7" s="32">
        <v>7.0881700000000004E-4</v>
      </c>
      <c r="N7" s="32">
        <v>23.293600000000001</v>
      </c>
      <c r="O7" s="32">
        <v>0</v>
      </c>
      <c r="P7" s="32">
        <v>0</v>
      </c>
      <c r="Q7" s="32">
        <v>0</v>
      </c>
      <c r="R7" s="32">
        <v>1.12584E-2</v>
      </c>
      <c r="S7" s="32">
        <v>0</v>
      </c>
      <c r="T7" s="32">
        <v>0</v>
      </c>
      <c r="U7" s="32">
        <v>0</v>
      </c>
      <c r="V7" s="32">
        <v>49.8703</v>
      </c>
      <c r="W7" s="32">
        <v>2.0955290000000001E-2</v>
      </c>
      <c r="X7" s="32">
        <v>0.55197219899999905</v>
      </c>
      <c r="Y7" s="32">
        <v>9.3759999999999994</v>
      </c>
      <c r="Z7" s="32">
        <v>0.51581200000000005</v>
      </c>
      <c r="AA7" s="32">
        <v>32.325200000000002</v>
      </c>
      <c r="AB7" s="32">
        <v>19.915400000000002</v>
      </c>
      <c r="AC7" s="32">
        <f t="shared" si="0"/>
        <v>168.24639272300001</v>
      </c>
      <c r="AD7" s="19">
        <v>169.6574</v>
      </c>
      <c r="AE7" s="52"/>
      <c r="AF7" s="7">
        <f t="shared" si="3"/>
        <v>-8.3168036112776789E-3</v>
      </c>
      <c r="AG7" s="3">
        <f t="shared" si="4"/>
        <v>8.3168036112776789E-3</v>
      </c>
      <c r="AH7" s="32">
        <f t="shared" si="1"/>
        <v>-1.4110072769999817</v>
      </c>
      <c r="AI7" s="49">
        <f t="shared" si="2"/>
        <v>1.4110072769999817</v>
      </c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</row>
    <row r="8" spans="1:47" ht="15.5" x14ac:dyDescent="0.35">
      <c r="A8" s="41" t="s">
        <v>163</v>
      </c>
      <c r="B8" s="5" t="s">
        <v>85</v>
      </c>
      <c r="C8" s="5">
        <v>1</v>
      </c>
      <c r="D8" s="41">
        <v>1</v>
      </c>
      <c r="E8" s="5" t="s">
        <v>152</v>
      </c>
      <c r="F8" s="32">
        <v>7.4764499999999998</v>
      </c>
      <c r="G8" s="32">
        <v>5.0025899999999996</v>
      </c>
      <c r="H8" s="32">
        <v>0</v>
      </c>
      <c r="I8" s="32">
        <v>8.3214699999999997</v>
      </c>
      <c r="J8" s="32">
        <v>0.70649499999999998</v>
      </c>
      <c r="K8" s="32">
        <v>5.8047500000000003E-5</v>
      </c>
      <c r="L8" s="32">
        <v>0</v>
      </c>
      <c r="M8" s="32">
        <v>1.0237700000000001</v>
      </c>
      <c r="N8" s="32">
        <v>6.3616099999999995E-2</v>
      </c>
      <c r="O8" s="32">
        <v>0</v>
      </c>
      <c r="P8" s="32">
        <v>0</v>
      </c>
      <c r="Q8" s="32">
        <v>0</v>
      </c>
      <c r="R8" s="32">
        <v>3.8662599999999998E-5</v>
      </c>
      <c r="S8" s="32">
        <v>0</v>
      </c>
      <c r="T8" s="32">
        <v>29.896000000000001</v>
      </c>
      <c r="U8" s="32">
        <v>0</v>
      </c>
      <c r="V8" s="32">
        <v>22.020499999999998</v>
      </c>
      <c r="W8" s="32">
        <v>16.311059999999902</v>
      </c>
      <c r="X8" s="32">
        <v>9.8541299999999996</v>
      </c>
      <c r="Y8" s="32">
        <v>10.685499999999999</v>
      </c>
      <c r="Z8" s="32">
        <v>0.36197299999999999</v>
      </c>
      <c r="AA8" s="32">
        <v>32.325200000000002</v>
      </c>
      <c r="AB8" s="32">
        <v>18.8626</v>
      </c>
      <c r="AC8" s="32">
        <f>SUM(F8:AB8)</f>
        <v>162.91145081009989</v>
      </c>
      <c r="AD8" s="19">
        <v>181.99199999999999</v>
      </c>
      <c r="AE8" s="52"/>
      <c r="AF8" s="7">
        <f>(AC8-AD8)/AD8</f>
        <v>-0.10484279083641093</v>
      </c>
      <c r="AG8" s="3">
        <f>ABS(AF8)</f>
        <v>0.10484279083641093</v>
      </c>
      <c r="AH8" s="32">
        <f>AC8-AD8</f>
        <v>-19.080549189900097</v>
      </c>
      <c r="AI8" s="49">
        <f>ABS(AH8)</f>
        <v>19.080549189900097</v>
      </c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</row>
    <row r="9" spans="1:47" ht="15.5" x14ac:dyDescent="0.35">
      <c r="A9" s="41" t="s">
        <v>108</v>
      </c>
      <c r="B9" s="41" t="s">
        <v>121</v>
      </c>
      <c r="C9" s="5">
        <v>1</v>
      </c>
      <c r="D9" s="41">
        <v>1</v>
      </c>
      <c r="E9" s="5" t="s">
        <v>110</v>
      </c>
      <c r="F9" s="32">
        <v>2.62683</v>
      </c>
      <c r="G9" s="32">
        <v>0.90591500000000003</v>
      </c>
      <c r="H9" s="32">
        <v>4.8935700000000005E-4</v>
      </c>
      <c r="I9" s="32">
        <v>4.4119900000000003</v>
      </c>
      <c r="J9" s="32">
        <v>0.16544800000000001</v>
      </c>
      <c r="K9" s="32">
        <v>2.0095599999999999E-4</v>
      </c>
      <c r="L9" s="32">
        <v>0</v>
      </c>
      <c r="M9" s="32">
        <v>0.20291600000000001</v>
      </c>
      <c r="N9" s="32">
        <v>1.4991000000000001E-2</v>
      </c>
      <c r="O9" s="32">
        <v>0</v>
      </c>
      <c r="P9" s="32">
        <v>0</v>
      </c>
      <c r="Q9" s="32">
        <v>0</v>
      </c>
      <c r="R9" s="32">
        <v>0</v>
      </c>
      <c r="S9" s="32">
        <v>0</v>
      </c>
      <c r="T9" s="32">
        <v>10.107200000000001</v>
      </c>
      <c r="U9" s="32">
        <v>0</v>
      </c>
      <c r="V9" s="32">
        <v>7.76267</v>
      </c>
      <c r="W9" s="32">
        <v>2.4509468571428501</v>
      </c>
      <c r="X9" s="32">
        <v>5.9214609999999999</v>
      </c>
      <c r="Y9" s="32">
        <v>3.57063</v>
      </c>
      <c r="Z9" s="32">
        <v>17.058599999999998</v>
      </c>
      <c r="AA9" s="32">
        <v>32.325200000000002</v>
      </c>
      <c r="AB9" s="32">
        <v>12.04</v>
      </c>
      <c r="AC9" s="32">
        <f>SUM(F9:AB9)</f>
        <v>99.565488170142856</v>
      </c>
      <c r="AD9" s="19">
        <v>101.92142</v>
      </c>
      <c r="AE9" s="52"/>
      <c r="AF9" s="7">
        <f>(AC9-AD9)/AD9</f>
        <v>-2.3115178633275921E-2</v>
      </c>
      <c r="AG9" s="3">
        <f>ABS(AF9)</f>
        <v>2.3115178633275921E-2</v>
      </c>
      <c r="AH9" s="32">
        <f>AC9-AD9</f>
        <v>-2.3559318298571412</v>
      </c>
      <c r="AI9" s="49">
        <f>ABS(AH9)</f>
        <v>2.3559318298571412</v>
      </c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</row>
    <row r="10" spans="1:47" ht="15.5" x14ac:dyDescent="0.35">
      <c r="A10" s="41" t="s">
        <v>113</v>
      </c>
      <c r="B10" s="41" t="s">
        <v>121</v>
      </c>
      <c r="C10" s="5">
        <v>1</v>
      </c>
      <c r="D10" s="41">
        <v>1</v>
      </c>
      <c r="E10" s="5" t="s">
        <v>111</v>
      </c>
      <c r="F10" s="32">
        <v>4.0849299999999999</v>
      </c>
      <c r="G10" s="32">
        <v>2.59788</v>
      </c>
      <c r="H10" s="32">
        <v>4.7956000000000002E-4</v>
      </c>
      <c r="I10" s="32">
        <v>6.8564999999999898</v>
      </c>
      <c r="J10" s="32">
        <v>0.268311999999999</v>
      </c>
      <c r="K10" s="32">
        <v>1.9693299999999999E-4</v>
      </c>
      <c r="L10" s="32">
        <v>0</v>
      </c>
      <c r="M10" s="32">
        <v>0.49765900000000002</v>
      </c>
      <c r="N10" s="32">
        <v>1.6789599999999998E-2</v>
      </c>
      <c r="O10" s="32">
        <v>0</v>
      </c>
      <c r="P10" s="32">
        <v>0</v>
      </c>
      <c r="Q10" s="32">
        <v>0</v>
      </c>
      <c r="R10" s="32">
        <v>0</v>
      </c>
      <c r="S10" s="32">
        <v>0</v>
      </c>
      <c r="T10" s="32">
        <v>15.8477</v>
      </c>
      <c r="U10" s="32">
        <v>0</v>
      </c>
      <c r="V10" s="32">
        <v>12.076700000000001</v>
      </c>
      <c r="W10" s="32">
        <v>8.6893414285714208</v>
      </c>
      <c r="X10" s="32">
        <v>9.4341299999999997</v>
      </c>
      <c r="Y10" s="32">
        <v>5.5793100000000004</v>
      </c>
      <c r="Z10" s="32">
        <v>13.6983999999999</v>
      </c>
      <c r="AA10" s="32">
        <v>32.325200000000002</v>
      </c>
      <c r="AB10" s="32">
        <v>19.310300000000002</v>
      </c>
      <c r="AC10" s="32">
        <f>SUM(F10:AB10)</f>
        <v>131.28382852157131</v>
      </c>
      <c r="AD10" s="19">
        <v>121.6066</v>
      </c>
      <c r="AE10" s="52"/>
      <c r="AF10" s="7">
        <f>(AC10-AD10)/AD10</f>
        <v>7.9578152185582923E-2</v>
      </c>
      <c r="AG10" s="3">
        <f>ABS(AF10)</f>
        <v>7.9578152185582923E-2</v>
      </c>
      <c r="AH10" s="32">
        <f>AC10-AD10</f>
        <v>9.6772285215713083</v>
      </c>
      <c r="AI10" s="49">
        <f>ABS(AH10)</f>
        <v>9.6772285215713083</v>
      </c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</row>
    <row r="11" spans="1:47" ht="16.5" customHeight="1" x14ac:dyDescent="0.35">
      <c r="A11" s="41" t="s">
        <v>114</v>
      </c>
      <c r="B11" s="41" t="s">
        <v>121</v>
      </c>
      <c r="C11" s="5">
        <v>1</v>
      </c>
      <c r="D11" s="41">
        <v>1</v>
      </c>
      <c r="E11" s="5" t="s">
        <v>112</v>
      </c>
      <c r="F11" s="32">
        <v>9.0870200000000008</v>
      </c>
      <c r="G11" s="32">
        <v>5.8584299999999896</v>
      </c>
      <c r="H11" s="32">
        <v>1.69158E-3</v>
      </c>
      <c r="I11" s="32">
        <v>15.2553999999999</v>
      </c>
      <c r="J11" s="32">
        <v>0.64838499999999999</v>
      </c>
      <c r="K11" s="32">
        <v>6.9465300000000005E-4</v>
      </c>
      <c r="L11" s="32">
        <v>0</v>
      </c>
      <c r="M11" s="32">
        <v>1.1557899999999901</v>
      </c>
      <c r="N11" s="32">
        <v>5.9222900000000002E-2</v>
      </c>
      <c r="O11" s="32">
        <v>0</v>
      </c>
      <c r="P11" s="32">
        <v>0</v>
      </c>
      <c r="Q11" s="32">
        <v>0</v>
      </c>
      <c r="R11" s="32">
        <v>0</v>
      </c>
      <c r="S11" s="32">
        <v>0</v>
      </c>
      <c r="T11" s="32">
        <v>34.937899999999999</v>
      </c>
      <c r="U11" s="32">
        <v>0</v>
      </c>
      <c r="V11" s="32">
        <v>26.8521</v>
      </c>
      <c r="W11" s="32">
        <v>22.602892857142798</v>
      </c>
      <c r="X11" s="32">
        <v>7.6608299999999998</v>
      </c>
      <c r="Y11" s="32">
        <v>12.345599999999999</v>
      </c>
      <c r="Z11" s="32">
        <v>0.51807400000000003</v>
      </c>
      <c r="AA11" s="32">
        <v>32.325200000000002</v>
      </c>
      <c r="AB11" s="32">
        <v>47.827800000000003</v>
      </c>
      <c r="AC11" s="32">
        <f>SUM(F11:AB11)</f>
        <v>217.13703099014268</v>
      </c>
      <c r="AD11" s="19">
        <v>177.99639999999999</v>
      </c>
      <c r="AE11" s="52"/>
      <c r="AF11" s="7">
        <f>(AC11-AD11)/AD11</f>
        <v>0.21989563266528248</v>
      </c>
      <c r="AG11" s="3">
        <f>ABS(AF11)</f>
        <v>0.21989563266528248</v>
      </c>
      <c r="AH11" s="32">
        <f>AC11-AD11</f>
        <v>39.140630990142682</v>
      </c>
      <c r="AI11" s="49">
        <f>ABS(AH11)</f>
        <v>39.140630990142682</v>
      </c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</row>
    <row r="12" spans="1:47" ht="15.5" x14ac:dyDescent="0.35">
      <c r="A12" s="4" t="s">
        <v>8</v>
      </c>
      <c r="B12" s="5" t="s">
        <v>85</v>
      </c>
      <c r="C12" s="5">
        <v>5</v>
      </c>
      <c r="D12" s="41">
        <v>0.19567872270042602</v>
      </c>
      <c r="E12" s="5" t="s">
        <v>87</v>
      </c>
      <c r="F12" s="32">
        <v>2.3534099999999998</v>
      </c>
      <c r="G12" s="32">
        <v>0.34910999999999998</v>
      </c>
      <c r="H12" s="32">
        <v>13.8516999999999</v>
      </c>
      <c r="I12" s="32">
        <v>5.0488299999999997</v>
      </c>
      <c r="J12" s="32">
        <v>0.72472199999999998</v>
      </c>
      <c r="K12" s="32">
        <v>0.23699200000000001</v>
      </c>
      <c r="L12" s="32">
        <v>0</v>
      </c>
      <c r="M12" s="32">
        <v>0.39463100000000001</v>
      </c>
      <c r="N12" s="32">
        <v>1.26281</v>
      </c>
      <c r="O12" s="32">
        <v>0</v>
      </c>
      <c r="P12" s="32">
        <v>0</v>
      </c>
      <c r="Q12" s="32">
        <v>0</v>
      </c>
      <c r="R12" s="32">
        <v>0</v>
      </c>
      <c r="S12" s="32">
        <v>0</v>
      </c>
      <c r="T12" s="32">
        <v>0</v>
      </c>
      <c r="U12" s="32">
        <v>2.0863799999999899</v>
      </c>
      <c r="V12" s="32">
        <v>6.6505999999999901</v>
      </c>
      <c r="W12" s="32">
        <v>2.2599735999999999</v>
      </c>
      <c r="X12" s="32">
        <v>4.5723399999999996</v>
      </c>
      <c r="Y12" s="32">
        <v>0.87948000000000004</v>
      </c>
      <c r="Z12" s="32">
        <v>2.2707000000000002</v>
      </c>
      <c r="AA12" s="32">
        <v>32.325200000000002</v>
      </c>
      <c r="AB12" s="32">
        <v>27.6129</v>
      </c>
      <c r="AC12" s="32">
        <f t="shared" si="0"/>
        <v>102.87977859999988</v>
      </c>
      <c r="AD12" s="19">
        <v>111.86036</v>
      </c>
      <c r="AE12" s="52"/>
      <c r="AF12" s="7">
        <f t="shared" si="3"/>
        <v>-8.0283859268825156E-2</v>
      </c>
      <c r="AG12" s="3">
        <f t="shared" si="4"/>
        <v>8.0283859268825156E-2</v>
      </c>
      <c r="AH12" s="32">
        <f t="shared" si="1"/>
        <v>-8.9805814000001192</v>
      </c>
      <c r="AI12" s="49">
        <f t="shared" si="2"/>
        <v>8.9805814000001192</v>
      </c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</row>
    <row r="13" spans="1:47" ht="15.5" x14ac:dyDescent="0.35">
      <c r="A13" s="4" t="s">
        <v>8</v>
      </c>
      <c r="B13" s="5" t="s">
        <v>85</v>
      </c>
      <c r="C13" s="5">
        <v>5</v>
      </c>
      <c r="D13" s="41">
        <v>0.72305674363694006</v>
      </c>
      <c r="E13" s="5" t="s">
        <v>88</v>
      </c>
      <c r="F13" s="32">
        <v>3.5515300000000001</v>
      </c>
      <c r="G13" s="32">
        <v>2.97427999999999</v>
      </c>
      <c r="H13" s="32">
        <v>0</v>
      </c>
      <c r="I13" s="32">
        <v>8.9253400000000003</v>
      </c>
      <c r="J13" s="32">
        <v>1.8683699999999901</v>
      </c>
      <c r="K13" s="32">
        <v>0.85536799999999902</v>
      </c>
      <c r="L13" s="32">
        <v>0</v>
      </c>
      <c r="M13" s="32">
        <v>0.56973099999999899</v>
      </c>
      <c r="N13" s="32">
        <v>2.2788999999999899</v>
      </c>
      <c r="O13" s="32">
        <v>0</v>
      </c>
      <c r="P13" s="32">
        <v>0</v>
      </c>
      <c r="Q13" s="32">
        <v>0</v>
      </c>
      <c r="R13" s="32">
        <v>0</v>
      </c>
      <c r="S13" s="32">
        <v>0</v>
      </c>
      <c r="T13" s="32">
        <v>0</v>
      </c>
      <c r="U13" s="32">
        <v>0</v>
      </c>
      <c r="V13" s="32">
        <v>10.2422</v>
      </c>
      <c r="W13" s="32">
        <v>14.774231881188101</v>
      </c>
      <c r="X13" s="32">
        <v>11.3169599999999</v>
      </c>
      <c r="Y13" s="32">
        <v>2.0548999999999999</v>
      </c>
      <c r="Z13" s="32">
        <v>8.7420399999999798</v>
      </c>
      <c r="AA13" s="32">
        <v>32.325200000000002</v>
      </c>
      <c r="AB13" s="32">
        <v>23.6966</v>
      </c>
      <c r="AC13" s="32">
        <f t="shared" si="0"/>
        <v>124.17565088118796</v>
      </c>
      <c r="AD13" s="19">
        <v>130.0522</v>
      </c>
      <c r="AE13" s="52"/>
      <c r="AF13" s="7">
        <f t="shared" si="3"/>
        <v>-4.518608004179888E-2</v>
      </c>
      <c r="AG13" s="3">
        <f t="shared" si="4"/>
        <v>4.518608004179888E-2</v>
      </c>
      <c r="AH13" s="32">
        <f t="shared" si="1"/>
        <v>-5.8765491188120365</v>
      </c>
      <c r="AI13" s="49">
        <f t="shared" si="2"/>
        <v>5.8765491188120365</v>
      </c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</row>
    <row r="14" spans="1:47" ht="15.5" x14ac:dyDescent="0.35">
      <c r="A14" s="4" t="s">
        <v>62</v>
      </c>
      <c r="B14" s="5" t="s">
        <v>85</v>
      </c>
      <c r="C14" s="5">
        <v>3</v>
      </c>
      <c r="D14" s="41">
        <v>0.4778012295270837</v>
      </c>
      <c r="E14" s="5" t="s">
        <v>9</v>
      </c>
      <c r="F14" s="32">
        <v>2.0764</v>
      </c>
      <c r="G14" s="32">
        <v>3.1468899999999902</v>
      </c>
      <c r="H14" s="32">
        <v>0</v>
      </c>
      <c r="I14" s="32">
        <v>0</v>
      </c>
      <c r="J14" s="32">
        <v>1.0755300000000001</v>
      </c>
      <c r="K14" s="32">
        <v>0.762041999999999</v>
      </c>
      <c r="L14" s="32">
        <v>0</v>
      </c>
      <c r="M14" s="32">
        <v>1.52271</v>
      </c>
      <c r="N14" s="32">
        <v>0</v>
      </c>
      <c r="O14" s="32">
        <v>0</v>
      </c>
      <c r="P14" s="32">
        <v>0</v>
      </c>
      <c r="Q14" s="32">
        <v>0</v>
      </c>
      <c r="R14" s="32">
        <v>0</v>
      </c>
      <c r="S14" s="32">
        <v>0</v>
      </c>
      <c r="T14" s="32">
        <v>0</v>
      </c>
      <c r="U14" s="32">
        <v>0</v>
      </c>
      <c r="V14" s="32">
        <v>5.7682700000000002</v>
      </c>
      <c r="W14" s="32">
        <v>20.898195000000001</v>
      </c>
      <c r="X14" s="32">
        <v>24.440669999999901</v>
      </c>
      <c r="Y14" s="32">
        <v>1.25687999999999</v>
      </c>
      <c r="Z14" s="32">
        <v>0.68372699999999897</v>
      </c>
      <c r="AA14" s="32">
        <v>32.325200000000002</v>
      </c>
      <c r="AB14" s="32">
        <v>37.4529</v>
      </c>
      <c r="AC14" s="32">
        <f t="shared" si="0"/>
        <v>131.40941399999988</v>
      </c>
      <c r="AD14" s="19">
        <v>121.5072</v>
      </c>
      <c r="AE14" s="52"/>
      <c r="AF14" s="7">
        <f t="shared" si="3"/>
        <v>8.149487437781372E-2</v>
      </c>
      <c r="AG14" s="3">
        <f t="shared" si="4"/>
        <v>8.149487437781372E-2</v>
      </c>
      <c r="AH14" s="32">
        <f t="shared" si="1"/>
        <v>9.9022139999998871</v>
      </c>
      <c r="AI14" s="49">
        <f t="shared" si="2"/>
        <v>9.9022139999998871</v>
      </c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</row>
    <row r="15" spans="1:47" ht="15.5" x14ac:dyDescent="0.35">
      <c r="A15" s="4" t="s">
        <v>62</v>
      </c>
      <c r="B15" s="5" t="s">
        <v>85</v>
      </c>
      <c r="C15" s="5">
        <v>3</v>
      </c>
      <c r="D15" s="41">
        <v>0.49372793717798646</v>
      </c>
      <c r="E15" s="5" t="s">
        <v>18</v>
      </c>
      <c r="F15" s="32">
        <v>10.3292</v>
      </c>
      <c r="G15" s="32">
        <v>2.7256300000000002</v>
      </c>
      <c r="H15" s="32">
        <v>0</v>
      </c>
      <c r="I15" s="32">
        <v>24.1905</v>
      </c>
      <c r="J15" s="32">
        <v>6.75983</v>
      </c>
      <c r="K15" s="32">
        <v>3.3628399999999998</v>
      </c>
      <c r="L15" s="32">
        <v>0</v>
      </c>
      <c r="M15" s="32">
        <v>3.7670599999999901</v>
      </c>
      <c r="N15" s="32">
        <v>0</v>
      </c>
      <c r="O15" s="32">
        <v>0</v>
      </c>
      <c r="P15" s="32">
        <v>0</v>
      </c>
      <c r="Q15" s="32">
        <v>0</v>
      </c>
      <c r="R15" s="32">
        <v>0</v>
      </c>
      <c r="S15" s="32">
        <v>0</v>
      </c>
      <c r="T15" s="32">
        <v>0</v>
      </c>
      <c r="U15" s="32">
        <v>0</v>
      </c>
      <c r="V15" s="32">
        <v>29.575199999999999</v>
      </c>
      <c r="W15" s="32">
        <v>16.7700833333333</v>
      </c>
      <c r="X15" s="32">
        <v>19.85829</v>
      </c>
      <c r="Y15" s="32">
        <v>5.5162799999999903</v>
      </c>
      <c r="Z15" s="32">
        <v>0.70207699999999995</v>
      </c>
      <c r="AA15" s="32">
        <v>32.325200000000002</v>
      </c>
      <c r="AB15" s="32">
        <v>37.421500000000002</v>
      </c>
      <c r="AC15" s="32">
        <f t="shared" si="0"/>
        <v>193.30369033333329</v>
      </c>
      <c r="AD15" s="19">
        <v>167.12520000000001</v>
      </c>
      <c r="AE15" s="52"/>
      <c r="AF15" s="7">
        <f t="shared" si="3"/>
        <v>0.15663999404837384</v>
      </c>
      <c r="AG15" s="3">
        <f t="shared" si="4"/>
        <v>0.15663999404837384</v>
      </c>
      <c r="AH15" s="32">
        <f t="shared" si="1"/>
        <v>26.178490333333286</v>
      </c>
      <c r="AI15" s="49">
        <f t="shared" si="2"/>
        <v>26.178490333333286</v>
      </c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</row>
    <row r="16" spans="1:47" ht="15.5" x14ac:dyDescent="0.35">
      <c r="A16" s="4" t="s">
        <v>63</v>
      </c>
      <c r="B16" s="5" t="s">
        <v>85</v>
      </c>
      <c r="C16" s="5">
        <v>4</v>
      </c>
      <c r="D16" s="41">
        <v>0.52913395302108268</v>
      </c>
      <c r="E16" s="5" t="s">
        <v>10</v>
      </c>
      <c r="F16" s="32">
        <v>8.7577599999999993</v>
      </c>
      <c r="G16" s="32">
        <v>3.9443999999999999</v>
      </c>
      <c r="H16" s="32">
        <v>0</v>
      </c>
      <c r="I16" s="32">
        <v>35.601299999999902</v>
      </c>
      <c r="J16" s="32">
        <v>9.6701300000000003</v>
      </c>
      <c r="K16" s="32">
        <v>0</v>
      </c>
      <c r="L16" s="32">
        <v>0</v>
      </c>
      <c r="M16" s="32">
        <v>1.9896400000000001</v>
      </c>
      <c r="N16" s="32">
        <v>0</v>
      </c>
      <c r="O16" s="32">
        <v>0</v>
      </c>
      <c r="P16" s="32">
        <v>0</v>
      </c>
      <c r="Q16" s="32">
        <v>0</v>
      </c>
      <c r="R16" s="32">
        <v>0</v>
      </c>
      <c r="S16" s="32">
        <v>0</v>
      </c>
      <c r="T16" s="32">
        <v>0</v>
      </c>
      <c r="U16" s="32">
        <v>0</v>
      </c>
      <c r="V16" s="32">
        <v>24.1112</v>
      </c>
      <c r="W16" s="32">
        <v>10.0993072352941</v>
      </c>
      <c r="X16" s="32">
        <v>26.652839999999902</v>
      </c>
      <c r="Y16" s="32">
        <v>4.8537499999999998</v>
      </c>
      <c r="Z16" s="32">
        <v>1.1090800000000001</v>
      </c>
      <c r="AA16" s="32">
        <v>32.325200000000002</v>
      </c>
      <c r="AB16" s="32">
        <v>31.8231</v>
      </c>
      <c r="AC16" s="32">
        <f t="shared" si="0"/>
        <v>190.93770723529394</v>
      </c>
      <c r="AD16" s="19">
        <v>194.54820000000001</v>
      </c>
      <c r="AE16" s="52"/>
      <c r="AF16" s="7">
        <f t="shared" si="3"/>
        <v>-1.8558345770899275E-2</v>
      </c>
      <c r="AG16" s="3">
        <f t="shared" si="4"/>
        <v>1.8558345770899275E-2</v>
      </c>
      <c r="AH16" s="32">
        <f t="shared" si="1"/>
        <v>-3.6104927647060663</v>
      </c>
      <c r="AI16" s="49">
        <f t="shared" si="2"/>
        <v>3.6104927647060663</v>
      </c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</row>
    <row r="17" spans="1:47" ht="15.5" x14ac:dyDescent="0.35">
      <c r="A17" s="4" t="s">
        <v>93</v>
      </c>
      <c r="B17" s="5" t="s">
        <v>117</v>
      </c>
      <c r="C17" s="5">
        <v>1</v>
      </c>
      <c r="D17" s="41">
        <v>1</v>
      </c>
      <c r="E17" s="5" t="s">
        <v>99</v>
      </c>
      <c r="F17" s="32">
        <v>19.666399999999999</v>
      </c>
      <c r="G17" s="32">
        <v>4.1904500000000002</v>
      </c>
      <c r="H17" s="32">
        <v>0</v>
      </c>
      <c r="I17" s="32">
        <v>18.949000000000002</v>
      </c>
      <c r="J17" s="32">
        <v>14.2485</v>
      </c>
      <c r="K17" s="32">
        <v>3.6493099999999998</v>
      </c>
      <c r="L17" s="32">
        <v>0.96532099999999998</v>
      </c>
      <c r="M17" s="32">
        <v>6.2393299999999998</v>
      </c>
      <c r="N17" s="32">
        <v>3.5195400000000001</v>
      </c>
      <c r="O17" s="32">
        <v>0</v>
      </c>
      <c r="P17" s="32">
        <v>0</v>
      </c>
      <c r="Q17" s="32">
        <v>0</v>
      </c>
      <c r="R17" s="32">
        <v>0.98401099999999997</v>
      </c>
      <c r="S17" s="32">
        <v>0.96441399999999999</v>
      </c>
      <c r="T17" s="32">
        <v>0</v>
      </c>
      <c r="U17" s="32">
        <v>0</v>
      </c>
      <c r="V17" s="32">
        <v>57.1053</v>
      </c>
      <c r="W17" s="32">
        <v>14.2988699999999</v>
      </c>
      <c r="X17" s="32">
        <v>10.99699</v>
      </c>
      <c r="Y17" s="32">
        <v>13.7575</v>
      </c>
      <c r="Z17" s="32">
        <v>0.73978299999999997</v>
      </c>
      <c r="AA17" s="32">
        <v>32.325200000000002</v>
      </c>
      <c r="AB17" s="32">
        <v>34.905700000000003</v>
      </c>
      <c r="AC17" s="32">
        <f t="shared" si="0"/>
        <v>237.50561899999991</v>
      </c>
      <c r="AD17" s="19">
        <v>229.55340000000001</v>
      </c>
      <c r="AE17" s="52"/>
      <c r="AF17" s="7">
        <f t="shared" si="3"/>
        <v>3.4642131199101818E-2</v>
      </c>
      <c r="AG17" s="3">
        <f t="shared" si="4"/>
        <v>3.4642131199101818E-2</v>
      </c>
      <c r="AH17" s="32">
        <f t="shared" si="1"/>
        <v>7.9522189999999</v>
      </c>
      <c r="AI17" s="49">
        <f t="shared" si="2"/>
        <v>7.9522189999999</v>
      </c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</row>
    <row r="18" spans="1:47" ht="15.5" x14ac:dyDescent="0.35">
      <c r="A18" s="4" t="s">
        <v>1</v>
      </c>
      <c r="B18" s="5" t="s">
        <v>117</v>
      </c>
      <c r="C18" s="5">
        <v>2</v>
      </c>
      <c r="D18" s="41">
        <v>0.928063678372953</v>
      </c>
      <c r="E18" s="5" t="s">
        <v>100</v>
      </c>
      <c r="F18" s="32">
        <v>3.1761900000000001</v>
      </c>
      <c r="G18" s="32">
        <v>2.9902600000000001E-2</v>
      </c>
      <c r="H18" s="32">
        <v>2.0716899999999998</v>
      </c>
      <c r="I18" s="32">
        <v>0</v>
      </c>
      <c r="J18" s="32">
        <v>1.78956</v>
      </c>
      <c r="K18" s="32">
        <v>0.90076599999999996</v>
      </c>
      <c r="L18" s="32">
        <v>0</v>
      </c>
      <c r="M18" s="32">
        <v>0.32039200000000001</v>
      </c>
      <c r="N18" s="32">
        <v>1.1332599999999999</v>
      </c>
      <c r="O18" s="32">
        <v>0</v>
      </c>
      <c r="P18" s="32">
        <v>0</v>
      </c>
      <c r="Q18" s="32">
        <v>0</v>
      </c>
      <c r="R18" s="32">
        <v>0</v>
      </c>
      <c r="S18" s="32">
        <v>0</v>
      </c>
      <c r="T18" s="32">
        <v>0</v>
      </c>
      <c r="U18" s="32">
        <v>30.133800000000001</v>
      </c>
      <c r="V18" s="32">
        <v>8.7086000000000006</v>
      </c>
      <c r="W18" s="32">
        <v>0.1968269</v>
      </c>
      <c r="X18" s="32">
        <v>25.007619999999999</v>
      </c>
      <c r="Y18" s="32">
        <v>1.64686</v>
      </c>
      <c r="Z18" s="32">
        <v>0.63005999999999995</v>
      </c>
      <c r="AA18" s="32">
        <v>32.325200000000002</v>
      </c>
      <c r="AB18" s="32">
        <v>28.838799999999999</v>
      </c>
      <c r="AC18" s="32">
        <f t="shared" si="0"/>
        <v>136.9095275</v>
      </c>
      <c r="AD18" s="19">
        <v>151.86259999999999</v>
      </c>
      <c r="AE18" s="52"/>
      <c r="AF18" s="7">
        <f t="shared" si="3"/>
        <v>-9.8464483684593776E-2</v>
      </c>
      <c r="AG18" s="3">
        <f t="shared" si="4"/>
        <v>9.8464483684593776E-2</v>
      </c>
      <c r="AH18" s="32">
        <f t="shared" si="1"/>
        <v>-14.95307249999999</v>
      </c>
      <c r="AI18" s="49">
        <f t="shared" si="2"/>
        <v>14.95307249999999</v>
      </c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</row>
    <row r="19" spans="1:47" ht="15.5" x14ac:dyDescent="0.35">
      <c r="A19" s="4" t="s">
        <v>119</v>
      </c>
      <c r="B19" s="5" t="s">
        <v>85</v>
      </c>
      <c r="C19" s="5">
        <v>4</v>
      </c>
      <c r="D19" s="41">
        <v>0.71810977168450973</v>
      </c>
      <c r="E19" s="5" t="s">
        <v>101</v>
      </c>
      <c r="F19" s="32">
        <v>13.183225</v>
      </c>
      <c r="G19" s="32">
        <v>3.8663099999999901</v>
      </c>
      <c r="H19" s="32">
        <v>0</v>
      </c>
      <c r="I19" s="32">
        <v>25.0444</v>
      </c>
      <c r="J19" s="32">
        <v>9.3466924999999996</v>
      </c>
      <c r="K19" s="32">
        <v>0</v>
      </c>
      <c r="L19" s="32">
        <v>0</v>
      </c>
      <c r="M19" s="32">
        <v>4.0214074999999996</v>
      </c>
      <c r="N19" s="32">
        <v>0</v>
      </c>
      <c r="O19" s="32">
        <v>0</v>
      </c>
      <c r="P19" s="32">
        <v>0</v>
      </c>
      <c r="Q19" s="32">
        <v>0</v>
      </c>
      <c r="R19" s="32">
        <v>0</v>
      </c>
      <c r="S19" s="32">
        <v>0</v>
      </c>
      <c r="T19" s="32">
        <v>0</v>
      </c>
      <c r="U19" s="32">
        <v>0</v>
      </c>
      <c r="V19" s="32">
        <v>37.2515</v>
      </c>
      <c r="W19" s="32">
        <v>14.894494999999999</v>
      </c>
      <c r="X19" s="32">
        <v>19.665059999999901</v>
      </c>
      <c r="Y19" s="32">
        <v>6.5219899999999997</v>
      </c>
      <c r="Z19" s="32">
        <v>0.40458100000000002</v>
      </c>
      <c r="AA19" s="32">
        <v>32.325200000000002</v>
      </c>
      <c r="AB19" s="32">
        <v>29.410699999999999</v>
      </c>
      <c r="AC19" s="32">
        <f t="shared" si="0"/>
        <v>195.93556099999986</v>
      </c>
      <c r="AD19" s="19">
        <v>172.8844</v>
      </c>
      <c r="AE19" s="52"/>
      <c r="AF19" s="7">
        <f t="shared" si="3"/>
        <v>0.13333279925776914</v>
      </c>
      <c r="AG19" s="3">
        <f t="shared" si="4"/>
        <v>0.13333279925776914</v>
      </c>
      <c r="AH19" s="32">
        <f t="shared" si="1"/>
        <v>23.051160999999865</v>
      </c>
      <c r="AI19" s="49">
        <f t="shared" si="2"/>
        <v>23.051160999999865</v>
      </c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</row>
    <row r="20" spans="1:47" ht="15.5" x14ac:dyDescent="0.35">
      <c r="A20" s="4" t="s">
        <v>119</v>
      </c>
      <c r="B20" s="5" t="s">
        <v>85</v>
      </c>
      <c r="C20" s="5">
        <v>4</v>
      </c>
      <c r="D20" s="41">
        <v>0.2630181132342978</v>
      </c>
      <c r="E20" s="5" t="s">
        <v>102</v>
      </c>
      <c r="F20" s="32">
        <v>20.553999999999998</v>
      </c>
      <c r="G20" s="32">
        <v>1.2687900000000001</v>
      </c>
      <c r="H20" s="32">
        <v>0</v>
      </c>
      <c r="I20" s="32">
        <v>31.411300000000001</v>
      </c>
      <c r="J20" s="32">
        <v>25.7989</v>
      </c>
      <c r="K20" s="32">
        <v>0</v>
      </c>
      <c r="L20" s="32">
        <v>0</v>
      </c>
      <c r="M20" s="32">
        <v>6.0065499999999998</v>
      </c>
      <c r="N20" s="32">
        <v>0</v>
      </c>
      <c r="O20" s="32">
        <v>0</v>
      </c>
      <c r="P20" s="32">
        <v>0</v>
      </c>
      <c r="Q20" s="32">
        <v>0</v>
      </c>
      <c r="R20" s="32">
        <v>0</v>
      </c>
      <c r="S20" s="32">
        <v>0</v>
      </c>
      <c r="T20" s="32">
        <v>0</v>
      </c>
      <c r="U20" s="32">
        <v>0</v>
      </c>
      <c r="V20" s="32">
        <v>59.513399999999997</v>
      </c>
      <c r="W20" s="32">
        <v>4.4327399999999999</v>
      </c>
      <c r="X20" s="32">
        <v>7.3034400000000002</v>
      </c>
      <c r="Y20" s="32">
        <v>13.1645</v>
      </c>
      <c r="Z20" s="32">
        <v>0.44568000000000002</v>
      </c>
      <c r="AA20" s="32">
        <v>32.325200000000002</v>
      </c>
      <c r="AB20" s="32">
        <v>32.804400000000001</v>
      </c>
      <c r="AC20" s="32">
        <f t="shared" si="0"/>
        <v>235.02890000000002</v>
      </c>
      <c r="AD20" s="19">
        <v>201.33680000000001</v>
      </c>
      <c r="AE20" s="52"/>
      <c r="AF20" s="7">
        <f t="shared" si="3"/>
        <v>0.16734198616447668</v>
      </c>
      <c r="AG20" s="3">
        <f t="shared" si="4"/>
        <v>0.16734198616447668</v>
      </c>
      <c r="AH20" s="32">
        <f t="shared" si="1"/>
        <v>33.692100000000011</v>
      </c>
      <c r="AI20" s="49">
        <f t="shared" si="2"/>
        <v>33.692100000000011</v>
      </c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</row>
    <row r="21" spans="1:47" ht="15.5" x14ac:dyDescent="0.35">
      <c r="A21" s="4" t="s">
        <v>14</v>
      </c>
      <c r="B21" s="5" t="s">
        <v>37</v>
      </c>
      <c r="C21" s="5">
        <v>2</v>
      </c>
      <c r="D21" s="41">
        <v>0.99999553573421551</v>
      </c>
      <c r="E21" s="5" t="s">
        <v>103</v>
      </c>
      <c r="F21" s="32">
        <v>14.9748</v>
      </c>
      <c r="G21" s="32">
        <v>6.7504300000000003E-2</v>
      </c>
      <c r="H21" s="32">
        <v>10.8584</v>
      </c>
      <c r="I21" s="32">
        <v>0</v>
      </c>
      <c r="J21" s="32">
        <v>5.0216200000000004</v>
      </c>
      <c r="K21" s="32">
        <v>0</v>
      </c>
      <c r="L21" s="32">
        <v>0</v>
      </c>
      <c r="M21" s="32">
        <v>1.6610900000000001E-2</v>
      </c>
      <c r="N21" s="32">
        <v>19.8443</v>
      </c>
      <c r="O21" s="32">
        <v>0</v>
      </c>
      <c r="P21" s="32">
        <v>0</v>
      </c>
      <c r="Q21" s="32">
        <v>8.7768499999999996</v>
      </c>
      <c r="R21" s="32">
        <v>0</v>
      </c>
      <c r="S21" s="32">
        <v>0</v>
      </c>
      <c r="T21" s="32">
        <v>0</v>
      </c>
      <c r="U21" s="32">
        <v>0</v>
      </c>
      <c r="V21" s="32">
        <v>44.075000000000003</v>
      </c>
      <c r="W21" s="32">
        <v>0.39696749999999997</v>
      </c>
      <c r="X21" s="32">
        <v>2.149956</v>
      </c>
      <c r="Y21" s="32">
        <v>8.3493899999999996</v>
      </c>
      <c r="Z21" s="32">
        <v>3.59145</v>
      </c>
      <c r="AA21" s="32">
        <v>32.325200000000002</v>
      </c>
      <c r="AB21" s="32">
        <v>30.998799999999999</v>
      </c>
      <c r="AC21" s="32">
        <f t="shared" si="0"/>
        <v>181.4468487</v>
      </c>
      <c r="AD21" s="19">
        <v>189.4032</v>
      </c>
      <c r="AE21" s="52"/>
      <c r="AF21" s="7">
        <f t="shared" si="3"/>
        <v>-4.2007480866215537E-2</v>
      </c>
      <c r="AG21" s="3">
        <f t="shared" si="4"/>
        <v>4.2007480866215537E-2</v>
      </c>
      <c r="AH21" s="32">
        <f t="shared" si="1"/>
        <v>-7.9563512999999944</v>
      </c>
      <c r="AI21" s="49">
        <f t="shared" si="2"/>
        <v>7.9563512999999944</v>
      </c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</row>
    <row r="22" spans="1:47" ht="15.5" x14ac:dyDescent="0.35">
      <c r="A22" s="4" t="s">
        <v>15</v>
      </c>
      <c r="B22" s="5" t="s">
        <v>37</v>
      </c>
      <c r="C22" s="5">
        <v>3</v>
      </c>
      <c r="D22" s="41">
        <v>0.95922908582672817</v>
      </c>
      <c r="E22" s="5" t="s">
        <v>104</v>
      </c>
      <c r="F22" s="32">
        <v>5.4507500000000002</v>
      </c>
      <c r="G22" s="32">
        <v>0.32643</v>
      </c>
      <c r="H22" s="32">
        <v>0</v>
      </c>
      <c r="I22" s="32">
        <v>1.6387499999999999</v>
      </c>
      <c r="J22" s="32">
        <v>6.1174400000000002</v>
      </c>
      <c r="K22" s="32">
        <v>0.39154800000000001</v>
      </c>
      <c r="L22" s="32">
        <v>0</v>
      </c>
      <c r="M22" s="32">
        <v>2.6265100000000001</v>
      </c>
      <c r="N22" s="32">
        <v>0</v>
      </c>
      <c r="O22" s="32">
        <v>0</v>
      </c>
      <c r="P22" s="32">
        <v>0</v>
      </c>
      <c r="Q22" s="32">
        <v>0</v>
      </c>
      <c r="R22" s="32">
        <v>0</v>
      </c>
      <c r="S22" s="32">
        <v>0</v>
      </c>
      <c r="T22" s="32">
        <v>0</v>
      </c>
      <c r="U22" s="32">
        <v>33.0914</v>
      </c>
      <c r="V22" s="32">
        <v>16.074100000000001</v>
      </c>
      <c r="W22" s="32">
        <v>1.752796</v>
      </c>
      <c r="X22" s="32">
        <v>2.097092</v>
      </c>
      <c r="Y22" s="32">
        <v>3.6428500000000001</v>
      </c>
      <c r="Z22" s="32">
        <v>2.94103E-2</v>
      </c>
      <c r="AA22" s="32">
        <v>32.325200000000002</v>
      </c>
      <c r="AB22" s="32">
        <v>18.324999999999999</v>
      </c>
      <c r="AC22" s="32">
        <f t="shared" si="0"/>
        <v>123.88927629999999</v>
      </c>
      <c r="AD22" s="19">
        <v>142.4556</v>
      </c>
      <c r="AE22" s="52"/>
      <c r="AF22" s="7">
        <f t="shared" si="3"/>
        <v>-0.13033059914808551</v>
      </c>
      <c r="AG22" s="3">
        <f t="shared" si="4"/>
        <v>0.13033059914808551</v>
      </c>
      <c r="AH22" s="32">
        <f t="shared" si="1"/>
        <v>-18.566323700000012</v>
      </c>
      <c r="AI22" s="49">
        <f t="shared" si="2"/>
        <v>18.566323700000012</v>
      </c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</row>
    <row r="23" spans="1:47" ht="15.5" x14ac:dyDescent="0.35">
      <c r="A23" s="4" t="s">
        <v>4</v>
      </c>
      <c r="B23" s="5" t="s">
        <v>37</v>
      </c>
      <c r="C23" s="5">
        <v>1</v>
      </c>
      <c r="D23" s="41">
        <v>1</v>
      </c>
      <c r="E23" s="5" t="s">
        <v>105</v>
      </c>
      <c r="F23" s="32">
        <v>12.2903</v>
      </c>
      <c r="G23" s="32">
        <v>10.611000000000001</v>
      </c>
      <c r="H23" s="32">
        <v>0</v>
      </c>
      <c r="I23" s="32">
        <v>25.74</v>
      </c>
      <c r="J23" s="32">
        <v>1.3554999999999999</v>
      </c>
      <c r="K23" s="32">
        <v>0</v>
      </c>
      <c r="L23" s="32">
        <v>0</v>
      </c>
      <c r="M23" s="32">
        <v>1.9080699999999999</v>
      </c>
      <c r="N23" s="32">
        <v>21.894400000000001</v>
      </c>
      <c r="O23" s="32">
        <v>0</v>
      </c>
      <c r="P23" s="32">
        <v>0</v>
      </c>
      <c r="Q23" s="32">
        <v>0</v>
      </c>
      <c r="R23" s="32">
        <v>0</v>
      </c>
      <c r="S23" s="32">
        <v>0</v>
      </c>
      <c r="T23" s="32">
        <v>0</v>
      </c>
      <c r="U23" s="32">
        <v>0</v>
      </c>
      <c r="V23" s="32">
        <v>35.753500000000003</v>
      </c>
      <c r="W23" s="32">
        <v>6.8588500000000003</v>
      </c>
      <c r="X23" s="32">
        <v>3.9854599999999998</v>
      </c>
      <c r="Y23" s="32">
        <v>7.9554299999999998</v>
      </c>
      <c r="Z23" s="32">
        <v>0.57915700000000003</v>
      </c>
      <c r="AA23" s="32">
        <v>32.325200000000002</v>
      </c>
      <c r="AB23" s="32">
        <v>37.631399999999999</v>
      </c>
      <c r="AC23" s="32">
        <f t="shared" si="0"/>
        <v>198.88826700000004</v>
      </c>
      <c r="AD23" s="19">
        <v>217.49260000000001</v>
      </c>
      <c r="AE23" s="52"/>
      <c r="AF23" s="7">
        <f t="shared" si="3"/>
        <v>-8.5540073547329731E-2</v>
      </c>
      <c r="AG23" s="3">
        <f t="shared" si="4"/>
        <v>8.5540073547329731E-2</v>
      </c>
      <c r="AH23" s="32">
        <f t="shared" si="1"/>
        <v>-18.604332999999968</v>
      </c>
      <c r="AI23" s="49">
        <f t="shared" si="2"/>
        <v>18.604332999999968</v>
      </c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</row>
    <row r="24" spans="1:47" ht="15.5" x14ac:dyDescent="0.35">
      <c r="A24" s="4" t="s">
        <v>64</v>
      </c>
      <c r="B24" s="5" t="s">
        <v>85</v>
      </c>
      <c r="C24" s="5">
        <v>2</v>
      </c>
      <c r="D24" s="41">
        <v>0.66369619201905761</v>
      </c>
      <c r="E24" s="5" t="s">
        <v>12</v>
      </c>
      <c r="F24" s="32">
        <v>10.780799999999999</v>
      </c>
      <c r="G24" s="32">
        <v>1.2812300000000001</v>
      </c>
      <c r="H24" s="32">
        <v>0.252972999999999</v>
      </c>
      <c r="I24" s="32">
        <v>0</v>
      </c>
      <c r="J24" s="32">
        <v>19.5885999999999</v>
      </c>
      <c r="K24" s="32">
        <v>0.214416</v>
      </c>
      <c r="L24" s="32">
        <v>0</v>
      </c>
      <c r="M24" s="32">
        <v>0.60696600000000001</v>
      </c>
      <c r="N24" s="32">
        <v>0.28562799999999999</v>
      </c>
      <c r="O24" s="32">
        <v>0</v>
      </c>
      <c r="P24" s="32">
        <v>0</v>
      </c>
      <c r="Q24" s="32">
        <v>0</v>
      </c>
      <c r="R24" s="32">
        <v>0</v>
      </c>
      <c r="S24" s="32">
        <v>0</v>
      </c>
      <c r="T24" s="32">
        <v>0</v>
      </c>
      <c r="U24" s="32">
        <v>0</v>
      </c>
      <c r="V24" s="32">
        <v>32.539700000000003</v>
      </c>
      <c r="W24" s="32">
        <v>5.7475647619047603</v>
      </c>
      <c r="X24" s="32">
        <v>4.8433700000000002</v>
      </c>
      <c r="Y24" s="32">
        <v>8.8602600000000002</v>
      </c>
      <c r="Z24" s="32">
        <v>4.9829499999999998</v>
      </c>
      <c r="AA24" s="32">
        <v>32.325200000000002</v>
      </c>
      <c r="AB24" s="32">
        <v>30.113700000000001</v>
      </c>
      <c r="AC24" s="32">
        <f t="shared" si="0"/>
        <v>152.42335776190464</v>
      </c>
      <c r="AD24" s="19">
        <v>153.00640000000001</v>
      </c>
      <c r="AE24" s="52"/>
      <c r="AF24" s="7">
        <f t="shared" si="3"/>
        <v>-3.810574185755455E-3</v>
      </c>
      <c r="AG24" s="3">
        <f t="shared" si="4"/>
        <v>3.810574185755455E-3</v>
      </c>
      <c r="AH24" s="32">
        <f t="shared" si="1"/>
        <v>-0.58304223809537348</v>
      </c>
      <c r="AI24" s="49">
        <f t="shared" si="2"/>
        <v>0.58304223809537348</v>
      </c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</row>
    <row r="25" spans="1:47" ht="15.5" x14ac:dyDescent="0.35">
      <c r="A25" s="4" t="s">
        <v>64</v>
      </c>
      <c r="B25" s="5" t="s">
        <v>85</v>
      </c>
      <c r="C25" s="5">
        <v>2</v>
      </c>
      <c r="D25" s="41">
        <v>0.33630380798094234</v>
      </c>
      <c r="E25" s="5" t="s">
        <v>20</v>
      </c>
      <c r="F25" s="32">
        <v>7.53317999999999</v>
      </c>
      <c r="G25" s="32">
        <v>1.76681</v>
      </c>
      <c r="H25" s="32">
        <v>0</v>
      </c>
      <c r="I25" s="32">
        <v>0</v>
      </c>
      <c r="J25" s="32">
        <v>2.62747999999999</v>
      </c>
      <c r="K25" s="32">
        <v>1.8716599999999901</v>
      </c>
      <c r="L25" s="32">
        <v>0</v>
      </c>
      <c r="M25" s="32">
        <v>2.3208799999999998</v>
      </c>
      <c r="N25" s="32">
        <v>6.38126999999999</v>
      </c>
      <c r="O25" s="32">
        <v>0</v>
      </c>
      <c r="P25" s="32">
        <v>0.12587499999999999</v>
      </c>
      <c r="Q25" s="32">
        <v>0</v>
      </c>
      <c r="R25" s="32">
        <v>0.33298800000000001</v>
      </c>
      <c r="S25" s="32">
        <v>0</v>
      </c>
      <c r="T25" s="32">
        <v>0</v>
      </c>
      <c r="U25" s="32">
        <v>0</v>
      </c>
      <c r="V25" s="32">
        <v>21.3494999999999</v>
      </c>
      <c r="W25" s="32">
        <v>7.9366999999999903</v>
      </c>
      <c r="X25" s="32">
        <v>6.4324500000000002</v>
      </c>
      <c r="Y25" s="32">
        <v>4.4507899999999898</v>
      </c>
      <c r="Z25" s="32">
        <v>1.65139999999999</v>
      </c>
      <c r="AA25" s="32">
        <v>32.325200000000002</v>
      </c>
      <c r="AB25" s="32">
        <v>34.158699999999897</v>
      </c>
      <c r="AC25" s="32">
        <f t="shared" si="0"/>
        <v>131.26488299999974</v>
      </c>
      <c r="AD25" s="19">
        <v>145.70959999999999</v>
      </c>
      <c r="AE25" s="52"/>
      <c r="AF25" s="7">
        <f t="shared" si="3"/>
        <v>-9.9133598609839391E-2</v>
      </c>
      <c r="AG25" s="3">
        <f t="shared" si="4"/>
        <v>9.9133598609839391E-2</v>
      </c>
      <c r="AH25" s="32">
        <f t="shared" si="1"/>
        <v>-14.444717000000253</v>
      </c>
      <c r="AI25" s="49">
        <f t="shared" si="2"/>
        <v>14.444717000000253</v>
      </c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</row>
    <row r="26" spans="1:47" ht="15.5" x14ac:dyDescent="0.35">
      <c r="A26" s="4" t="s">
        <v>3</v>
      </c>
      <c r="B26" s="5" t="s">
        <v>85</v>
      </c>
      <c r="C26" s="5">
        <v>1</v>
      </c>
      <c r="D26" s="41">
        <v>1</v>
      </c>
      <c r="E26" s="5" t="s">
        <v>228</v>
      </c>
      <c r="F26" s="32">
        <v>14.545299999999999</v>
      </c>
      <c r="G26" s="32">
        <v>3.6878500000000001</v>
      </c>
      <c r="H26" s="32">
        <v>0</v>
      </c>
      <c r="I26" s="32">
        <v>18.1386</v>
      </c>
      <c r="J26" s="32">
        <v>16.083600000000001</v>
      </c>
      <c r="K26" s="32">
        <v>0.490207</v>
      </c>
      <c r="L26" s="32">
        <v>0</v>
      </c>
      <c r="M26" s="32">
        <v>5.9398799999999996</v>
      </c>
      <c r="N26" s="32">
        <v>0.65301299999999995</v>
      </c>
      <c r="O26" s="32">
        <v>0</v>
      </c>
      <c r="P26" s="32">
        <v>0</v>
      </c>
      <c r="Q26" s="32">
        <v>0</v>
      </c>
      <c r="R26" s="32">
        <v>0</v>
      </c>
      <c r="S26" s="32">
        <v>0</v>
      </c>
      <c r="T26" s="32">
        <v>0</v>
      </c>
      <c r="U26" s="32">
        <v>0</v>
      </c>
      <c r="V26" s="32">
        <v>41.489899999999999</v>
      </c>
      <c r="W26" s="32">
        <v>13.44272</v>
      </c>
      <c r="X26" s="32">
        <v>12.32409</v>
      </c>
      <c r="Y26" s="32">
        <v>9.2507800000000007</v>
      </c>
      <c r="Z26" s="32">
        <v>1.0610299999999999</v>
      </c>
      <c r="AA26" s="32">
        <v>32.325200000000002</v>
      </c>
      <c r="AB26" s="32">
        <v>36.808799999999998</v>
      </c>
      <c r="AC26" s="32">
        <f t="shared" si="0"/>
        <v>206.24096999999995</v>
      </c>
      <c r="AD26" s="19">
        <v>200.44399999999999</v>
      </c>
      <c r="AE26" s="52"/>
      <c r="AF26" s="7">
        <f t="shared" si="3"/>
        <v>2.8920646165512359E-2</v>
      </c>
      <c r="AG26" s="3">
        <f t="shared" si="4"/>
        <v>2.8920646165512359E-2</v>
      </c>
      <c r="AH26" s="32">
        <f t="shared" si="1"/>
        <v>5.7969699999999591</v>
      </c>
      <c r="AI26" s="49">
        <f t="shared" si="2"/>
        <v>5.7969699999999591</v>
      </c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</row>
    <row r="27" spans="1:47" ht="16" thickBot="1" x14ac:dyDescent="0.4">
      <c r="A27" s="41" t="s">
        <v>120</v>
      </c>
      <c r="B27" s="41" t="s">
        <v>117</v>
      </c>
      <c r="C27" s="5">
        <v>6</v>
      </c>
      <c r="D27" s="41">
        <v>0.53919490683131044</v>
      </c>
      <c r="E27" s="5" t="s">
        <v>107</v>
      </c>
      <c r="F27" s="32">
        <v>12.940299999999899</v>
      </c>
      <c r="G27" s="32">
        <v>9.2345500000000094</v>
      </c>
      <c r="H27" s="32">
        <v>0</v>
      </c>
      <c r="I27" s="32">
        <v>0</v>
      </c>
      <c r="J27" s="32">
        <v>6.2423000000000002</v>
      </c>
      <c r="K27" s="32">
        <v>3.7148599999999901</v>
      </c>
      <c r="L27" s="32">
        <v>8.8450999999999905E-2</v>
      </c>
      <c r="M27" s="32">
        <v>5.77395999999999</v>
      </c>
      <c r="N27" s="32">
        <v>1.7673699999999899</v>
      </c>
      <c r="O27" s="32">
        <v>0</v>
      </c>
      <c r="P27" s="32">
        <v>0</v>
      </c>
      <c r="Q27" s="32">
        <v>0.182392</v>
      </c>
      <c r="R27" s="32">
        <v>0.235645999999999</v>
      </c>
      <c r="S27" s="32">
        <v>0.94258999999999904</v>
      </c>
      <c r="T27" s="32">
        <v>0</v>
      </c>
      <c r="U27" s="32">
        <v>0</v>
      </c>
      <c r="V27" s="32">
        <v>36.450800000000001</v>
      </c>
      <c r="W27" s="32">
        <v>18.417622000000001</v>
      </c>
      <c r="X27" s="32">
        <v>9.4525199999999892</v>
      </c>
      <c r="Y27" s="32">
        <v>7.6972799999999797</v>
      </c>
      <c r="Z27" s="32">
        <v>4.3582499999999902</v>
      </c>
      <c r="AA27" s="32">
        <v>32.325200000000002</v>
      </c>
      <c r="AB27" s="32">
        <v>29.134</v>
      </c>
      <c r="AC27" s="32">
        <f t="shared" si="0"/>
        <v>178.95809099999985</v>
      </c>
      <c r="AD27" s="19">
        <v>188.54500000000002</v>
      </c>
      <c r="AE27" s="52"/>
      <c r="AF27" s="7">
        <f t="shared" si="3"/>
        <v>-5.0846795194781941E-2</v>
      </c>
      <c r="AG27" s="3">
        <f t="shared" si="4"/>
        <v>5.0846795194781941E-2</v>
      </c>
      <c r="AH27" s="32">
        <f t="shared" si="1"/>
        <v>-9.586909000000162</v>
      </c>
      <c r="AI27" s="49">
        <f t="shared" si="2"/>
        <v>9.586909000000162</v>
      </c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</row>
    <row r="28" spans="1:47" ht="15.5" x14ac:dyDescent="0.35">
      <c r="A28" s="129" t="s">
        <v>79</v>
      </c>
      <c r="B28" s="130"/>
      <c r="C28" s="130"/>
      <c r="D28" s="130"/>
      <c r="E28" s="131"/>
      <c r="F28" s="22">
        <f t="shared" ref="F28:AD28" si="5">AVERAGE(F3:F27)</f>
        <v>9.637450599999994</v>
      </c>
      <c r="G28" s="22">
        <f t="shared" si="5"/>
        <v>3.9081251630799989</v>
      </c>
      <c r="H28" s="22">
        <f t="shared" si="5"/>
        <v>1.081808001479996</v>
      </c>
      <c r="I28" s="22">
        <f t="shared" si="5"/>
        <v>10.458751199999993</v>
      </c>
      <c r="J28" s="22">
        <f t="shared" si="5"/>
        <v>5.9326401799999964</v>
      </c>
      <c r="K28" s="22">
        <f t="shared" si="5"/>
        <v>0.80872407557999937</v>
      </c>
      <c r="L28" s="22">
        <f t="shared" si="5"/>
        <v>4.9039599999999996E-2</v>
      </c>
      <c r="M28" s="22">
        <f t="shared" si="5"/>
        <v>2.8328604886799993</v>
      </c>
      <c r="N28" s="22">
        <f t="shared" si="5"/>
        <v>3.3117646239999989</v>
      </c>
      <c r="O28" s="22">
        <f t="shared" si="5"/>
        <v>0</v>
      </c>
      <c r="P28" s="22">
        <f t="shared" si="5"/>
        <v>5.0349999999999995E-3</v>
      </c>
      <c r="Q28" s="22">
        <f t="shared" si="5"/>
        <v>0.35836967999999997</v>
      </c>
      <c r="R28" s="22">
        <f t="shared" si="5"/>
        <v>0.11462208250399994</v>
      </c>
      <c r="S28" s="22">
        <f t="shared" si="5"/>
        <v>0.13133775999999997</v>
      </c>
      <c r="T28" s="22">
        <f t="shared" si="5"/>
        <v>3.6315519999999997</v>
      </c>
      <c r="U28" s="22">
        <f t="shared" si="5"/>
        <v>2.6124631999999997</v>
      </c>
      <c r="V28" s="22">
        <f t="shared" si="5"/>
        <v>27.647849600000001</v>
      </c>
      <c r="W28" s="22">
        <f t="shared" si="5"/>
        <v>10.579081585783085</v>
      </c>
      <c r="X28" s="22">
        <f t="shared" si="5"/>
        <v>11.132308847959985</v>
      </c>
      <c r="Y28" s="22">
        <f t="shared" si="5"/>
        <v>6.4403127999999992</v>
      </c>
      <c r="Z28" s="22">
        <f t="shared" si="5"/>
        <v>2.8492466519999948</v>
      </c>
      <c r="AA28" s="22">
        <f t="shared" si="5"/>
        <v>32.325200000000002</v>
      </c>
      <c r="AB28" s="22">
        <f t="shared" si="5"/>
        <v>29.839299999999994</v>
      </c>
      <c r="AC28" s="22">
        <f t="shared" si="5"/>
        <v>165.68784314106702</v>
      </c>
      <c r="AD28" s="22">
        <f t="shared" si="5"/>
        <v>166.90206320000001</v>
      </c>
      <c r="AE28" s="16" t="s">
        <v>70</v>
      </c>
      <c r="AF28" s="17">
        <f>AVERAGE(AF3:AF27)</f>
        <v>-9.3714891489043422E-3</v>
      </c>
      <c r="AG28" s="45">
        <f>AVERAGE(AG3:AG27)</f>
        <v>8.1519186434017371E-2</v>
      </c>
      <c r="AH28" s="17">
        <f>AVERAGE(AH3:AH27)</f>
        <v>-1.2142200589329712</v>
      </c>
      <c r="AI28" s="48">
        <f>AVERAGE(AI3:AI27)</f>
        <v>13.645501166536722</v>
      </c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</row>
    <row r="29" spans="1:47" ht="16" thickBot="1" x14ac:dyDescent="0.4">
      <c r="A29" s="122" t="s">
        <v>80</v>
      </c>
      <c r="B29" s="123"/>
      <c r="C29" s="123"/>
      <c r="D29" s="123"/>
      <c r="E29" s="124"/>
      <c r="F29" s="24">
        <f t="shared" ref="F29:AB29" si="6">AVERAGE(F3/$AC3, F4/$AC4, F5/$AC5, F6/$AC6, F7/$AC7, F12/$AC12, F13/$AC13, F14/$AC14, F15/$AC15, F16/$AC16, F17/$AC17, F18/$AC18, F19/$AC19, F20/$AC20, F21/$AC21, F22/$AC22, F23/$AC23, F24/$AC24,  F25/$AC25, F26/$AC26, F27/$AC27,F8/$AC8, F9/$AC9, F10/$AC10, F11/$AC11)</f>
        <v>5.4634093893790057E-2</v>
      </c>
      <c r="G29" s="24">
        <f t="shared" si="6"/>
        <v>2.3613547999968253E-2</v>
      </c>
      <c r="H29" s="24">
        <f t="shared" si="6"/>
        <v>8.4534866376262414E-3</v>
      </c>
      <c r="I29" s="24">
        <f t="shared" si="6"/>
        <v>5.564549779685686E-2</v>
      </c>
      <c r="J29" s="24">
        <f t="shared" si="6"/>
        <v>3.2627810663207808E-2</v>
      </c>
      <c r="K29" s="24">
        <f t="shared" si="6"/>
        <v>4.6984860977860952E-3</v>
      </c>
      <c r="L29" s="24">
        <f t="shared" si="6"/>
        <v>2.2866435270516624E-4</v>
      </c>
      <c r="M29" s="24">
        <f t="shared" si="6"/>
        <v>1.602259237764735E-2</v>
      </c>
      <c r="N29" s="24">
        <f t="shared" si="6"/>
        <v>1.9106628698253022E-2</v>
      </c>
      <c r="O29" s="24">
        <f t="shared" si="6"/>
        <v>0</v>
      </c>
      <c r="P29" s="24">
        <f t="shared" si="6"/>
        <v>3.8357555234327291E-5</v>
      </c>
      <c r="Q29" s="24">
        <f t="shared" si="6"/>
        <v>1.9756261576414262E-3</v>
      </c>
      <c r="R29" s="24">
        <f t="shared" si="6"/>
        <v>5.739041462133784E-4</v>
      </c>
      <c r="S29" s="24">
        <f t="shared" si="6"/>
        <v>7.432978729715442E-4</v>
      </c>
      <c r="T29" s="24">
        <f t="shared" si="6"/>
        <v>2.2665585196983327E-2</v>
      </c>
      <c r="U29" s="24">
        <f t="shared" si="6"/>
        <v>2.0299380702363829E-2</v>
      </c>
      <c r="V29" s="24">
        <f t="shared" si="6"/>
        <v>0.1568114022046333</v>
      </c>
      <c r="W29" s="24">
        <f t="shared" si="6"/>
        <v>6.3448646173683163E-2</v>
      </c>
      <c r="X29" s="24">
        <f t="shared" si="6"/>
        <v>6.9392878038436329E-2</v>
      </c>
      <c r="Y29" s="24">
        <f t="shared" si="6"/>
        <v>3.6736153547521216E-2</v>
      </c>
      <c r="Z29" s="24">
        <f t="shared" si="6"/>
        <v>2.175598784400843E-2</v>
      </c>
      <c r="AA29" s="24">
        <f t="shared" si="6"/>
        <v>0.20665475259790775</v>
      </c>
      <c r="AB29" s="24">
        <f t="shared" si="6"/>
        <v>0.1838732194445612</v>
      </c>
      <c r="AC29" s="23" t="s">
        <v>81</v>
      </c>
      <c r="AD29" s="32">
        <f>PEARSON(AC3:AC27,AD3:AD27)</f>
        <v>0.90227957562320871</v>
      </c>
      <c r="AE29" s="18" t="s">
        <v>71</v>
      </c>
      <c r="AF29" s="1">
        <f>_xlfn.VAR.P(AF3:AF27)</f>
        <v>9.5752357801247492E-3</v>
      </c>
      <c r="AG29" s="1">
        <f>_xlfn.VAR.P(AG3:AG27)</f>
        <v>3.0176828321286991E-3</v>
      </c>
      <c r="AH29" s="1">
        <f>_xlfn.VAR.P(AH3:AH27)</f>
        <v>281.60626605734751</v>
      </c>
      <c r="AI29" s="46">
        <f>_xlfn.VAR.P(AI3:AI27)</f>
        <v>96.880894322907693</v>
      </c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</row>
    <row r="30" spans="1:47" ht="16" thickBot="1" x14ac:dyDescent="0.4">
      <c r="L30" s="40"/>
      <c r="M30" s="40"/>
      <c r="T30" s="51"/>
      <c r="U30" s="51"/>
      <c r="AC30" s="25"/>
      <c r="AD30" s="26"/>
      <c r="AE30" s="18" t="s">
        <v>72</v>
      </c>
      <c r="AF30" s="1">
        <f>_xlfn.STDEV.P(AF3:AF27)</f>
        <v>9.7853133726645405E-2</v>
      </c>
      <c r="AG30" s="1">
        <f>_xlfn.STDEV.P(AG3:AG27)</f>
        <v>5.4933440017249049E-2</v>
      </c>
      <c r="AH30" s="1">
        <f>_xlfn.STDEV.P(AH3:AH27)</f>
        <v>16.781128271285798</v>
      </c>
      <c r="AI30" s="46">
        <f>_xlfn.STDEV.P(AI3:AI27)</f>
        <v>9.8428092698633396</v>
      </c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</row>
    <row r="31" spans="1:47" ht="16" thickBot="1" x14ac:dyDescent="0.4">
      <c r="L31" s="40"/>
      <c r="M31" s="40"/>
      <c r="T31" s="51"/>
      <c r="U31" s="51"/>
      <c r="AE31" s="27" t="s">
        <v>73</v>
      </c>
      <c r="AF31" s="1">
        <f>_xlfn.CONFIDENCE.NORM(1-0.95, AF30, COUNTA($E$3:$E$27))</f>
        <v>3.8357723575721328E-2</v>
      </c>
      <c r="AG31" s="28">
        <f>_xlfn.CONFIDENCE.NORM(1-0.95, AG30, COUNTA($E$3:$E$27))</f>
        <v>2.1533512796139895E-2</v>
      </c>
      <c r="AH31" s="19">
        <f>_xlfn.CONFIDENCE.NORM(1-0.95, AH30, COUNTA($E$3:$E$27))</f>
        <v>6.5780814063334114</v>
      </c>
      <c r="AI31" s="46">
        <f>_xlfn.CONFIDENCE.NORM(1-0.95, AI30, COUNTA($E$3:$E$27))</f>
        <v>3.8583103351258252</v>
      </c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</row>
    <row r="32" spans="1:47" ht="29" x14ac:dyDescent="0.35">
      <c r="A32" s="66" t="s">
        <v>23</v>
      </c>
      <c r="B32" s="66" t="s">
        <v>170</v>
      </c>
      <c r="C32" s="66" t="s">
        <v>151</v>
      </c>
      <c r="D32" s="66" t="s">
        <v>168</v>
      </c>
      <c r="E32" s="66" t="s">
        <v>167</v>
      </c>
      <c r="F32" s="66" t="s">
        <v>164</v>
      </c>
      <c r="G32" s="66" t="s">
        <v>203</v>
      </c>
      <c r="H32" s="66" t="s">
        <v>165</v>
      </c>
      <c r="I32" s="66" t="s">
        <v>166</v>
      </c>
      <c r="J32" s="66" t="s">
        <v>198</v>
      </c>
      <c r="K32" s="66" t="s">
        <v>201</v>
      </c>
      <c r="L32" s="66" t="s">
        <v>197</v>
      </c>
      <c r="M32" s="66" t="s">
        <v>171</v>
      </c>
      <c r="N32" s="66" t="s">
        <v>169</v>
      </c>
      <c r="O32" s="66" t="s">
        <v>199</v>
      </c>
      <c r="T32" s="51"/>
      <c r="U32" s="51"/>
      <c r="AA32" s="51"/>
      <c r="AB32" s="51"/>
      <c r="AE32" s="27" t="s">
        <v>74</v>
      </c>
      <c r="AF32" s="1">
        <f>MIN(AF3:AF27,)</f>
        <v>-0.14114004543363884</v>
      </c>
      <c r="AG32" s="28">
        <f>MIN(AG3:AG27)</f>
        <v>3.810574185755455E-3</v>
      </c>
      <c r="AH32" s="19">
        <f>MIN(AH3:AH27)</f>
        <v>-22.155627999999979</v>
      </c>
      <c r="AI32" s="46">
        <f>MIN(AI3:AI27)</f>
        <v>0.58304223809537348</v>
      </c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</row>
    <row r="33" spans="1:47" ht="16" thickBot="1" x14ac:dyDescent="0.4">
      <c r="A33" s="40" t="s">
        <v>230</v>
      </c>
      <c r="B33" s="70">
        <f>AA29</f>
        <v>0.20665475259790775</v>
      </c>
      <c r="C33" s="70">
        <f>AB29</f>
        <v>0.1838732194445612</v>
      </c>
      <c r="D33" s="70">
        <f>Z29</f>
        <v>2.175598784400843E-2</v>
      </c>
      <c r="E33" s="70"/>
      <c r="F33" s="70">
        <f>J29+M29</f>
        <v>4.8650403040855161E-2</v>
      </c>
      <c r="G33" s="70">
        <f>K29+N29+L29+S29</f>
        <v>2.4777077021715829E-2</v>
      </c>
      <c r="H33" s="70">
        <f>O29+P29+Q29+R29</f>
        <v>2.587887859089132E-3</v>
      </c>
      <c r="I33" s="70">
        <f>T29</f>
        <v>2.2665585196983327E-2</v>
      </c>
      <c r="J33" s="70">
        <f>G29+I29</f>
        <v>7.9259045796825106E-2</v>
      </c>
      <c r="K33" s="70">
        <f>+H29</f>
        <v>8.4534866376262414E-3</v>
      </c>
      <c r="L33" s="70">
        <f>W29</f>
        <v>6.3448646173683163E-2</v>
      </c>
      <c r="M33" s="70">
        <f>X29</f>
        <v>6.9392878038436329E-2</v>
      </c>
      <c r="N33" s="70">
        <f>F29+U29+V29+Y29</f>
        <v>0.26848103034830839</v>
      </c>
      <c r="T33" s="51"/>
      <c r="U33" s="51"/>
      <c r="AA33" s="51"/>
      <c r="AB33" s="51"/>
      <c r="AE33" s="29" t="s">
        <v>46</v>
      </c>
      <c r="AF33" s="24">
        <f>MAX(AF3:AF27)</f>
        <v>0.21989563266528248</v>
      </c>
      <c r="AG33" s="30">
        <f>MAX(AG3:AG27)</f>
        <v>0.21989563266528248</v>
      </c>
      <c r="AH33" s="31">
        <f>MAX(AH3:AH27)</f>
        <v>39.140630990142682</v>
      </c>
      <c r="AI33" s="47">
        <f>MAX(AI3:AI27)</f>
        <v>39.140630990142682</v>
      </c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</row>
    <row r="34" spans="1:47" ht="15.5" x14ac:dyDescent="0.35">
      <c r="A34" s="51"/>
      <c r="B34" s="51"/>
      <c r="C34" s="51"/>
      <c r="D34" s="51"/>
      <c r="K34" s="6"/>
      <c r="M34" s="40"/>
      <c r="T34" s="51"/>
      <c r="U34" s="51"/>
      <c r="AA34" s="51"/>
      <c r="AB34" s="51"/>
      <c r="AI34" s="2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</row>
    <row r="35" spans="1:47" ht="15.5" x14ac:dyDescent="0.35">
      <c r="A35" s="51"/>
      <c r="B35" s="51"/>
      <c r="C35" s="51"/>
      <c r="D35" s="51"/>
      <c r="AA35" s="51"/>
      <c r="AB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</row>
    <row r="36" spans="1:47" ht="15.5" x14ac:dyDescent="0.35">
      <c r="A36" s="51"/>
      <c r="B36" s="51"/>
      <c r="C36" s="51"/>
      <c r="D36" s="51"/>
      <c r="AA36" s="51"/>
      <c r="AB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</row>
    <row r="37" spans="1:47" ht="15.5" x14ac:dyDescent="0.35">
      <c r="A37" s="51"/>
      <c r="B37" s="51"/>
      <c r="C37" s="51"/>
      <c r="D37" s="51"/>
      <c r="F37" s="2"/>
      <c r="G37" s="2"/>
      <c r="I37" s="58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</row>
    <row r="38" spans="1:47" ht="15.5" x14ac:dyDescent="0.35">
      <c r="A38" s="51"/>
      <c r="B38" s="51"/>
      <c r="C38" s="51"/>
      <c r="D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</row>
    <row r="39" spans="1:47" ht="15.5" x14ac:dyDescent="0.35">
      <c r="A39" s="51"/>
      <c r="B39" s="51"/>
      <c r="C39" s="51"/>
      <c r="D39" s="51"/>
      <c r="F39" s="59"/>
    </row>
    <row r="40" spans="1:47" ht="15.5" x14ac:dyDescent="0.35">
      <c r="A40" s="51"/>
      <c r="B40" s="51"/>
      <c r="C40" s="51"/>
      <c r="D40" s="51"/>
    </row>
    <row r="41" spans="1:47" ht="15.5" x14ac:dyDescent="0.35">
      <c r="A41" s="51"/>
      <c r="B41" s="51"/>
      <c r="C41" s="51"/>
      <c r="D41" s="51"/>
      <c r="T41" s="40" t="s">
        <v>212</v>
      </c>
    </row>
    <row r="42" spans="1:47" ht="15.5" x14ac:dyDescent="0.35">
      <c r="A42" s="51"/>
      <c r="B42" s="51"/>
      <c r="C42" s="51"/>
      <c r="D42" s="51"/>
      <c r="T42" s="40">
        <v>0</v>
      </c>
    </row>
    <row r="43" spans="1:47" ht="15.5" x14ac:dyDescent="0.35">
      <c r="A43" s="51"/>
      <c r="B43" s="51"/>
      <c r="C43" s="51"/>
      <c r="D43" s="51"/>
      <c r="F43" s="57"/>
      <c r="T43" s="40">
        <v>260</v>
      </c>
    </row>
    <row r="44" spans="1:47" ht="15.5" x14ac:dyDescent="0.35">
      <c r="A44" s="51"/>
      <c r="B44" s="51"/>
      <c r="C44" s="51"/>
      <c r="D44" s="51"/>
    </row>
    <row r="45" spans="1:47" ht="15.5" x14ac:dyDescent="0.35">
      <c r="A45" s="51"/>
      <c r="B45" s="51"/>
      <c r="C45" s="51"/>
      <c r="D45" s="51"/>
    </row>
    <row r="46" spans="1:47" ht="15.5" x14ac:dyDescent="0.35">
      <c r="A46" s="51"/>
      <c r="B46" s="51"/>
      <c r="C46" s="51"/>
      <c r="D46" s="51"/>
    </row>
    <row r="47" spans="1:47" ht="15.5" x14ac:dyDescent="0.35">
      <c r="A47" s="51"/>
      <c r="B47" s="51"/>
      <c r="C47" s="51"/>
      <c r="D47" s="51"/>
    </row>
    <row r="52" s="40" customFormat="1" x14ac:dyDescent="0.35"/>
    <row r="53" s="40" customFormat="1" x14ac:dyDescent="0.35"/>
    <row r="54" s="40" customFormat="1" x14ac:dyDescent="0.35"/>
    <row r="55" s="40" customFormat="1" x14ac:dyDescent="0.35"/>
    <row r="56" s="40" customFormat="1" x14ac:dyDescent="0.35"/>
    <row r="57" s="40" customFormat="1" x14ac:dyDescent="0.35"/>
    <row r="58" s="40" customFormat="1" x14ac:dyDescent="0.35"/>
    <row r="59" s="40" customFormat="1" x14ac:dyDescent="0.35"/>
    <row r="60" s="40" customFormat="1" ht="15.75" customHeight="1" x14ac:dyDescent="0.35"/>
    <row r="61" s="40" customFormat="1" x14ac:dyDescent="0.35"/>
    <row r="77" spans="2:16" x14ac:dyDescent="0.35">
      <c r="L77" s="40"/>
      <c r="M77" s="40"/>
    </row>
    <row r="78" spans="2:16" ht="15" customHeight="1" x14ac:dyDescent="0.35">
      <c r="L78" s="40"/>
      <c r="M78" s="40"/>
    </row>
    <row r="79" spans="2:16" ht="15" thickBot="1" x14ac:dyDescent="0.4">
      <c r="L79" s="40"/>
      <c r="M79" s="40"/>
    </row>
    <row r="80" spans="2:16" ht="29" x14ac:dyDescent="0.35">
      <c r="B80" s="66" t="s">
        <v>23</v>
      </c>
      <c r="C80" s="66" t="s">
        <v>170</v>
      </c>
      <c r="D80" s="66" t="s">
        <v>151</v>
      </c>
      <c r="E80" s="66" t="s">
        <v>168</v>
      </c>
      <c r="F80" s="66" t="s">
        <v>167</v>
      </c>
      <c r="G80" s="66" t="s">
        <v>164</v>
      </c>
      <c r="H80" s="66" t="s">
        <v>203</v>
      </c>
      <c r="I80" s="66" t="s">
        <v>165</v>
      </c>
      <c r="J80" s="66" t="s">
        <v>166</v>
      </c>
      <c r="K80" s="66" t="s">
        <v>198</v>
      </c>
      <c r="L80" s="66" t="s">
        <v>201</v>
      </c>
      <c r="M80" s="66" t="s">
        <v>197</v>
      </c>
      <c r="N80" s="66" t="s">
        <v>171</v>
      </c>
      <c r="O80" s="66" t="s">
        <v>169</v>
      </c>
      <c r="P80" s="66" t="s">
        <v>199</v>
      </c>
    </row>
    <row r="81" spans="2:17" x14ac:dyDescent="0.35">
      <c r="B81" s="67" t="s">
        <v>176</v>
      </c>
      <c r="C81" s="58">
        <f>AA3</f>
        <v>32.325200000000002</v>
      </c>
      <c r="D81" s="58">
        <f>AB3</f>
        <v>30.502199999999998</v>
      </c>
      <c r="E81" s="58">
        <f>Z3</f>
        <v>1.2533300000000001</v>
      </c>
      <c r="F81" s="58"/>
      <c r="G81" s="58">
        <f>J3+M3</f>
        <v>11.90175</v>
      </c>
      <c r="H81" s="58">
        <f>K3+N3+L3+S3</f>
        <v>0</v>
      </c>
      <c r="I81" s="58">
        <f>O3+P3+Q3+R3</f>
        <v>0</v>
      </c>
      <c r="J81" s="58">
        <f>T3</f>
        <v>0</v>
      </c>
      <c r="K81" s="65">
        <f>G3+I3</f>
        <v>13.2761</v>
      </c>
      <c r="L81" s="58">
        <f>H3</f>
        <v>0</v>
      </c>
      <c r="M81" s="65">
        <f>W3</f>
        <v>10.076180000000001</v>
      </c>
      <c r="N81" s="58">
        <f>X3</f>
        <v>9.2538699999999992</v>
      </c>
      <c r="O81" s="58">
        <f>F3+U3+V3+Y3</f>
        <v>42.580299999999994</v>
      </c>
      <c r="P81" s="58"/>
      <c r="Q81" s="58"/>
    </row>
    <row r="82" spans="2:17" x14ac:dyDescent="0.35">
      <c r="B82" s="68"/>
      <c r="C82" s="58"/>
      <c r="D82" s="58"/>
      <c r="E82" s="58"/>
      <c r="F82" s="58"/>
      <c r="G82" s="58"/>
      <c r="H82" s="58"/>
      <c r="I82" s="58"/>
      <c r="J82" s="58"/>
      <c r="K82" s="65"/>
      <c r="L82" s="58"/>
      <c r="M82" s="65"/>
      <c r="N82" s="58"/>
      <c r="O82" s="58"/>
      <c r="P82" s="58">
        <f>AD3</f>
        <v>172.69880000000001</v>
      </c>
      <c r="Q82" s="58"/>
    </row>
    <row r="83" spans="2:17" x14ac:dyDescent="0.35">
      <c r="B83" s="69" t="s">
        <v>200</v>
      </c>
      <c r="C83" s="58"/>
      <c r="D83" s="58"/>
      <c r="E83" s="58"/>
      <c r="F83" s="58"/>
      <c r="G83" s="58"/>
      <c r="H83" s="58"/>
      <c r="I83" s="58"/>
      <c r="J83" s="58"/>
      <c r="K83" s="65"/>
      <c r="L83" s="58"/>
      <c r="M83" s="65"/>
      <c r="N83" s="58"/>
      <c r="O83" s="58"/>
      <c r="P83" s="58"/>
    </row>
    <row r="84" spans="2:17" x14ac:dyDescent="0.35">
      <c r="B84" s="67" t="s">
        <v>178</v>
      </c>
      <c r="C84" s="58">
        <f>AA4</f>
        <v>32.325200000000002</v>
      </c>
      <c r="D84" s="58">
        <f>AB4</f>
        <v>30.931699999999999</v>
      </c>
      <c r="E84" s="58">
        <f>Z4</f>
        <v>0.95244200000000001</v>
      </c>
      <c r="F84" s="58"/>
      <c r="G84" s="58">
        <f>J4+M4</f>
        <v>10.20478</v>
      </c>
      <c r="H84" s="58">
        <f>K4+N4+L4+S4</f>
        <v>0</v>
      </c>
      <c r="I84" s="58">
        <f>O4+P4+Q4+R4</f>
        <v>0</v>
      </c>
      <c r="J84" s="58">
        <f>T4</f>
        <v>0</v>
      </c>
      <c r="K84" s="65">
        <f>G4+I4</f>
        <v>8.9649999999999999</v>
      </c>
      <c r="L84" s="58">
        <f>H4</f>
        <v>0</v>
      </c>
      <c r="M84" s="65">
        <f>W4</f>
        <v>7.4695</v>
      </c>
      <c r="N84" s="58">
        <f>X4</f>
        <v>7.3134100000000002</v>
      </c>
      <c r="O84" s="58">
        <f>F4+U4+V4+Y4</f>
        <v>36.658540000000002</v>
      </c>
    </row>
    <row r="85" spans="2:17" x14ac:dyDescent="0.35">
      <c r="B85" s="68"/>
      <c r="C85" s="58"/>
      <c r="D85" s="58"/>
      <c r="E85" s="58"/>
      <c r="F85" s="58"/>
      <c r="G85" s="58"/>
      <c r="H85" s="58"/>
      <c r="I85" s="58"/>
      <c r="J85" s="58"/>
      <c r="K85" s="65"/>
      <c r="L85" s="58"/>
      <c r="M85" s="65"/>
      <c r="N85" s="58"/>
      <c r="O85" s="58"/>
      <c r="P85" s="58">
        <f>AD4</f>
        <v>156.97620000000001</v>
      </c>
    </row>
    <row r="86" spans="2:17" x14ac:dyDescent="0.35">
      <c r="B86" s="69"/>
      <c r="C86" s="58"/>
      <c r="D86" s="58"/>
      <c r="E86" s="58"/>
      <c r="F86" s="58"/>
      <c r="G86" s="58"/>
      <c r="H86" s="58"/>
      <c r="I86" s="58"/>
      <c r="J86" s="58"/>
      <c r="K86" s="65"/>
      <c r="L86" s="58"/>
      <c r="M86" s="65"/>
      <c r="N86" s="58"/>
      <c r="O86" s="58"/>
      <c r="P86" s="58"/>
    </row>
    <row r="87" spans="2:17" ht="15.75" customHeight="1" x14ac:dyDescent="0.35">
      <c r="B87" s="67" t="s">
        <v>175</v>
      </c>
      <c r="C87" s="58">
        <f>AA5</f>
        <v>32.325200000000002</v>
      </c>
      <c r="D87" s="58">
        <f>AB5</f>
        <v>29.392700000000001</v>
      </c>
      <c r="E87" s="58">
        <f>Z5</f>
        <v>2.2125599999999999</v>
      </c>
      <c r="F87" s="58"/>
      <c r="G87" s="58">
        <f>J5+M5</f>
        <v>15.558399999999999</v>
      </c>
      <c r="H87" s="58">
        <f>K5+N5+L5+S5</f>
        <v>2.5086249999999999</v>
      </c>
      <c r="I87" s="58">
        <f>O5+P5+Q5+R5</f>
        <v>1.3016099999999999</v>
      </c>
      <c r="J87" s="58">
        <f>T5</f>
        <v>0</v>
      </c>
      <c r="K87" s="65">
        <f>G5+I5</f>
        <v>21.659769999999998</v>
      </c>
      <c r="L87" s="58">
        <f>H5</f>
        <v>0</v>
      </c>
      <c r="M87" s="65">
        <f>W5</f>
        <v>19.989820000000002</v>
      </c>
      <c r="N87" s="58">
        <f>X5</f>
        <v>14.624700000000001</v>
      </c>
      <c r="O87" s="58">
        <f>F5+U5+V5+Y5</f>
        <v>67.563559999999995</v>
      </c>
    </row>
    <row r="88" spans="2:17" ht="15.75" customHeight="1" x14ac:dyDescent="0.35">
      <c r="B88" s="68"/>
      <c r="C88" s="58"/>
      <c r="D88" s="58"/>
      <c r="E88" s="58"/>
      <c r="F88" s="58"/>
      <c r="G88" s="58"/>
      <c r="H88" s="58"/>
      <c r="I88" s="58"/>
      <c r="J88" s="58"/>
      <c r="K88" s="65"/>
      <c r="L88" s="58"/>
      <c r="M88" s="65"/>
      <c r="N88" s="58"/>
      <c r="O88" s="58"/>
      <c r="P88" s="58">
        <f>AD5</f>
        <v>219.7978</v>
      </c>
    </row>
    <row r="89" spans="2:17" x14ac:dyDescent="0.35">
      <c r="B89" s="69"/>
      <c r="C89" s="58"/>
      <c r="D89" s="58"/>
      <c r="E89" s="58"/>
      <c r="F89" s="58"/>
      <c r="G89" s="58"/>
      <c r="H89" s="58"/>
      <c r="I89" s="58"/>
      <c r="J89" s="58"/>
      <c r="K89" s="65"/>
      <c r="L89" s="58"/>
      <c r="M89" s="65"/>
      <c r="N89" s="58"/>
      <c r="O89" s="58"/>
      <c r="P89" s="58"/>
    </row>
    <row r="90" spans="2:17" x14ac:dyDescent="0.35">
      <c r="B90" s="67" t="s">
        <v>173</v>
      </c>
      <c r="C90" s="58">
        <f>AA6</f>
        <v>32.325200000000002</v>
      </c>
      <c r="D90" s="58">
        <f>AB6</f>
        <v>36.062800000000003</v>
      </c>
      <c r="E90" s="58">
        <f>Z6</f>
        <v>2.6785999999999999</v>
      </c>
      <c r="F90" s="58"/>
      <c r="G90" s="58">
        <f>J6+M6</f>
        <v>2.3486899999999999</v>
      </c>
      <c r="H90" s="58">
        <f>K6+N6+L6+S6</f>
        <v>3.0985779999999998</v>
      </c>
      <c r="I90" s="58">
        <f>O6+P6+Q6+R6</f>
        <v>0</v>
      </c>
      <c r="J90" s="58">
        <f>T6</f>
        <v>0</v>
      </c>
      <c r="K90" s="65">
        <f>G6+I6</f>
        <v>8.7377099999999999</v>
      </c>
      <c r="L90" s="58">
        <f>H6</f>
        <v>0</v>
      </c>
      <c r="M90" s="65">
        <f>W6</f>
        <v>23.688400000000001</v>
      </c>
      <c r="N90" s="58">
        <f>X6</f>
        <v>22.594069999999999</v>
      </c>
      <c r="O90" s="58">
        <f>F6+U6+V6+Y6</f>
        <v>17.193850000000001</v>
      </c>
    </row>
    <row r="91" spans="2:17" x14ac:dyDescent="0.35">
      <c r="B91" s="68"/>
      <c r="C91" s="58"/>
      <c r="D91" s="58"/>
      <c r="E91" s="58"/>
      <c r="F91" s="58"/>
      <c r="G91" s="58"/>
      <c r="H91" s="58"/>
      <c r="I91" s="58"/>
      <c r="J91" s="58"/>
      <c r="K91" s="65"/>
      <c r="L91" s="58"/>
      <c r="M91" s="65"/>
      <c r="N91" s="58"/>
      <c r="O91" s="58"/>
      <c r="P91" s="58">
        <f>AD6</f>
        <v>152.1182</v>
      </c>
    </row>
    <row r="92" spans="2:17" x14ac:dyDescent="0.35">
      <c r="B92" s="69"/>
      <c r="C92" s="58"/>
      <c r="D92" s="58"/>
      <c r="E92" s="58"/>
      <c r="F92" s="58"/>
      <c r="G92" s="58"/>
      <c r="H92" s="58"/>
      <c r="I92" s="58"/>
      <c r="J92" s="58"/>
      <c r="K92" s="65"/>
      <c r="L92" s="58"/>
      <c r="M92" s="65"/>
      <c r="N92" s="58"/>
      <c r="O92" s="58"/>
      <c r="P92" s="58"/>
    </row>
    <row r="93" spans="2:17" x14ac:dyDescent="0.35">
      <c r="B93" s="67" t="s">
        <v>182</v>
      </c>
      <c r="C93" s="58">
        <f>AA7</f>
        <v>32.325200000000002</v>
      </c>
      <c r="D93" s="58">
        <f>AB7</f>
        <v>19.915400000000002</v>
      </c>
      <c r="E93" s="58">
        <f>Z7</f>
        <v>0.51581200000000005</v>
      </c>
      <c r="F93" s="58"/>
      <c r="G93" s="58">
        <f>J7+M7</f>
        <v>2.112018817</v>
      </c>
      <c r="H93" s="58">
        <f>K7+N7+L7+S7</f>
        <v>23.327402300000003</v>
      </c>
      <c r="I93" s="58">
        <f>O7+P7+Q7+R7</f>
        <v>1.12584E-2</v>
      </c>
      <c r="J93" s="58">
        <f>T7</f>
        <v>0</v>
      </c>
      <c r="K93" s="65">
        <f>G7+I7</f>
        <v>13.163997177000001</v>
      </c>
      <c r="L93" s="58">
        <f>H7</f>
        <v>7.7765400000000002E-3</v>
      </c>
      <c r="M93" s="65">
        <f>W7</f>
        <v>2.0955290000000001E-2</v>
      </c>
      <c r="N93" s="58">
        <f>X7</f>
        <v>0.55197219899999905</v>
      </c>
      <c r="O93" s="58">
        <f>F7+U7+V7+Y7</f>
        <v>76.294600000000003</v>
      </c>
    </row>
    <row r="94" spans="2:17" x14ac:dyDescent="0.35">
      <c r="B94" s="68"/>
      <c r="C94" s="58"/>
      <c r="D94" s="58"/>
      <c r="E94" s="58"/>
      <c r="F94" s="58"/>
      <c r="G94" s="58"/>
      <c r="H94" s="58"/>
      <c r="I94" s="58"/>
      <c r="J94" s="58"/>
      <c r="K94" s="65"/>
      <c r="L94" s="58"/>
      <c r="M94" s="65"/>
      <c r="N94" s="58"/>
      <c r="O94" s="58"/>
      <c r="P94" s="58">
        <f>AD7</f>
        <v>169.6574</v>
      </c>
    </row>
    <row r="95" spans="2:17" x14ac:dyDescent="0.35">
      <c r="B95" s="69"/>
      <c r="C95" s="58"/>
      <c r="D95" s="58"/>
      <c r="E95" s="58"/>
      <c r="F95" s="58"/>
      <c r="G95" s="58"/>
      <c r="H95" s="58"/>
      <c r="I95" s="58"/>
      <c r="J95" s="58"/>
      <c r="K95" s="65"/>
      <c r="L95" s="58"/>
      <c r="M95" s="65"/>
      <c r="N95" s="58"/>
      <c r="O95" s="58"/>
      <c r="P95" s="58"/>
    </row>
    <row r="96" spans="2:17" x14ac:dyDescent="0.35">
      <c r="B96" s="67" t="s">
        <v>183</v>
      </c>
      <c r="C96" s="58">
        <f>AA12</f>
        <v>32.325200000000002</v>
      </c>
      <c r="D96" s="58">
        <f>AB12</f>
        <v>27.6129</v>
      </c>
      <c r="E96" s="58">
        <f>Z12</f>
        <v>2.2707000000000002</v>
      </c>
      <c r="F96" s="58"/>
      <c r="G96" s="58">
        <f>J12+M12</f>
        <v>1.119353</v>
      </c>
      <c r="H96" s="58">
        <f>K12+N12+L12+S12</f>
        <v>1.4998020000000001</v>
      </c>
      <c r="I96" s="58">
        <f>O12+P12+Q12+R12</f>
        <v>0</v>
      </c>
      <c r="J96" s="58">
        <f>T12</f>
        <v>0</v>
      </c>
      <c r="K96" s="65">
        <f>G12+I12</f>
        <v>5.3979399999999993</v>
      </c>
      <c r="L96" s="58">
        <f>H12</f>
        <v>13.8516999999999</v>
      </c>
      <c r="M96" s="65">
        <f>W12</f>
        <v>2.2599735999999999</v>
      </c>
      <c r="N96" s="58">
        <f>X12</f>
        <v>4.5723399999999996</v>
      </c>
      <c r="O96" s="58">
        <f>F12+U12+V12+Y12</f>
        <v>11.969869999999979</v>
      </c>
    </row>
    <row r="97" spans="2:16" x14ac:dyDescent="0.35">
      <c r="B97" s="68"/>
      <c r="C97" s="58"/>
      <c r="D97" s="58"/>
      <c r="E97" s="58"/>
      <c r="F97" s="58"/>
      <c r="G97" s="58"/>
      <c r="H97" s="58"/>
      <c r="I97" s="58"/>
      <c r="J97" s="58"/>
      <c r="K97" s="65"/>
      <c r="L97" s="58"/>
      <c r="M97" s="65"/>
      <c r="N97" s="58"/>
      <c r="O97" s="58"/>
      <c r="P97" s="58">
        <f>AD12</f>
        <v>111.86036</v>
      </c>
    </row>
    <row r="98" spans="2:16" x14ac:dyDescent="0.35">
      <c r="B98" s="69"/>
      <c r="C98" s="58"/>
      <c r="D98" s="58"/>
      <c r="E98" s="58"/>
      <c r="F98" s="58"/>
      <c r="G98" s="58"/>
      <c r="H98" s="58"/>
      <c r="I98" s="58"/>
      <c r="J98" s="58"/>
      <c r="K98" s="65"/>
      <c r="L98" s="58"/>
      <c r="M98" s="65"/>
      <c r="N98" s="58"/>
      <c r="O98" s="58"/>
      <c r="P98" s="58"/>
    </row>
    <row r="99" spans="2:16" x14ac:dyDescent="0.35">
      <c r="B99" s="67" t="s">
        <v>184</v>
      </c>
      <c r="C99" s="58">
        <f>AA13</f>
        <v>32.325200000000002</v>
      </c>
      <c r="D99" s="58">
        <f>AB13</f>
        <v>23.6966</v>
      </c>
      <c r="E99" s="58">
        <f>Z13</f>
        <v>8.7420399999999798</v>
      </c>
      <c r="F99" s="58"/>
      <c r="G99" s="58">
        <f>J13+M13</f>
        <v>2.438100999999989</v>
      </c>
      <c r="H99" s="58">
        <f>K13+N13+L13+S13</f>
        <v>3.134267999999989</v>
      </c>
      <c r="I99" s="58">
        <f>O13+P13+Q13+R13</f>
        <v>0</v>
      </c>
      <c r="J99" s="58">
        <f>T13</f>
        <v>0</v>
      </c>
      <c r="K99" s="65">
        <f>G13+I13</f>
        <v>11.89961999999999</v>
      </c>
      <c r="L99" s="58">
        <f>H13</f>
        <v>0</v>
      </c>
      <c r="M99" s="65">
        <f>W13</f>
        <v>14.774231881188101</v>
      </c>
      <c r="N99" s="58">
        <f>X13</f>
        <v>11.3169599999999</v>
      </c>
      <c r="O99" s="58">
        <f>F13+U13+V13+Y13</f>
        <v>15.84863</v>
      </c>
    </row>
    <row r="100" spans="2:16" x14ac:dyDescent="0.35">
      <c r="B100" s="68"/>
      <c r="C100" s="58"/>
      <c r="D100" s="58"/>
      <c r="E100" s="58"/>
      <c r="F100" s="58"/>
      <c r="G100" s="58"/>
      <c r="H100" s="58"/>
      <c r="I100" s="58"/>
      <c r="J100" s="58"/>
      <c r="K100" s="65"/>
      <c r="L100" s="58"/>
      <c r="M100" s="65"/>
      <c r="N100" s="58"/>
      <c r="O100" s="58"/>
      <c r="P100" s="58">
        <f>AD13</f>
        <v>130.0522</v>
      </c>
    </row>
    <row r="101" spans="2:16" x14ac:dyDescent="0.35">
      <c r="B101" s="69"/>
      <c r="C101" s="58"/>
      <c r="D101" s="58"/>
      <c r="E101" s="58"/>
      <c r="F101" s="58"/>
      <c r="G101" s="58"/>
      <c r="H101" s="58"/>
      <c r="I101" s="58"/>
      <c r="J101" s="58"/>
      <c r="K101" s="65"/>
      <c r="L101" s="58"/>
      <c r="M101" s="65"/>
      <c r="N101" s="58"/>
      <c r="O101" s="58"/>
      <c r="P101" s="58"/>
    </row>
    <row r="102" spans="2:16" x14ac:dyDescent="0.35">
      <c r="B102" s="67" t="s">
        <v>172</v>
      </c>
      <c r="C102" s="58">
        <f>AA14</f>
        <v>32.325200000000002</v>
      </c>
      <c r="D102" s="58">
        <f>AB14</f>
        <v>37.4529</v>
      </c>
      <c r="E102" s="58">
        <f>Z14</f>
        <v>0.68372699999999897</v>
      </c>
      <c r="F102" s="58"/>
      <c r="G102" s="58">
        <f>J14+M14</f>
        <v>2.5982400000000001</v>
      </c>
      <c r="H102" s="58">
        <f>K14+N14+L14+S14</f>
        <v>0.762041999999999</v>
      </c>
      <c r="I102" s="58">
        <f>O14+P14+Q14+R14</f>
        <v>0</v>
      </c>
      <c r="J102" s="58">
        <f>T14</f>
        <v>0</v>
      </c>
      <c r="K102" s="65">
        <f>G14+I14</f>
        <v>3.1468899999999902</v>
      </c>
      <c r="L102" s="58">
        <f>H14</f>
        <v>0</v>
      </c>
      <c r="M102" s="65">
        <f>W14</f>
        <v>20.898195000000001</v>
      </c>
      <c r="N102" s="58">
        <f>X14</f>
        <v>24.440669999999901</v>
      </c>
      <c r="O102" s="58">
        <f>F14+U14+V14+Y14</f>
        <v>9.1015499999999907</v>
      </c>
    </row>
    <row r="103" spans="2:16" x14ac:dyDescent="0.35">
      <c r="B103" s="68"/>
      <c r="C103" s="58"/>
      <c r="D103" s="58"/>
      <c r="E103" s="58"/>
      <c r="F103" s="58"/>
      <c r="G103" s="58"/>
      <c r="H103" s="58"/>
      <c r="I103" s="58"/>
      <c r="J103" s="58"/>
      <c r="K103" s="65"/>
      <c r="L103" s="58"/>
      <c r="M103" s="65"/>
      <c r="N103" s="58"/>
      <c r="O103" s="58"/>
      <c r="P103" s="58">
        <f>AD14</f>
        <v>121.5072</v>
      </c>
    </row>
    <row r="104" spans="2:16" x14ac:dyDescent="0.35">
      <c r="B104" s="69"/>
      <c r="C104" s="58"/>
      <c r="D104" s="58"/>
      <c r="E104" s="58"/>
      <c r="F104" s="58"/>
      <c r="G104" s="58"/>
      <c r="H104" s="58"/>
      <c r="I104" s="58"/>
      <c r="J104" s="58"/>
      <c r="K104" s="65"/>
      <c r="L104" s="58"/>
      <c r="M104" s="65"/>
      <c r="N104" s="58"/>
      <c r="O104" s="58"/>
      <c r="P104" s="58"/>
    </row>
    <row r="105" spans="2:16" x14ac:dyDescent="0.35">
      <c r="B105" s="67" t="s">
        <v>179</v>
      </c>
      <c r="C105" s="58">
        <f>AA15</f>
        <v>32.325200000000002</v>
      </c>
      <c r="D105" s="58">
        <f>AB15</f>
        <v>37.421500000000002</v>
      </c>
      <c r="E105" s="58">
        <f>Z15</f>
        <v>0.70207699999999995</v>
      </c>
      <c r="F105" s="58"/>
      <c r="G105" s="58">
        <f>J15+M15</f>
        <v>10.526889999999991</v>
      </c>
      <c r="H105" s="58">
        <f>K15+N15+L15+S15</f>
        <v>3.3628399999999998</v>
      </c>
      <c r="I105" s="58">
        <f>O15+P15+Q15+R15</f>
        <v>0</v>
      </c>
      <c r="J105" s="58">
        <f>T15</f>
        <v>0</v>
      </c>
      <c r="K105" s="65">
        <f>G15+I15</f>
        <v>26.916129999999999</v>
      </c>
      <c r="L105" s="58">
        <f>H15</f>
        <v>0</v>
      </c>
      <c r="M105" s="65">
        <f>W15</f>
        <v>16.7700833333333</v>
      </c>
      <c r="N105" s="58">
        <f>X15</f>
        <v>19.85829</v>
      </c>
      <c r="O105" s="58">
        <f>F15+U15+V15+Y15</f>
        <v>45.420679999999983</v>
      </c>
    </row>
    <row r="106" spans="2:16" x14ac:dyDescent="0.35">
      <c r="B106" s="68"/>
      <c r="C106" s="58"/>
      <c r="D106" s="58"/>
      <c r="E106" s="58"/>
      <c r="F106" s="58"/>
      <c r="G106" s="58"/>
      <c r="H106" s="58"/>
      <c r="I106" s="58"/>
      <c r="J106" s="58"/>
      <c r="K106" s="65"/>
      <c r="L106" s="58"/>
      <c r="M106" s="65"/>
      <c r="N106" s="58"/>
      <c r="O106" s="58"/>
      <c r="P106" s="58">
        <f>AD15</f>
        <v>167.12520000000001</v>
      </c>
    </row>
    <row r="107" spans="2:16" x14ac:dyDescent="0.35">
      <c r="B107" s="69"/>
      <c r="C107" s="58"/>
      <c r="D107" s="58"/>
      <c r="E107" s="58"/>
      <c r="F107" s="58"/>
      <c r="G107" s="58"/>
      <c r="H107" s="58"/>
      <c r="I107" s="58"/>
      <c r="J107" s="58"/>
      <c r="K107" s="65"/>
      <c r="L107" s="58"/>
      <c r="M107" s="65"/>
      <c r="N107" s="58"/>
      <c r="O107" s="58"/>
      <c r="P107" s="58"/>
    </row>
    <row r="108" spans="2:16" x14ac:dyDescent="0.35">
      <c r="B108" s="67" t="s">
        <v>177</v>
      </c>
      <c r="C108" s="58">
        <f>AA16</f>
        <v>32.325200000000002</v>
      </c>
      <c r="D108" s="58">
        <f>AB16</f>
        <v>31.8231</v>
      </c>
      <c r="E108" s="58">
        <f>Z16</f>
        <v>1.1090800000000001</v>
      </c>
      <c r="F108" s="58"/>
      <c r="G108" s="58">
        <f>J16+M16</f>
        <v>11.65977</v>
      </c>
      <c r="H108" s="58">
        <f>K16+N16+L16+S16</f>
        <v>0</v>
      </c>
      <c r="I108" s="58">
        <f>O16+P16+Q16+R16</f>
        <v>0</v>
      </c>
      <c r="J108" s="58">
        <f>T16</f>
        <v>0</v>
      </c>
      <c r="K108" s="65">
        <f>G16+I16</f>
        <v>39.545699999999904</v>
      </c>
      <c r="L108" s="58">
        <f>H16</f>
        <v>0</v>
      </c>
      <c r="M108" s="65">
        <f>W16</f>
        <v>10.0993072352941</v>
      </c>
      <c r="N108" s="58">
        <f>X16</f>
        <v>26.652839999999902</v>
      </c>
      <c r="O108" s="58">
        <f>F16+U16+V16+Y16</f>
        <v>37.722709999999999</v>
      </c>
    </row>
    <row r="109" spans="2:16" x14ac:dyDescent="0.35">
      <c r="B109" s="68"/>
      <c r="C109" s="58"/>
      <c r="D109" s="58"/>
      <c r="E109" s="58"/>
      <c r="F109" s="58"/>
      <c r="G109" s="58"/>
      <c r="H109" s="58"/>
      <c r="I109" s="58"/>
      <c r="J109" s="58"/>
      <c r="K109" s="65"/>
      <c r="L109" s="58"/>
      <c r="M109" s="65"/>
      <c r="N109" s="58"/>
      <c r="O109" s="58"/>
      <c r="P109" s="58">
        <f>AD16</f>
        <v>194.54820000000001</v>
      </c>
    </row>
    <row r="110" spans="2:16" x14ac:dyDescent="0.35">
      <c r="B110" s="69"/>
      <c r="C110" s="58"/>
      <c r="D110" s="58"/>
      <c r="E110" s="58"/>
      <c r="F110" s="58"/>
      <c r="G110" s="58"/>
      <c r="H110" s="58"/>
      <c r="I110" s="58"/>
      <c r="J110" s="58"/>
      <c r="K110" s="65"/>
      <c r="L110" s="58"/>
      <c r="M110" s="65"/>
      <c r="N110" s="58"/>
      <c r="O110" s="58"/>
      <c r="P110" s="58"/>
    </row>
    <row r="111" spans="2:16" x14ac:dyDescent="0.35">
      <c r="B111" s="67" t="s">
        <v>185</v>
      </c>
      <c r="C111" s="58">
        <f>AA17</f>
        <v>32.325200000000002</v>
      </c>
      <c r="D111" s="58">
        <f>AB17</f>
        <v>34.905700000000003</v>
      </c>
      <c r="E111" s="58">
        <f>Z17</f>
        <v>0.73978299999999997</v>
      </c>
      <c r="F111" s="58"/>
      <c r="G111" s="58">
        <f>J17+M17</f>
        <v>20.487829999999999</v>
      </c>
      <c r="H111" s="58">
        <f>K17+N17+L17+S17</f>
        <v>9.0985849999999999</v>
      </c>
      <c r="I111" s="58">
        <f>O17+P17+Q17+R17</f>
        <v>0.98401099999999997</v>
      </c>
      <c r="J111" s="58">
        <f>T17</f>
        <v>0</v>
      </c>
      <c r="K111" s="65">
        <f>G17+I17</f>
        <v>23.139450000000004</v>
      </c>
      <c r="L111" s="58">
        <f>H17</f>
        <v>0</v>
      </c>
      <c r="M111" s="65">
        <f>W17</f>
        <v>14.2988699999999</v>
      </c>
      <c r="N111" s="58">
        <f>X17</f>
        <v>10.99699</v>
      </c>
      <c r="O111" s="58">
        <f>F17+U17+V17+Y17</f>
        <v>90.529200000000003</v>
      </c>
    </row>
    <row r="112" spans="2:16" x14ac:dyDescent="0.35">
      <c r="B112" s="68"/>
      <c r="C112" s="58"/>
      <c r="D112" s="58"/>
      <c r="E112" s="58"/>
      <c r="F112" s="58"/>
      <c r="G112" s="58"/>
      <c r="H112" s="58"/>
      <c r="I112" s="58"/>
      <c r="J112" s="58"/>
      <c r="K112" s="65"/>
      <c r="L112" s="58"/>
      <c r="M112" s="65"/>
      <c r="N112" s="58"/>
      <c r="O112" s="58"/>
      <c r="P112" s="58">
        <f>AD17</f>
        <v>229.55340000000001</v>
      </c>
    </row>
    <row r="113" spans="2:16" x14ac:dyDescent="0.35">
      <c r="B113" s="69"/>
      <c r="C113" s="58"/>
      <c r="D113" s="58"/>
      <c r="E113" s="58"/>
      <c r="F113" s="58"/>
      <c r="G113" s="58"/>
      <c r="H113" s="58"/>
      <c r="I113" s="58"/>
      <c r="J113" s="58"/>
      <c r="K113" s="65"/>
      <c r="L113" s="58"/>
      <c r="M113" s="65"/>
      <c r="N113" s="58"/>
      <c r="O113" s="58"/>
      <c r="P113" s="58"/>
    </row>
    <row r="114" spans="2:16" x14ac:dyDescent="0.35">
      <c r="B114" s="67" t="s">
        <v>186</v>
      </c>
      <c r="C114" s="58">
        <f>AA18</f>
        <v>32.325200000000002</v>
      </c>
      <c r="D114" s="58">
        <f>AB18</f>
        <v>28.838799999999999</v>
      </c>
      <c r="E114" s="58">
        <f>Z18</f>
        <v>0.63005999999999995</v>
      </c>
      <c r="F114" s="58"/>
      <c r="G114" s="58">
        <f>J18+M18</f>
        <v>2.1099519999999998</v>
      </c>
      <c r="H114" s="58">
        <f>K18+N18+L18+S18</f>
        <v>2.0340259999999999</v>
      </c>
      <c r="I114" s="58">
        <f>O18+P18+Q18+R18</f>
        <v>0</v>
      </c>
      <c r="J114" s="58">
        <f>T18</f>
        <v>0</v>
      </c>
      <c r="K114" s="65">
        <f>G18+I18</f>
        <v>2.9902600000000001E-2</v>
      </c>
      <c r="L114" s="58">
        <f>H18</f>
        <v>2.0716899999999998</v>
      </c>
      <c r="M114" s="65">
        <f>W18</f>
        <v>0.1968269</v>
      </c>
      <c r="N114" s="58">
        <f>X18</f>
        <v>25.007619999999999</v>
      </c>
      <c r="O114" s="58">
        <f>F18+U18+V18+Y18</f>
        <v>43.66545</v>
      </c>
    </row>
    <row r="115" spans="2:16" x14ac:dyDescent="0.35">
      <c r="B115" s="68"/>
      <c r="C115" s="58"/>
      <c r="D115" s="58"/>
      <c r="E115" s="58"/>
      <c r="F115" s="58"/>
      <c r="G115" s="58"/>
      <c r="H115" s="58"/>
      <c r="I115" s="58"/>
      <c r="J115" s="58"/>
      <c r="K115" s="65"/>
      <c r="L115" s="58"/>
      <c r="M115" s="65"/>
      <c r="N115" s="58"/>
      <c r="O115" s="58"/>
      <c r="P115" s="58">
        <f>AD18</f>
        <v>151.86259999999999</v>
      </c>
    </row>
    <row r="116" spans="2:16" x14ac:dyDescent="0.35">
      <c r="B116" s="69"/>
      <c r="C116" s="58"/>
      <c r="D116" s="58"/>
      <c r="E116" s="58"/>
      <c r="F116" s="58"/>
      <c r="G116" s="58"/>
      <c r="H116" s="58"/>
      <c r="I116" s="58"/>
      <c r="J116" s="58"/>
      <c r="K116" s="65"/>
      <c r="L116" s="58"/>
      <c r="M116" s="65"/>
      <c r="N116" s="58"/>
      <c r="O116" s="58"/>
      <c r="P116" s="58"/>
    </row>
    <row r="117" spans="2:16" x14ac:dyDescent="0.35">
      <c r="B117" s="67" t="s">
        <v>187</v>
      </c>
      <c r="C117" s="58">
        <f>AA19</f>
        <v>32.325200000000002</v>
      </c>
      <c r="D117" s="58">
        <f>AB19</f>
        <v>29.410699999999999</v>
      </c>
      <c r="E117" s="58">
        <f>Z19</f>
        <v>0.40458100000000002</v>
      </c>
      <c r="F117" s="58"/>
      <c r="G117" s="58">
        <f>J19+M19</f>
        <v>13.368099999999998</v>
      </c>
      <c r="H117" s="58">
        <f>K19+N19+L19+S19</f>
        <v>0</v>
      </c>
      <c r="I117" s="58">
        <f>O19+P19+Q19+R19</f>
        <v>0</v>
      </c>
      <c r="J117" s="58">
        <f>T19</f>
        <v>0</v>
      </c>
      <c r="K117" s="65">
        <f>G19+I19</f>
        <v>28.910709999999991</v>
      </c>
      <c r="L117" s="58">
        <f>H19</f>
        <v>0</v>
      </c>
      <c r="M117" s="65">
        <f>W19</f>
        <v>14.894494999999999</v>
      </c>
      <c r="N117" s="58">
        <f>X19</f>
        <v>19.665059999999901</v>
      </c>
      <c r="O117" s="58">
        <f>F19+U19+V19+Y19</f>
        <v>56.956715000000003</v>
      </c>
    </row>
    <row r="118" spans="2:16" x14ac:dyDescent="0.35">
      <c r="B118" s="68"/>
      <c r="C118" s="58"/>
      <c r="D118" s="58"/>
      <c r="E118" s="58"/>
      <c r="F118" s="58"/>
      <c r="G118" s="58"/>
      <c r="H118" s="58"/>
      <c r="I118" s="58"/>
      <c r="J118" s="58"/>
      <c r="K118" s="65"/>
      <c r="L118" s="58"/>
      <c r="M118" s="65"/>
      <c r="N118" s="58"/>
      <c r="O118" s="58"/>
      <c r="P118" s="58">
        <f>AD19</f>
        <v>172.8844</v>
      </c>
    </row>
    <row r="119" spans="2:16" x14ac:dyDescent="0.35">
      <c r="B119" s="69"/>
      <c r="C119" s="58"/>
      <c r="D119" s="58"/>
      <c r="E119" s="58"/>
      <c r="F119" s="58"/>
      <c r="G119" s="58"/>
      <c r="H119" s="58"/>
      <c r="I119" s="58"/>
      <c r="J119" s="58"/>
      <c r="K119" s="65"/>
      <c r="L119" s="58"/>
      <c r="M119" s="65"/>
      <c r="N119" s="58"/>
      <c r="O119" s="58"/>
      <c r="P119" s="58"/>
    </row>
    <row r="120" spans="2:16" x14ac:dyDescent="0.35">
      <c r="B120" s="67" t="s">
        <v>188</v>
      </c>
      <c r="C120" s="58">
        <f>AA20</f>
        <v>32.325200000000002</v>
      </c>
      <c r="D120" s="58">
        <f>AB20</f>
        <v>32.804400000000001</v>
      </c>
      <c r="E120" s="58">
        <f>Z20</f>
        <v>0.44568000000000002</v>
      </c>
      <c r="F120" s="58"/>
      <c r="G120" s="58">
        <f>J20+M20</f>
        <v>31.80545</v>
      </c>
      <c r="H120" s="58">
        <f>K20+N20+L20+S20</f>
        <v>0</v>
      </c>
      <c r="I120" s="58">
        <f>O20+P20+Q20+R20</f>
        <v>0</v>
      </c>
      <c r="J120" s="58">
        <f>T20</f>
        <v>0</v>
      </c>
      <c r="K120" s="65">
        <f>G20+I20</f>
        <v>32.68009</v>
      </c>
      <c r="L120" s="58">
        <f>H20</f>
        <v>0</v>
      </c>
      <c r="M120" s="65">
        <f>W20</f>
        <v>4.4327399999999999</v>
      </c>
      <c r="N120" s="58">
        <f>X20</f>
        <v>7.3034400000000002</v>
      </c>
      <c r="O120" s="58">
        <f>F20+U20+V20+Y20</f>
        <v>93.231899999999996</v>
      </c>
    </row>
    <row r="121" spans="2:16" x14ac:dyDescent="0.35">
      <c r="B121" s="68"/>
      <c r="C121" s="58"/>
      <c r="D121" s="58"/>
      <c r="E121" s="58"/>
      <c r="F121" s="58"/>
      <c r="G121" s="58"/>
      <c r="H121" s="58"/>
      <c r="I121" s="58"/>
      <c r="J121" s="58"/>
      <c r="K121" s="65"/>
      <c r="L121" s="58"/>
      <c r="M121" s="65"/>
      <c r="N121" s="58"/>
      <c r="O121" s="58"/>
      <c r="P121" s="58">
        <f>AD20</f>
        <v>201.33680000000001</v>
      </c>
    </row>
    <row r="122" spans="2:16" x14ac:dyDescent="0.35">
      <c r="B122" s="69"/>
      <c r="C122" s="58"/>
      <c r="D122" s="58"/>
      <c r="E122" s="58"/>
      <c r="F122" s="58"/>
      <c r="G122" s="58"/>
      <c r="H122" s="58"/>
      <c r="I122" s="58"/>
      <c r="J122" s="58"/>
      <c r="K122" s="65"/>
      <c r="L122" s="58"/>
      <c r="M122" s="65"/>
      <c r="N122" s="58"/>
      <c r="O122" s="58"/>
      <c r="P122" s="58"/>
    </row>
    <row r="123" spans="2:16" x14ac:dyDescent="0.35">
      <c r="B123" s="67" t="s">
        <v>189</v>
      </c>
      <c r="C123" s="58">
        <f>AA21</f>
        <v>32.325200000000002</v>
      </c>
      <c r="D123" s="58">
        <f>AB21</f>
        <v>30.998799999999999</v>
      </c>
      <c r="E123" s="58">
        <f>Z21</f>
        <v>3.59145</v>
      </c>
      <c r="F123" s="58"/>
      <c r="G123" s="58">
        <f>J21+M21</f>
        <v>5.0382309000000003</v>
      </c>
      <c r="H123" s="58">
        <f>K21+N21+L21+S21</f>
        <v>19.8443</v>
      </c>
      <c r="I123" s="58">
        <f>O21+P21+Q21+R21</f>
        <v>8.7768499999999996</v>
      </c>
      <c r="J123" s="58">
        <f>T21</f>
        <v>0</v>
      </c>
      <c r="K123" s="65">
        <f>G21+I21</f>
        <v>6.7504300000000003E-2</v>
      </c>
      <c r="L123" s="58">
        <f>H21</f>
        <v>10.8584</v>
      </c>
      <c r="M123" s="65">
        <f>W21</f>
        <v>0.39696749999999997</v>
      </c>
      <c r="N123" s="58">
        <f>X21</f>
        <v>2.149956</v>
      </c>
      <c r="O123" s="58">
        <f>F21+U21+V21+Y21</f>
        <v>67.399190000000004</v>
      </c>
    </row>
    <row r="124" spans="2:16" x14ac:dyDescent="0.35">
      <c r="B124" s="68"/>
      <c r="C124" s="58"/>
      <c r="D124" s="58"/>
      <c r="E124" s="58"/>
      <c r="F124" s="58"/>
      <c r="G124" s="58"/>
      <c r="H124" s="58"/>
      <c r="I124" s="58"/>
      <c r="J124" s="58"/>
      <c r="K124" s="65"/>
      <c r="L124" s="58"/>
      <c r="M124" s="65"/>
      <c r="N124" s="58"/>
      <c r="O124" s="58"/>
      <c r="P124" s="58">
        <f>AD21</f>
        <v>189.4032</v>
      </c>
    </row>
    <row r="125" spans="2:16" x14ac:dyDescent="0.35">
      <c r="B125" s="69"/>
      <c r="C125" s="58"/>
      <c r="D125" s="58"/>
      <c r="E125" s="58"/>
      <c r="F125" s="58"/>
      <c r="G125" s="58"/>
      <c r="H125" s="58"/>
      <c r="I125" s="58"/>
      <c r="J125" s="58"/>
      <c r="K125" s="65"/>
      <c r="L125" s="58"/>
      <c r="M125" s="65"/>
      <c r="N125" s="58"/>
      <c r="O125" s="58"/>
      <c r="P125" s="58"/>
    </row>
    <row r="126" spans="2:16" x14ac:dyDescent="0.35">
      <c r="B126" s="67" t="s">
        <v>180</v>
      </c>
      <c r="C126" s="58">
        <f>AA22</f>
        <v>32.325200000000002</v>
      </c>
      <c r="D126" s="58">
        <f>AB22</f>
        <v>18.324999999999999</v>
      </c>
      <c r="E126" s="58">
        <f>Z22</f>
        <v>2.94103E-2</v>
      </c>
      <c r="F126" s="58"/>
      <c r="G126" s="58">
        <f>J22+M22</f>
        <v>8.7439499999999999</v>
      </c>
      <c r="H126" s="58">
        <f>K22+N22+L22+S22</f>
        <v>0.39154800000000001</v>
      </c>
      <c r="I126" s="58">
        <f>O22+P22+Q22+R22</f>
        <v>0</v>
      </c>
      <c r="J126" s="58">
        <f>T22</f>
        <v>0</v>
      </c>
      <c r="K126" s="65">
        <f>G22+I22</f>
        <v>1.9651799999999999</v>
      </c>
      <c r="L126" s="58">
        <f>H22</f>
        <v>0</v>
      </c>
      <c r="M126" s="65">
        <f>W22</f>
        <v>1.752796</v>
      </c>
      <c r="N126" s="58">
        <f>X22</f>
        <v>2.097092</v>
      </c>
      <c r="O126" s="58">
        <f>F22+U22+V22+Y22</f>
        <v>58.259100000000004</v>
      </c>
      <c r="P126" s="58"/>
    </row>
    <row r="127" spans="2:16" x14ac:dyDescent="0.35">
      <c r="B127" s="68"/>
      <c r="C127" s="58"/>
      <c r="D127" s="58"/>
      <c r="E127" s="58"/>
      <c r="F127" s="58"/>
      <c r="G127" s="58"/>
      <c r="H127" s="58"/>
      <c r="I127" s="58"/>
      <c r="J127" s="58"/>
      <c r="K127" s="65"/>
      <c r="L127" s="58"/>
      <c r="M127" s="65"/>
      <c r="N127" s="58"/>
      <c r="O127" s="58"/>
      <c r="P127" s="58">
        <f>AD22</f>
        <v>142.4556</v>
      </c>
    </row>
    <row r="128" spans="2:16" x14ac:dyDescent="0.35">
      <c r="B128" s="69"/>
      <c r="C128" s="58"/>
      <c r="D128" s="58"/>
      <c r="E128" s="58"/>
      <c r="F128" s="58"/>
      <c r="G128" s="58"/>
      <c r="H128" s="58"/>
      <c r="I128" s="58"/>
      <c r="J128" s="58"/>
      <c r="K128" s="65"/>
      <c r="L128" s="58"/>
      <c r="M128" s="65"/>
      <c r="N128" s="58"/>
      <c r="O128" s="58"/>
      <c r="P128" s="58"/>
    </row>
    <row r="129" spans="2:16" x14ac:dyDescent="0.35">
      <c r="B129" s="67" t="s">
        <v>190</v>
      </c>
      <c r="C129" s="58">
        <f>AA23</f>
        <v>32.325200000000002</v>
      </c>
      <c r="D129" s="58">
        <f>AB23</f>
        <v>37.631399999999999</v>
      </c>
      <c r="E129" s="58">
        <f>Z23</f>
        <v>0.57915700000000003</v>
      </c>
      <c r="F129" s="58"/>
      <c r="G129" s="58">
        <f>J23+M23</f>
        <v>3.2635699999999996</v>
      </c>
      <c r="H129" s="58">
        <f>K23+N23+L23+S23</f>
        <v>21.894400000000001</v>
      </c>
      <c r="I129" s="58">
        <f>O23+P23+Q23+R23</f>
        <v>0</v>
      </c>
      <c r="J129" s="58">
        <f>T23</f>
        <v>0</v>
      </c>
      <c r="K129" s="65">
        <f>G23+I23</f>
        <v>36.350999999999999</v>
      </c>
      <c r="L129" s="58">
        <f>H23</f>
        <v>0</v>
      </c>
      <c r="M129" s="65">
        <f>W23</f>
        <v>6.8588500000000003</v>
      </c>
      <c r="N129" s="58">
        <f>X23</f>
        <v>3.9854599999999998</v>
      </c>
      <c r="O129" s="58">
        <f>F23+U23+V23+Y23</f>
        <v>55.999230000000004</v>
      </c>
      <c r="P129" s="58"/>
    </row>
    <row r="130" spans="2:16" x14ac:dyDescent="0.35">
      <c r="B130" s="68"/>
      <c r="C130" s="58"/>
      <c r="D130" s="58"/>
      <c r="E130" s="58"/>
      <c r="F130" s="58"/>
      <c r="G130" s="58"/>
      <c r="H130" s="58"/>
      <c r="I130" s="58"/>
      <c r="J130" s="58"/>
      <c r="K130" s="65"/>
      <c r="L130" s="58"/>
      <c r="M130" s="65"/>
      <c r="N130" s="58"/>
      <c r="O130" s="58"/>
      <c r="P130" s="58">
        <f>AD23</f>
        <v>217.49260000000001</v>
      </c>
    </row>
    <row r="131" spans="2:16" x14ac:dyDescent="0.35">
      <c r="B131" s="69"/>
      <c r="C131" s="58"/>
      <c r="D131" s="58"/>
      <c r="E131" s="58"/>
      <c r="F131" s="58"/>
      <c r="G131" s="58"/>
      <c r="H131" s="58"/>
      <c r="I131" s="58"/>
      <c r="J131" s="58"/>
      <c r="K131" s="65"/>
      <c r="L131" s="58"/>
      <c r="M131" s="65"/>
      <c r="N131" s="58"/>
      <c r="O131" s="58"/>
      <c r="P131" s="58"/>
    </row>
    <row r="132" spans="2:16" x14ac:dyDescent="0.35">
      <c r="B132" s="67" t="s">
        <v>181</v>
      </c>
      <c r="C132" s="58">
        <f>AA24</f>
        <v>32.325200000000002</v>
      </c>
      <c r="D132" s="58">
        <f>AB24</f>
        <v>30.113700000000001</v>
      </c>
      <c r="E132" s="58">
        <f>Z24</f>
        <v>4.9829499999999998</v>
      </c>
      <c r="F132" s="58"/>
      <c r="G132" s="58">
        <f>J24+M24</f>
        <v>20.1955659999999</v>
      </c>
      <c r="H132" s="58">
        <f>K24+N24+L24+S24</f>
        <v>0.50004399999999993</v>
      </c>
      <c r="I132" s="58">
        <f>O24+P24+Q24+R24</f>
        <v>0</v>
      </c>
      <c r="J132" s="58">
        <f>T24</f>
        <v>0</v>
      </c>
      <c r="K132" s="65">
        <f>G24+I24</f>
        <v>1.2812300000000001</v>
      </c>
      <c r="L132" s="58">
        <f>H24</f>
        <v>0.252972999999999</v>
      </c>
      <c r="M132" s="65">
        <f>W24</f>
        <v>5.7475647619047603</v>
      </c>
      <c r="N132" s="58">
        <f>X24</f>
        <v>4.8433700000000002</v>
      </c>
      <c r="O132" s="58">
        <f>F24+U24+V24+Y24</f>
        <v>52.180760000000006</v>
      </c>
      <c r="P132" s="58"/>
    </row>
    <row r="133" spans="2:16" x14ac:dyDescent="0.35">
      <c r="B133" s="68"/>
      <c r="C133" s="58"/>
      <c r="D133" s="58"/>
      <c r="E133" s="58"/>
      <c r="F133" s="58"/>
      <c r="G133" s="58"/>
      <c r="H133" s="58"/>
      <c r="I133" s="58"/>
      <c r="J133" s="58"/>
      <c r="K133" s="65"/>
      <c r="L133" s="58"/>
      <c r="M133" s="65"/>
      <c r="N133" s="58"/>
      <c r="O133" s="58"/>
      <c r="P133" s="58">
        <f>AD24</f>
        <v>153.00640000000001</v>
      </c>
    </row>
    <row r="134" spans="2:16" x14ac:dyDescent="0.35">
      <c r="B134" s="69"/>
      <c r="C134" s="58"/>
      <c r="D134" s="58"/>
      <c r="E134" s="58"/>
      <c r="F134" s="58"/>
      <c r="G134" s="58"/>
      <c r="H134" s="58"/>
      <c r="I134" s="58"/>
      <c r="J134" s="58"/>
      <c r="K134" s="65"/>
      <c r="L134" s="58"/>
      <c r="M134" s="65"/>
      <c r="N134" s="58"/>
      <c r="O134" s="58"/>
      <c r="P134" s="58"/>
    </row>
    <row r="135" spans="2:16" x14ac:dyDescent="0.35">
      <c r="B135" s="67" t="s">
        <v>174</v>
      </c>
      <c r="C135" s="58">
        <f>AA25</f>
        <v>32.325200000000002</v>
      </c>
      <c r="D135" s="58">
        <f>AB25</f>
        <v>34.158699999999897</v>
      </c>
      <c r="E135" s="58">
        <f>Z25</f>
        <v>1.65139999999999</v>
      </c>
      <c r="F135" s="58"/>
      <c r="G135" s="58">
        <f>J25+M25</f>
        <v>4.9483599999999903</v>
      </c>
      <c r="H135" s="58">
        <f>K25+N25+L25+S25</f>
        <v>8.2529299999999797</v>
      </c>
      <c r="I135" s="58">
        <f>O25+P25+Q25+R25</f>
        <v>0.45886300000000002</v>
      </c>
      <c r="J135" s="58">
        <f>T25</f>
        <v>0</v>
      </c>
      <c r="K135" s="65">
        <f>G25+I25</f>
        <v>1.76681</v>
      </c>
      <c r="L135" s="58">
        <f>H25</f>
        <v>0</v>
      </c>
      <c r="M135" s="65">
        <f>W25</f>
        <v>7.9366999999999903</v>
      </c>
      <c r="N135" s="58">
        <f>X25</f>
        <v>6.4324500000000002</v>
      </c>
      <c r="O135" s="58">
        <f>F25+U25+V25+Y25</f>
        <v>33.333469999999878</v>
      </c>
      <c r="P135" s="58"/>
    </row>
    <row r="136" spans="2:16" x14ac:dyDescent="0.35">
      <c r="B136" s="68"/>
      <c r="C136" s="58"/>
      <c r="D136" s="58"/>
      <c r="E136" s="58"/>
      <c r="F136" s="58"/>
      <c r="G136" s="58"/>
      <c r="H136" s="58"/>
      <c r="I136" s="58"/>
      <c r="J136" s="58"/>
      <c r="K136" s="65"/>
      <c r="L136" s="58"/>
      <c r="M136" s="65"/>
      <c r="N136" s="58"/>
      <c r="O136" s="58"/>
      <c r="P136" s="58">
        <f>AD25</f>
        <v>145.70959999999999</v>
      </c>
    </row>
    <row r="137" spans="2:16" x14ac:dyDescent="0.35">
      <c r="B137" s="69"/>
      <c r="C137" s="58"/>
      <c r="D137" s="58"/>
      <c r="E137" s="58"/>
      <c r="F137" s="58"/>
      <c r="G137" s="58"/>
      <c r="H137" s="58"/>
      <c r="I137" s="58"/>
      <c r="J137" s="58"/>
      <c r="K137" s="65"/>
      <c r="L137" s="58"/>
      <c r="M137" s="65"/>
      <c r="N137" s="58"/>
      <c r="O137" s="58"/>
      <c r="P137" s="58"/>
    </row>
    <row r="138" spans="2:16" x14ac:dyDescent="0.35">
      <c r="B138" s="67" t="s">
        <v>202</v>
      </c>
      <c r="C138" s="58">
        <f>AA26</f>
        <v>32.325200000000002</v>
      </c>
      <c r="D138" s="58">
        <f>AB26</f>
        <v>36.808799999999998</v>
      </c>
      <c r="E138" s="58">
        <f>Z26</f>
        <v>1.0610299999999999</v>
      </c>
      <c r="F138" s="58"/>
      <c r="G138" s="58">
        <f>J26+M26</f>
        <v>22.023479999999999</v>
      </c>
      <c r="H138" s="58">
        <f>K26+N26+L26+S26</f>
        <v>1.1432199999999999</v>
      </c>
      <c r="I138" s="58">
        <f>O26+P26+Q26+R26</f>
        <v>0</v>
      </c>
      <c r="J138" s="58">
        <f>T26</f>
        <v>0</v>
      </c>
      <c r="K138" s="65">
        <f>G26+I26</f>
        <v>21.826450000000001</v>
      </c>
      <c r="L138" s="58">
        <f>H26</f>
        <v>0</v>
      </c>
      <c r="M138" s="65">
        <f>W26</f>
        <v>13.44272</v>
      </c>
      <c r="N138" s="58">
        <f>X26</f>
        <v>12.32409</v>
      </c>
      <c r="O138" s="58">
        <f>F26+U26+V26+Y26</f>
        <v>65.285979999999995</v>
      </c>
      <c r="P138" s="58"/>
    </row>
    <row r="139" spans="2:16" x14ac:dyDescent="0.35">
      <c r="B139" s="68"/>
      <c r="C139" s="58"/>
      <c r="D139" s="58"/>
      <c r="E139" s="58"/>
      <c r="F139" s="58"/>
      <c r="G139" s="58"/>
      <c r="H139" s="58"/>
      <c r="I139" s="58"/>
      <c r="J139" s="58"/>
      <c r="K139" s="65"/>
      <c r="L139" s="58"/>
      <c r="M139" s="65"/>
      <c r="N139" s="58"/>
      <c r="O139" s="58"/>
      <c r="P139" s="58">
        <f>AD26</f>
        <v>200.44399999999999</v>
      </c>
    </row>
    <row r="140" spans="2:16" x14ac:dyDescent="0.35">
      <c r="B140" s="69"/>
      <c r="C140" s="58"/>
      <c r="D140" s="58"/>
      <c r="E140" s="58"/>
      <c r="F140" s="58"/>
      <c r="G140" s="58"/>
      <c r="H140" s="58"/>
      <c r="I140" s="58"/>
      <c r="J140" s="58"/>
      <c r="K140" s="65"/>
      <c r="L140" s="58"/>
      <c r="M140" s="65"/>
      <c r="N140" s="58"/>
      <c r="O140" s="58"/>
      <c r="P140" s="58"/>
    </row>
    <row r="141" spans="2:16" x14ac:dyDescent="0.35">
      <c r="B141" s="67" t="s">
        <v>192</v>
      </c>
      <c r="C141" s="58">
        <f>AA27</f>
        <v>32.325200000000002</v>
      </c>
      <c r="D141" s="58">
        <f>AB27</f>
        <v>29.134</v>
      </c>
      <c r="E141" s="58">
        <f>Z27</f>
        <v>4.3582499999999902</v>
      </c>
      <c r="F141" s="58"/>
      <c r="G141" s="58">
        <f>J27+M27</f>
        <v>12.01625999999999</v>
      </c>
      <c r="H141" s="58">
        <f>K27+N27+L27+S27</f>
        <v>6.5132709999999792</v>
      </c>
      <c r="I141" s="58">
        <f>O27+P27+Q27+R27</f>
        <v>0.41803799999999902</v>
      </c>
      <c r="J141" s="58">
        <f>T27</f>
        <v>0</v>
      </c>
      <c r="K141" s="65">
        <f>G27+I27</f>
        <v>9.2345500000000094</v>
      </c>
      <c r="L141" s="58">
        <f>H27</f>
        <v>0</v>
      </c>
      <c r="M141" s="65">
        <f>W27</f>
        <v>18.417622000000001</v>
      </c>
      <c r="N141" s="58">
        <f>X27</f>
        <v>9.4525199999999892</v>
      </c>
      <c r="O141" s="58">
        <f>F27+U27+V27+Y27</f>
        <v>57.08837999999988</v>
      </c>
      <c r="P141" s="58"/>
    </row>
    <row r="142" spans="2:16" x14ac:dyDescent="0.35">
      <c r="B142" s="68"/>
      <c r="C142" s="58"/>
      <c r="D142" s="58"/>
      <c r="E142" s="58"/>
      <c r="F142" s="58"/>
      <c r="G142" s="58"/>
      <c r="H142" s="58"/>
      <c r="I142" s="58"/>
      <c r="J142" s="58"/>
      <c r="K142" s="65"/>
      <c r="L142" s="58"/>
      <c r="M142" s="65"/>
      <c r="N142" s="58"/>
      <c r="O142" s="58"/>
      <c r="P142" s="58">
        <f>AD27</f>
        <v>188.54500000000002</v>
      </c>
    </row>
    <row r="143" spans="2:16" x14ac:dyDescent="0.35">
      <c r="B143" s="69"/>
      <c r="C143" s="58"/>
      <c r="D143" s="58"/>
      <c r="E143" s="58"/>
      <c r="F143" s="58"/>
      <c r="G143" s="58"/>
      <c r="H143" s="58"/>
      <c r="I143" s="58"/>
      <c r="J143" s="58"/>
      <c r="K143" s="65"/>
      <c r="L143" s="58"/>
      <c r="M143" s="65"/>
      <c r="N143" s="58"/>
      <c r="O143" s="58"/>
      <c r="P143" s="58"/>
    </row>
    <row r="144" spans="2:16" x14ac:dyDescent="0.35">
      <c r="B144" s="67" t="s">
        <v>196</v>
      </c>
      <c r="C144" s="58">
        <f>AA8</f>
        <v>32.325200000000002</v>
      </c>
      <c r="D144" s="58">
        <f>AB8</f>
        <v>18.8626</v>
      </c>
      <c r="E144" s="58">
        <f>Z8</f>
        <v>0.36197299999999999</v>
      </c>
      <c r="F144" s="58"/>
      <c r="G144" s="58">
        <f>J8+M8</f>
        <v>1.7302650000000002</v>
      </c>
      <c r="H144" s="58">
        <f>K8+N8+L8+S8</f>
        <v>6.36741475E-2</v>
      </c>
      <c r="I144" s="58">
        <f>O8+P8+Q8+R8</f>
        <v>3.8662599999999998E-5</v>
      </c>
      <c r="J144" s="58">
        <f>T8</f>
        <v>29.896000000000001</v>
      </c>
      <c r="K144" s="65">
        <f>G8+I8</f>
        <v>13.324059999999999</v>
      </c>
      <c r="L144" s="58">
        <f>H8</f>
        <v>0</v>
      </c>
      <c r="M144" s="65">
        <f>W8</f>
        <v>16.311059999999902</v>
      </c>
      <c r="N144" s="58">
        <f>X8</f>
        <v>9.8541299999999996</v>
      </c>
      <c r="O144" s="58">
        <f>F8+U8+V8+Y8</f>
        <v>40.182449999999996</v>
      </c>
      <c r="P144" s="58"/>
    </row>
    <row r="145" spans="2:16" x14ac:dyDescent="0.35">
      <c r="B145" s="68"/>
      <c r="C145" s="58"/>
      <c r="D145" s="58"/>
      <c r="E145" s="58"/>
      <c r="F145" s="58"/>
      <c r="G145" s="58"/>
      <c r="H145" s="58"/>
      <c r="I145" s="58"/>
      <c r="J145" s="58"/>
      <c r="K145" s="65"/>
      <c r="L145" s="58"/>
      <c r="M145" s="65"/>
      <c r="N145" s="58"/>
      <c r="O145" s="58"/>
      <c r="P145" s="58">
        <f>AD8</f>
        <v>181.99199999999999</v>
      </c>
    </row>
    <row r="146" spans="2:16" x14ac:dyDescent="0.35">
      <c r="B146" s="69"/>
      <c r="C146" s="58"/>
      <c r="D146" s="58"/>
      <c r="E146" s="58"/>
      <c r="F146" s="58"/>
      <c r="G146" s="58"/>
      <c r="H146" s="58"/>
      <c r="I146" s="58"/>
      <c r="J146" s="58"/>
      <c r="K146" s="65"/>
      <c r="L146" s="58"/>
      <c r="M146" s="65"/>
      <c r="N146" s="58"/>
      <c r="O146" s="58"/>
      <c r="P146" s="58"/>
    </row>
    <row r="147" spans="2:16" x14ac:dyDescent="0.35">
      <c r="B147" s="67" t="s">
        <v>193</v>
      </c>
      <c r="C147" s="58">
        <f>AA9</f>
        <v>32.325200000000002</v>
      </c>
      <c r="D147" s="58">
        <f>AB9</f>
        <v>12.04</v>
      </c>
      <c r="E147" s="58">
        <f>Z9</f>
        <v>17.058599999999998</v>
      </c>
      <c r="F147" s="58"/>
      <c r="G147" s="58">
        <f>J9+M9</f>
        <v>0.36836400000000002</v>
      </c>
      <c r="H147" s="58">
        <f>K9+N9+L9+S9</f>
        <v>1.5191956000000001E-2</v>
      </c>
      <c r="I147" s="58">
        <f>O9+P9+Q9+R9</f>
        <v>0</v>
      </c>
      <c r="J147" s="58">
        <f>T9</f>
        <v>10.107200000000001</v>
      </c>
      <c r="K147" s="65">
        <f>G9+I9</f>
        <v>5.3179050000000005</v>
      </c>
      <c r="L147" s="58">
        <f>H9</f>
        <v>4.8935700000000005E-4</v>
      </c>
      <c r="M147" s="65">
        <f>W9</f>
        <v>2.4509468571428501</v>
      </c>
      <c r="N147" s="58">
        <f>X9</f>
        <v>5.9214609999999999</v>
      </c>
      <c r="O147" s="58">
        <f>F9+U9+V9+Y9</f>
        <v>13.960129999999999</v>
      </c>
    </row>
    <row r="148" spans="2:16" x14ac:dyDescent="0.35">
      <c r="B148" s="68"/>
      <c r="C148" s="58"/>
      <c r="D148" s="58"/>
      <c r="E148" s="58"/>
      <c r="F148" s="58"/>
      <c r="G148" s="58"/>
      <c r="H148" s="58"/>
      <c r="I148" s="58"/>
      <c r="J148" s="58"/>
      <c r="K148" s="65"/>
      <c r="L148" s="58"/>
      <c r="M148" s="65"/>
      <c r="N148" s="58"/>
      <c r="O148" s="58"/>
      <c r="P148" s="58">
        <f>AD9</f>
        <v>101.92142</v>
      </c>
    </row>
    <row r="149" spans="2:16" x14ac:dyDescent="0.35">
      <c r="B149" s="69"/>
      <c r="C149" s="58"/>
      <c r="D149" s="58"/>
      <c r="E149" s="58"/>
      <c r="F149" s="58"/>
      <c r="G149" s="58"/>
      <c r="H149" s="58"/>
      <c r="I149" s="58"/>
      <c r="J149" s="58"/>
      <c r="K149" s="65"/>
      <c r="L149" s="58"/>
      <c r="M149" s="65"/>
      <c r="N149" s="58"/>
      <c r="O149" s="58"/>
      <c r="P149" s="58"/>
    </row>
    <row r="150" spans="2:16" x14ac:dyDescent="0.35">
      <c r="B150" s="67" t="s">
        <v>194</v>
      </c>
      <c r="C150" s="58">
        <f>AA10</f>
        <v>32.325200000000002</v>
      </c>
      <c r="D150" s="58">
        <f>AB10</f>
        <v>19.310300000000002</v>
      </c>
      <c r="E150" s="58">
        <f>Z10</f>
        <v>13.6983999999999</v>
      </c>
      <c r="F150" s="58"/>
      <c r="G150" s="58">
        <f>J10+M10</f>
        <v>0.76597099999999907</v>
      </c>
      <c r="H150" s="58">
        <f>K10+N10+L10+S10</f>
        <v>1.6986532999999998E-2</v>
      </c>
      <c r="I150" s="58">
        <f>O10+P10+Q10+R10</f>
        <v>0</v>
      </c>
      <c r="J150" s="58">
        <f>T10</f>
        <v>15.8477</v>
      </c>
      <c r="K150" s="65">
        <f>G10+I10</f>
        <v>9.4543799999999898</v>
      </c>
      <c r="L150" s="58">
        <f>H10</f>
        <v>4.7956000000000002E-4</v>
      </c>
      <c r="M150" s="65">
        <f>W10</f>
        <v>8.6893414285714208</v>
      </c>
      <c r="N150" s="58">
        <f>X10</f>
        <v>9.4341299999999997</v>
      </c>
      <c r="O150" s="58">
        <f>F10+U10+V10+Y10</f>
        <v>21.740940000000002</v>
      </c>
    </row>
    <row r="151" spans="2:16" x14ac:dyDescent="0.35">
      <c r="B151" s="68"/>
      <c r="C151" s="58"/>
      <c r="D151" s="58"/>
      <c r="E151" s="58"/>
      <c r="F151" s="58"/>
      <c r="G151" s="58"/>
      <c r="H151" s="58"/>
      <c r="I151" s="58"/>
      <c r="J151" s="58"/>
      <c r="K151" s="65"/>
      <c r="L151" s="58"/>
      <c r="M151" s="65"/>
      <c r="N151" s="58"/>
      <c r="O151" s="58"/>
      <c r="P151" s="58">
        <f>AD10</f>
        <v>121.6066</v>
      </c>
    </row>
    <row r="152" spans="2:16" x14ac:dyDescent="0.35">
      <c r="B152" s="69"/>
      <c r="C152" s="58"/>
      <c r="D152" s="58"/>
      <c r="E152" s="58"/>
      <c r="F152" s="58"/>
      <c r="G152" s="58"/>
      <c r="H152" s="58"/>
      <c r="I152" s="58"/>
      <c r="J152" s="58"/>
      <c r="K152" s="65"/>
      <c r="L152" s="58"/>
      <c r="M152" s="65"/>
      <c r="N152" s="58"/>
      <c r="O152" s="58"/>
      <c r="P152" s="58"/>
    </row>
    <row r="153" spans="2:16" x14ac:dyDescent="0.35">
      <c r="B153" s="67" t="s">
        <v>195</v>
      </c>
      <c r="C153" s="58">
        <f>AA11</f>
        <v>32.325200000000002</v>
      </c>
      <c r="D153" s="58">
        <f>AB11</f>
        <v>47.827800000000003</v>
      </c>
      <c r="E153" s="58">
        <f>Z11</f>
        <v>0.51807400000000003</v>
      </c>
      <c r="F153" s="58"/>
      <c r="G153" s="58">
        <f>J11+M11</f>
        <v>1.8041749999999901</v>
      </c>
      <c r="H153" s="58">
        <f>K11+N11+L11+S11</f>
        <v>5.9917553000000005E-2</v>
      </c>
      <c r="I153" s="58">
        <f>O11+P11+Q11+R11</f>
        <v>0</v>
      </c>
      <c r="J153" s="58">
        <f>T11</f>
        <v>34.937899999999999</v>
      </c>
      <c r="K153" s="65">
        <f>G11+I11</f>
        <v>21.11382999999989</v>
      </c>
      <c r="L153" s="58">
        <f>H11</f>
        <v>1.69158E-3</v>
      </c>
      <c r="M153" s="65">
        <f>W11</f>
        <v>22.602892857142798</v>
      </c>
      <c r="N153" s="58">
        <f>X11</f>
        <v>7.6608299999999998</v>
      </c>
      <c r="O153" s="58">
        <f>F11+U11+V11+Y11</f>
        <v>48.28472</v>
      </c>
      <c r="P153" s="58"/>
    </row>
    <row r="154" spans="2:16" x14ac:dyDescent="0.35">
      <c r="B154" s="68"/>
      <c r="L154" s="40"/>
      <c r="M154" s="40"/>
      <c r="P154" s="58">
        <f>AD11</f>
        <v>177.99639999999999</v>
      </c>
    </row>
    <row r="155" spans="2:16" x14ac:dyDescent="0.35">
      <c r="P155" s="58"/>
    </row>
    <row r="158" spans="2:16" x14ac:dyDescent="0.35">
      <c r="B158" s="71"/>
      <c r="C158" s="61"/>
      <c r="D158" s="61"/>
      <c r="E158" s="61"/>
      <c r="F158" s="61"/>
      <c r="G158" s="61"/>
      <c r="H158" s="61"/>
      <c r="I158" s="61"/>
      <c r="J158" s="61"/>
      <c r="K158" s="61"/>
      <c r="L158" s="72"/>
      <c r="M158" s="72"/>
      <c r="N158" s="61"/>
      <c r="O158" s="61"/>
    </row>
    <row r="159" spans="2:16" x14ac:dyDescent="0.35">
      <c r="B159" s="71"/>
      <c r="C159" s="61"/>
      <c r="D159" s="61"/>
      <c r="E159" s="61"/>
      <c r="F159" s="61"/>
      <c r="G159" s="61"/>
      <c r="H159" s="61"/>
      <c r="I159" s="61"/>
      <c r="J159" s="61"/>
      <c r="K159" s="61"/>
      <c r="L159" s="61"/>
      <c r="M159" s="72"/>
      <c r="N159" s="61"/>
      <c r="O159" s="61"/>
    </row>
    <row r="160" spans="2:16" x14ac:dyDescent="0.35">
      <c r="L160" s="40"/>
      <c r="M160" s="40"/>
    </row>
    <row r="161" spans="1:13" x14ac:dyDescent="0.35">
      <c r="L161" s="40"/>
      <c r="M161" s="40"/>
    </row>
    <row r="165" spans="1:13" ht="15.5" x14ac:dyDescent="0.3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</row>
    <row r="166" spans="1:13" ht="15.5" x14ac:dyDescent="0.35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</row>
    <row r="167" spans="1:13" ht="15.5" x14ac:dyDescent="0.35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</row>
    <row r="168" spans="1:13" ht="15.5" x14ac:dyDescent="0.35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</row>
    <row r="169" spans="1:13" ht="15.5" x14ac:dyDescent="0.35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</row>
    <row r="170" spans="1:13" ht="15.5" x14ac:dyDescent="0.35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</row>
    <row r="171" spans="1:13" ht="15.5" x14ac:dyDescent="0.35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</row>
    <row r="172" spans="1:13" ht="15.5" x14ac:dyDescent="0.35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</row>
    <row r="173" spans="1:13" ht="15.5" x14ac:dyDescent="0.35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</row>
    <row r="174" spans="1:13" ht="15.5" x14ac:dyDescent="0.35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</row>
    <row r="175" spans="1:13" ht="15.5" x14ac:dyDescent="0.3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</row>
    <row r="176" spans="1:13" ht="15.5" x14ac:dyDescent="0.35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</row>
    <row r="177" spans="1:12" ht="15.5" x14ac:dyDescent="0.3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</row>
    <row r="178" spans="1:12" ht="15.5" x14ac:dyDescent="0.35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</row>
    <row r="179" spans="1:12" ht="15.5" x14ac:dyDescent="0.35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</row>
  </sheetData>
  <mergeCells count="14">
    <mergeCell ref="AG1:AG2"/>
    <mergeCell ref="AH1:AH2"/>
    <mergeCell ref="AI1:AI2"/>
    <mergeCell ref="A1:A2"/>
    <mergeCell ref="B1:B2"/>
    <mergeCell ref="C1:C2"/>
    <mergeCell ref="D1:D2"/>
    <mergeCell ref="E1:E2"/>
    <mergeCell ref="F1:AB1"/>
    <mergeCell ref="A28:E28"/>
    <mergeCell ref="A29:E29"/>
    <mergeCell ref="AC1:AC2"/>
    <mergeCell ref="AD1:AD2"/>
    <mergeCell ref="AF1:AF2"/>
  </mergeCells>
  <conditionalFormatting sqref="AF3:AF10 AF12:AF27">
    <cfRule type="cellIs" dxfId="10" priority="3" operator="notBetween">
      <formula>-20</formula>
      <formula>20</formula>
    </cfRule>
  </conditionalFormatting>
  <conditionalFormatting sqref="AF8">
    <cfRule type="cellIs" dxfId="9" priority="2" operator="notBetween">
      <formula>-20</formula>
      <formula>20</formula>
    </cfRule>
  </conditionalFormatting>
  <conditionalFormatting sqref="AF11">
    <cfRule type="cellIs" dxfId="8" priority="1" operator="notBetween">
      <formula>-20</formula>
      <formula>20</formula>
    </cfRule>
  </conditionalFormatting>
  <pageMargins left="0.7" right="0.7" top="0.75" bottom="0.75" header="0.3" footer="0.3"/>
  <pageSetup paperSize="9" scale="95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E8198-CA5C-4B32-9E5E-5D7E3A5F97A6}">
  <dimension ref="A1:AM153"/>
  <sheetViews>
    <sheetView showZeros="0" topLeftCell="L103" zoomScaleNormal="100" workbookViewId="0">
      <selection activeCell="AK88" sqref="AK88"/>
    </sheetView>
  </sheetViews>
  <sheetFormatPr defaultColWidth="5.6328125" defaultRowHeight="14.5" x14ac:dyDescent="0.35"/>
  <cols>
    <col min="1" max="1" width="28.453125" style="40" customWidth="1"/>
    <col min="2" max="2" width="22.453125" style="40" customWidth="1"/>
    <col min="3" max="3" width="11.1796875" style="40" customWidth="1"/>
    <col min="4" max="4" width="15.36328125" style="40" customWidth="1"/>
    <col min="5" max="5" width="25.6328125" style="40" customWidth="1"/>
    <col min="6" max="11" width="8.6328125" style="40" customWidth="1"/>
    <col min="12" max="13" width="8.6328125" style="6" customWidth="1"/>
    <col min="14" max="14" width="8.6328125" style="40" customWidth="1"/>
    <col min="15" max="15" width="11.453125" style="40" customWidth="1"/>
    <col min="16" max="16" width="11.36328125" style="40" customWidth="1"/>
    <col min="17" max="17" width="11.453125" style="40" customWidth="1"/>
    <col min="18" max="20" width="8.6328125" style="40" customWidth="1"/>
    <col min="21" max="21" width="11.81640625" style="40" customWidth="1"/>
    <col min="22" max="22" width="10.6328125" style="40" customWidth="1"/>
    <col min="23" max="23" width="8.453125" style="40" customWidth="1"/>
    <col min="24" max="27" width="8.6328125" style="40" customWidth="1"/>
    <col min="28" max="28" width="14.453125" style="40" customWidth="1"/>
    <col min="29" max="29" width="10.6328125" style="40" customWidth="1"/>
    <col min="30" max="30" width="10.453125" style="40" customWidth="1"/>
    <col min="31" max="31" width="11.6328125" style="40" customWidth="1"/>
    <col min="32" max="32" width="9.453125" style="40" customWidth="1"/>
    <col min="33" max="33" width="14.453125" style="40" customWidth="1"/>
    <col min="34" max="34" width="28.1796875" style="40" customWidth="1"/>
    <col min="35" max="35" width="24" style="40" customWidth="1"/>
    <col min="36" max="36" width="15.1796875" style="40" customWidth="1"/>
    <col min="37" max="37" width="12.36328125" style="40" customWidth="1"/>
    <col min="38" max="38" width="11.453125" style="40" customWidth="1"/>
    <col min="39" max="39" width="13" style="40" customWidth="1"/>
    <col min="40" max="40" width="15.81640625" style="40" customWidth="1"/>
    <col min="41" max="41" width="12.81640625" style="40" customWidth="1"/>
    <col min="42" max="42" width="10.6328125" style="40" customWidth="1"/>
    <col min="43" max="43" width="5.6328125" style="40"/>
    <col min="44" max="44" width="10.6328125" style="40" customWidth="1"/>
    <col min="45" max="45" width="7.6328125" style="40" customWidth="1"/>
    <col min="46" max="46" width="9.453125" style="40" customWidth="1"/>
    <col min="47" max="47" width="7.6328125" style="40" customWidth="1"/>
    <col min="48" max="49" width="8.453125" style="40" customWidth="1"/>
    <col min="50" max="50" width="5.6328125" style="40"/>
    <col min="51" max="51" width="9.453125" style="40" customWidth="1"/>
    <col min="52" max="52" width="8.81640625" style="40" customWidth="1"/>
    <col min="53" max="53" width="7.36328125" style="40" customWidth="1"/>
    <col min="54" max="54" width="7.1796875" style="40" customWidth="1"/>
    <col min="55" max="55" width="8" style="40" customWidth="1"/>
    <col min="56" max="56" width="7.453125" style="40" customWidth="1"/>
    <col min="57" max="16384" width="5.6328125" style="40"/>
  </cols>
  <sheetData>
    <row r="1" spans="1:38" x14ac:dyDescent="0.35">
      <c r="A1" s="6" t="s">
        <v>159</v>
      </c>
    </row>
    <row r="2" spans="1:38" ht="15" thickBot="1" x14ac:dyDescent="0.4"/>
    <row r="3" spans="1:38" s="20" customFormat="1" ht="35.25" customHeight="1" x14ac:dyDescent="0.35">
      <c r="A3" s="127" t="s">
        <v>2</v>
      </c>
      <c r="B3" s="127" t="s">
        <v>21</v>
      </c>
      <c r="C3" s="127" t="s">
        <v>22</v>
      </c>
      <c r="D3" s="127" t="s">
        <v>51</v>
      </c>
      <c r="E3" s="127" t="s">
        <v>23</v>
      </c>
      <c r="F3" s="125" t="s">
        <v>75</v>
      </c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7" t="s">
        <v>76</v>
      </c>
      <c r="AF3" s="127" t="s">
        <v>77</v>
      </c>
      <c r="AG3" s="42"/>
      <c r="AH3" s="127" t="s">
        <v>67</v>
      </c>
      <c r="AI3" s="127" t="s">
        <v>68</v>
      </c>
      <c r="AJ3" s="127" t="s">
        <v>69</v>
      </c>
      <c r="AK3" s="132" t="s">
        <v>78</v>
      </c>
      <c r="AL3" s="40"/>
    </row>
    <row r="4" spans="1:38" s="20" customFormat="1" ht="35.25" customHeight="1" x14ac:dyDescent="0.35">
      <c r="A4" s="128"/>
      <c r="B4" s="128"/>
      <c r="C4" s="128"/>
      <c r="D4" s="128"/>
      <c r="E4" s="128"/>
      <c r="F4" s="21" t="s">
        <v>123</v>
      </c>
      <c r="G4" s="21" t="s">
        <v>124</v>
      </c>
      <c r="H4" s="21" t="s">
        <v>125</v>
      </c>
      <c r="I4" s="21" t="s">
        <v>126</v>
      </c>
      <c r="J4" s="21" t="s">
        <v>127</v>
      </c>
      <c r="K4" s="21" t="s">
        <v>128</v>
      </c>
      <c r="L4" s="21" t="s">
        <v>129</v>
      </c>
      <c r="M4" s="21" t="s">
        <v>130</v>
      </c>
      <c r="N4" s="21" t="s">
        <v>131</v>
      </c>
      <c r="O4" s="21" t="s">
        <v>132</v>
      </c>
      <c r="P4" s="21" t="s">
        <v>133</v>
      </c>
      <c r="Q4" s="21" t="s">
        <v>134</v>
      </c>
      <c r="R4" s="21" t="s">
        <v>135</v>
      </c>
      <c r="S4" s="21" t="s">
        <v>136</v>
      </c>
      <c r="T4" s="21" t="s">
        <v>137</v>
      </c>
      <c r="U4" s="21" t="s">
        <v>138</v>
      </c>
      <c r="V4" s="21" t="s">
        <v>139</v>
      </c>
      <c r="W4" s="21" t="s">
        <v>140</v>
      </c>
      <c r="X4" s="21" t="s">
        <v>141</v>
      </c>
      <c r="Y4" s="21" t="s">
        <v>142</v>
      </c>
      <c r="Z4" s="21" t="s">
        <v>143</v>
      </c>
      <c r="AA4" s="21" t="s">
        <v>144</v>
      </c>
      <c r="AB4" s="21" t="s">
        <v>145</v>
      </c>
      <c r="AC4" s="21" t="s">
        <v>84</v>
      </c>
      <c r="AD4" s="21" t="s">
        <v>83</v>
      </c>
      <c r="AE4" s="128"/>
      <c r="AF4" s="128"/>
      <c r="AG4" s="52"/>
      <c r="AH4" s="128"/>
      <c r="AI4" s="128"/>
      <c r="AJ4" s="128"/>
      <c r="AK4" s="133"/>
      <c r="AL4" s="40"/>
    </row>
    <row r="5" spans="1:38" x14ac:dyDescent="0.35">
      <c r="A5" s="44" t="s">
        <v>65</v>
      </c>
      <c r="B5" s="13" t="s">
        <v>117</v>
      </c>
      <c r="C5" s="5">
        <v>2</v>
      </c>
      <c r="D5" s="41">
        <v>0.48469828306774893</v>
      </c>
      <c r="E5" s="5" t="s">
        <v>94</v>
      </c>
      <c r="F5" s="32">
        <f>F37*$AC$32</f>
        <v>0.41317670129870127</v>
      </c>
      <c r="G5" s="32">
        <f t="shared" ref="G5:AA5" si="0">G37*$AC$32</f>
        <v>8.0810467532467527</v>
      </c>
      <c r="H5" s="32">
        <f t="shared" si="0"/>
        <v>0</v>
      </c>
      <c r="I5" s="32">
        <f t="shared" si="0"/>
        <v>5.1968405194805188E-2</v>
      </c>
      <c r="J5" s="32">
        <f t="shared" si="0"/>
        <v>0</v>
      </c>
      <c r="K5" s="32">
        <f t="shared" si="0"/>
        <v>11.531223376623375</v>
      </c>
      <c r="L5" s="32">
        <f t="shared" si="0"/>
        <v>7.0842568831168826</v>
      </c>
      <c r="M5" s="32">
        <f t="shared" si="0"/>
        <v>0</v>
      </c>
      <c r="N5" s="32">
        <f t="shared" si="0"/>
        <v>0</v>
      </c>
      <c r="O5" s="32">
        <f t="shared" si="0"/>
        <v>2.1561314285714284</v>
      </c>
      <c r="P5" s="32">
        <f t="shared" si="0"/>
        <v>0</v>
      </c>
      <c r="Q5" s="32">
        <f t="shared" si="0"/>
        <v>0</v>
      </c>
      <c r="R5" s="32">
        <f t="shared" si="0"/>
        <v>0</v>
      </c>
      <c r="S5" s="32">
        <f t="shared" si="0"/>
        <v>0</v>
      </c>
      <c r="T5" s="32">
        <f t="shared" si="0"/>
        <v>0</v>
      </c>
      <c r="U5" s="32">
        <f t="shared" si="0"/>
        <v>0</v>
      </c>
      <c r="V5" s="32">
        <f t="shared" si="0"/>
        <v>0</v>
      </c>
      <c r="W5" s="32">
        <f t="shared" si="0"/>
        <v>0</v>
      </c>
      <c r="X5" s="32">
        <f t="shared" si="0"/>
        <v>1.1578293506493504</v>
      </c>
      <c r="Y5" s="32">
        <f t="shared" si="0"/>
        <v>3.2538973766233763</v>
      </c>
      <c r="Z5" s="32">
        <f t="shared" si="0"/>
        <v>4.5127400779220777</v>
      </c>
      <c r="AA5" s="32">
        <f t="shared" si="0"/>
        <v>0.97543366233766227</v>
      </c>
      <c r="AB5" s="32">
        <f>AB37*$AD$32</f>
        <v>0.91481473230604282</v>
      </c>
      <c r="AC5" s="32">
        <v>32.325200000000002</v>
      </c>
      <c r="AD5" s="32">
        <v>30.991199999999999</v>
      </c>
      <c r="AE5" s="32">
        <f>SUM(F5:AD5)</f>
        <v>103.44891874789045</v>
      </c>
      <c r="AF5" s="19">
        <v>108.2825</v>
      </c>
      <c r="AG5" s="52"/>
      <c r="AH5" s="7">
        <f>(AE5-AF5)/AF5</f>
        <v>-4.463861890988436E-2</v>
      </c>
      <c r="AI5" s="14">
        <f>ABS(AH5)</f>
        <v>4.463861890988436E-2</v>
      </c>
      <c r="AJ5" s="15">
        <f>AE5-AF5</f>
        <v>-4.8335812521095534</v>
      </c>
      <c r="AK5" s="48">
        <f>ABS(AJ5)</f>
        <v>4.8335812521095534</v>
      </c>
    </row>
    <row r="6" spans="1:38" x14ac:dyDescent="0.35">
      <c r="A6" s="4" t="s">
        <v>65</v>
      </c>
      <c r="B6" s="5" t="s">
        <v>117</v>
      </c>
      <c r="C6" s="5">
        <v>2</v>
      </c>
      <c r="D6" s="41">
        <v>0.51530171693225113</v>
      </c>
      <c r="E6" s="5" t="s">
        <v>95</v>
      </c>
      <c r="F6" s="32">
        <f t="shared" ref="F6:AA6" si="1">F38*$AC$32</f>
        <v>0.47418363636363631</v>
      </c>
      <c r="G6" s="32">
        <f t="shared" si="1"/>
        <v>6.1846210389610379</v>
      </c>
      <c r="H6" s="32">
        <f t="shared" si="1"/>
        <v>0</v>
      </c>
      <c r="I6" s="32">
        <f t="shared" si="1"/>
        <v>5.1570119480519476E-2</v>
      </c>
      <c r="J6" s="32">
        <f t="shared" si="1"/>
        <v>0</v>
      </c>
      <c r="K6" s="32">
        <f t="shared" si="1"/>
        <v>11.92162857142857</v>
      </c>
      <c r="L6" s="32">
        <f t="shared" si="1"/>
        <v>8.3900696103896095</v>
      </c>
      <c r="M6" s="32">
        <f t="shared" si="1"/>
        <v>0</v>
      </c>
      <c r="N6" s="32">
        <f t="shared" si="1"/>
        <v>0</v>
      </c>
      <c r="O6" s="32">
        <f t="shared" si="1"/>
        <v>2.0605002597402597</v>
      </c>
      <c r="P6" s="32">
        <f t="shared" si="1"/>
        <v>0</v>
      </c>
      <c r="Q6" s="32">
        <f t="shared" si="1"/>
        <v>0</v>
      </c>
      <c r="R6" s="32">
        <f t="shared" si="1"/>
        <v>0</v>
      </c>
      <c r="S6" s="32">
        <f t="shared" si="1"/>
        <v>0</v>
      </c>
      <c r="T6" s="32">
        <f t="shared" si="1"/>
        <v>0</v>
      </c>
      <c r="U6" s="32">
        <f t="shared" si="1"/>
        <v>0</v>
      </c>
      <c r="V6" s="32">
        <f t="shared" si="1"/>
        <v>0</v>
      </c>
      <c r="W6" s="32">
        <f t="shared" si="1"/>
        <v>0</v>
      </c>
      <c r="X6" s="32">
        <f t="shared" si="1"/>
        <v>1.3216483116883115</v>
      </c>
      <c r="Y6" s="32">
        <f t="shared" si="1"/>
        <v>3.0330543376623376</v>
      </c>
      <c r="Z6" s="32">
        <f t="shared" si="1"/>
        <v>4.4335344675324677</v>
      </c>
      <c r="AA6" s="32">
        <f t="shared" si="1"/>
        <v>1.1351355844155844</v>
      </c>
      <c r="AB6" s="32">
        <f t="shared" ref="AB6:AB26" si="2">AB38*$AD$32</f>
        <v>0.70324980809425119</v>
      </c>
      <c r="AC6" s="32">
        <v>32.325200000000002</v>
      </c>
      <c r="AD6" s="32">
        <v>31.2333</v>
      </c>
      <c r="AE6" s="32">
        <f t="shared" ref="AE6:AE26" si="3">SUM(F6:AD6)</f>
        <v>103.26769574575658</v>
      </c>
      <c r="AF6" s="19">
        <v>101.10499999999999</v>
      </c>
      <c r="AG6" s="52"/>
      <c r="AH6" s="7">
        <f t="shared" ref="AH6:AH26" si="4">(AE6-AF6)/AF6</f>
        <v>2.1390591422348983E-2</v>
      </c>
      <c r="AI6" s="3">
        <f t="shared" ref="AI6:AI25" si="5">ABS(AH6)</f>
        <v>2.1390591422348983E-2</v>
      </c>
      <c r="AJ6" s="32">
        <f t="shared" ref="AJ6:AJ26" si="6">AE6-AF6</f>
        <v>2.1626957457565936</v>
      </c>
      <c r="AK6" s="49">
        <f t="shared" ref="AK6:AK26" si="7">ABS(AJ6)</f>
        <v>2.1626957457565936</v>
      </c>
    </row>
    <row r="7" spans="1:38" x14ac:dyDescent="0.35">
      <c r="A7" s="4" t="s">
        <v>66</v>
      </c>
      <c r="B7" s="5" t="s">
        <v>117</v>
      </c>
      <c r="C7" s="5">
        <v>2</v>
      </c>
      <c r="D7" s="41">
        <v>0.75690314213498466</v>
      </c>
      <c r="E7" s="5" t="s">
        <v>96</v>
      </c>
      <c r="F7" s="32">
        <f t="shared" ref="F7:AA7" si="8">F39*$AC$32</f>
        <v>0.80786506493506482</v>
      </c>
      <c r="G7" s="32">
        <f t="shared" si="8"/>
        <v>11.238046753246751</v>
      </c>
      <c r="H7" s="32">
        <f t="shared" si="8"/>
        <v>0</v>
      </c>
      <c r="I7" s="32">
        <f t="shared" si="8"/>
        <v>4.4103327272727269E-2</v>
      </c>
      <c r="J7" s="32">
        <f t="shared" si="8"/>
        <v>1.0337335324675325</v>
      </c>
      <c r="K7" s="32">
        <f t="shared" si="8"/>
        <v>22.191436363636363</v>
      </c>
      <c r="L7" s="32">
        <f t="shared" si="8"/>
        <v>5.9397924675324667</v>
      </c>
      <c r="M7" s="32">
        <f t="shared" si="8"/>
        <v>2.0767937662337661</v>
      </c>
      <c r="N7" s="32">
        <f t="shared" si="8"/>
        <v>0</v>
      </c>
      <c r="O7" s="32">
        <f t="shared" si="8"/>
        <v>5.0947132467532468</v>
      </c>
      <c r="P7" s="32">
        <f t="shared" si="8"/>
        <v>8.051122077922078E-2</v>
      </c>
      <c r="Q7" s="32">
        <f t="shared" si="8"/>
        <v>0</v>
      </c>
      <c r="R7" s="32">
        <f t="shared" si="8"/>
        <v>0</v>
      </c>
      <c r="S7" s="32">
        <f t="shared" si="8"/>
        <v>0</v>
      </c>
      <c r="T7" s="32">
        <f t="shared" si="8"/>
        <v>1.3031929870129868</v>
      </c>
      <c r="U7" s="32">
        <f t="shared" si="8"/>
        <v>0</v>
      </c>
      <c r="V7" s="32">
        <f t="shared" si="8"/>
        <v>0</v>
      </c>
      <c r="W7" s="32">
        <f t="shared" si="8"/>
        <v>0</v>
      </c>
      <c r="X7" s="32">
        <f t="shared" si="8"/>
        <v>2.1272503896103894</v>
      </c>
      <c r="Y7" s="32">
        <f t="shared" si="8"/>
        <v>2.8477215584415583</v>
      </c>
      <c r="Z7" s="32">
        <f t="shared" si="8"/>
        <v>8.8914463636363621</v>
      </c>
      <c r="AA7" s="32">
        <f t="shared" si="8"/>
        <v>1.6507664935064934</v>
      </c>
      <c r="AB7" s="32">
        <f t="shared" si="2"/>
        <v>2.2882661200462415</v>
      </c>
      <c r="AC7" s="32">
        <v>32.325200000000002</v>
      </c>
      <c r="AD7" s="32">
        <v>30.843</v>
      </c>
      <c r="AE7" s="32">
        <f t="shared" si="3"/>
        <v>130.78383965511117</v>
      </c>
      <c r="AF7" s="19">
        <v>137.13999999999999</v>
      </c>
      <c r="AG7" s="52"/>
      <c r="AH7" s="7">
        <f t="shared" si="4"/>
        <v>-4.6347968097483018E-2</v>
      </c>
      <c r="AI7" s="3">
        <f t="shared" si="5"/>
        <v>4.6347968097483018E-2</v>
      </c>
      <c r="AJ7" s="32">
        <f t="shared" si="6"/>
        <v>-6.3561603448888206</v>
      </c>
      <c r="AK7" s="49">
        <f t="shared" si="7"/>
        <v>6.3561603448888206</v>
      </c>
    </row>
    <row r="8" spans="1:38" x14ac:dyDescent="0.35">
      <c r="A8" s="4" t="s">
        <v>66</v>
      </c>
      <c r="B8" s="5" t="s">
        <v>117</v>
      </c>
      <c r="C8" s="5">
        <v>2</v>
      </c>
      <c r="D8" s="41">
        <v>0.24309685786501534</v>
      </c>
      <c r="E8" s="5" t="s">
        <v>97</v>
      </c>
      <c r="F8" s="32">
        <f t="shared" ref="F8:AA8" si="9">F40*$AC$32</f>
        <v>6.5234194805194795E-2</v>
      </c>
      <c r="G8" s="32">
        <f t="shared" si="9"/>
        <v>0.84579379220779205</v>
      </c>
      <c r="H8" s="32">
        <f t="shared" si="9"/>
        <v>0</v>
      </c>
      <c r="I8" s="32">
        <f t="shared" si="9"/>
        <v>1.6104587012987011E-2</v>
      </c>
      <c r="J8" s="32">
        <f t="shared" si="9"/>
        <v>9.3658057142857147E-6</v>
      </c>
      <c r="K8" s="32">
        <f t="shared" si="9"/>
        <v>1.7641181818181817</v>
      </c>
      <c r="L8" s="32">
        <f t="shared" si="9"/>
        <v>0.64685966233766223</v>
      </c>
      <c r="M8" s="32">
        <f t="shared" si="9"/>
        <v>0.55986405194805189</v>
      </c>
      <c r="N8" s="32">
        <f t="shared" si="9"/>
        <v>9.1258864935064923E-2</v>
      </c>
      <c r="O8" s="32">
        <f t="shared" si="9"/>
        <v>0.16632368831168828</v>
      </c>
      <c r="P8" s="32">
        <f t="shared" si="9"/>
        <v>0</v>
      </c>
      <c r="Q8" s="32">
        <f t="shared" si="9"/>
        <v>0</v>
      </c>
      <c r="R8" s="32">
        <f t="shared" si="9"/>
        <v>0</v>
      </c>
      <c r="S8" s="32">
        <f t="shared" si="9"/>
        <v>0</v>
      </c>
      <c r="T8" s="32">
        <f t="shared" si="9"/>
        <v>0</v>
      </c>
      <c r="U8" s="32">
        <f t="shared" si="9"/>
        <v>0.19094179220779217</v>
      </c>
      <c r="V8" s="32">
        <f t="shared" si="9"/>
        <v>0</v>
      </c>
      <c r="W8" s="32">
        <f t="shared" si="9"/>
        <v>0</v>
      </c>
      <c r="X8" s="32">
        <f t="shared" si="9"/>
        <v>0.17862155844155841</v>
      </c>
      <c r="Y8" s="32">
        <f t="shared" si="9"/>
        <v>1.8535961558441556</v>
      </c>
      <c r="Z8" s="32">
        <f t="shared" si="9"/>
        <v>6.2219097402597399</v>
      </c>
      <c r="AA8" s="32">
        <f t="shared" si="9"/>
        <v>0.17350348051948053</v>
      </c>
      <c r="AB8" s="32">
        <f t="shared" si="2"/>
        <v>0.676802747478497</v>
      </c>
      <c r="AC8" s="32">
        <v>32.325200000000002</v>
      </c>
      <c r="AD8" s="32">
        <v>40.716500000000003</v>
      </c>
      <c r="AE8" s="32">
        <f t="shared" si="3"/>
        <v>86.492641863933557</v>
      </c>
      <c r="AF8" s="19">
        <v>103.31400000000001</v>
      </c>
      <c r="AG8" s="52"/>
      <c r="AH8" s="7">
        <f t="shared" si="4"/>
        <v>-0.16281779948570813</v>
      </c>
      <c r="AI8" s="3">
        <f t="shared" si="5"/>
        <v>0.16281779948570813</v>
      </c>
      <c r="AJ8" s="32">
        <f t="shared" si="6"/>
        <v>-16.821358136066451</v>
      </c>
      <c r="AK8" s="49">
        <f t="shared" si="7"/>
        <v>16.821358136066451</v>
      </c>
    </row>
    <row r="9" spans="1:38" x14ac:dyDescent="0.35">
      <c r="A9" s="4" t="s">
        <v>118</v>
      </c>
      <c r="B9" s="5" t="s">
        <v>85</v>
      </c>
      <c r="C9" s="5">
        <v>1</v>
      </c>
      <c r="D9" s="41">
        <v>1</v>
      </c>
      <c r="E9" s="5" t="s">
        <v>98</v>
      </c>
      <c r="F9" s="32">
        <f t="shared" ref="F9:AA9" si="10">F41*$AC$32</f>
        <v>0.59168857142857145</v>
      </c>
      <c r="G9" s="32">
        <f t="shared" si="10"/>
        <v>18.745199999999997</v>
      </c>
      <c r="H9" s="32">
        <f t="shared" si="10"/>
        <v>0</v>
      </c>
      <c r="I9" s="32">
        <f t="shared" si="10"/>
        <v>8.3261735064935055E-5</v>
      </c>
      <c r="J9" s="32">
        <f t="shared" si="10"/>
        <v>0.63313371428571419</v>
      </c>
      <c r="K9" s="32">
        <f t="shared" si="10"/>
        <v>16.787636363636363</v>
      </c>
      <c r="L9" s="32">
        <f t="shared" si="10"/>
        <v>1.2913402597402595</v>
      </c>
      <c r="M9" s="32">
        <f t="shared" si="10"/>
        <v>2.807445714285714E-2</v>
      </c>
      <c r="N9" s="32">
        <f t="shared" si="10"/>
        <v>0</v>
      </c>
      <c r="O9" s="32">
        <f t="shared" si="10"/>
        <v>3.8741698701298699E-4</v>
      </c>
      <c r="P9" s="32">
        <f t="shared" si="10"/>
        <v>5.0362483116883112</v>
      </c>
      <c r="Q9" s="32">
        <f t="shared" si="10"/>
        <v>0</v>
      </c>
      <c r="R9" s="32">
        <f t="shared" si="10"/>
        <v>0</v>
      </c>
      <c r="S9" s="32">
        <f t="shared" si="10"/>
        <v>0</v>
      </c>
      <c r="T9" s="32">
        <f t="shared" si="10"/>
        <v>9.8320342857142837E-3</v>
      </c>
      <c r="U9" s="32">
        <f t="shared" si="10"/>
        <v>0</v>
      </c>
      <c r="V9" s="32">
        <f t="shared" si="10"/>
        <v>0</v>
      </c>
      <c r="W9" s="32">
        <f t="shared" si="10"/>
        <v>0</v>
      </c>
      <c r="X9" s="32">
        <f t="shared" si="10"/>
        <v>1.6783483116883116</v>
      </c>
      <c r="Y9" s="32">
        <f t="shared" si="10"/>
        <v>0.35801199999999994</v>
      </c>
      <c r="Z9" s="32">
        <f t="shared" si="10"/>
        <v>0.5866377888831168</v>
      </c>
      <c r="AA9" s="32">
        <f t="shared" si="10"/>
        <v>1.3754062337662336</v>
      </c>
      <c r="AB9" s="32">
        <f t="shared" si="2"/>
        <v>1.045358317533974</v>
      </c>
      <c r="AC9" s="32">
        <v>32.325200000000002</v>
      </c>
      <c r="AD9" s="32">
        <v>33.598599999999998</v>
      </c>
      <c r="AE9" s="32">
        <f t="shared" si="3"/>
        <v>114.09118704280149</v>
      </c>
      <c r="AF9" s="19">
        <v>105.41333333333334</v>
      </c>
      <c r="AG9" s="52"/>
      <c r="AH9" s="7">
        <f t="shared" si="4"/>
        <v>8.2322163952708249E-2</v>
      </c>
      <c r="AI9" s="3">
        <f t="shared" si="5"/>
        <v>8.2322163952708249E-2</v>
      </c>
      <c r="AJ9" s="32">
        <f t="shared" si="6"/>
        <v>8.6778537094681525</v>
      </c>
      <c r="AK9" s="49">
        <f t="shared" si="7"/>
        <v>8.6778537094681525</v>
      </c>
    </row>
    <row r="10" spans="1:38" x14ac:dyDescent="0.35">
      <c r="A10" s="4" t="s">
        <v>8</v>
      </c>
      <c r="B10" s="5" t="s">
        <v>85</v>
      </c>
      <c r="C10" s="5">
        <v>5</v>
      </c>
      <c r="D10" s="41">
        <v>0.19567872270042602</v>
      </c>
      <c r="E10" s="5" t="s">
        <v>87</v>
      </c>
      <c r="F10" s="32">
        <f t="shared" ref="F10:AA10" si="11">F42*$AC$32</f>
        <v>0.37342075844155842</v>
      </c>
      <c r="G10" s="32">
        <f t="shared" si="11"/>
        <v>4.8858677662337655</v>
      </c>
      <c r="H10" s="32">
        <f t="shared" si="11"/>
        <v>0</v>
      </c>
      <c r="I10" s="32">
        <f t="shared" si="11"/>
        <v>0.15848427532467532</v>
      </c>
      <c r="J10" s="32">
        <f t="shared" si="11"/>
        <v>1.1922363376623377</v>
      </c>
      <c r="K10" s="32">
        <f t="shared" si="11"/>
        <v>9.0111067272727254</v>
      </c>
      <c r="L10" s="32">
        <f t="shared" si="11"/>
        <v>2.0100872987012983</v>
      </c>
      <c r="M10" s="32">
        <f t="shared" si="11"/>
        <v>0.96679001038961032</v>
      </c>
      <c r="N10" s="32">
        <f t="shared" si="11"/>
        <v>0</v>
      </c>
      <c r="O10" s="32">
        <f t="shared" si="11"/>
        <v>0.75384719220779117</v>
      </c>
      <c r="P10" s="32">
        <f t="shared" si="11"/>
        <v>1.3404039480519478</v>
      </c>
      <c r="Q10" s="32">
        <f t="shared" si="11"/>
        <v>0</v>
      </c>
      <c r="R10" s="32">
        <f t="shared" si="11"/>
        <v>0</v>
      </c>
      <c r="S10" s="32">
        <f t="shared" si="11"/>
        <v>0</v>
      </c>
      <c r="T10" s="32">
        <f t="shared" si="11"/>
        <v>0</v>
      </c>
      <c r="U10" s="32">
        <f t="shared" si="11"/>
        <v>0</v>
      </c>
      <c r="V10" s="32">
        <f t="shared" si="11"/>
        <v>0</v>
      </c>
      <c r="W10" s="32">
        <f t="shared" si="11"/>
        <v>0.10770792649350648</v>
      </c>
      <c r="X10" s="32">
        <f t="shared" si="11"/>
        <v>0.96873979999999893</v>
      </c>
      <c r="Y10" s="32">
        <f t="shared" si="11"/>
        <v>1.2948908597402595</v>
      </c>
      <c r="Z10" s="32">
        <f t="shared" si="11"/>
        <v>0.60366474277922078</v>
      </c>
      <c r="AA10" s="32">
        <f t="shared" si="11"/>
        <v>0.9932467246753246</v>
      </c>
      <c r="AB10" s="32">
        <f t="shared" si="2"/>
        <v>9.5242520395163517</v>
      </c>
      <c r="AC10" s="32">
        <v>32.325200000000002</v>
      </c>
      <c r="AD10" s="32">
        <v>22.07761</v>
      </c>
      <c r="AE10" s="32">
        <f t="shared" si="3"/>
        <v>88.587556407490354</v>
      </c>
      <c r="AF10" s="19">
        <v>93.59333333333332</v>
      </c>
      <c r="AG10" s="52"/>
      <c r="AH10" s="7">
        <f t="shared" si="4"/>
        <v>-5.3484332137363415E-2</v>
      </c>
      <c r="AI10" s="3">
        <f t="shared" si="5"/>
        <v>5.3484332137363415E-2</v>
      </c>
      <c r="AJ10" s="32">
        <f t="shared" si="6"/>
        <v>-5.0057769258429659</v>
      </c>
      <c r="AK10" s="49">
        <f t="shared" si="7"/>
        <v>5.0057769258429659</v>
      </c>
    </row>
    <row r="11" spans="1:38" x14ac:dyDescent="0.35">
      <c r="A11" s="4" t="s">
        <v>8</v>
      </c>
      <c r="B11" s="5" t="s">
        <v>85</v>
      </c>
      <c r="C11" s="5">
        <v>5</v>
      </c>
      <c r="D11" s="41">
        <v>0.72305674363694006</v>
      </c>
      <c r="E11" s="5" t="s">
        <v>88</v>
      </c>
      <c r="F11" s="32">
        <f t="shared" ref="F11:AA11" si="12">F43*$AC$32</f>
        <v>0.22271819981998173</v>
      </c>
      <c r="G11" s="32">
        <f t="shared" si="12"/>
        <v>2.8763039938279475</v>
      </c>
      <c r="H11" s="32">
        <f t="shared" si="12"/>
        <v>0</v>
      </c>
      <c r="I11" s="32">
        <f t="shared" si="12"/>
        <v>5.2025745094509405E-2</v>
      </c>
      <c r="J11" s="32">
        <f t="shared" si="12"/>
        <v>0.80941981741031177</v>
      </c>
      <c r="K11" s="32">
        <f t="shared" si="12"/>
        <v>6.7743064780763778</v>
      </c>
      <c r="L11" s="32">
        <f t="shared" si="12"/>
        <v>2.2225909682396794</v>
      </c>
      <c r="M11" s="32">
        <f t="shared" si="12"/>
        <v>1.3399263194033635</v>
      </c>
      <c r="N11" s="32">
        <f t="shared" si="12"/>
        <v>0</v>
      </c>
      <c r="O11" s="32">
        <f t="shared" si="12"/>
        <v>0.46926147486177111</v>
      </c>
      <c r="P11" s="32">
        <f t="shared" si="12"/>
        <v>0.92902544760190231</v>
      </c>
      <c r="Q11" s="32">
        <f t="shared" si="12"/>
        <v>0</v>
      </c>
      <c r="R11" s="32">
        <f t="shared" si="12"/>
        <v>0</v>
      </c>
      <c r="S11" s="32">
        <f t="shared" si="12"/>
        <v>0</v>
      </c>
      <c r="T11" s="32">
        <f t="shared" si="12"/>
        <v>0</v>
      </c>
      <c r="U11" s="32">
        <f t="shared" si="12"/>
        <v>0</v>
      </c>
      <c r="V11" s="32">
        <f t="shared" si="12"/>
        <v>0</v>
      </c>
      <c r="W11" s="32">
        <f t="shared" si="12"/>
        <v>0</v>
      </c>
      <c r="X11" s="32">
        <f t="shared" si="12"/>
        <v>0.61179039115339995</v>
      </c>
      <c r="Y11" s="32">
        <f t="shared" si="12"/>
        <v>3.2081718801594374</v>
      </c>
      <c r="Z11" s="32">
        <f t="shared" si="12"/>
        <v>1.519436499729965</v>
      </c>
      <c r="AA11" s="32">
        <f t="shared" si="12"/>
        <v>0.59242332390381836</v>
      </c>
      <c r="AB11" s="32">
        <f t="shared" si="2"/>
        <v>15.46598646819305</v>
      </c>
      <c r="AC11" s="32">
        <v>32.325200000000002</v>
      </c>
      <c r="AD11" s="32">
        <v>18.803315841584102</v>
      </c>
      <c r="AE11" s="32">
        <f t="shared" si="3"/>
        <v>88.221902849059603</v>
      </c>
      <c r="AF11" s="19">
        <v>109.08799999999999</v>
      </c>
      <c r="AG11" s="52"/>
      <c r="AH11" s="7">
        <f t="shared" si="4"/>
        <v>-0.19127765795449905</v>
      </c>
      <c r="AI11" s="3">
        <f t="shared" si="5"/>
        <v>0.19127765795449905</v>
      </c>
      <c r="AJ11" s="32">
        <f t="shared" si="6"/>
        <v>-20.866097150940391</v>
      </c>
      <c r="AK11" s="49">
        <f t="shared" si="7"/>
        <v>20.866097150940391</v>
      </c>
    </row>
    <row r="12" spans="1:38" x14ac:dyDescent="0.35">
      <c r="A12" s="4" t="s">
        <v>62</v>
      </c>
      <c r="B12" s="5" t="s">
        <v>85</v>
      </c>
      <c r="C12" s="5">
        <v>3</v>
      </c>
      <c r="D12" s="41">
        <v>0.4778012295270837</v>
      </c>
      <c r="E12" s="5" t="s">
        <v>9</v>
      </c>
      <c r="F12" s="32">
        <f t="shared" ref="F12:AA12" si="13">F44*$AC$32</f>
        <v>0.13766261760461701</v>
      </c>
      <c r="G12" s="32">
        <f t="shared" si="13"/>
        <v>1.788185714285714</v>
      </c>
      <c r="H12" s="32">
        <f t="shared" si="13"/>
        <v>0</v>
      </c>
      <c r="I12" s="32">
        <f t="shared" si="13"/>
        <v>2.4077034054834027E-2</v>
      </c>
      <c r="J12" s="32">
        <f t="shared" si="13"/>
        <v>0</v>
      </c>
      <c r="K12" s="32">
        <f t="shared" si="13"/>
        <v>4.8367587590187542</v>
      </c>
      <c r="L12" s="32">
        <f t="shared" si="13"/>
        <v>2.4619109668109616</v>
      </c>
      <c r="M12" s="32">
        <f t="shared" si="13"/>
        <v>1.0146859264069261</v>
      </c>
      <c r="N12" s="32">
        <f t="shared" si="13"/>
        <v>0</v>
      </c>
      <c r="O12" s="32">
        <f t="shared" si="13"/>
        <v>0.62186889033188975</v>
      </c>
      <c r="P12" s="32">
        <f t="shared" si="13"/>
        <v>1.0479789321789312E-7</v>
      </c>
      <c r="Q12" s="32">
        <f t="shared" si="13"/>
        <v>0</v>
      </c>
      <c r="R12" s="32">
        <f t="shared" si="13"/>
        <v>0</v>
      </c>
      <c r="S12" s="32">
        <f t="shared" si="13"/>
        <v>0</v>
      </c>
      <c r="T12" s="32">
        <f t="shared" si="13"/>
        <v>0</v>
      </c>
      <c r="U12" s="32">
        <f t="shared" si="13"/>
        <v>0</v>
      </c>
      <c r="V12" s="32">
        <f t="shared" si="13"/>
        <v>0</v>
      </c>
      <c r="W12" s="32">
        <f t="shared" si="13"/>
        <v>0</v>
      </c>
      <c r="X12" s="32">
        <f t="shared" si="13"/>
        <v>0.37103361183261169</v>
      </c>
      <c r="Y12" s="32">
        <f t="shared" si="13"/>
        <v>3.9286862626262598</v>
      </c>
      <c r="Z12" s="32">
        <f t="shared" si="13"/>
        <v>21.835961038960932</v>
      </c>
      <c r="AA12" s="32">
        <f t="shared" si="13"/>
        <v>0.36617780375180281</v>
      </c>
      <c r="AB12" s="32">
        <f t="shared" si="2"/>
        <v>0.66553383422682888</v>
      </c>
      <c r="AC12" s="32">
        <v>32.325200000000002</v>
      </c>
      <c r="AD12" s="32">
        <v>37.772794444444401</v>
      </c>
      <c r="AE12" s="32">
        <f t="shared" si="3"/>
        <v>108.15053700915442</v>
      </c>
      <c r="AF12" s="19">
        <v>109.15999999999998</v>
      </c>
      <c r="AG12" s="52"/>
      <c r="AH12" s="7">
        <f t="shared" si="4"/>
        <v>-9.2475539652396768E-3</v>
      </c>
      <c r="AI12" s="3">
        <f t="shared" si="5"/>
        <v>9.2475539652396768E-3</v>
      </c>
      <c r="AJ12" s="32">
        <f t="shared" si="6"/>
        <v>-1.009462990845563</v>
      </c>
      <c r="AK12" s="49">
        <f t="shared" si="7"/>
        <v>1.009462990845563</v>
      </c>
    </row>
    <row r="13" spans="1:38" x14ac:dyDescent="0.35">
      <c r="A13" s="4" t="s">
        <v>62</v>
      </c>
      <c r="B13" s="5" t="s">
        <v>85</v>
      </c>
      <c r="C13" s="5">
        <v>3</v>
      </c>
      <c r="D13" s="41">
        <v>0.49372793717798646</v>
      </c>
      <c r="E13" s="5" t="s">
        <v>18</v>
      </c>
      <c r="F13" s="32">
        <f t="shared" ref="F13:AA13" si="14">F45*$AC$32</f>
        <v>0.48347448484848443</v>
      </c>
      <c r="G13" s="32">
        <f t="shared" si="14"/>
        <v>6.1644405194805083</v>
      </c>
      <c r="H13" s="32">
        <f t="shared" si="14"/>
        <v>0</v>
      </c>
      <c r="I13" s="32">
        <f t="shared" si="14"/>
        <v>4.6277001731601694E-2</v>
      </c>
      <c r="J13" s="32">
        <f t="shared" si="14"/>
        <v>3.2762052813852738</v>
      </c>
      <c r="K13" s="32">
        <f t="shared" si="14"/>
        <v>12.411072727272725</v>
      </c>
      <c r="L13" s="32">
        <f t="shared" si="14"/>
        <v>7.9319806926406882</v>
      </c>
      <c r="M13" s="32">
        <f t="shared" si="14"/>
        <v>3.933575497835494</v>
      </c>
      <c r="N13" s="32">
        <f t="shared" si="14"/>
        <v>0</v>
      </c>
      <c r="O13" s="32">
        <f t="shared" si="14"/>
        <v>0.55779239826839755</v>
      </c>
      <c r="P13" s="32">
        <f t="shared" si="14"/>
        <v>0</v>
      </c>
      <c r="Q13" s="32">
        <f t="shared" si="14"/>
        <v>0</v>
      </c>
      <c r="R13" s="32">
        <f t="shared" si="14"/>
        <v>0</v>
      </c>
      <c r="S13" s="32">
        <f t="shared" si="14"/>
        <v>0</v>
      </c>
      <c r="T13" s="32">
        <f t="shared" si="14"/>
        <v>0</v>
      </c>
      <c r="U13" s="32">
        <f t="shared" si="14"/>
        <v>0</v>
      </c>
      <c r="V13" s="32">
        <f t="shared" si="14"/>
        <v>0</v>
      </c>
      <c r="W13" s="32">
        <f t="shared" si="14"/>
        <v>0</v>
      </c>
      <c r="X13" s="32">
        <f t="shared" si="14"/>
        <v>1.317196883116883</v>
      </c>
      <c r="Y13" s="32">
        <f t="shared" si="14"/>
        <v>2.7679153246753243</v>
      </c>
      <c r="Z13" s="32">
        <f t="shared" si="14"/>
        <v>15.609076277056239</v>
      </c>
      <c r="AA13" s="32">
        <f t="shared" si="14"/>
        <v>1.2466520346320276</v>
      </c>
      <c r="AB13" s="32">
        <f t="shared" si="2"/>
        <v>0.53226042182652789</v>
      </c>
      <c r="AC13" s="32">
        <v>32.325200000000002</v>
      </c>
      <c r="AD13" s="32">
        <v>37.874966666666602</v>
      </c>
      <c r="AE13" s="32">
        <f t="shared" si="3"/>
        <v>126.47808621143679</v>
      </c>
      <c r="AF13" s="19">
        <v>129.26600000000002</v>
      </c>
      <c r="AG13" s="52"/>
      <c r="AH13" s="7">
        <f t="shared" si="4"/>
        <v>-2.1567262764866476E-2</v>
      </c>
      <c r="AI13" s="3">
        <f t="shared" si="5"/>
        <v>2.1567262764866476E-2</v>
      </c>
      <c r="AJ13" s="32">
        <f t="shared" si="6"/>
        <v>-2.7879137885632304</v>
      </c>
      <c r="AK13" s="49">
        <f t="shared" si="7"/>
        <v>2.7879137885632304</v>
      </c>
    </row>
    <row r="14" spans="1:38" x14ac:dyDescent="0.35">
      <c r="A14" s="4" t="s">
        <v>63</v>
      </c>
      <c r="B14" s="5" t="s">
        <v>85</v>
      </c>
      <c r="C14" s="5">
        <v>4</v>
      </c>
      <c r="D14" s="41">
        <v>0.52913395302108268</v>
      </c>
      <c r="E14" s="5" t="s">
        <v>10</v>
      </c>
      <c r="F14" s="32">
        <f t="shared" ref="F14:AA14" si="15">F46*$AC$32</f>
        <v>0.32048945148968583</v>
      </c>
      <c r="G14" s="32">
        <f t="shared" si="15"/>
        <v>4.0896306646294871</v>
      </c>
      <c r="H14" s="32">
        <f t="shared" si="15"/>
        <v>0</v>
      </c>
      <c r="I14" s="32">
        <f t="shared" si="15"/>
        <v>1.6196209014514844E-2</v>
      </c>
      <c r="J14" s="32">
        <f t="shared" si="15"/>
        <v>3.8033341482047311</v>
      </c>
      <c r="K14" s="32">
        <f t="shared" si="15"/>
        <v>9.3545819251336848</v>
      </c>
      <c r="L14" s="32">
        <f t="shared" si="15"/>
        <v>7.4005983498854011</v>
      </c>
      <c r="M14" s="32">
        <f t="shared" si="15"/>
        <v>0</v>
      </c>
      <c r="N14" s="32">
        <f t="shared" si="15"/>
        <v>0</v>
      </c>
      <c r="O14" s="32">
        <f t="shared" si="15"/>
        <v>0.35293808556149697</v>
      </c>
      <c r="P14" s="32">
        <f t="shared" si="15"/>
        <v>0</v>
      </c>
      <c r="Q14" s="32">
        <f t="shared" si="15"/>
        <v>0</v>
      </c>
      <c r="R14" s="32">
        <f t="shared" si="15"/>
        <v>0</v>
      </c>
      <c r="S14" s="32">
        <f t="shared" si="15"/>
        <v>0</v>
      </c>
      <c r="T14" s="32">
        <f t="shared" si="15"/>
        <v>0</v>
      </c>
      <c r="U14" s="32">
        <f t="shared" si="15"/>
        <v>0</v>
      </c>
      <c r="V14" s="32">
        <f t="shared" si="15"/>
        <v>0</v>
      </c>
      <c r="W14" s="32">
        <f t="shared" si="15"/>
        <v>0</v>
      </c>
      <c r="X14" s="32">
        <f t="shared" si="15"/>
        <v>0.80607822918258121</v>
      </c>
      <c r="Y14" s="32">
        <f t="shared" si="15"/>
        <v>1.3343898149732607</v>
      </c>
      <c r="Z14" s="32">
        <f t="shared" si="15"/>
        <v>16.15196140106946</v>
      </c>
      <c r="AA14" s="32">
        <f t="shared" si="15"/>
        <v>0.85104999847211615</v>
      </c>
      <c r="AB14" s="32">
        <f t="shared" si="2"/>
        <v>0.51178873926974311</v>
      </c>
      <c r="AC14" s="32">
        <v>32.325200000000002</v>
      </c>
      <c r="AD14" s="32">
        <v>32.8829588235294</v>
      </c>
      <c r="AE14" s="32">
        <f t="shared" si="3"/>
        <v>110.20119584041555</v>
      </c>
      <c r="AF14" s="19">
        <v>141.21</v>
      </c>
      <c r="AG14" s="52"/>
      <c r="AH14" s="7">
        <f t="shared" si="4"/>
        <v>-0.21959354266400719</v>
      </c>
      <c r="AI14" s="3">
        <f t="shared" si="5"/>
        <v>0.21959354266400719</v>
      </c>
      <c r="AJ14" s="32">
        <f t="shared" si="6"/>
        <v>-31.008804159584457</v>
      </c>
      <c r="AK14" s="49">
        <f t="shared" si="7"/>
        <v>31.008804159584457</v>
      </c>
    </row>
    <row r="15" spans="1:38" x14ac:dyDescent="0.35">
      <c r="A15" s="4" t="s">
        <v>93</v>
      </c>
      <c r="B15" s="5" t="s">
        <v>117</v>
      </c>
      <c r="C15" s="5">
        <v>1</v>
      </c>
      <c r="D15" s="41">
        <v>1</v>
      </c>
      <c r="E15" s="5" t="s">
        <v>99</v>
      </c>
      <c r="F15" s="32">
        <f t="shared" ref="F15:AA15" si="16">F47*$AC$32</f>
        <v>0.88141267532467515</v>
      </c>
      <c r="G15" s="32">
        <f t="shared" si="16"/>
        <v>11.753155844155843</v>
      </c>
      <c r="H15" s="32">
        <f t="shared" si="16"/>
        <v>0</v>
      </c>
      <c r="I15" s="32">
        <f t="shared" si="16"/>
        <v>0.12394566233766233</v>
      </c>
      <c r="J15" s="32">
        <f t="shared" si="16"/>
        <v>1.3495070129870128</v>
      </c>
      <c r="K15" s="32">
        <f t="shared" si="16"/>
        <v>21.718498701298699</v>
      </c>
      <c r="L15" s="32">
        <f t="shared" si="16"/>
        <v>14.914415584415584</v>
      </c>
      <c r="M15" s="32">
        <f t="shared" si="16"/>
        <v>4.1153883116883119</v>
      </c>
      <c r="N15" s="32">
        <f t="shared" si="16"/>
        <v>1.5973387012987013</v>
      </c>
      <c r="O15" s="32">
        <f t="shared" si="16"/>
        <v>1.5366587012987012</v>
      </c>
      <c r="P15" s="32">
        <f t="shared" si="16"/>
        <v>1.0328890389610388</v>
      </c>
      <c r="Q15" s="32">
        <f t="shared" si="16"/>
        <v>0</v>
      </c>
      <c r="R15" s="32">
        <f t="shared" si="16"/>
        <v>0</v>
      </c>
      <c r="S15" s="32">
        <f t="shared" si="16"/>
        <v>0</v>
      </c>
      <c r="T15" s="32">
        <f t="shared" si="16"/>
        <v>1.1679675324675323</v>
      </c>
      <c r="U15" s="32">
        <f t="shared" si="16"/>
        <v>0.41771225974025966</v>
      </c>
      <c r="V15" s="32">
        <f t="shared" si="16"/>
        <v>0</v>
      </c>
      <c r="W15" s="32">
        <f t="shared" si="16"/>
        <v>0</v>
      </c>
      <c r="X15" s="32">
        <f t="shared" si="16"/>
        <v>2.4969319480519476</v>
      </c>
      <c r="Y15" s="32">
        <f t="shared" si="16"/>
        <v>2.2550851948051944</v>
      </c>
      <c r="Z15" s="32">
        <f t="shared" si="16"/>
        <v>8.1538137662337657</v>
      </c>
      <c r="AA15" s="32">
        <f t="shared" si="16"/>
        <v>2.1590812987012984</v>
      </c>
      <c r="AB15" s="32">
        <f t="shared" si="2"/>
        <v>1.1245337958104258</v>
      </c>
      <c r="AC15" s="32">
        <v>32.325200000000002</v>
      </c>
      <c r="AD15" s="32">
        <v>35.3506</v>
      </c>
      <c r="AE15" s="32">
        <f t="shared" si="3"/>
        <v>144.47413602957664</v>
      </c>
      <c r="AF15" s="19">
        <v>108.21</v>
      </c>
      <c r="AG15" s="52"/>
      <c r="AH15" s="7">
        <f t="shared" si="4"/>
        <v>0.33512740069842573</v>
      </c>
      <c r="AI15" s="3">
        <f t="shared" si="5"/>
        <v>0.33512740069842573</v>
      </c>
      <c r="AJ15" s="32">
        <f t="shared" si="6"/>
        <v>36.264136029576648</v>
      </c>
      <c r="AK15" s="49">
        <f t="shared" si="7"/>
        <v>36.264136029576648</v>
      </c>
    </row>
    <row r="16" spans="1:38" x14ac:dyDescent="0.35">
      <c r="A16" s="4" t="s">
        <v>1</v>
      </c>
      <c r="B16" s="5" t="s">
        <v>117</v>
      </c>
      <c r="C16" s="5">
        <v>2</v>
      </c>
      <c r="D16" s="41">
        <v>0.928063678372953</v>
      </c>
      <c r="E16" s="5" t="s">
        <v>100</v>
      </c>
      <c r="F16" s="32">
        <f t="shared" ref="F16:AA16" si="17">F48*$AC$32</f>
        <v>0.99363659740259735</v>
      </c>
      <c r="G16" s="32">
        <f t="shared" si="17"/>
        <v>12.660906493506491</v>
      </c>
      <c r="H16" s="32">
        <f t="shared" si="17"/>
        <v>0</v>
      </c>
      <c r="I16" s="32">
        <f t="shared" si="17"/>
        <v>0.43257555844155837</v>
      </c>
      <c r="J16" s="32">
        <f t="shared" si="17"/>
        <v>0</v>
      </c>
      <c r="K16" s="32">
        <f t="shared" si="17"/>
        <v>27.52734675324675</v>
      </c>
      <c r="L16" s="32">
        <f t="shared" si="17"/>
        <v>11.736329870129868</v>
      </c>
      <c r="M16" s="32">
        <f t="shared" si="17"/>
        <v>7.2251531168831056</v>
      </c>
      <c r="N16" s="32">
        <f t="shared" si="17"/>
        <v>0</v>
      </c>
      <c r="O16" s="32">
        <f t="shared" si="17"/>
        <v>1.1987015584415583</v>
      </c>
      <c r="P16" s="32">
        <f t="shared" si="17"/>
        <v>2.4331796103896104</v>
      </c>
      <c r="Q16" s="32">
        <f t="shared" si="17"/>
        <v>0</v>
      </c>
      <c r="R16" s="32">
        <f t="shared" si="17"/>
        <v>0</v>
      </c>
      <c r="S16" s="32">
        <f t="shared" si="17"/>
        <v>0</v>
      </c>
      <c r="T16" s="32">
        <f t="shared" si="17"/>
        <v>0</v>
      </c>
      <c r="U16" s="32">
        <f t="shared" si="17"/>
        <v>0</v>
      </c>
      <c r="V16" s="32">
        <f t="shared" si="17"/>
        <v>0</v>
      </c>
      <c r="W16" s="32">
        <f t="shared" si="17"/>
        <v>3.1469789610389611</v>
      </c>
      <c r="X16" s="32">
        <f t="shared" si="17"/>
        <v>2.6329667532467531</v>
      </c>
      <c r="Y16" s="32">
        <f t="shared" si="17"/>
        <v>0.17167557272727271</v>
      </c>
      <c r="Z16" s="32">
        <f t="shared" si="17"/>
        <v>0.93454974025974025</v>
      </c>
      <c r="AA16" s="32">
        <f t="shared" si="17"/>
        <v>2.5359724675324671</v>
      </c>
      <c r="AB16" s="32">
        <f t="shared" si="2"/>
        <v>0.69612455454936861</v>
      </c>
      <c r="AC16" s="32">
        <v>32.325200000000002</v>
      </c>
      <c r="AD16" s="32">
        <v>29.946899999999999</v>
      </c>
      <c r="AE16" s="32">
        <f t="shared" si="3"/>
        <v>136.59819760779612</v>
      </c>
      <c r="AF16" s="19">
        <v>118.7825</v>
      </c>
      <c r="AG16" s="52"/>
      <c r="AH16" s="7">
        <f t="shared" si="4"/>
        <v>0.14998587845681077</v>
      </c>
      <c r="AI16" s="3">
        <f t="shared" si="5"/>
        <v>0.14998587845681077</v>
      </c>
      <c r="AJ16" s="32">
        <f t="shared" si="6"/>
        <v>17.815697607796125</v>
      </c>
      <c r="AK16" s="49">
        <f t="shared" si="7"/>
        <v>17.815697607796125</v>
      </c>
    </row>
    <row r="17" spans="1:39" x14ac:dyDescent="0.35">
      <c r="A17" s="4" t="s">
        <v>119</v>
      </c>
      <c r="B17" s="5" t="s">
        <v>85</v>
      </c>
      <c r="C17" s="5">
        <v>4</v>
      </c>
      <c r="D17" s="41">
        <v>0.71810977168450973</v>
      </c>
      <c r="E17" s="5" t="s">
        <v>101</v>
      </c>
      <c r="F17" s="32">
        <f t="shared" ref="F17:AA17" si="18">F49*$AC$32</f>
        <v>0.62526588528138449</v>
      </c>
      <c r="G17" s="32">
        <f t="shared" si="18"/>
        <v>7.9828322294372223</v>
      </c>
      <c r="H17" s="32">
        <f t="shared" si="18"/>
        <v>0</v>
      </c>
      <c r="I17" s="32">
        <f t="shared" si="18"/>
        <v>4.9615670779220668E-2</v>
      </c>
      <c r="J17" s="32">
        <f t="shared" si="18"/>
        <v>2.2992666883116777</v>
      </c>
      <c r="K17" s="32">
        <f t="shared" si="18"/>
        <v>14.922580086580014</v>
      </c>
      <c r="L17" s="32">
        <f t="shared" si="18"/>
        <v>11.050538311688204</v>
      </c>
      <c r="M17" s="32">
        <f t="shared" si="18"/>
        <v>0</v>
      </c>
      <c r="N17" s="32">
        <f t="shared" si="18"/>
        <v>0</v>
      </c>
      <c r="O17" s="32">
        <f t="shared" si="18"/>
        <v>6.7209320995670926E-4</v>
      </c>
      <c r="P17" s="32">
        <f t="shared" si="18"/>
        <v>0</v>
      </c>
      <c r="Q17" s="32">
        <f t="shared" si="18"/>
        <v>0</v>
      </c>
      <c r="R17" s="32">
        <f t="shared" si="18"/>
        <v>0</v>
      </c>
      <c r="S17" s="32">
        <f t="shared" si="18"/>
        <v>0</v>
      </c>
      <c r="T17" s="32">
        <f t="shared" si="18"/>
        <v>0</v>
      </c>
      <c r="U17" s="32">
        <f t="shared" si="18"/>
        <v>0</v>
      </c>
      <c r="V17" s="32">
        <f t="shared" si="18"/>
        <v>0</v>
      </c>
      <c r="W17" s="32">
        <f t="shared" si="18"/>
        <v>0</v>
      </c>
      <c r="X17" s="32">
        <f t="shared" si="18"/>
        <v>1.6569910389610387</v>
      </c>
      <c r="Y17" s="32">
        <f t="shared" si="18"/>
        <v>3.0516726861471821</v>
      </c>
      <c r="Z17" s="32">
        <f t="shared" si="18"/>
        <v>17.208743636363636</v>
      </c>
      <c r="AA17" s="32">
        <f t="shared" si="18"/>
        <v>1.3226182900432863</v>
      </c>
      <c r="AB17" s="32">
        <f t="shared" si="2"/>
        <v>0.51442288201203235</v>
      </c>
      <c r="AC17" s="32">
        <v>32.325200000000002</v>
      </c>
      <c r="AD17" s="32">
        <v>29.392108333333301</v>
      </c>
      <c r="AE17" s="32">
        <f t="shared" si="3"/>
        <v>122.40252783214815</v>
      </c>
      <c r="AF17" s="19">
        <v>138.63666666666666</v>
      </c>
      <c r="AG17" s="52"/>
      <c r="AH17" s="7">
        <f t="shared" si="4"/>
        <v>-0.11709845039444956</v>
      </c>
      <c r="AI17" s="3">
        <f t="shared" si="5"/>
        <v>0.11709845039444956</v>
      </c>
      <c r="AJ17" s="32">
        <f t="shared" si="6"/>
        <v>-16.234138834518504</v>
      </c>
      <c r="AK17" s="49">
        <f t="shared" si="7"/>
        <v>16.234138834518504</v>
      </c>
    </row>
    <row r="18" spans="1:39" x14ac:dyDescent="0.35">
      <c r="A18" s="4" t="s">
        <v>119</v>
      </c>
      <c r="B18" s="5" t="s">
        <v>85</v>
      </c>
      <c r="C18" s="5">
        <v>4</v>
      </c>
      <c r="D18" s="41">
        <v>0.2630181132342978</v>
      </c>
      <c r="E18" s="5" t="s">
        <v>102</v>
      </c>
      <c r="F18" s="32">
        <f t="shared" ref="F18:AA18" si="19">F50*$AC$32</f>
        <v>0.83244589610389608</v>
      </c>
      <c r="G18" s="32">
        <f t="shared" si="19"/>
        <v>10.639819480519479</v>
      </c>
      <c r="H18" s="32">
        <f t="shared" si="19"/>
        <v>0</v>
      </c>
      <c r="I18" s="32">
        <f t="shared" si="19"/>
        <v>1.0309050649350648E-2</v>
      </c>
      <c r="J18" s="32">
        <f t="shared" si="19"/>
        <v>3.3513187012987009</v>
      </c>
      <c r="K18" s="32">
        <f t="shared" si="19"/>
        <v>22.411984415584413</v>
      </c>
      <c r="L18" s="32">
        <f t="shared" si="19"/>
        <v>22.507296103896099</v>
      </c>
      <c r="M18" s="32">
        <f t="shared" si="19"/>
        <v>0</v>
      </c>
      <c r="N18" s="32">
        <f t="shared" si="19"/>
        <v>0</v>
      </c>
      <c r="O18" s="32">
        <f t="shared" si="19"/>
        <v>0.4126910909090909</v>
      </c>
      <c r="P18" s="32">
        <f t="shared" si="19"/>
        <v>0</v>
      </c>
      <c r="Q18" s="32">
        <f t="shared" si="19"/>
        <v>0</v>
      </c>
      <c r="R18" s="32">
        <f t="shared" si="19"/>
        <v>0</v>
      </c>
      <c r="S18" s="32">
        <f t="shared" si="19"/>
        <v>0</v>
      </c>
      <c r="T18" s="32">
        <f t="shared" si="19"/>
        <v>0</v>
      </c>
      <c r="U18" s="32">
        <f t="shared" si="19"/>
        <v>0</v>
      </c>
      <c r="V18" s="32">
        <f t="shared" si="19"/>
        <v>0</v>
      </c>
      <c r="W18" s="32">
        <f t="shared" si="19"/>
        <v>0</v>
      </c>
      <c r="X18" s="32">
        <f t="shared" si="19"/>
        <v>2.302517402597402</v>
      </c>
      <c r="Y18" s="32">
        <f t="shared" si="19"/>
        <v>0.71626254545454537</v>
      </c>
      <c r="Z18" s="32">
        <f t="shared" si="19"/>
        <v>5.4504846233766227</v>
      </c>
      <c r="AA18" s="32">
        <f t="shared" si="19"/>
        <v>2.1528940259740259</v>
      </c>
      <c r="AB18" s="32">
        <f t="shared" si="2"/>
        <v>0.2814005014516115</v>
      </c>
      <c r="AC18" s="32">
        <v>32.325200000000002</v>
      </c>
      <c r="AD18" s="32">
        <v>33.156399999999998</v>
      </c>
      <c r="AE18" s="32">
        <f t="shared" si="3"/>
        <v>136.55102383781522</v>
      </c>
      <c r="AF18" s="19">
        <v>117.23</v>
      </c>
      <c r="AG18" s="52"/>
      <c r="AH18" s="7">
        <f t="shared" si="4"/>
        <v>0.16481296458086853</v>
      </c>
      <c r="AI18" s="3">
        <f t="shared" si="5"/>
        <v>0.16481296458086853</v>
      </c>
      <c r="AJ18" s="32">
        <f t="shared" si="6"/>
        <v>19.321023837815218</v>
      </c>
      <c r="AK18" s="49">
        <f t="shared" si="7"/>
        <v>19.321023837815218</v>
      </c>
    </row>
    <row r="19" spans="1:39" x14ac:dyDescent="0.35">
      <c r="A19" s="4" t="s">
        <v>14</v>
      </c>
      <c r="B19" s="5" t="s">
        <v>37</v>
      </c>
      <c r="C19" s="5">
        <v>2</v>
      </c>
      <c r="D19" s="41">
        <v>0.99999553573421551</v>
      </c>
      <c r="E19" s="5" t="s">
        <v>103</v>
      </c>
      <c r="F19" s="32">
        <f t="shared" ref="F19:AA19" si="20">F51*$AC$32</f>
        <v>1.0315189999999999</v>
      </c>
      <c r="G19" s="32">
        <f t="shared" si="20"/>
        <v>13.153066233766234</v>
      </c>
      <c r="H19" s="32">
        <f t="shared" si="20"/>
        <v>0</v>
      </c>
      <c r="I19" s="32">
        <f t="shared" si="20"/>
        <v>0.30057259740259634</v>
      </c>
      <c r="J19" s="32">
        <f t="shared" si="20"/>
        <v>0</v>
      </c>
      <c r="K19" s="32">
        <f t="shared" si="20"/>
        <v>29.091203896103789</v>
      </c>
      <c r="L19" s="32">
        <f t="shared" si="20"/>
        <v>6.737135974025974</v>
      </c>
      <c r="M19" s="32">
        <f t="shared" si="20"/>
        <v>3.8589040259740255</v>
      </c>
      <c r="N19" s="32">
        <f t="shared" si="20"/>
        <v>0</v>
      </c>
      <c r="O19" s="32">
        <f t="shared" si="20"/>
        <v>1.6422789610389609E-3</v>
      </c>
      <c r="P19" s="32">
        <f t="shared" si="20"/>
        <v>8.0267616883116766</v>
      </c>
      <c r="Q19" s="32">
        <f t="shared" si="20"/>
        <v>0</v>
      </c>
      <c r="R19" s="32">
        <f t="shared" si="20"/>
        <v>0</v>
      </c>
      <c r="S19" s="32">
        <f t="shared" si="20"/>
        <v>3.9860785714285707</v>
      </c>
      <c r="T19" s="32">
        <f t="shared" si="20"/>
        <v>0</v>
      </c>
      <c r="U19" s="32">
        <f t="shared" si="20"/>
        <v>0</v>
      </c>
      <c r="V19" s="32">
        <f t="shared" si="20"/>
        <v>0</v>
      </c>
      <c r="W19" s="32">
        <f t="shared" si="20"/>
        <v>0</v>
      </c>
      <c r="X19" s="32">
        <f t="shared" si="20"/>
        <v>2.8277593506493504</v>
      </c>
      <c r="Y19" s="32">
        <f t="shared" si="20"/>
        <v>8.5657040259740136E-2</v>
      </c>
      <c r="Z19" s="32">
        <f t="shared" si="20"/>
        <v>1.1866022987012985</v>
      </c>
      <c r="AA19" s="32">
        <f t="shared" si="20"/>
        <v>2.7435336363636362</v>
      </c>
      <c r="AB19" s="32">
        <f t="shared" si="2"/>
        <v>0.4963997285077511</v>
      </c>
      <c r="AC19" s="32">
        <v>32.325200000000002</v>
      </c>
      <c r="AD19" s="32">
        <v>36.844700000000003</v>
      </c>
      <c r="AE19" s="32">
        <f t="shared" si="3"/>
        <v>142.69673632045567</v>
      </c>
      <c r="AF19" s="19">
        <v>143.9975</v>
      </c>
      <c r="AG19" s="52"/>
      <c r="AH19" s="7">
        <f t="shared" si="4"/>
        <v>-9.0332379349942309E-3</v>
      </c>
      <c r="AI19" s="3">
        <f t="shared" si="5"/>
        <v>9.0332379349942309E-3</v>
      </c>
      <c r="AJ19" s="32">
        <f t="shared" si="6"/>
        <v>-1.3007636795443318</v>
      </c>
      <c r="AK19" s="49">
        <f t="shared" si="7"/>
        <v>1.3007636795443318</v>
      </c>
    </row>
    <row r="20" spans="1:39" x14ac:dyDescent="0.35">
      <c r="A20" s="4" t="s">
        <v>15</v>
      </c>
      <c r="B20" s="5" t="s">
        <v>37</v>
      </c>
      <c r="C20" s="5">
        <v>3</v>
      </c>
      <c r="D20" s="41">
        <v>0.95922908582672817</v>
      </c>
      <c r="E20" s="5" t="s">
        <v>104</v>
      </c>
      <c r="F20" s="32">
        <f t="shared" ref="F20:AA20" si="21">F52*$AC$32</f>
        <v>0.94920537662337656</v>
      </c>
      <c r="G20" s="32">
        <f t="shared" si="21"/>
        <v>13.275587012987012</v>
      </c>
      <c r="H20" s="32">
        <f t="shared" si="21"/>
        <v>0</v>
      </c>
      <c r="I20" s="32">
        <f t="shared" si="21"/>
        <v>5.7862394805194796E-3</v>
      </c>
      <c r="J20" s="32">
        <f t="shared" si="21"/>
        <v>0.57108207792207788</v>
      </c>
      <c r="K20" s="32">
        <f t="shared" si="21"/>
        <v>30.972677922077917</v>
      </c>
      <c r="L20" s="32">
        <f t="shared" si="21"/>
        <v>24.944825974025971</v>
      </c>
      <c r="M20" s="32">
        <f t="shared" si="21"/>
        <v>2.1131187012987009</v>
      </c>
      <c r="N20" s="32">
        <f t="shared" si="21"/>
        <v>0</v>
      </c>
      <c r="O20" s="32">
        <f t="shared" si="21"/>
        <v>0.54252051948051949</v>
      </c>
      <c r="P20" s="32">
        <f t="shared" si="21"/>
        <v>0</v>
      </c>
      <c r="Q20" s="32">
        <f t="shared" si="21"/>
        <v>0</v>
      </c>
      <c r="R20" s="32">
        <f t="shared" si="21"/>
        <v>0</v>
      </c>
      <c r="S20" s="32">
        <f t="shared" si="21"/>
        <v>0</v>
      </c>
      <c r="T20" s="32">
        <f t="shared" si="21"/>
        <v>0</v>
      </c>
      <c r="U20" s="32">
        <f t="shared" si="21"/>
        <v>0</v>
      </c>
      <c r="V20" s="32">
        <f t="shared" si="21"/>
        <v>0</v>
      </c>
      <c r="W20" s="32">
        <f t="shared" si="21"/>
        <v>2.2606122077922075</v>
      </c>
      <c r="X20" s="32">
        <f t="shared" si="21"/>
        <v>2.6791742857142857</v>
      </c>
      <c r="Y20" s="32">
        <f t="shared" si="21"/>
        <v>1.4758338701298701</v>
      </c>
      <c r="Z20" s="32">
        <f t="shared" si="21"/>
        <v>5.6641478701298702</v>
      </c>
      <c r="AA20" s="32">
        <f t="shared" si="21"/>
        <v>2.3561688311688309</v>
      </c>
      <c r="AB20" s="32">
        <f t="shared" si="2"/>
        <v>5.0397006955097551E-2</v>
      </c>
      <c r="AC20" s="32">
        <v>32.325200000000002</v>
      </c>
      <c r="AD20" s="32">
        <v>29.925699999999999</v>
      </c>
      <c r="AE20" s="32">
        <f t="shared" si="3"/>
        <v>150.11203789578627</v>
      </c>
      <c r="AF20" s="19">
        <v>114.96333333333332</v>
      </c>
      <c r="AG20" s="52"/>
      <c r="AH20" s="7">
        <f t="shared" si="4"/>
        <v>0.30573839104456163</v>
      </c>
      <c r="AI20" s="3">
        <f t="shared" si="5"/>
        <v>0.30573839104456163</v>
      </c>
      <c r="AJ20" s="32">
        <f t="shared" si="6"/>
        <v>35.148704562452949</v>
      </c>
      <c r="AK20" s="49">
        <f t="shared" si="7"/>
        <v>35.148704562452949</v>
      </c>
    </row>
    <row r="21" spans="1:39" x14ac:dyDescent="0.35">
      <c r="A21" s="4" t="s">
        <v>4</v>
      </c>
      <c r="B21" s="5" t="s">
        <v>37</v>
      </c>
      <c r="C21" s="5">
        <v>1</v>
      </c>
      <c r="D21" s="41">
        <v>1</v>
      </c>
      <c r="E21" s="5" t="s">
        <v>105</v>
      </c>
      <c r="F21" s="32">
        <f t="shared" ref="F21:AA21" si="22">F53*$AC$32</f>
        <v>0.66874727272727275</v>
      </c>
      <c r="G21" s="32">
        <f t="shared" si="22"/>
        <v>8.6390940259740265</v>
      </c>
      <c r="H21" s="32">
        <f t="shared" si="22"/>
        <v>0</v>
      </c>
      <c r="I21" s="32">
        <f t="shared" si="22"/>
        <v>8.4139454545454531E-2</v>
      </c>
      <c r="J21" s="32">
        <f t="shared" si="22"/>
        <v>1.8683433766233766</v>
      </c>
      <c r="K21" s="32">
        <f t="shared" si="22"/>
        <v>27.482033766233766</v>
      </c>
      <c r="L21" s="32">
        <f t="shared" si="22"/>
        <v>3.1849971428571426</v>
      </c>
      <c r="M21" s="32">
        <f t="shared" si="22"/>
        <v>0</v>
      </c>
      <c r="N21" s="32">
        <f t="shared" si="22"/>
        <v>0</v>
      </c>
      <c r="O21" s="32">
        <f t="shared" si="22"/>
        <v>1.0817184415584415</v>
      </c>
      <c r="P21" s="32">
        <f t="shared" si="22"/>
        <v>7.1439997402597388</v>
      </c>
      <c r="Q21" s="32">
        <f t="shared" si="22"/>
        <v>0</v>
      </c>
      <c r="R21" s="32">
        <f t="shared" si="22"/>
        <v>0</v>
      </c>
      <c r="S21" s="32">
        <f t="shared" si="22"/>
        <v>0</v>
      </c>
      <c r="T21" s="32">
        <f t="shared" si="22"/>
        <v>0</v>
      </c>
      <c r="U21" s="32">
        <f t="shared" si="22"/>
        <v>0</v>
      </c>
      <c r="V21" s="32">
        <f t="shared" si="22"/>
        <v>0</v>
      </c>
      <c r="W21" s="32">
        <f t="shared" si="22"/>
        <v>0</v>
      </c>
      <c r="X21" s="32">
        <f t="shared" si="22"/>
        <v>1.8430511688311686</v>
      </c>
      <c r="Y21" s="32">
        <f t="shared" si="22"/>
        <v>4.4753470129870125</v>
      </c>
      <c r="Z21" s="32">
        <f t="shared" si="22"/>
        <v>2.9430066233766232</v>
      </c>
      <c r="AA21" s="32">
        <f t="shared" si="22"/>
        <v>1.7787184415584414</v>
      </c>
      <c r="AB21" s="32">
        <f t="shared" si="2"/>
        <v>0.44175030549706779</v>
      </c>
      <c r="AC21" s="32">
        <v>32.325200000000002</v>
      </c>
      <c r="AD21" s="32">
        <v>38.028599999999997</v>
      </c>
      <c r="AE21" s="32">
        <f t="shared" si="3"/>
        <v>131.98874677302953</v>
      </c>
      <c r="AF21" s="19">
        <v>151.60666666666668</v>
      </c>
      <c r="AG21" s="52"/>
      <c r="AH21" s="7">
        <f t="shared" si="4"/>
        <v>-0.12940011362937304</v>
      </c>
      <c r="AI21" s="3">
        <f t="shared" si="5"/>
        <v>0.12940011362937304</v>
      </c>
      <c r="AJ21" s="32">
        <f t="shared" si="6"/>
        <v>-19.617919893637151</v>
      </c>
      <c r="AK21" s="49">
        <f t="shared" si="7"/>
        <v>19.617919893637151</v>
      </c>
    </row>
    <row r="22" spans="1:39" x14ac:dyDescent="0.35">
      <c r="A22" s="4" t="s">
        <v>0</v>
      </c>
      <c r="B22" s="5" t="s">
        <v>117</v>
      </c>
      <c r="C22" s="5">
        <v>1</v>
      </c>
      <c r="D22" s="41">
        <v>1</v>
      </c>
      <c r="E22" s="5" t="s">
        <v>106</v>
      </c>
      <c r="F22" s="32">
        <f t="shared" ref="F22:AA22" si="23">F54*$AC$32</f>
        <v>0.52598079999999992</v>
      </c>
      <c r="G22" s="32">
        <f t="shared" si="23"/>
        <v>6.817416103896103</v>
      </c>
      <c r="H22" s="32">
        <f t="shared" si="23"/>
        <v>0</v>
      </c>
      <c r="I22" s="32">
        <f t="shared" si="23"/>
        <v>5.2985013506493504E-2</v>
      </c>
      <c r="J22" s="32">
        <f t="shared" si="23"/>
        <v>1.5208401558441558</v>
      </c>
      <c r="K22" s="32">
        <f t="shared" si="23"/>
        <v>12.163155844155844</v>
      </c>
      <c r="L22" s="32">
        <f t="shared" si="23"/>
        <v>10.986807272727271</v>
      </c>
      <c r="M22" s="32">
        <f t="shared" si="23"/>
        <v>0</v>
      </c>
      <c r="N22" s="32">
        <f t="shared" si="23"/>
        <v>0</v>
      </c>
      <c r="O22" s="32">
        <f t="shared" si="23"/>
        <v>1.0158321870129858</v>
      </c>
      <c r="P22" s="32">
        <f t="shared" si="23"/>
        <v>0</v>
      </c>
      <c r="Q22" s="32">
        <f t="shared" si="23"/>
        <v>0</v>
      </c>
      <c r="R22" s="32">
        <f t="shared" si="23"/>
        <v>0</v>
      </c>
      <c r="S22" s="32">
        <f t="shared" si="23"/>
        <v>0</v>
      </c>
      <c r="T22" s="32">
        <f t="shared" si="23"/>
        <v>0</v>
      </c>
      <c r="U22" s="32">
        <f t="shared" si="23"/>
        <v>0</v>
      </c>
      <c r="V22" s="32">
        <f t="shared" si="23"/>
        <v>0</v>
      </c>
      <c r="W22" s="32">
        <f t="shared" si="23"/>
        <v>0</v>
      </c>
      <c r="X22" s="32">
        <f t="shared" si="23"/>
        <v>1.3243234285714283</v>
      </c>
      <c r="Y22" s="32">
        <f t="shared" si="23"/>
        <v>2.0993814649350542</v>
      </c>
      <c r="Z22" s="32">
        <f t="shared" si="23"/>
        <v>16.712167610389503</v>
      </c>
      <c r="AA22" s="32">
        <f t="shared" si="23"/>
        <v>1.3110266493506491</v>
      </c>
      <c r="AB22" s="32">
        <f t="shared" si="2"/>
        <v>3.7818780301959118</v>
      </c>
      <c r="AC22" s="32">
        <v>32.325200000000002</v>
      </c>
      <c r="AD22" s="32">
        <v>28.846579999999999</v>
      </c>
      <c r="AE22" s="32">
        <f t="shared" si="3"/>
        <v>119.48357456058541</v>
      </c>
      <c r="AF22" s="19">
        <v>120.57</v>
      </c>
      <c r="AG22" s="52"/>
      <c r="AH22" s="7">
        <f t="shared" si="4"/>
        <v>-9.0107442930628112E-3</v>
      </c>
      <c r="AI22" s="3">
        <f t="shared" si="5"/>
        <v>9.0107442930628112E-3</v>
      </c>
      <c r="AJ22" s="32">
        <f t="shared" si="6"/>
        <v>-1.0864254394145831</v>
      </c>
      <c r="AK22" s="49">
        <f t="shared" si="7"/>
        <v>1.0864254394145831</v>
      </c>
    </row>
    <row r="23" spans="1:39" x14ac:dyDescent="0.35">
      <c r="A23" s="4" t="s">
        <v>64</v>
      </c>
      <c r="B23" s="5" t="s">
        <v>85</v>
      </c>
      <c r="C23" s="5">
        <v>2</v>
      </c>
      <c r="D23" s="41">
        <v>0.66369619201905761</v>
      </c>
      <c r="E23" s="5" t="s">
        <v>12</v>
      </c>
      <c r="F23" s="32">
        <f t="shared" ref="F23:AA23" si="24">F55*$AC$32</f>
        <v>0.7978275955473092</v>
      </c>
      <c r="G23" s="32">
        <f t="shared" si="24"/>
        <v>10.188937130488553</v>
      </c>
      <c r="H23" s="32">
        <f t="shared" si="24"/>
        <v>0</v>
      </c>
      <c r="I23" s="32">
        <f t="shared" si="24"/>
        <v>5.0437013358070479E-2</v>
      </c>
      <c r="J23" s="32">
        <f t="shared" si="24"/>
        <v>0</v>
      </c>
      <c r="K23" s="32">
        <f t="shared" si="24"/>
        <v>28.766675077303621</v>
      </c>
      <c r="L23" s="32">
        <f t="shared" si="24"/>
        <v>27.76274557823125</v>
      </c>
      <c r="M23" s="32">
        <f t="shared" si="24"/>
        <v>0.57910007544836095</v>
      </c>
      <c r="N23" s="32">
        <f t="shared" si="24"/>
        <v>0</v>
      </c>
      <c r="O23" s="32">
        <f t="shared" si="24"/>
        <v>0.30245570686456325</v>
      </c>
      <c r="P23" s="32">
        <f t="shared" si="24"/>
        <v>0.20071530983302363</v>
      </c>
      <c r="Q23" s="32">
        <f t="shared" si="24"/>
        <v>0</v>
      </c>
      <c r="R23" s="32">
        <f t="shared" si="24"/>
        <v>0</v>
      </c>
      <c r="S23" s="32">
        <f t="shared" si="24"/>
        <v>0</v>
      </c>
      <c r="T23" s="32">
        <f t="shared" si="24"/>
        <v>0</v>
      </c>
      <c r="U23" s="32">
        <f t="shared" si="24"/>
        <v>0</v>
      </c>
      <c r="V23" s="32">
        <f t="shared" si="24"/>
        <v>0</v>
      </c>
      <c r="W23" s="32">
        <f t="shared" si="24"/>
        <v>0</v>
      </c>
      <c r="X23" s="32">
        <f t="shared" si="24"/>
        <v>2.3170887569573204</v>
      </c>
      <c r="Y23" s="32">
        <f t="shared" si="24"/>
        <v>2.1908908583797131</v>
      </c>
      <c r="Z23" s="32">
        <f t="shared" si="24"/>
        <v>9.5639865800865724</v>
      </c>
      <c r="AA23" s="32">
        <f t="shared" si="24"/>
        <v>2.1213110946196583</v>
      </c>
      <c r="AB23" s="32">
        <f t="shared" si="2"/>
        <v>3.4237607574824969</v>
      </c>
      <c r="AC23" s="32">
        <v>32.325200000000002</v>
      </c>
      <c r="AD23" s="32">
        <v>34.259885714285701</v>
      </c>
      <c r="AE23" s="32">
        <f t="shared" si="3"/>
        <v>154.85101724888622</v>
      </c>
      <c r="AF23" s="19">
        <v>151.8725</v>
      </c>
      <c r="AG23" s="52"/>
      <c r="AH23" s="7">
        <f t="shared" si="4"/>
        <v>1.9611959037259676E-2</v>
      </c>
      <c r="AI23" s="3">
        <f t="shared" si="5"/>
        <v>1.9611959037259676E-2</v>
      </c>
      <c r="AJ23" s="32">
        <f t="shared" si="6"/>
        <v>2.9785172488862202</v>
      </c>
      <c r="AK23" s="49">
        <f t="shared" si="7"/>
        <v>2.9785172488862202</v>
      </c>
    </row>
    <row r="24" spans="1:39" x14ac:dyDescent="0.35">
      <c r="A24" s="4" t="s">
        <v>64</v>
      </c>
      <c r="B24" s="5" t="s">
        <v>85</v>
      </c>
      <c r="C24" s="5">
        <v>2</v>
      </c>
      <c r="D24" s="41">
        <v>0.33630380798094234</v>
      </c>
      <c r="E24" s="5" t="s">
        <v>20</v>
      </c>
      <c r="F24" s="32">
        <f t="shared" ref="F24:AA24" si="25">F56*$AC$32</f>
        <v>0.62585042053184847</v>
      </c>
      <c r="G24" s="32">
        <f t="shared" si="25"/>
        <v>7.9792704019789689</v>
      </c>
      <c r="H24" s="32">
        <f t="shared" si="25"/>
        <v>0</v>
      </c>
      <c r="I24" s="32">
        <f t="shared" si="25"/>
        <v>0.1453730686456399</v>
      </c>
      <c r="J24" s="32">
        <f t="shared" si="25"/>
        <v>0</v>
      </c>
      <c r="K24" s="32">
        <f t="shared" si="25"/>
        <v>18.135910080395789</v>
      </c>
      <c r="L24" s="32">
        <f t="shared" si="25"/>
        <v>6.2824439455782253</v>
      </c>
      <c r="M24" s="32">
        <f t="shared" si="25"/>
        <v>3.9666716512059272</v>
      </c>
      <c r="N24" s="32">
        <f t="shared" si="25"/>
        <v>0</v>
      </c>
      <c r="O24" s="32">
        <f t="shared" si="25"/>
        <v>1.2797755720469939</v>
      </c>
      <c r="P24" s="32">
        <f t="shared" si="25"/>
        <v>3.9291727520098867</v>
      </c>
      <c r="Q24" s="32">
        <f t="shared" si="25"/>
        <v>0</v>
      </c>
      <c r="R24" s="32">
        <f t="shared" si="25"/>
        <v>0.10866470624613425</v>
      </c>
      <c r="S24" s="32">
        <f t="shared" si="25"/>
        <v>0</v>
      </c>
      <c r="T24" s="32">
        <f t="shared" si="25"/>
        <v>0.82921341249226954</v>
      </c>
      <c r="U24" s="32">
        <f t="shared" si="25"/>
        <v>0</v>
      </c>
      <c r="V24" s="32">
        <f t="shared" si="25"/>
        <v>0</v>
      </c>
      <c r="W24" s="32">
        <f t="shared" si="25"/>
        <v>0</v>
      </c>
      <c r="X24" s="32">
        <f t="shared" si="25"/>
        <v>1.6964745207173753</v>
      </c>
      <c r="Y24" s="32">
        <f t="shared" si="25"/>
        <v>2.6468859616573837</v>
      </c>
      <c r="Z24" s="32">
        <f t="shared" si="25"/>
        <v>11.521279418676475</v>
      </c>
      <c r="AA24" s="32">
        <f t="shared" si="25"/>
        <v>1.5962499319727792</v>
      </c>
      <c r="AB24" s="32">
        <f t="shared" si="2"/>
        <v>3.578824617619075</v>
      </c>
      <c r="AC24" s="32">
        <v>32.325200000000002</v>
      </c>
      <c r="AD24" s="32">
        <v>32.809480952380902</v>
      </c>
      <c r="AE24" s="32">
        <f t="shared" si="3"/>
        <v>129.45674141415569</v>
      </c>
      <c r="AF24" s="19">
        <v>141.89999999999998</v>
      </c>
      <c r="AG24" s="52"/>
      <c r="AH24" s="7">
        <f t="shared" si="4"/>
        <v>-8.7690335347739901E-2</v>
      </c>
      <c r="AI24" s="3">
        <f t="shared" si="5"/>
        <v>8.7690335347739901E-2</v>
      </c>
      <c r="AJ24" s="32">
        <f t="shared" si="6"/>
        <v>-12.443258585844291</v>
      </c>
      <c r="AK24" s="49">
        <f t="shared" si="7"/>
        <v>12.443258585844291</v>
      </c>
    </row>
    <row r="25" spans="1:39" x14ac:dyDescent="0.35">
      <c r="A25" s="4" t="s">
        <v>3</v>
      </c>
      <c r="B25" s="5" t="s">
        <v>85</v>
      </c>
      <c r="C25" s="5">
        <v>1</v>
      </c>
      <c r="D25" s="41">
        <v>1</v>
      </c>
      <c r="E25" s="5" t="s">
        <v>228</v>
      </c>
      <c r="F25" s="32">
        <f t="shared" ref="F25:AA25" si="26">F57*$AC$32</f>
        <v>0.55174605194805193</v>
      </c>
      <c r="G25" s="32">
        <f t="shared" si="26"/>
        <v>7.4394979220779218</v>
      </c>
      <c r="H25" s="32">
        <f t="shared" si="26"/>
        <v>0</v>
      </c>
      <c r="I25" s="32">
        <f t="shared" si="26"/>
        <v>7.2982555844155833E-2</v>
      </c>
      <c r="J25" s="32">
        <f t="shared" si="26"/>
        <v>0.80450306493506485</v>
      </c>
      <c r="K25" s="32">
        <f t="shared" si="26"/>
        <v>15.613438961038961</v>
      </c>
      <c r="L25" s="32">
        <f t="shared" si="26"/>
        <v>12.637584415584415</v>
      </c>
      <c r="M25" s="32">
        <f t="shared" si="26"/>
        <v>1.0840932467532467</v>
      </c>
      <c r="N25" s="32">
        <f t="shared" si="26"/>
        <v>0</v>
      </c>
      <c r="O25" s="32">
        <f t="shared" si="26"/>
        <v>1.3820940259740258</v>
      </c>
      <c r="P25" s="32">
        <f t="shared" si="26"/>
        <v>0.37578470129870123</v>
      </c>
      <c r="Q25" s="32">
        <f t="shared" si="26"/>
        <v>0</v>
      </c>
      <c r="R25" s="32">
        <f t="shared" si="26"/>
        <v>0</v>
      </c>
      <c r="S25" s="32">
        <f t="shared" si="26"/>
        <v>0</v>
      </c>
      <c r="T25" s="32">
        <f t="shared" si="26"/>
        <v>0</v>
      </c>
      <c r="U25" s="32">
        <f t="shared" si="26"/>
        <v>0</v>
      </c>
      <c r="V25" s="32">
        <f t="shared" si="26"/>
        <v>0</v>
      </c>
      <c r="W25" s="32">
        <f t="shared" si="26"/>
        <v>0</v>
      </c>
      <c r="X25" s="32">
        <f t="shared" si="26"/>
        <v>1.4052989610389608</v>
      </c>
      <c r="Y25" s="32">
        <f t="shared" si="26"/>
        <v>4.2366631168831166</v>
      </c>
      <c r="Z25" s="32">
        <f t="shared" si="26"/>
        <v>16.133798181818179</v>
      </c>
      <c r="AA25" s="32">
        <f t="shared" si="26"/>
        <v>1.4176522077922076</v>
      </c>
      <c r="AB25" s="32">
        <f t="shared" si="2"/>
        <v>1.1470540671550953</v>
      </c>
      <c r="AC25" s="32">
        <v>32.325200000000002</v>
      </c>
      <c r="AD25" s="32">
        <v>36.795699999999997</v>
      </c>
      <c r="AE25" s="32">
        <f t="shared" si="3"/>
        <v>133.42309148014209</v>
      </c>
      <c r="AF25" s="19">
        <v>149.63250000000002</v>
      </c>
      <c r="AG25" s="52"/>
      <c r="AH25" s="7">
        <f t="shared" si="4"/>
        <v>-0.10832812737779512</v>
      </c>
      <c r="AI25" s="3">
        <f t="shared" si="5"/>
        <v>0.10832812737779512</v>
      </c>
      <c r="AJ25" s="32">
        <f t="shared" si="6"/>
        <v>-16.209408519857931</v>
      </c>
      <c r="AK25" s="49">
        <f t="shared" si="7"/>
        <v>16.209408519857931</v>
      </c>
    </row>
    <row r="26" spans="1:39" ht="15" thickBot="1" x14ac:dyDescent="0.4">
      <c r="A26" s="41" t="s">
        <v>120</v>
      </c>
      <c r="B26" s="41" t="s">
        <v>117</v>
      </c>
      <c r="C26" s="5">
        <v>6</v>
      </c>
      <c r="D26" s="41">
        <v>0.53919490683131044</v>
      </c>
      <c r="E26" s="5" t="s">
        <v>107</v>
      </c>
      <c r="F26" s="32">
        <f t="shared" ref="F26:AA26" si="27">F58*$AC$32</f>
        <v>0.43538250363636255</v>
      </c>
      <c r="G26" s="32">
        <f t="shared" si="27"/>
        <v>5.6386528987012872</v>
      </c>
      <c r="H26" s="32">
        <f t="shared" si="27"/>
        <v>0</v>
      </c>
      <c r="I26" s="32">
        <f t="shared" si="27"/>
        <v>8.8029724103895993E-2</v>
      </c>
      <c r="J26" s="32">
        <f t="shared" si="27"/>
        <v>2.6980531350649348E-6</v>
      </c>
      <c r="K26" s="32">
        <f t="shared" si="27"/>
        <v>11.543433922077815</v>
      </c>
      <c r="L26" s="32">
        <f t="shared" si="27"/>
        <v>6.7828848389610386</v>
      </c>
      <c r="M26" s="32">
        <f t="shared" si="27"/>
        <v>3.4286230831168831</v>
      </c>
      <c r="N26" s="32">
        <f t="shared" si="27"/>
        <v>0.12267437480519479</v>
      </c>
      <c r="O26" s="32">
        <f t="shared" si="27"/>
        <v>1.1183918233766232</v>
      </c>
      <c r="P26" s="32">
        <f t="shared" si="27"/>
        <v>0.43483013246753244</v>
      </c>
      <c r="Q26" s="32">
        <f t="shared" si="27"/>
        <v>0</v>
      </c>
      <c r="R26" s="32">
        <f t="shared" si="27"/>
        <v>0</v>
      </c>
      <c r="S26" s="32">
        <f t="shared" si="27"/>
        <v>4.3139815558441451E-2</v>
      </c>
      <c r="T26" s="32">
        <f t="shared" si="27"/>
        <v>0.23446868077922076</v>
      </c>
      <c r="U26" s="32">
        <f t="shared" si="27"/>
        <v>0.34221580753246644</v>
      </c>
      <c r="V26" s="32">
        <f t="shared" si="27"/>
        <v>0</v>
      </c>
      <c r="W26" s="32">
        <f t="shared" si="27"/>
        <v>0</v>
      </c>
      <c r="X26" s="32">
        <f t="shared" si="27"/>
        <v>1.159796072727262</v>
      </c>
      <c r="Y26" s="32">
        <f t="shared" si="27"/>
        <v>3.7653103974025863</v>
      </c>
      <c r="Z26" s="32">
        <f t="shared" si="27"/>
        <v>7.8645323345454541</v>
      </c>
      <c r="AA26" s="32">
        <f t="shared" si="27"/>
        <v>1.0721361238960931</v>
      </c>
      <c r="AB26" s="32">
        <f t="shared" si="2"/>
        <v>4.2942754750726326</v>
      </c>
      <c r="AC26" s="32">
        <v>32.325200000000002</v>
      </c>
      <c r="AD26" s="32">
        <v>31.604305</v>
      </c>
      <c r="AE26" s="32">
        <f t="shared" si="3"/>
        <v>112.2982857068139</v>
      </c>
      <c r="AF26" s="19">
        <v>128.88200000000001</v>
      </c>
      <c r="AG26" s="52"/>
      <c r="AH26" s="7">
        <f t="shared" si="4"/>
        <v>-0.12867362620991377</v>
      </c>
      <c r="AI26" s="3">
        <f>ABS(AH26)</f>
        <v>0.12867362620991377</v>
      </c>
      <c r="AJ26" s="32">
        <f t="shared" si="6"/>
        <v>-16.583714293186105</v>
      </c>
      <c r="AK26" s="49">
        <f t="shared" si="7"/>
        <v>16.583714293186105</v>
      </c>
    </row>
    <row r="27" spans="1:39" x14ac:dyDescent="0.35">
      <c r="A27" s="129" t="s">
        <v>79</v>
      </c>
      <c r="B27" s="130"/>
      <c r="C27" s="130"/>
      <c r="D27" s="130"/>
      <c r="E27" s="131"/>
      <c r="F27" s="22">
        <f t="shared" ref="F27:AE27" si="28">AVERAGE(F5:F26)</f>
        <v>0.58222426164373964</v>
      </c>
      <c r="G27" s="22">
        <f t="shared" si="28"/>
        <v>8.2303351260731308</v>
      </c>
      <c r="H27" s="22">
        <f t="shared" si="28"/>
        <v>0</v>
      </c>
      <c r="I27" s="22">
        <f t="shared" si="28"/>
        <v>8.5347344318675328E-2</v>
      </c>
      <c r="J27" s="22">
        <f t="shared" si="28"/>
        <v>1.0233152715089462</v>
      </c>
      <c r="K27" s="22">
        <f t="shared" si="28"/>
        <v>16.678764040909751</v>
      </c>
      <c r="L27" s="22">
        <f t="shared" si="28"/>
        <v>9.3139769168870892</v>
      </c>
      <c r="M27" s="22">
        <f t="shared" si="28"/>
        <v>1.649580101896756</v>
      </c>
      <c r="N27" s="22">
        <f t="shared" si="28"/>
        <v>8.2330542774498236E-2</v>
      </c>
      <c r="O27" s="22">
        <f t="shared" si="28"/>
        <v>1.004859912760431</v>
      </c>
      <c r="P27" s="22">
        <f t="shared" si="28"/>
        <v>1.407432818475022</v>
      </c>
      <c r="Q27" s="22">
        <f t="shared" si="28"/>
        <v>0</v>
      </c>
      <c r="R27" s="22">
        <f t="shared" si="28"/>
        <v>4.9393048293697389E-3</v>
      </c>
      <c r="S27" s="22">
        <f t="shared" si="28"/>
        <v>0.18314629031759147</v>
      </c>
      <c r="T27" s="22">
        <f t="shared" si="28"/>
        <v>0.16112157486535106</v>
      </c>
      <c r="U27" s="22">
        <f t="shared" si="28"/>
        <v>4.3221357249114467E-2</v>
      </c>
      <c r="V27" s="22">
        <f t="shared" si="28"/>
        <v>0</v>
      </c>
      <c r="W27" s="22">
        <f t="shared" si="28"/>
        <v>0.25069541342384888</v>
      </c>
      <c r="X27" s="22">
        <f t="shared" si="28"/>
        <v>1.5854959329739857</v>
      </c>
      <c r="Y27" s="22">
        <f t="shared" si="28"/>
        <v>2.3205000587506657</v>
      </c>
      <c r="Z27" s="22">
        <f t="shared" si="28"/>
        <v>8.3501582309903331</v>
      </c>
      <c r="AA27" s="22">
        <f t="shared" si="28"/>
        <v>1.4512344699524506</v>
      </c>
      <c r="AB27" s="22">
        <f t="shared" si="28"/>
        <v>2.3708697704909127</v>
      </c>
      <c r="AC27" s="22">
        <f t="shared" si="28"/>
        <v>32.325200000000002</v>
      </c>
      <c r="AD27" s="22">
        <f t="shared" si="28"/>
        <v>32.443418444373833</v>
      </c>
      <c r="AE27" s="22">
        <f t="shared" si="28"/>
        <v>121.54816718546549</v>
      </c>
      <c r="AF27" s="22">
        <f>AVERAGE(AF4:AF26)</f>
        <v>123.81162878787882</v>
      </c>
      <c r="AG27" s="16" t="s">
        <v>70</v>
      </c>
      <c r="AH27" s="17">
        <f>AVERAGE(AH5:AH26)</f>
        <v>-1.1782728271518007E-2</v>
      </c>
      <c r="AI27" s="45">
        <f>AVERAGE(AI5:AI26)</f>
        <v>0.10987266910724379</v>
      </c>
      <c r="AJ27" s="17">
        <f>AVERAGE(AJ5:AJ26)</f>
        <v>-2.2634616024132921</v>
      </c>
      <c r="AK27" s="48">
        <f>AVERAGE(AK5:AK26)</f>
        <v>13.387882397118013</v>
      </c>
      <c r="AM27" s="2"/>
    </row>
    <row r="28" spans="1:39" ht="15" thickBot="1" x14ac:dyDescent="0.4">
      <c r="A28" s="122" t="s">
        <v>80</v>
      </c>
      <c r="B28" s="123"/>
      <c r="C28" s="123"/>
      <c r="D28" s="123"/>
      <c r="E28" s="124"/>
      <c r="F28" s="24">
        <f t="shared" ref="F28:AD28" si="29">AVERAGE(F5/$AE5, F6/$AE6, F7/$AE7, F8/$AE8, F9/$AE9, F10/$AE10, F11/$AE11, F12/$AE12, F13/$AE13, F14/$AE14, F15/$AE15, F16/$AE16, F17/$AE17, F18/$AE18, F19/$AE19, F20/$AE20, F21/$AE21, F22/$AE22,  F23/$AE23, F24/$AE24, F25/$AE25,F26/$AE26)</f>
        <v>4.5930038400087726E-3</v>
      </c>
      <c r="G28" s="24">
        <f t="shared" si="29"/>
        <v>6.5538907886072528E-2</v>
      </c>
      <c r="H28" s="24">
        <f t="shared" si="29"/>
        <v>0</v>
      </c>
      <c r="I28" s="24">
        <f t="shared" si="29"/>
        <v>6.8868298244547125E-4</v>
      </c>
      <c r="J28" s="24">
        <f t="shared" si="29"/>
        <v>8.4494761677935109E-3</v>
      </c>
      <c r="K28" s="24">
        <f t="shared" si="29"/>
        <v>0.13064333903817762</v>
      </c>
      <c r="L28" s="24">
        <f t="shared" si="29"/>
        <v>7.141462718360124E-2</v>
      </c>
      <c r="M28" s="24">
        <f t="shared" si="29"/>
        <v>1.294176421005026E-2</v>
      </c>
      <c r="N28" s="24">
        <f t="shared" si="29"/>
        <v>6.0016950549848249E-4</v>
      </c>
      <c r="O28" s="24">
        <f t="shared" si="29"/>
        <v>8.3539924279206063E-3</v>
      </c>
      <c r="P28" s="24">
        <f t="shared" si="29"/>
        <v>1.1095164233781676E-2</v>
      </c>
      <c r="Q28" s="24">
        <f t="shared" si="29"/>
        <v>0</v>
      </c>
      <c r="R28" s="24">
        <f t="shared" si="29"/>
        <v>3.8154095147258522E-5</v>
      </c>
      <c r="S28" s="24">
        <f t="shared" si="29"/>
        <v>1.2871849681625764E-3</v>
      </c>
      <c r="T28" s="24">
        <f t="shared" si="29"/>
        <v>1.2103711937113545E-3</v>
      </c>
      <c r="U28" s="24">
        <f t="shared" si="29"/>
        <v>3.7028406520921137E-4</v>
      </c>
      <c r="V28" s="24">
        <f t="shared" si="29"/>
        <v>0</v>
      </c>
      <c r="W28" s="24">
        <f t="shared" si="29"/>
        <v>1.7869796808463012E-3</v>
      </c>
      <c r="X28" s="24">
        <f t="shared" si="29"/>
        <v>1.2484503178732181E-2</v>
      </c>
      <c r="Y28" s="24">
        <f t="shared" si="29"/>
        <v>1.9877204469646328E-2</v>
      </c>
      <c r="Z28" s="24">
        <f t="shared" si="29"/>
        <v>6.9148035980959616E-2</v>
      </c>
      <c r="AA28" s="24">
        <f t="shared" si="29"/>
        <v>1.1438699302949691E-2</v>
      </c>
      <c r="AB28" s="24">
        <f t="shared" si="29"/>
        <v>2.2841449269981849E-2</v>
      </c>
      <c r="AC28" s="24">
        <f t="shared" si="29"/>
        <v>0.27345128599252438</v>
      </c>
      <c r="AD28" s="24">
        <f t="shared" si="29"/>
        <v>0.27174672032677921</v>
      </c>
      <c r="AE28" s="23" t="s">
        <v>81</v>
      </c>
      <c r="AF28" s="32">
        <f>PEARSON(AE5:AE26,AF5:AF26)</f>
        <v>0.58771784107194758</v>
      </c>
      <c r="AG28" s="18" t="s">
        <v>71</v>
      </c>
      <c r="AH28" s="1">
        <f>_xlfn.VAR.P(AH5:AH26)</f>
        <v>2.0249136888188215E-2</v>
      </c>
      <c r="AI28" s="1">
        <f>_xlfn.VAR.P(AI5:AI26)</f>
        <v>8.3159661569587612E-3</v>
      </c>
      <c r="AJ28" s="1">
        <f>_xlfn.VAR.P(AJ5:AJ26)</f>
        <v>288.12524789424657</v>
      </c>
      <c r="AK28" s="1">
        <f>_xlfn.VAR.P(AK5:AK26)</f>
        <v>114.01311124078356</v>
      </c>
    </row>
    <row r="29" spans="1:39" ht="16" thickBot="1" x14ac:dyDescent="0.4"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25"/>
      <c r="AF29" s="26"/>
      <c r="AG29" s="18" t="s">
        <v>72</v>
      </c>
      <c r="AH29" s="1">
        <f>_xlfn.STDEV.P(AH5:AH26)</f>
        <v>0.14229946200948271</v>
      </c>
      <c r="AI29" s="1">
        <f>_xlfn.STDEV.P(AI5:AI26)</f>
        <v>9.1191919362182308E-2</v>
      </c>
      <c r="AJ29" s="1">
        <f>_xlfn.STDEV.P(AJ5:AJ26)</f>
        <v>16.974252498836186</v>
      </c>
      <c r="AK29" s="1">
        <f>_xlfn.STDEV.P(AK5:AK26)</f>
        <v>10.677692224482946</v>
      </c>
    </row>
    <row r="30" spans="1:39" x14ac:dyDescent="0.35">
      <c r="L30" s="40"/>
      <c r="M30" s="40"/>
      <c r="Z30" s="40" t="s">
        <v>161</v>
      </c>
      <c r="AB30" s="56" t="s">
        <v>162</v>
      </c>
      <c r="AG30" s="27" t="s">
        <v>73</v>
      </c>
      <c r="AH30" s="1">
        <f>_xlfn.CONFIDENCE.NORM(1-0.95, AH29, COUNTA($E$5:$E$26))</f>
        <v>5.9462067935852014E-2</v>
      </c>
      <c r="AI30" s="28">
        <f>_xlfn.CONFIDENCE.NORM(1-0.95, AI29, COUNTA($E$5:$E$26))</f>
        <v>3.8105977547219928E-2</v>
      </c>
      <c r="AJ30" s="19">
        <f t="shared" ref="AJ30:AK30" si="30">_xlfn.CONFIDENCE.NORM(1-0.95, AJ29, COUNTA($E$5:$E$26))</f>
        <v>7.0929583358427788</v>
      </c>
      <c r="AK30" s="46">
        <f t="shared" si="30"/>
        <v>4.4618416084244465</v>
      </c>
    </row>
    <row r="31" spans="1:39" x14ac:dyDescent="0.35">
      <c r="L31" s="40"/>
      <c r="M31" s="40"/>
      <c r="Y31" s="40" t="s">
        <v>160</v>
      </c>
      <c r="Z31" s="40">
        <v>0.82</v>
      </c>
      <c r="AA31" s="40">
        <v>0.77</v>
      </c>
      <c r="AB31" s="40">
        <v>0.74</v>
      </c>
      <c r="AC31" s="40" t="s">
        <v>158</v>
      </c>
      <c r="AD31" s="40" t="s">
        <v>157</v>
      </c>
      <c r="AG31" s="27" t="s">
        <v>74</v>
      </c>
      <c r="AH31" s="1">
        <f>MIN(AH5:AH26)</f>
        <v>-0.21959354266400719</v>
      </c>
      <c r="AI31" s="28">
        <f>MIN(AI5:AI26)</f>
        <v>9.0107442930628112E-3</v>
      </c>
      <c r="AJ31" s="19">
        <f>MIN(AJ5:AJ26)</f>
        <v>-31.008804159584457</v>
      </c>
      <c r="AK31" s="46">
        <f>MIN(AK5:AK26)</f>
        <v>1.009462990845563</v>
      </c>
    </row>
    <row r="32" spans="1:39" ht="15" thickBot="1" x14ac:dyDescent="0.4">
      <c r="L32" s="40"/>
      <c r="M32" s="40"/>
      <c r="Y32" s="40" t="s">
        <v>154</v>
      </c>
      <c r="Z32" s="40">
        <f>Z31/AA31</f>
        <v>1.0649350649350648</v>
      </c>
      <c r="AB32" s="40">
        <f>Z31/AB31</f>
        <v>1.1081081081081081</v>
      </c>
      <c r="AC32" s="40">
        <f>Z32</f>
        <v>1.0649350649350648</v>
      </c>
      <c r="AD32" s="40">
        <f>0.28279166/0.073384305</f>
        <v>3.8535714142145245</v>
      </c>
      <c r="AG32" s="29" t="s">
        <v>46</v>
      </c>
      <c r="AH32" s="24">
        <f>MAX(AH5:AH26)</f>
        <v>0.33512740069842573</v>
      </c>
      <c r="AI32" s="30">
        <f>MAX(AI5:AI26)</f>
        <v>0.33512740069842573</v>
      </c>
      <c r="AJ32" s="31">
        <f>MAX(AJ5:AJ26)</f>
        <v>36.264136029576648</v>
      </c>
      <c r="AK32" s="47">
        <f>MAX(AK5:AK26)</f>
        <v>36.264136029576648</v>
      </c>
    </row>
    <row r="33" spans="1:37" ht="15" thickBot="1" x14ac:dyDescent="0.4">
      <c r="L33" s="40"/>
      <c r="M33" s="40"/>
    </row>
    <row r="34" spans="1:37" ht="15.5" thickTop="1" thickBot="1" x14ac:dyDescent="0.4">
      <c r="A34" s="6" t="s">
        <v>222</v>
      </c>
      <c r="B34" s="79" t="s">
        <v>223</v>
      </c>
      <c r="L34" s="40"/>
      <c r="M34" s="40"/>
    </row>
    <row r="35" spans="1:37" ht="15" thickTop="1" x14ac:dyDescent="0.35">
      <c r="A35" s="127" t="s">
        <v>2</v>
      </c>
      <c r="B35" s="127" t="s">
        <v>21</v>
      </c>
      <c r="C35" s="127" t="s">
        <v>22</v>
      </c>
      <c r="D35" s="127" t="s">
        <v>51</v>
      </c>
      <c r="E35" s="127" t="s">
        <v>23</v>
      </c>
      <c r="F35" s="125" t="s">
        <v>75</v>
      </c>
      <c r="G35" s="126"/>
      <c r="H35" s="126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6"/>
      <c r="U35" s="126"/>
      <c r="V35" s="126"/>
      <c r="W35" s="126"/>
      <c r="X35" s="126"/>
      <c r="Y35" s="126"/>
      <c r="Z35" s="126"/>
      <c r="AA35" s="126"/>
      <c r="AB35" s="126"/>
      <c r="AC35" s="126"/>
      <c r="AD35" s="126"/>
      <c r="AE35" s="127" t="s">
        <v>76</v>
      </c>
      <c r="AF35" s="127" t="s">
        <v>77</v>
      </c>
      <c r="AG35" s="42"/>
      <c r="AH35" s="127" t="s">
        <v>67</v>
      </c>
      <c r="AI35" s="127" t="s">
        <v>68</v>
      </c>
      <c r="AJ35" s="127" t="s">
        <v>69</v>
      </c>
      <c r="AK35" s="132" t="s">
        <v>78</v>
      </c>
    </row>
    <row r="36" spans="1:37" ht="15" customHeight="1" x14ac:dyDescent="0.35">
      <c r="A36" s="128"/>
      <c r="B36" s="128"/>
      <c r="C36" s="128"/>
      <c r="D36" s="128"/>
      <c r="E36" s="128"/>
      <c r="F36" s="21" t="s">
        <v>123</v>
      </c>
      <c r="G36" s="21" t="s">
        <v>124</v>
      </c>
      <c r="H36" s="21" t="s">
        <v>125</v>
      </c>
      <c r="I36" s="21" t="s">
        <v>126</v>
      </c>
      <c r="J36" s="21" t="s">
        <v>127</v>
      </c>
      <c r="K36" s="21" t="s">
        <v>128</v>
      </c>
      <c r="L36" s="21" t="s">
        <v>129</v>
      </c>
      <c r="M36" s="21" t="s">
        <v>130</v>
      </c>
      <c r="N36" s="21" t="s">
        <v>131</v>
      </c>
      <c r="O36" s="21" t="s">
        <v>132</v>
      </c>
      <c r="P36" s="21" t="s">
        <v>133</v>
      </c>
      <c r="Q36" s="21" t="s">
        <v>134</v>
      </c>
      <c r="R36" s="21" t="s">
        <v>135</v>
      </c>
      <c r="S36" s="21" t="s">
        <v>136</v>
      </c>
      <c r="T36" s="21" t="s">
        <v>137</v>
      </c>
      <c r="U36" s="21" t="s">
        <v>138</v>
      </c>
      <c r="V36" s="21" t="s">
        <v>139</v>
      </c>
      <c r="W36" s="21" t="s">
        <v>140</v>
      </c>
      <c r="X36" s="21" t="s">
        <v>141</v>
      </c>
      <c r="Y36" s="21" t="s">
        <v>142</v>
      </c>
      <c r="Z36" s="21" t="s">
        <v>143</v>
      </c>
      <c r="AA36" s="21" t="s">
        <v>144</v>
      </c>
      <c r="AB36" s="21" t="s">
        <v>145</v>
      </c>
      <c r="AC36" s="21" t="s">
        <v>84</v>
      </c>
      <c r="AD36" s="21" t="s">
        <v>83</v>
      </c>
      <c r="AE36" s="128"/>
      <c r="AF36" s="128"/>
      <c r="AG36" s="52"/>
      <c r="AH36" s="128"/>
      <c r="AI36" s="128"/>
      <c r="AJ36" s="128"/>
      <c r="AK36" s="133"/>
    </row>
    <row r="37" spans="1:37" x14ac:dyDescent="0.35">
      <c r="A37" s="44" t="s">
        <v>65</v>
      </c>
      <c r="B37" s="13" t="s">
        <v>117</v>
      </c>
      <c r="C37" s="5">
        <v>2</v>
      </c>
      <c r="D37" s="41">
        <v>0.48469828306774893</v>
      </c>
      <c r="E37" s="5" t="s">
        <v>94</v>
      </c>
      <c r="F37" s="32">
        <v>0.38798300000000002</v>
      </c>
      <c r="G37" s="32">
        <v>7.5883000000000003</v>
      </c>
      <c r="H37" s="32">
        <v>0</v>
      </c>
      <c r="I37" s="32">
        <v>4.8799599999999999E-2</v>
      </c>
      <c r="J37" s="32">
        <v>0</v>
      </c>
      <c r="K37" s="32">
        <v>10.828099999999999</v>
      </c>
      <c r="L37" s="32">
        <v>6.6522899999999998</v>
      </c>
      <c r="M37" s="32">
        <v>0</v>
      </c>
      <c r="N37" s="32">
        <v>0</v>
      </c>
      <c r="O37" s="32">
        <v>2.0246599999999999</v>
      </c>
      <c r="P37" s="32">
        <v>0</v>
      </c>
      <c r="Q37" s="32">
        <v>0</v>
      </c>
      <c r="R37" s="32">
        <v>0</v>
      </c>
      <c r="S37" s="32">
        <v>0</v>
      </c>
      <c r="T37" s="32">
        <v>0</v>
      </c>
      <c r="U37" s="32">
        <v>0</v>
      </c>
      <c r="V37" s="32">
        <v>0</v>
      </c>
      <c r="W37" s="32">
        <v>0</v>
      </c>
      <c r="X37" s="32">
        <v>1.0872299999999999</v>
      </c>
      <c r="Y37" s="32">
        <v>3.0554890000000001</v>
      </c>
      <c r="Z37" s="32">
        <v>4.2375730000000003</v>
      </c>
      <c r="AA37" s="32">
        <v>0.91595599999999999</v>
      </c>
      <c r="AB37" s="32">
        <v>0.23739399999999999</v>
      </c>
      <c r="AC37" s="32">
        <v>32.325200000000002</v>
      </c>
      <c r="AD37" s="32">
        <v>30.962299999999999</v>
      </c>
      <c r="AE37" s="32">
        <f>SUM(F37:AD37)</f>
        <v>100.35127460000001</v>
      </c>
      <c r="AF37" s="19">
        <v>108.2825</v>
      </c>
      <c r="AG37" s="52"/>
      <c r="AH37" s="7">
        <f>(AE37-AF37)/AF37</f>
        <v>-7.3245680511624583E-2</v>
      </c>
      <c r="AI37" s="14">
        <f>ABS(AH37)</f>
        <v>7.3245680511624583E-2</v>
      </c>
      <c r="AJ37" s="15">
        <f>AE37-AF37</f>
        <v>-7.9312253999999882</v>
      </c>
      <c r="AK37" s="48">
        <f>ABS(AJ37)</f>
        <v>7.9312253999999882</v>
      </c>
    </row>
    <row r="38" spans="1:37" x14ac:dyDescent="0.35">
      <c r="A38" s="4" t="s">
        <v>65</v>
      </c>
      <c r="B38" s="5" t="s">
        <v>117</v>
      </c>
      <c r="C38" s="5">
        <v>2</v>
      </c>
      <c r="D38" s="41">
        <v>0.51530171693225113</v>
      </c>
      <c r="E38" s="5" t="s">
        <v>95</v>
      </c>
      <c r="F38" s="32">
        <v>0.44527</v>
      </c>
      <c r="G38" s="32">
        <v>5.8075099999999997</v>
      </c>
      <c r="H38" s="32">
        <v>0</v>
      </c>
      <c r="I38" s="32">
        <v>4.8425599999999999E-2</v>
      </c>
      <c r="J38" s="32">
        <v>0</v>
      </c>
      <c r="K38" s="32">
        <v>11.194699999999999</v>
      </c>
      <c r="L38" s="32">
        <v>7.8784799999999997</v>
      </c>
      <c r="M38" s="32">
        <v>0</v>
      </c>
      <c r="N38" s="32">
        <v>0</v>
      </c>
      <c r="O38" s="32">
        <v>1.93486</v>
      </c>
      <c r="P38" s="32">
        <v>0</v>
      </c>
      <c r="Q38" s="32">
        <v>0</v>
      </c>
      <c r="R38" s="32">
        <v>0</v>
      </c>
      <c r="S38" s="32">
        <v>0</v>
      </c>
      <c r="T38" s="32">
        <v>0</v>
      </c>
      <c r="U38" s="32">
        <v>0</v>
      </c>
      <c r="V38" s="32">
        <v>0</v>
      </c>
      <c r="W38" s="32">
        <v>0</v>
      </c>
      <c r="X38" s="32">
        <v>1.2410600000000001</v>
      </c>
      <c r="Y38" s="32">
        <v>2.848112</v>
      </c>
      <c r="Z38" s="32">
        <v>4.1631970000000003</v>
      </c>
      <c r="AA38" s="32">
        <v>1.06592</v>
      </c>
      <c r="AB38" s="32">
        <v>0.18249299999999999</v>
      </c>
      <c r="AC38" s="32">
        <v>32.325200000000002</v>
      </c>
      <c r="AD38" s="32">
        <v>31.286200000000001</v>
      </c>
      <c r="AE38" s="32">
        <f t="shared" ref="AE38:AE58" si="31">SUM(F38:AD38)</f>
        <v>100.42142760000002</v>
      </c>
      <c r="AF38" s="19">
        <v>101.10499999999999</v>
      </c>
      <c r="AG38" s="52"/>
      <c r="AH38" s="7">
        <f t="shared" ref="AH38:AH58" si="32">(AE38-AF38)/AF38</f>
        <v>-6.7610147866077287E-3</v>
      </c>
      <c r="AI38" s="3">
        <f t="shared" ref="AI38:AI58" si="33">ABS(AH38)</f>
        <v>6.7610147866077287E-3</v>
      </c>
      <c r="AJ38" s="32">
        <f t="shared" ref="AJ38:AJ58" si="34">AE38-AF38</f>
        <v>-0.68357239999997432</v>
      </c>
      <c r="AK38" s="49">
        <f t="shared" ref="AK38:AK58" si="35">ABS(AJ38)</f>
        <v>0.68357239999997432</v>
      </c>
    </row>
    <row r="39" spans="1:37" x14ac:dyDescent="0.35">
      <c r="A39" s="4" t="s">
        <v>66</v>
      </c>
      <c r="B39" s="5" t="s">
        <v>117</v>
      </c>
      <c r="C39" s="5">
        <v>2</v>
      </c>
      <c r="D39" s="41">
        <v>0.75690314213498466</v>
      </c>
      <c r="E39" s="5" t="s">
        <v>96</v>
      </c>
      <c r="F39" s="32">
        <v>0.75860499999999997</v>
      </c>
      <c r="G39" s="32">
        <v>10.5528</v>
      </c>
      <c r="H39" s="32">
        <v>0</v>
      </c>
      <c r="I39" s="32">
        <v>4.1414100000000002E-2</v>
      </c>
      <c r="J39" s="32">
        <v>0.97070100000000004</v>
      </c>
      <c r="K39" s="32">
        <v>20.8383</v>
      </c>
      <c r="L39" s="32">
        <v>5.57761</v>
      </c>
      <c r="M39" s="32">
        <v>1.9501599999999999</v>
      </c>
      <c r="N39" s="32">
        <v>0</v>
      </c>
      <c r="O39" s="32">
        <v>4.7840600000000002</v>
      </c>
      <c r="P39" s="32">
        <v>7.5602000000000003E-2</v>
      </c>
      <c r="Q39" s="32">
        <v>0</v>
      </c>
      <c r="R39" s="32">
        <v>0</v>
      </c>
      <c r="S39" s="32">
        <v>0</v>
      </c>
      <c r="T39" s="32">
        <v>1.22373</v>
      </c>
      <c r="U39" s="32">
        <v>0</v>
      </c>
      <c r="V39" s="32">
        <v>0</v>
      </c>
      <c r="W39" s="32">
        <v>0</v>
      </c>
      <c r="X39" s="32">
        <v>1.9975400000000001</v>
      </c>
      <c r="Y39" s="32">
        <v>2.67408</v>
      </c>
      <c r="Z39" s="32">
        <v>8.3492850000000001</v>
      </c>
      <c r="AA39" s="32">
        <v>1.5501100000000001</v>
      </c>
      <c r="AB39" s="32">
        <v>0.593804</v>
      </c>
      <c r="AC39" s="32">
        <v>32.325200000000002</v>
      </c>
      <c r="AD39" s="32">
        <v>30.840499999999999</v>
      </c>
      <c r="AE39" s="32">
        <f t="shared" si="31"/>
        <v>125.10350110000002</v>
      </c>
      <c r="AF39" s="19">
        <v>137.13999999999999</v>
      </c>
      <c r="AG39" s="52"/>
      <c r="AH39" s="7">
        <f t="shared" si="32"/>
        <v>-8.7767966311797951E-2</v>
      </c>
      <c r="AI39" s="3">
        <f t="shared" si="33"/>
        <v>8.7767966311797951E-2</v>
      </c>
      <c r="AJ39" s="32">
        <f t="shared" si="34"/>
        <v>-12.03649889999997</v>
      </c>
      <c r="AK39" s="49">
        <f t="shared" si="35"/>
        <v>12.03649889999997</v>
      </c>
    </row>
    <row r="40" spans="1:37" ht="15.75" customHeight="1" x14ac:dyDescent="0.35">
      <c r="A40" s="4" t="s">
        <v>66</v>
      </c>
      <c r="B40" s="5" t="s">
        <v>117</v>
      </c>
      <c r="C40" s="5">
        <v>2</v>
      </c>
      <c r="D40" s="41">
        <v>0.24309685786501534</v>
      </c>
      <c r="E40" s="5" t="s">
        <v>97</v>
      </c>
      <c r="F40" s="32">
        <v>6.1256499999999998E-2</v>
      </c>
      <c r="G40" s="32">
        <v>0.79422099999999995</v>
      </c>
      <c r="H40" s="32">
        <v>0</v>
      </c>
      <c r="I40" s="32">
        <v>1.51226E-2</v>
      </c>
      <c r="J40" s="32">
        <v>8.7947200000000004E-6</v>
      </c>
      <c r="K40" s="32">
        <v>1.65655</v>
      </c>
      <c r="L40" s="32">
        <v>0.60741699999999998</v>
      </c>
      <c r="M40" s="32">
        <v>0.52572600000000003</v>
      </c>
      <c r="N40" s="32">
        <v>8.5694300000000001E-2</v>
      </c>
      <c r="O40" s="32">
        <v>0.15618199999999999</v>
      </c>
      <c r="P40" s="32">
        <v>0</v>
      </c>
      <c r="Q40" s="32">
        <v>0</v>
      </c>
      <c r="R40" s="32">
        <v>0</v>
      </c>
      <c r="S40" s="32">
        <v>0</v>
      </c>
      <c r="T40" s="32">
        <v>0</v>
      </c>
      <c r="U40" s="32">
        <v>0.17929899999999999</v>
      </c>
      <c r="V40" s="32">
        <v>0</v>
      </c>
      <c r="W40" s="32">
        <v>0</v>
      </c>
      <c r="X40" s="32">
        <v>0.16772999999999999</v>
      </c>
      <c r="Y40" s="32">
        <v>1.740572</v>
      </c>
      <c r="Z40" s="32">
        <v>5.8425250000000002</v>
      </c>
      <c r="AA40" s="32">
        <v>0.16292400000000001</v>
      </c>
      <c r="AB40" s="32">
        <v>0.17563000000000001</v>
      </c>
      <c r="AC40" s="32">
        <v>32.325200000000002</v>
      </c>
      <c r="AD40" s="32">
        <v>40.691899999999997</v>
      </c>
      <c r="AE40" s="32">
        <f t="shared" si="31"/>
        <v>85.187958194719997</v>
      </c>
      <c r="AF40" s="19">
        <v>103.31400000000001</v>
      </c>
      <c r="AG40" s="52"/>
      <c r="AH40" s="7">
        <f t="shared" si="32"/>
        <v>-0.17544613319859853</v>
      </c>
      <c r="AI40" s="3">
        <f t="shared" si="33"/>
        <v>0.17544613319859853</v>
      </c>
      <c r="AJ40" s="32">
        <f t="shared" si="34"/>
        <v>-18.126041805280011</v>
      </c>
      <c r="AK40" s="49">
        <f t="shared" si="35"/>
        <v>18.126041805280011</v>
      </c>
    </row>
    <row r="41" spans="1:37" x14ac:dyDescent="0.35">
      <c r="A41" s="4" t="s">
        <v>118</v>
      </c>
      <c r="B41" s="5" t="s">
        <v>85</v>
      </c>
      <c r="C41" s="5">
        <v>1</v>
      </c>
      <c r="D41" s="41">
        <v>1</v>
      </c>
      <c r="E41" s="5" t="s">
        <v>98</v>
      </c>
      <c r="F41" s="32">
        <v>0.55561000000000005</v>
      </c>
      <c r="G41" s="32">
        <v>17.6022</v>
      </c>
      <c r="H41" s="32">
        <v>0</v>
      </c>
      <c r="I41" s="32">
        <v>7.8184799999999997E-5</v>
      </c>
      <c r="J41" s="32">
        <v>0.59452799999999995</v>
      </c>
      <c r="K41" s="32">
        <v>15.763999999999999</v>
      </c>
      <c r="L41" s="32">
        <v>1.2125999999999999</v>
      </c>
      <c r="M41" s="32">
        <v>2.63626E-2</v>
      </c>
      <c r="N41" s="32">
        <v>0</v>
      </c>
      <c r="O41" s="32">
        <v>3.6379400000000002E-4</v>
      </c>
      <c r="P41" s="32">
        <v>4.7291600000000003</v>
      </c>
      <c r="Q41" s="32">
        <v>0</v>
      </c>
      <c r="R41" s="32">
        <v>0</v>
      </c>
      <c r="S41" s="32">
        <v>0</v>
      </c>
      <c r="T41" s="32">
        <v>9.2325199999999993E-3</v>
      </c>
      <c r="U41" s="32">
        <v>0</v>
      </c>
      <c r="V41" s="32">
        <v>0</v>
      </c>
      <c r="W41" s="32">
        <v>0</v>
      </c>
      <c r="X41" s="32">
        <v>1.5760099999999999</v>
      </c>
      <c r="Y41" s="32">
        <v>0.33618199999999998</v>
      </c>
      <c r="Z41" s="32">
        <v>0.55086719200000001</v>
      </c>
      <c r="AA41" s="32">
        <v>1.2915399999999999</v>
      </c>
      <c r="AB41" s="32">
        <v>0.27127000000000001</v>
      </c>
      <c r="AC41" s="32">
        <v>32.325200000000002</v>
      </c>
      <c r="AD41" s="32">
        <v>33.268099999999997</v>
      </c>
      <c r="AE41" s="32">
        <f t="shared" si="31"/>
        <v>110.11330429079999</v>
      </c>
      <c r="AF41" s="19">
        <v>105.41333333333334</v>
      </c>
      <c r="AG41" s="52"/>
      <c r="AH41" s="7">
        <f t="shared" si="32"/>
        <v>4.458611457247641E-2</v>
      </c>
      <c r="AI41" s="3">
        <f t="shared" si="33"/>
        <v>4.458611457247641E-2</v>
      </c>
      <c r="AJ41" s="32">
        <f t="shared" si="34"/>
        <v>4.6999709574666468</v>
      </c>
      <c r="AK41" s="49">
        <f t="shared" si="35"/>
        <v>4.6999709574666468</v>
      </c>
    </row>
    <row r="42" spans="1:37" x14ac:dyDescent="0.35">
      <c r="A42" s="4" t="s">
        <v>8</v>
      </c>
      <c r="B42" s="5" t="s">
        <v>85</v>
      </c>
      <c r="C42" s="5">
        <v>5</v>
      </c>
      <c r="D42" s="41">
        <v>0.19567872270042602</v>
      </c>
      <c r="E42" s="5" t="s">
        <v>87</v>
      </c>
      <c r="F42" s="32">
        <v>0.3506512</v>
      </c>
      <c r="G42" s="32">
        <v>4.5879490000000001</v>
      </c>
      <c r="H42" s="32">
        <v>0</v>
      </c>
      <c r="I42" s="32">
        <v>0.1488206</v>
      </c>
      <c r="J42" s="32">
        <v>1.1195390000000001</v>
      </c>
      <c r="K42" s="32">
        <v>8.4616489999999995</v>
      </c>
      <c r="L42" s="32">
        <v>1.887521</v>
      </c>
      <c r="M42" s="32">
        <v>0.90783939999999996</v>
      </c>
      <c r="N42" s="32">
        <v>0</v>
      </c>
      <c r="O42" s="32">
        <v>0.70788089999999904</v>
      </c>
      <c r="P42" s="32">
        <v>1.258672</v>
      </c>
      <c r="Q42" s="32">
        <v>0</v>
      </c>
      <c r="R42" s="32">
        <v>0</v>
      </c>
      <c r="S42" s="32">
        <v>0</v>
      </c>
      <c r="T42" s="32">
        <v>0</v>
      </c>
      <c r="U42" s="32">
        <v>0</v>
      </c>
      <c r="V42" s="32">
        <v>0</v>
      </c>
      <c r="W42" s="32">
        <v>0.10114036999999999</v>
      </c>
      <c r="X42" s="32">
        <v>0.90967029999999904</v>
      </c>
      <c r="Y42" s="32">
        <v>1.2159340999999999</v>
      </c>
      <c r="Z42" s="32">
        <v>0.56685591700000004</v>
      </c>
      <c r="AA42" s="32">
        <v>0.93268289999999998</v>
      </c>
      <c r="AB42" s="32">
        <v>2.4715389999999999</v>
      </c>
      <c r="AC42" s="32">
        <v>32.325200000000002</v>
      </c>
      <c r="AD42" s="32">
        <v>22.041889999999999</v>
      </c>
      <c r="AE42" s="32">
        <f t="shared" si="31"/>
        <v>79.995434686999999</v>
      </c>
      <c r="AF42" s="19">
        <v>93.59333333333332</v>
      </c>
      <c r="AG42" s="52"/>
      <c r="AH42" s="7">
        <f t="shared" si="32"/>
        <v>-0.1452870430194457</v>
      </c>
      <c r="AI42" s="3">
        <f t="shared" si="33"/>
        <v>0.1452870430194457</v>
      </c>
      <c r="AJ42" s="32">
        <f t="shared" si="34"/>
        <v>-13.59789864633332</v>
      </c>
      <c r="AK42" s="49">
        <f t="shared" si="35"/>
        <v>13.59789864633332</v>
      </c>
    </row>
    <row r="43" spans="1:37" x14ac:dyDescent="0.35">
      <c r="A43" s="4" t="s">
        <v>8</v>
      </c>
      <c r="B43" s="5" t="s">
        <v>85</v>
      </c>
      <c r="C43" s="5">
        <v>5</v>
      </c>
      <c r="D43" s="41">
        <v>0.72305674363694006</v>
      </c>
      <c r="E43" s="5" t="s">
        <v>88</v>
      </c>
      <c r="F43" s="32">
        <v>0.20913782178217799</v>
      </c>
      <c r="G43" s="32">
        <v>2.70091960396039</v>
      </c>
      <c r="H43" s="32">
        <v>0</v>
      </c>
      <c r="I43" s="32">
        <v>4.8853443564356398E-2</v>
      </c>
      <c r="J43" s="32">
        <v>0.76006495049504896</v>
      </c>
      <c r="K43" s="32">
        <v>6.3612390099009897</v>
      </c>
      <c r="L43" s="32">
        <v>2.0870671287128699</v>
      </c>
      <c r="M43" s="32">
        <v>1.2582234950494999</v>
      </c>
      <c r="N43" s="32">
        <v>0</v>
      </c>
      <c r="O43" s="32">
        <v>0.44064797029702901</v>
      </c>
      <c r="P43" s="32">
        <v>0.87237755445544496</v>
      </c>
      <c r="Q43" s="32">
        <v>0</v>
      </c>
      <c r="R43" s="32">
        <v>0</v>
      </c>
      <c r="S43" s="32">
        <v>0</v>
      </c>
      <c r="T43" s="32">
        <v>0</v>
      </c>
      <c r="U43" s="32">
        <v>0</v>
      </c>
      <c r="V43" s="32">
        <v>0</v>
      </c>
      <c r="W43" s="32">
        <v>0</v>
      </c>
      <c r="X43" s="32">
        <v>0.5744860990099</v>
      </c>
      <c r="Y43" s="32">
        <v>3.01255164356435</v>
      </c>
      <c r="Z43" s="32">
        <v>1.42678793267326</v>
      </c>
      <c r="AA43" s="32">
        <v>0.55629995049504899</v>
      </c>
      <c r="AB43" s="32">
        <v>4.0134163366336599</v>
      </c>
      <c r="AC43" s="32">
        <v>32.325200000000002</v>
      </c>
      <c r="AD43" s="32">
        <v>18.822955445544501</v>
      </c>
      <c r="AE43" s="32">
        <f t="shared" si="31"/>
        <v>75.47022838613853</v>
      </c>
      <c r="AF43" s="19">
        <v>109.08799999999999</v>
      </c>
      <c r="AG43" s="52"/>
      <c r="AH43" s="7">
        <f t="shared" si="32"/>
        <v>-0.3081711243570463</v>
      </c>
      <c r="AI43" s="3">
        <f t="shared" si="33"/>
        <v>0.3081711243570463</v>
      </c>
      <c r="AJ43" s="32">
        <f t="shared" si="34"/>
        <v>-33.617771613861464</v>
      </c>
      <c r="AK43" s="49">
        <f t="shared" si="35"/>
        <v>33.617771613861464</v>
      </c>
    </row>
    <row r="44" spans="1:37" x14ac:dyDescent="0.35">
      <c r="A44" s="4" t="s">
        <v>62</v>
      </c>
      <c r="B44" s="5" t="s">
        <v>85</v>
      </c>
      <c r="C44" s="5">
        <v>3</v>
      </c>
      <c r="D44" s="41">
        <v>0.4778012295270837</v>
      </c>
      <c r="E44" s="5" t="s">
        <v>9</v>
      </c>
      <c r="F44" s="32">
        <v>0.129268555555555</v>
      </c>
      <c r="G44" s="32">
        <v>1.6791499999999999</v>
      </c>
      <c r="H44" s="32">
        <v>0</v>
      </c>
      <c r="I44" s="32">
        <v>2.2608922222222199E-2</v>
      </c>
      <c r="J44" s="32">
        <v>0</v>
      </c>
      <c r="K44" s="32">
        <v>4.5418344444444401</v>
      </c>
      <c r="L44" s="32">
        <v>2.3117944444444398</v>
      </c>
      <c r="M44" s="32">
        <v>0.95281483333333306</v>
      </c>
      <c r="N44" s="32">
        <v>0</v>
      </c>
      <c r="O44" s="32">
        <v>0.58395005555555501</v>
      </c>
      <c r="P44" s="32">
        <v>9.8407777777777696E-8</v>
      </c>
      <c r="Q44" s="32">
        <v>0</v>
      </c>
      <c r="R44" s="32">
        <v>0</v>
      </c>
      <c r="S44" s="32">
        <v>0</v>
      </c>
      <c r="T44" s="32">
        <v>0</v>
      </c>
      <c r="U44" s="32">
        <v>0</v>
      </c>
      <c r="V44" s="32">
        <v>0</v>
      </c>
      <c r="W44" s="32">
        <v>0</v>
      </c>
      <c r="X44" s="32">
        <v>0.34840961111111102</v>
      </c>
      <c r="Y44" s="32">
        <v>3.68913222222222</v>
      </c>
      <c r="Z44" s="32">
        <v>20.504499999999901</v>
      </c>
      <c r="AA44" s="32">
        <v>0.34384988888888801</v>
      </c>
      <c r="AB44" s="32">
        <v>0.172705722222222</v>
      </c>
      <c r="AC44" s="32">
        <v>32.325200000000002</v>
      </c>
      <c r="AD44" s="32">
        <v>37.763083333333299</v>
      </c>
      <c r="AE44" s="32">
        <f t="shared" si="31"/>
        <v>105.36830213174096</v>
      </c>
      <c r="AF44" s="19">
        <v>109.15999999999998</v>
      </c>
      <c r="AG44" s="52"/>
      <c r="AH44" s="7">
        <f t="shared" si="32"/>
        <v>-3.4735231479104269E-2</v>
      </c>
      <c r="AI44" s="3">
        <f t="shared" si="33"/>
        <v>3.4735231479104269E-2</v>
      </c>
      <c r="AJ44" s="32">
        <f t="shared" si="34"/>
        <v>-3.7916978682590212</v>
      </c>
      <c r="AK44" s="49">
        <f t="shared" si="35"/>
        <v>3.7916978682590212</v>
      </c>
    </row>
    <row r="45" spans="1:37" x14ac:dyDescent="0.35">
      <c r="A45" s="4" t="s">
        <v>62</v>
      </c>
      <c r="B45" s="5" t="s">
        <v>85</v>
      </c>
      <c r="C45" s="5">
        <v>3</v>
      </c>
      <c r="D45" s="41">
        <v>0.49372793717798646</v>
      </c>
      <c r="E45" s="5" t="s">
        <v>18</v>
      </c>
      <c r="F45" s="32">
        <v>0.453994333333333</v>
      </c>
      <c r="G45" s="32">
        <v>5.7885599999999897</v>
      </c>
      <c r="H45" s="32">
        <v>0</v>
      </c>
      <c r="I45" s="32">
        <v>4.3455233333333301E-2</v>
      </c>
      <c r="J45" s="32">
        <v>3.0764366666666598</v>
      </c>
      <c r="K45" s="32">
        <v>11.654299999999999</v>
      </c>
      <c r="L45" s="32">
        <v>7.4483233333333301</v>
      </c>
      <c r="M45" s="32">
        <v>3.6937233333333301</v>
      </c>
      <c r="N45" s="32">
        <v>0</v>
      </c>
      <c r="O45" s="32">
        <v>0.52378066666666601</v>
      </c>
      <c r="P45" s="32">
        <v>0</v>
      </c>
      <c r="Q45" s="32">
        <v>0</v>
      </c>
      <c r="R45" s="32">
        <v>0</v>
      </c>
      <c r="S45" s="32">
        <v>0</v>
      </c>
      <c r="T45" s="32">
        <v>0</v>
      </c>
      <c r="U45" s="32">
        <v>0</v>
      </c>
      <c r="V45" s="32">
        <v>0</v>
      </c>
      <c r="W45" s="32">
        <v>0</v>
      </c>
      <c r="X45" s="32">
        <v>1.23688</v>
      </c>
      <c r="Y45" s="32">
        <v>2.5991399999999998</v>
      </c>
      <c r="Z45" s="32">
        <v>14.657303333333299</v>
      </c>
      <c r="AA45" s="32">
        <v>1.1706366666666601</v>
      </c>
      <c r="AB45" s="32">
        <v>0.13812133333333301</v>
      </c>
      <c r="AC45" s="32">
        <v>32.325200000000002</v>
      </c>
      <c r="AD45" s="32">
        <v>37.867566666666598</v>
      </c>
      <c r="AE45" s="32">
        <f t="shared" si="31"/>
        <v>122.67742156666654</v>
      </c>
      <c r="AF45" s="19">
        <v>129.26600000000002</v>
      </c>
      <c r="AG45" s="52"/>
      <c r="AH45" s="7">
        <f t="shared" si="32"/>
        <v>-5.0969152239053427E-2</v>
      </c>
      <c r="AI45" s="3">
        <f t="shared" si="33"/>
        <v>5.0969152239053427E-2</v>
      </c>
      <c r="AJ45" s="32">
        <f t="shared" si="34"/>
        <v>-6.5885784333334811</v>
      </c>
      <c r="AK45" s="49">
        <f t="shared" si="35"/>
        <v>6.5885784333334811</v>
      </c>
    </row>
    <row r="46" spans="1:37" x14ac:dyDescent="0.35">
      <c r="A46" s="4" t="s">
        <v>63</v>
      </c>
      <c r="B46" s="5" t="s">
        <v>85</v>
      </c>
      <c r="C46" s="5">
        <v>4</v>
      </c>
      <c r="D46" s="41">
        <v>0.52913395302108268</v>
      </c>
      <c r="E46" s="5" t="s">
        <v>10</v>
      </c>
      <c r="F46" s="32">
        <v>0.30094741176470502</v>
      </c>
      <c r="G46" s="32">
        <v>3.8402629411764702</v>
      </c>
      <c r="H46" s="32">
        <v>0</v>
      </c>
      <c r="I46" s="32">
        <v>1.52086352941176E-2</v>
      </c>
      <c r="J46" s="32">
        <v>3.57142352941176</v>
      </c>
      <c r="K46" s="32">
        <v>8.7841805882352908</v>
      </c>
      <c r="L46" s="32">
        <v>6.9493423529411702</v>
      </c>
      <c r="M46" s="32">
        <v>0</v>
      </c>
      <c r="N46" s="32">
        <v>0</v>
      </c>
      <c r="O46" s="32">
        <v>0.33141747058823501</v>
      </c>
      <c r="P46" s="32">
        <v>0</v>
      </c>
      <c r="Q46" s="32">
        <v>0</v>
      </c>
      <c r="R46" s="32">
        <v>0</v>
      </c>
      <c r="S46" s="32">
        <v>0</v>
      </c>
      <c r="T46" s="32">
        <v>0</v>
      </c>
      <c r="U46" s="32">
        <v>0</v>
      </c>
      <c r="V46" s="32">
        <v>0</v>
      </c>
      <c r="W46" s="32">
        <v>0</v>
      </c>
      <c r="X46" s="32">
        <v>0.756927117647058</v>
      </c>
      <c r="Y46" s="32">
        <v>1.25302458235294</v>
      </c>
      <c r="Z46" s="32">
        <v>15.1670857058823</v>
      </c>
      <c r="AA46" s="32">
        <v>0.79915670588235299</v>
      </c>
      <c r="AB46" s="32">
        <v>0.13280894117646999</v>
      </c>
      <c r="AC46" s="32">
        <v>32.325200000000002</v>
      </c>
      <c r="AD46" s="32">
        <v>32.9006705882353</v>
      </c>
      <c r="AE46" s="32">
        <f t="shared" si="31"/>
        <v>107.12765657058817</v>
      </c>
      <c r="AF46" s="19">
        <v>141.21</v>
      </c>
      <c r="AG46" s="52"/>
      <c r="AH46" s="7">
        <f t="shared" si="32"/>
        <v>-0.24135927646350708</v>
      </c>
      <c r="AI46" s="3">
        <f t="shared" si="33"/>
        <v>0.24135927646350708</v>
      </c>
      <c r="AJ46" s="32">
        <f t="shared" si="34"/>
        <v>-34.082343429411836</v>
      </c>
      <c r="AK46" s="49">
        <f t="shared" si="35"/>
        <v>34.082343429411836</v>
      </c>
    </row>
    <row r="47" spans="1:37" x14ac:dyDescent="0.35">
      <c r="A47" s="4" t="s">
        <v>93</v>
      </c>
      <c r="B47" s="5" t="s">
        <v>117</v>
      </c>
      <c r="C47" s="5">
        <v>1</v>
      </c>
      <c r="D47" s="41">
        <v>1</v>
      </c>
      <c r="E47" s="5" t="s">
        <v>99</v>
      </c>
      <c r="F47" s="32">
        <v>0.82766799999999996</v>
      </c>
      <c r="G47" s="32">
        <v>11.0365</v>
      </c>
      <c r="H47" s="32">
        <v>0</v>
      </c>
      <c r="I47" s="32">
        <v>0.11638800000000001</v>
      </c>
      <c r="J47" s="32">
        <v>1.26722</v>
      </c>
      <c r="K47" s="32">
        <v>20.394200000000001</v>
      </c>
      <c r="L47" s="32">
        <v>14.005000000000001</v>
      </c>
      <c r="M47" s="32">
        <v>3.8644500000000002</v>
      </c>
      <c r="N47" s="32">
        <v>1.4999400000000001</v>
      </c>
      <c r="O47" s="32">
        <v>1.44296</v>
      </c>
      <c r="P47" s="32">
        <v>0.96990799999999999</v>
      </c>
      <c r="Q47" s="32">
        <v>0</v>
      </c>
      <c r="R47" s="32">
        <v>0</v>
      </c>
      <c r="S47" s="32">
        <v>0</v>
      </c>
      <c r="T47" s="32">
        <v>1.0967499999999999</v>
      </c>
      <c r="U47" s="32">
        <v>0.39224199999999998</v>
      </c>
      <c r="V47" s="32">
        <v>0</v>
      </c>
      <c r="W47" s="32">
        <v>0</v>
      </c>
      <c r="X47" s="32">
        <v>2.3446799999999999</v>
      </c>
      <c r="Y47" s="32">
        <v>2.1175799999999998</v>
      </c>
      <c r="Z47" s="32">
        <v>7.6566299999999998</v>
      </c>
      <c r="AA47" s="32">
        <v>2.0274299999999998</v>
      </c>
      <c r="AB47" s="32">
        <v>0.29181600000000002</v>
      </c>
      <c r="AC47" s="32">
        <v>32.325200000000002</v>
      </c>
      <c r="AD47" s="32">
        <v>35.337600000000002</v>
      </c>
      <c r="AE47" s="32">
        <f t="shared" si="31"/>
        <v>139.014162</v>
      </c>
      <c r="AF47" s="19">
        <v>108.21</v>
      </c>
      <c r="AG47" s="52"/>
      <c r="AH47" s="7">
        <f t="shared" si="32"/>
        <v>0.28467019683947886</v>
      </c>
      <c r="AI47" s="3">
        <f t="shared" si="33"/>
        <v>0.28467019683947886</v>
      </c>
      <c r="AJ47" s="32">
        <f t="shared" si="34"/>
        <v>30.804162000000005</v>
      </c>
      <c r="AK47" s="49">
        <f t="shared" si="35"/>
        <v>30.804162000000005</v>
      </c>
    </row>
    <row r="48" spans="1:37" x14ac:dyDescent="0.35">
      <c r="A48" s="4" t="s">
        <v>1</v>
      </c>
      <c r="B48" s="5" t="s">
        <v>117</v>
      </c>
      <c r="C48" s="5">
        <v>2</v>
      </c>
      <c r="D48" s="41">
        <v>0.928063678372953</v>
      </c>
      <c r="E48" s="5" t="s">
        <v>100</v>
      </c>
      <c r="F48" s="32">
        <v>0.93304900000000002</v>
      </c>
      <c r="G48" s="32">
        <v>11.8889</v>
      </c>
      <c r="H48" s="32">
        <v>0</v>
      </c>
      <c r="I48" s="32">
        <v>0.40619899999999998</v>
      </c>
      <c r="J48" s="32">
        <v>0</v>
      </c>
      <c r="K48" s="32">
        <v>25.848849999999999</v>
      </c>
      <c r="L48" s="32">
        <v>11.0207</v>
      </c>
      <c r="M48" s="32">
        <v>6.7845949999999897</v>
      </c>
      <c r="N48" s="32">
        <v>0</v>
      </c>
      <c r="O48" s="32">
        <v>1.12561</v>
      </c>
      <c r="P48" s="32">
        <v>2.284815</v>
      </c>
      <c r="Q48" s="32">
        <v>0</v>
      </c>
      <c r="R48" s="32">
        <v>0</v>
      </c>
      <c r="S48" s="32">
        <v>0</v>
      </c>
      <c r="T48" s="32">
        <v>0</v>
      </c>
      <c r="U48" s="32">
        <v>0</v>
      </c>
      <c r="V48" s="32">
        <v>0</v>
      </c>
      <c r="W48" s="32">
        <v>2.9550900000000002</v>
      </c>
      <c r="X48" s="32">
        <v>2.4724200000000001</v>
      </c>
      <c r="Y48" s="32">
        <v>0.16120755000000001</v>
      </c>
      <c r="Z48" s="32">
        <v>0.87756500000000004</v>
      </c>
      <c r="AA48" s="32">
        <v>2.3813399999999998</v>
      </c>
      <c r="AB48" s="32">
        <v>0.180644</v>
      </c>
      <c r="AC48" s="32">
        <v>32.325200000000002</v>
      </c>
      <c r="AD48" s="32">
        <v>29.946249999999999</v>
      </c>
      <c r="AE48" s="32">
        <f t="shared" si="31"/>
        <v>131.59243454999998</v>
      </c>
      <c r="AF48" s="19">
        <v>118.7825</v>
      </c>
      <c r="AG48" s="52"/>
      <c r="AH48" s="7">
        <f t="shared" si="32"/>
        <v>0.1078436179571905</v>
      </c>
      <c r="AI48" s="3">
        <f t="shared" si="33"/>
        <v>0.1078436179571905</v>
      </c>
      <c r="AJ48" s="32">
        <f t="shared" si="34"/>
        <v>12.80993454999998</v>
      </c>
      <c r="AK48" s="49">
        <f t="shared" si="35"/>
        <v>12.80993454999998</v>
      </c>
    </row>
    <row r="49" spans="1:37" x14ac:dyDescent="0.35">
      <c r="A49" s="4" t="s">
        <v>119</v>
      </c>
      <c r="B49" s="5" t="s">
        <v>85</v>
      </c>
      <c r="C49" s="5">
        <v>4</v>
      </c>
      <c r="D49" s="41">
        <v>0.71810977168450973</v>
      </c>
      <c r="E49" s="5" t="s">
        <v>101</v>
      </c>
      <c r="F49" s="32">
        <v>0.58713991666666598</v>
      </c>
      <c r="G49" s="32">
        <v>7.4960741666666602</v>
      </c>
      <c r="H49" s="32">
        <v>0</v>
      </c>
      <c r="I49" s="32">
        <v>4.6590324999999898E-2</v>
      </c>
      <c r="J49" s="32">
        <v>2.1590674999999901</v>
      </c>
      <c r="K49" s="32">
        <v>14.0126666666666</v>
      </c>
      <c r="L49" s="32">
        <v>10.376724999999899</v>
      </c>
      <c r="M49" s="32">
        <v>0</v>
      </c>
      <c r="N49" s="32">
        <v>0</v>
      </c>
      <c r="O49" s="32">
        <v>6.3111191666666603E-4</v>
      </c>
      <c r="P49" s="32">
        <v>0</v>
      </c>
      <c r="Q49" s="32">
        <v>0</v>
      </c>
      <c r="R49" s="32">
        <v>0</v>
      </c>
      <c r="S49" s="32">
        <v>0</v>
      </c>
      <c r="T49" s="32">
        <v>0</v>
      </c>
      <c r="U49" s="32">
        <v>0</v>
      </c>
      <c r="V49" s="32">
        <v>0</v>
      </c>
      <c r="W49" s="32">
        <v>0</v>
      </c>
      <c r="X49" s="32">
        <v>1.555955</v>
      </c>
      <c r="Y49" s="32">
        <v>2.8655950833333299</v>
      </c>
      <c r="Z49" s="32">
        <v>16.15943</v>
      </c>
      <c r="AA49" s="32">
        <v>1.2419708333333299</v>
      </c>
      <c r="AB49" s="32">
        <v>0.13349249999999999</v>
      </c>
      <c r="AC49" s="32">
        <v>32.325200000000002</v>
      </c>
      <c r="AD49" s="32">
        <v>29.393974999999902</v>
      </c>
      <c r="AE49" s="32">
        <f t="shared" si="31"/>
        <v>118.35451310358306</v>
      </c>
      <c r="AF49" s="19">
        <v>138.63666666666666</v>
      </c>
      <c r="AG49" s="52"/>
      <c r="AH49" s="7">
        <f t="shared" si="32"/>
        <v>-0.14629718133550718</v>
      </c>
      <c r="AI49" s="3">
        <f t="shared" si="33"/>
        <v>0.14629718133550718</v>
      </c>
      <c r="AJ49" s="32">
        <f t="shared" si="34"/>
        <v>-20.282153563083597</v>
      </c>
      <c r="AK49" s="49">
        <f t="shared" si="35"/>
        <v>20.282153563083597</v>
      </c>
    </row>
    <row r="50" spans="1:37" ht="15.75" customHeight="1" x14ac:dyDescent="0.35">
      <c r="A50" s="4" t="s">
        <v>119</v>
      </c>
      <c r="B50" s="5" t="s">
        <v>85</v>
      </c>
      <c r="C50" s="5">
        <v>4</v>
      </c>
      <c r="D50" s="41">
        <v>0.2630181132342978</v>
      </c>
      <c r="E50" s="5" t="s">
        <v>102</v>
      </c>
      <c r="F50" s="32">
        <v>0.78168700000000002</v>
      </c>
      <c r="G50" s="32">
        <v>9.9910499999999995</v>
      </c>
      <c r="H50" s="32">
        <v>0</v>
      </c>
      <c r="I50" s="32">
        <v>9.6804500000000002E-3</v>
      </c>
      <c r="J50" s="32">
        <v>3.14697</v>
      </c>
      <c r="K50" s="32">
        <v>21.045400000000001</v>
      </c>
      <c r="L50" s="32">
        <v>21.134899999999998</v>
      </c>
      <c r="M50" s="32">
        <v>0</v>
      </c>
      <c r="N50" s="32">
        <v>0</v>
      </c>
      <c r="O50" s="32">
        <v>0.38752700000000001</v>
      </c>
      <c r="P50" s="32">
        <v>0</v>
      </c>
      <c r="Q50" s="32">
        <v>0</v>
      </c>
      <c r="R50" s="32">
        <v>0</v>
      </c>
      <c r="S50" s="32">
        <v>0</v>
      </c>
      <c r="T50" s="32">
        <v>0</v>
      </c>
      <c r="U50" s="32">
        <v>0</v>
      </c>
      <c r="V50" s="32">
        <v>0</v>
      </c>
      <c r="W50" s="32">
        <v>0</v>
      </c>
      <c r="X50" s="32">
        <v>2.1621199999999998</v>
      </c>
      <c r="Y50" s="32">
        <v>0.67258799999999996</v>
      </c>
      <c r="Z50" s="32">
        <v>5.1181380000000001</v>
      </c>
      <c r="AA50" s="32">
        <v>2.02162</v>
      </c>
      <c r="AB50" s="32">
        <v>7.3023299999999999E-2</v>
      </c>
      <c r="AC50" s="32">
        <v>32.325200000000002</v>
      </c>
      <c r="AD50" s="32">
        <v>33.152200000000001</v>
      </c>
      <c r="AE50" s="32">
        <f t="shared" si="31"/>
        <v>132.02210374999999</v>
      </c>
      <c r="AF50" s="19">
        <v>117.23</v>
      </c>
      <c r="AG50" s="52"/>
      <c r="AH50" s="7">
        <f t="shared" si="32"/>
        <v>0.12618019065085712</v>
      </c>
      <c r="AI50" s="3">
        <f t="shared" si="33"/>
        <v>0.12618019065085712</v>
      </c>
      <c r="AJ50" s="32">
        <f t="shared" si="34"/>
        <v>14.792103749999981</v>
      </c>
      <c r="AK50" s="49">
        <f t="shared" si="35"/>
        <v>14.792103749999981</v>
      </c>
    </row>
    <row r="51" spans="1:37" x14ac:dyDescent="0.35">
      <c r="A51" s="4" t="s">
        <v>14</v>
      </c>
      <c r="B51" s="5" t="s">
        <v>37</v>
      </c>
      <c r="C51" s="5">
        <v>2</v>
      </c>
      <c r="D51" s="41">
        <v>0.99999553573421551</v>
      </c>
      <c r="E51" s="5" t="s">
        <v>103</v>
      </c>
      <c r="F51" s="32">
        <v>0.96862150000000002</v>
      </c>
      <c r="G51" s="32">
        <v>12.351050000000001</v>
      </c>
      <c r="H51" s="32">
        <v>0</v>
      </c>
      <c r="I51" s="32">
        <v>0.28224499999999902</v>
      </c>
      <c r="J51" s="32">
        <v>0</v>
      </c>
      <c r="K51" s="32">
        <v>27.317349999999902</v>
      </c>
      <c r="L51" s="32">
        <v>6.3263350000000003</v>
      </c>
      <c r="M51" s="32">
        <v>3.623605</v>
      </c>
      <c r="N51" s="32">
        <v>0</v>
      </c>
      <c r="O51" s="32">
        <v>1.54214E-3</v>
      </c>
      <c r="P51" s="32">
        <v>7.5373249999999903</v>
      </c>
      <c r="Q51" s="32">
        <v>0</v>
      </c>
      <c r="R51" s="32">
        <v>0</v>
      </c>
      <c r="S51" s="32">
        <v>3.7430249999999998</v>
      </c>
      <c r="T51" s="32">
        <v>0</v>
      </c>
      <c r="U51" s="32">
        <v>0</v>
      </c>
      <c r="V51" s="32">
        <v>0</v>
      </c>
      <c r="W51" s="32">
        <v>0</v>
      </c>
      <c r="X51" s="32">
        <v>2.655335</v>
      </c>
      <c r="Y51" s="32">
        <v>8.0434049999999896E-2</v>
      </c>
      <c r="Z51" s="32">
        <v>1.1142485</v>
      </c>
      <c r="AA51" s="32">
        <v>2.5762450000000001</v>
      </c>
      <c r="AB51" s="32">
        <v>0.1288155</v>
      </c>
      <c r="AC51" s="32">
        <v>32.325200000000002</v>
      </c>
      <c r="AD51" s="32">
        <v>36.845299999999902</v>
      </c>
      <c r="AE51" s="32">
        <f t="shared" si="31"/>
        <v>137.87667668999978</v>
      </c>
      <c r="AF51" s="19">
        <v>143.9975</v>
      </c>
      <c r="AG51" s="52"/>
      <c r="AH51" s="7">
        <f t="shared" si="32"/>
        <v>-4.2506455389852038E-2</v>
      </c>
      <c r="AI51" s="3">
        <f t="shared" si="33"/>
        <v>4.2506455389852038E-2</v>
      </c>
      <c r="AJ51" s="32">
        <f t="shared" si="34"/>
        <v>-6.120823310000219</v>
      </c>
      <c r="AK51" s="49">
        <f t="shared" si="35"/>
        <v>6.120823310000219</v>
      </c>
    </row>
    <row r="52" spans="1:37" x14ac:dyDescent="0.35">
      <c r="A52" s="4" t="s">
        <v>15</v>
      </c>
      <c r="B52" s="5" t="s">
        <v>37</v>
      </c>
      <c r="C52" s="5">
        <v>3</v>
      </c>
      <c r="D52" s="41">
        <v>0.95922908582672817</v>
      </c>
      <c r="E52" s="5" t="s">
        <v>104</v>
      </c>
      <c r="F52" s="32">
        <v>0.89132699999999998</v>
      </c>
      <c r="G52" s="32">
        <v>12.466100000000001</v>
      </c>
      <c r="H52" s="32">
        <v>0</v>
      </c>
      <c r="I52" s="32">
        <v>5.4334199999999996E-3</v>
      </c>
      <c r="J52" s="32">
        <v>0.53625999999999996</v>
      </c>
      <c r="K52" s="32">
        <v>29.084099999999999</v>
      </c>
      <c r="L52" s="32">
        <v>23.4238</v>
      </c>
      <c r="M52" s="32">
        <v>1.98427</v>
      </c>
      <c r="N52" s="32">
        <v>0</v>
      </c>
      <c r="O52" s="32">
        <v>0.50944</v>
      </c>
      <c r="P52" s="32">
        <v>0</v>
      </c>
      <c r="Q52" s="32">
        <v>0</v>
      </c>
      <c r="R52" s="32">
        <v>0</v>
      </c>
      <c r="S52" s="32">
        <v>0</v>
      </c>
      <c r="T52" s="32">
        <v>0</v>
      </c>
      <c r="U52" s="32">
        <v>0</v>
      </c>
      <c r="V52" s="32">
        <v>0</v>
      </c>
      <c r="W52" s="32">
        <v>2.12277</v>
      </c>
      <c r="X52" s="32">
        <v>2.5158100000000001</v>
      </c>
      <c r="Y52" s="32">
        <v>1.3858440000000001</v>
      </c>
      <c r="Z52" s="32">
        <v>5.3187730000000002</v>
      </c>
      <c r="AA52" s="32">
        <v>2.2124999999999999</v>
      </c>
      <c r="AB52" s="32">
        <v>1.3077999999999999E-2</v>
      </c>
      <c r="AC52" s="32">
        <v>32.325200000000002</v>
      </c>
      <c r="AD52" s="32">
        <v>29.930299999999999</v>
      </c>
      <c r="AE52" s="32">
        <f t="shared" si="31"/>
        <v>144.72500542</v>
      </c>
      <c r="AF52" s="19">
        <v>114.96333333333332</v>
      </c>
      <c r="AG52" s="52"/>
      <c r="AH52" s="7">
        <f t="shared" si="32"/>
        <v>0.25887968993012278</v>
      </c>
      <c r="AI52" s="3">
        <f t="shared" si="33"/>
        <v>0.25887968993012278</v>
      </c>
      <c r="AJ52" s="32">
        <f t="shared" si="34"/>
        <v>29.761672086666678</v>
      </c>
      <c r="AK52" s="49">
        <f t="shared" si="35"/>
        <v>29.761672086666678</v>
      </c>
    </row>
    <row r="53" spans="1:37" x14ac:dyDescent="0.35">
      <c r="A53" s="4" t="s">
        <v>4</v>
      </c>
      <c r="B53" s="5" t="s">
        <v>37</v>
      </c>
      <c r="C53" s="5">
        <v>1</v>
      </c>
      <c r="D53" s="41">
        <v>1</v>
      </c>
      <c r="E53" s="5" t="s">
        <v>105</v>
      </c>
      <c r="F53" s="32">
        <v>0.62797000000000003</v>
      </c>
      <c r="G53" s="32">
        <v>8.1123200000000004</v>
      </c>
      <c r="H53" s="32">
        <v>0</v>
      </c>
      <c r="I53" s="32">
        <v>7.9008999999999996E-2</v>
      </c>
      <c r="J53" s="32">
        <v>1.7544200000000001</v>
      </c>
      <c r="K53" s="32">
        <v>25.8063</v>
      </c>
      <c r="L53" s="32">
        <v>2.9907900000000001</v>
      </c>
      <c r="M53" s="32">
        <v>0</v>
      </c>
      <c r="N53" s="32">
        <v>0</v>
      </c>
      <c r="O53" s="32">
        <v>1.01576</v>
      </c>
      <c r="P53" s="32">
        <v>6.7083899999999996</v>
      </c>
      <c r="Q53" s="32">
        <v>0</v>
      </c>
      <c r="R53" s="32">
        <v>0</v>
      </c>
      <c r="S53" s="32">
        <v>0</v>
      </c>
      <c r="T53" s="32">
        <v>0</v>
      </c>
      <c r="U53" s="32">
        <v>0</v>
      </c>
      <c r="V53" s="32">
        <v>0</v>
      </c>
      <c r="W53" s="32">
        <v>0</v>
      </c>
      <c r="X53" s="32">
        <v>1.7306699999999999</v>
      </c>
      <c r="Y53" s="32">
        <v>4.2024600000000003</v>
      </c>
      <c r="Z53" s="32">
        <v>2.7635550000000002</v>
      </c>
      <c r="AA53" s="32">
        <v>1.6702600000000001</v>
      </c>
      <c r="AB53" s="32">
        <v>0.114634</v>
      </c>
      <c r="AC53" s="32">
        <v>32.325200000000002</v>
      </c>
      <c r="AD53" s="32">
        <v>38.040199999999999</v>
      </c>
      <c r="AE53" s="32">
        <f t="shared" si="31"/>
        <v>127.94193799999999</v>
      </c>
      <c r="AF53" s="19">
        <v>151.60666666666668</v>
      </c>
      <c r="AG53" s="52"/>
      <c r="AH53" s="7">
        <f t="shared" si="32"/>
        <v>-0.15609292907084135</v>
      </c>
      <c r="AI53" s="3">
        <f t="shared" si="33"/>
        <v>0.15609292907084135</v>
      </c>
      <c r="AJ53" s="32">
        <f t="shared" si="34"/>
        <v>-23.66472866666669</v>
      </c>
      <c r="AK53" s="49">
        <f t="shared" si="35"/>
        <v>23.66472866666669</v>
      </c>
    </row>
    <row r="54" spans="1:37" x14ac:dyDescent="0.35">
      <c r="A54" s="4" t="s">
        <v>0</v>
      </c>
      <c r="B54" s="5" t="s">
        <v>117</v>
      </c>
      <c r="C54" s="5">
        <v>1</v>
      </c>
      <c r="D54" s="41">
        <v>1</v>
      </c>
      <c r="E54" s="5" t="s">
        <v>106</v>
      </c>
      <c r="F54" s="32">
        <v>0.49390879999999998</v>
      </c>
      <c r="G54" s="32">
        <v>6.4017200000000001</v>
      </c>
      <c r="H54" s="32">
        <v>0</v>
      </c>
      <c r="I54" s="32">
        <v>4.9754220000000002E-2</v>
      </c>
      <c r="J54" s="32">
        <v>1.4281060000000001</v>
      </c>
      <c r="K54" s="32">
        <v>11.4215</v>
      </c>
      <c r="L54" s="32">
        <v>10.316879999999999</v>
      </c>
      <c r="M54" s="32">
        <v>0</v>
      </c>
      <c r="N54" s="32">
        <v>0</v>
      </c>
      <c r="O54" s="32">
        <v>0.95389119999999905</v>
      </c>
      <c r="P54" s="32">
        <v>0</v>
      </c>
      <c r="Q54" s="32">
        <v>0</v>
      </c>
      <c r="R54" s="32">
        <v>0</v>
      </c>
      <c r="S54" s="32">
        <v>0</v>
      </c>
      <c r="T54" s="32">
        <v>0</v>
      </c>
      <c r="U54" s="32">
        <v>0</v>
      </c>
      <c r="V54" s="32">
        <v>0</v>
      </c>
      <c r="W54" s="32">
        <v>0</v>
      </c>
      <c r="X54" s="32">
        <v>1.2435719999999999</v>
      </c>
      <c r="Y54" s="32">
        <v>1.9713703999999901</v>
      </c>
      <c r="Z54" s="32">
        <v>15.6931329999999</v>
      </c>
      <c r="AA54" s="32">
        <v>1.2310859999999999</v>
      </c>
      <c r="AB54" s="32">
        <v>0.98139560000000003</v>
      </c>
      <c r="AC54" s="32">
        <v>32.325200000000002</v>
      </c>
      <c r="AD54" s="32">
        <v>28.867920000000002</v>
      </c>
      <c r="AE54" s="32">
        <f t="shared" si="31"/>
        <v>113.37943721999989</v>
      </c>
      <c r="AF54" s="19">
        <v>120.57</v>
      </c>
      <c r="AG54" s="52"/>
      <c r="AH54" s="7">
        <f t="shared" si="32"/>
        <v>-5.9638075640707534E-2</v>
      </c>
      <c r="AI54" s="3">
        <f t="shared" si="33"/>
        <v>5.9638075640707534E-2</v>
      </c>
      <c r="AJ54" s="32">
        <f t="shared" si="34"/>
        <v>-7.1905627800001071</v>
      </c>
      <c r="AK54" s="49">
        <f t="shared" si="35"/>
        <v>7.1905627800001071</v>
      </c>
    </row>
    <row r="55" spans="1:37" x14ac:dyDescent="0.35">
      <c r="A55" s="4" t="s">
        <v>64</v>
      </c>
      <c r="B55" s="5" t="s">
        <v>85</v>
      </c>
      <c r="C55" s="5">
        <v>2</v>
      </c>
      <c r="D55" s="41">
        <v>0.66369619201905761</v>
      </c>
      <c r="E55" s="5" t="s">
        <v>12</v>
      </c>
      <c r="F55" s="32">
        <v>0.74917957142857095</v>
      </c>
      <c r="G55" s="32">
        <v>9.5676604761904702</v>
      </c>
      <c r="H55" s="32">
        <v>0</v>
      </c>
      <c r="I55" s="32">
        <v>4.7361585714285698E-2</v>
      </c>
      <c r="J55" s="32">
        <v>0</v>
      </c>
      <c r="K55" s="32">
        <v>27.012609523809498</v>
      </c>
      <c r="L55" s="32">
        <v>26.069895238095199</v>
      </c>
      <c r="M55" s="32">
        <v>0.54378909523809504</v>
      </c>
      <c r="N55" s="32">
        <v>0</v>
      </c>
      <c r="O55" s="32">
        <v>0.28401328571428502</v>
      </c>
      <c r="P55" s="32">
        <v>0.18847657142857099</v>
      </c>
      <c r="Q55" s="32">
        <v>0</v>
      </c>
      <c r="R55" s="32">
        <v>0</v>
      </c>
      <c r="S55" s="32">
        <v>0</v>
      </c>
      <c r="T55" s="32">
        <v>0</v>
      </c>
      <c r="U55" s="32">
        <v>0</v>
      </c>
      <c r="V55" s="32">
        <v>0</v>
      </c>
      <c r="W55" s="32">
        <v>0</v>
      </c>
      <c r="X55" s="32">
        <v>2.17580285714285</v>
      </c>
      <c r="Y55" s="32">
        <v>2.0572999523809501</v>
      </c>
      <c r="Z55" s="32">
        <v>8.9808166666666605</v>
      </c>
      <c r="AA55" s="32">
        <v>1.99196285714285</v>
      </c>
      <c r="AB55" s="32">
        <v>0.88846433333333297</v>
      </c>
      <c r="AC55" s="32">
        <v>32.325200000000002</v>
      </c>
      <c r="AD55" s="32">
        <v>34.248599999999897</v>
      </c>
      <c r="AE55" s="32">
        <f t="shared" si="31"/>
        <v>147.1311320142855</v>
      </c>
      <c r="AF55" s="19">
        <v>151.8725</v>
      </c>
      <c r="AG55" s="52"/>
      <c r="AH55" s="7">
        <f t="shared" si="32"/>
        <v>-3.1219397756107947E-2</v>
      </c>
      <c r="AI55" s="3">
        <f t="shared" si="33"/>
        <v>3.1219397756107947E-2</v>
      </c>
      <c r="AJ55" s="32">
        <f t="shared" si="34"/>
        <v>-4.7413679857145041</v>
      </c>
      <c r="AK55" s="49">
        <f t="shared" si="35"/>
        <v>4.7413679857145041</v>
      </c>
    </row>
    <row r="56" spans="1:37" x14ac:dyDescent="0.35">
      <c r="A56" s="4" t="s">
        <v>64</v>
      </c>
      <c r="B56" s="5" t="s">
        <v>85</v>
      </c>
      <c r="C56" s="5">
        <v>2</v>
      </c>
      <c r="D56" s="41">
        <v>0.33630380798094234</v>
      </c>
      <c r="E56" s="5" t="s">
        <v>20</v>
      </c>
      <c r="F56" s="32">
        <v>0.58768880952380897</v>
      </c>
      <c r="G56" s="32">
        <v>7.49272952380952</v>
      </c>
      <c r="H56" s="32">
        <v>0</v>
      </c>
      <c r="I56" s="32">
        <v>0.13650885714285699</v>
      </c>
      <c r="J56" s="32">
        <v>0</v>
      </c>
      <c r="K56" s="32">
        <v>17.030061904761901</v>
      </c>
      <c r="L56" s="32">
        <v>5.8993680952380902</v>
      </c>
      <c r="M56" s="32">
        <v>3.7248014285714199</v>
      </c>
      <c r="N56" s="32">
        <v>0</v>
      </c>
      <c r="O56" s="32">
        <v>1.20174047619047</v>
      </c>
      <c r="P56" s="32">
        <v>3.6895890476190401</v>
      </c>
      <c r="Q56" s="32">
        <v>0</v>
      </c>
      <c r="R56" s="32">
        <v>0.102038809523809</v>
      </c>
      <c r="S56" s="32">
        <v>0</v>
      </c>
      <c r="T56" s="32">
        <v>0.77865161904761904</v>
      </c>
      <c r="U56" s="32">
        <v>0</v>
      </c>
      <c r="V56" s="32">
        <v>0</v>
      </c>
      <c r="W56" s="32">
        <v>0</v>
      </c>
      <c r="X56" s="32">
        <v>1.59303095238095</v>
      </c>
      <c r="Y56" s="32">
        <v>2.4854904761904701</v>
      </c>
      <c r="Z56" s="32">
        <v>10.8187623809523</v>
      </c>
      <c r="AA56" s="32">
        <v>1.4989176190476099</v>
      </c>
      <c r="AB56" s="32">
        <v>0.92870333333333299</v>
      </c>
      <c r="AC56" s="32">
        <v>32.325200000000002</v>
      </c>
      <c r="AD56" s="32">
        <v>32.808457142857101</v>
      </c>
      <c r="AE56" s="32">
        <f t="shared" si="31"/>
        <v>123.10174047619029</v>
      </c>
      <c r="AF56" s="19">
        <v>141.89999999999998</v>
      </c>
      <c r="AG56" s="52"/>
      <c r="AH56" s="7">
        <f t="shared" si="32"/>
        <v>-0.13247540185912399</v>
      </c>
      <c r="AI56" s="3">
        <f t="shared" si="33"/>
        <v>0.13247540185912399</v>
      </c>
      <c r="AJ56" s="32">
        <f t="shared" si="34"/>
        <v>-18.798259523809691</v>
      </c>
      <c r="AK56" s="49">
        <f t="shared" si="35"/>
        <v>18.798259523809691</v>
      </c>
    </row>
    <row r="57" spans="1:37" x14ac:dyDescent="0.35">
      <c r="A57" s="4" t="s">
        <v>3</v>
      </c>
      <c r="B57" s="5" t="s">
        <v>85</v>
      </c>
      <c r="C57" s="5">
        <v>1</v>
      </c>
      <c r="D57" s="41">
        <v>1</v>
      </c>
      <c r="E57" s="5" t="s">
        <v>228</v>
      </c>
      <c r="F57" s="32">
        <v>0.51810299999999998</v>
      </c>
      <c r="G57" s="32">
        <v>6.9858700000000002</v>
      </c>
      <c r="H57" s="32">
        <v>0</v>
      </c>
      <c r="I57" s="32">
        <v>6.8532399999999993E-2</v>
      </c>
      <c r="J57" s="32">
        <v>0.75544800000000001</v>
      </c>
      <c r="K57" s="32">
        <v>14.6614</v>
      </c>
      <c r="L57" s="32">
        <v>11.867000000000001</v>
      </c>
      <c r="M57" s="32">
        <v>1.01799</v>
      </c>
      <c r="N57" s="32">
        <v>0</v>
      </c>
      <c r="O57" s="32">
        <v>1.29782</v>
      </c>
      <c r="P57" s="32">
        <v>0.35287099999999999</v>
      </c>
      <c r="Q57" s="32">
        <v>0</v>
      </c>
      <c r="R57" s="32">
        <v>0</v>
      </c>
      <c r="S57" s="32">
        <v>0</v>
      </c>
      <c r="T57" s="32">
        <v>0</v>
      </c>
      <c r="U57" s="32">
        <v>0</v>
      </c>
      <c r="V57" s="32">
        <v>0</v>
      </c>
      <c r="W57" s="32">
        <v>0</v>
      </c>
      <c r="X57" s="32">
        <v>1.3196099999999999</v>
      </c>
      <c r="Y57" s="32">
        <v>3.9783300000000001</v>
      </c>
      <c r="Z57" s="32">
        <v>15.150029999999999</v>
      </c>
      <c r="AA57" s="32">
        <v>1.33121</v>
      </c>
      <c r="AB57" s="32">
        <v>0.29765999999999998</v>
      </c>
      <c r="AC57" s="32">
        <v>32.325200000000002</v>
      </c>
      <c r="AD57" s="32">
        <v>36.978200000000001</v>
      </c>
      <c r="AE57" s="32">
        <f t="shared" si="31"/>
        <v>128.9052744</v>
      </c>
      <c r="AF57" s="19">
        <v>149.63250000000002</v>
      </c>
      <c r="AG57" s="52"/>
      <c r="AH57" s="7">
        <f t="shared" si="32"/>
        <v>-0.13852088015638328</v>
      </c>
      <c r="AI57" s="3">
        <f t="shared" si="33"/>
        <v>0.13852088015638328</v>
      </c>
      <c r="AJ57" s="32">
        <f t="shared" si="34"/>
        <v>-20.727225600000025</v>
      </c>
      <c r="AK57" s="49">
        <f t="shared" si="35"/>
        <v>20.727225600000025</v>
      </c>
    </row>
    <row r="58" spans="1:37" ht="15" thickBot="1" x14ac:dyDescent="0.4">
      <c r="A58" s="41" t="s">
        <v>120</v>
      </c>
      <c r="B58" s="41" t="s">
        <v>117</v>
      </c>
      <c r="C58" s="5">
        <v>6</v>
      </c>
      <c r="D58" s="41">
        <v>0.53919490683131044</v>
      </c>
      <c r="E58" s="5" t="s">
        <v>107</v>
      </c>
      <c r="F58" s="32">
        <v>0.408834789999999</v>
      </c>
      <c r="G58" s="32">
        <v>5.2948325999999897</v>
      </c>
      <c r="H58" s="32">
        <v>0</v>
      </c>
      <c r="I58" s="32">
        <v>8.2662057999999899E-2</v>
      </c>
      <c r="J58" s="32">
        <v>2.5335376999999999E-6</v>
      </c>
      <c r="K58" s="32">
        <v>10.8395659999999</v>
      </c>
      <c r="L58" s="32">
        <v>6.3692943</v>
      </c>
      <c r="M58" s="32">
        <v>3.2195607000000002</v>
      </c>
      <c r="N58" s="32">
        <v>0.11519422999999999</v>
      </c>
      <c r="O58" s="32">
        <v>1.0501971999999999</v>
      </c>
      <c r="P58" s="32">
        <v>0.40831610000000002</v>
      </c>
      <c r="Q58" s="32">
        <v>0</v>
      </c>
      <c r="R58" s="32">
        <v>0</v>
      </c>
      <c r="S58" s="32">
        <v>4.0509338999999901E-2</v>
      </c>
      <c r="T58" s="32">
        <v>0.22017181</v>
      </c>
      <c r="U58" s="32">
        <v>0.321348989999999</v>
      </c>
      <c r="V58" s="32">
        <v>0</v>
      </c>
      <c r="W58" s="32">
        <v>0</v>
      </c>
      <c r="X58" s="32">
        <v>1.08907679999999</v>
      </c>
      <c r="Y58" s="32">
        <v>3.5357182999999899</v>
      </c>
      <c r="Z58" s="32">
        <v>7.3849876800000001</v>
      </c>
      <c r="AA58" s="32">
        <v>1.0067619699999899</v>
      </c>
      <c r="AB58" s="32">
        <v>1.1143624999999999</v>
      </c>
      <c r="AC58" s="32">
        <v>32.325200000000002</v>
      </c>
      <c r="AD58" s="32">
        <v>31.9335909999999</v>
      </c>
      <c r="AE58" s="32">
        <f t="shared" si="31"/>
        <v>106.76018890053746</v>
      </c>
      <c r="AF58" s="19">
        <v>128.88200000000001</v>
      </c>
      <c r="AG58" s="52"/>
      <c r="AH58" s="7">
        <f t="shared" si="32"/>
        <v>-0.17164391536027176</v>
      </c>
      <c r="AI58" s="3">
        <f t="shared" si="33"/>
        <v>0.17164391536027176</v>
      </c>
      <c r="AJ58" s="32">
        <f t="shared" si="34"/>
        <v>-22.121811099462548</v>
      </c>
      <c r="AK58" s="49">
        <f t="shared" si="35"/>
        <v>22.121811099462548</v>
      </c>
    </row>
    <row r="59" spans="1:37" x14ac:dyDescent="0.35">
      <c r="A59" s="129" t="s">
        <v>79</v>
      </c>
      <c r="B59" s="130"/>
      <c r="C59" s="130"/>
      <c r="D59" s="130"/>
      <c r="E59" s="131"/>
      <c r="F59" s="22">
        <f t="shared" ref="F59:AE59" si="36">AVERAGE(F37:F58)</f>
        <v>0.54672278227521887</v>
      </c>
      <c r="G59" s="22">
        <f t="shared" si="36"/>
        <v>7.7284854232637965</v>
      </c>
      <c r="H59" s="22">
        <f t="shared" si="36"/>
        <v>0</v>
      </c>
      <c r="I59" s="22">
        <f t="shared" si="36"/>
        <v>8.01432379577805E-2</v>
      </c>
      <c r="J59" s="22">
        <f t="shared" si="36"/>
        <v>0.96091799885596174</v>
      </c>
      <c r="K59" s="22">
        <f t="shared" si="36"/>
        <v>15.661766233537206</v>
      </c>
      <c r="L59" s="22">
        <f t="shared" si="36"/>
        <v>8.7460514951256823</v>
      </c>
      <c r="M59" s="22">
        <f t="shared" si="36"/>
        <v>1.5489959493420762</v>
      </c>
      <c r="N59" s="22">
        <f t="shared" si="36"/>
        <v>7.7310387727272736E-2</v>
      </c>
      <c r="O59" s="22">
        <f t="shared" si="36"/>
        <v>0.94358796686040458</v>
      </c>
      <c r="P59" s="22">
        <f t="shared" si="36"/>
        <v>1.3216137441777649</v>
      </c>
      <c r="Q59" s="22">
        <f t="shared" si="36"/>
        <v>0</v>
      </c>
      <c r="R59" s="22">
        <f t="shared" si="36"/>
        <v>4.6381277056276819E-3</v>
      </c>
      <c r="S59" s="22">
        <f t="shared" si="36"/>
        <v>0.17197883359090907</v>
      </c>
      <c r="T59" s="22">
        <f t="shared" si="36"/>
        <v>0.15129708859307359</v>
      </c>
      <c r="U59" s="22">
        <f t="shared" si="36"/>
        <v>4.0585908636363584E-2</v>
      </c>
      <c r="V59" s="22">
        <f t="shared" si="36"/>
        <v>0</v>
      </c>
      <c r="W59" s="22">
        <f t="shared" si="36"/>
        <v>0.23540910772727275</v>
      </c>
      <c r="X59" s="22">
        <f t="shared" si="36"/>
        <v>1.4888193516950847</v>
      </c>
      <c r="Y59" s="22">
        <f t="shared" si="36"/>
        <v>2.1790061527292837</v>
      </c>
      <c r="Z59" s="22">
        <f t="shared" si="36"/>
        <v>7.8410022412958007</v>
      </c>
      <c r="AA59" s="22">
        <f t="shared" si="36"/>
        <v>1.3627445632480328</v>
      </c>
      <c r="AB59" s="22">
        <f t="shared" si="36"/>
        <v>0.61523960909237962</v>
      </c>
      <c r="AC59" s="22">
        <f t="shared" si="36"/>
        <v>32.325200000000002</v>
      </c>
      <c r="AD59" s="22">
        <f t="shared" si="36"/>
        <v>32.451261780756198</v>
      </c>
      <c r="AE59" s="22">
        <f t="shared" si="36"/>
        <v>116.48277798419318</v>
      </c>
      <c r="AF59" s="22">
        <f>AVERAGE(AF36:AF58)</f>
        <v>123.81162878787882</v>
      </c>
      <c r="AG59" s="16" t="s">
        <v>70</v>
      </c>
      <c r="AH59" s="17">
        <f>AVERAGE(AH37:AH58)</f>
        <v>-5.3635320408429769E-2</v>
      </c>
      <c r="AI59" s="112">
        <f>AVERAGE(AI37:AI58)</f>
        <v>0.12837712131298662</v>
      </c>
      <c r="AJ59" s="17">
        <f>AVERAGE(AJ37:AJ58)</f>
        <v>-7.3288508036855982</v>
      </c>
      <c r="AK59" s="48">
        <f>AVERAGE(AK37:AK58)</f>
        <v>15.771382016788628</v>
      </c>
    </row>
    <row r="60" spans="1:37" ht="15" thickBot="1" x14ac:dyDescent="0.4">
      <c r="A60" s="122" t="s">
        <v>80</v>
      </c>
      <c r="B60" s="123"/>
      <c r="C60" s="123"/>
      <c r="D60" s="123"/>
      <c r="E60" s="124"/>
      <c r="F60" s="24">
        <f t="shared" ref="F60:AD60" si="37">AVERAGE(F37/$AE37, F38/$AE38, F39/$AE39, F40/$AE40, F41/$AE41, F42/$AE42, F43/$AE43, F44/$AE44, F45/$AE45, F46/$AE46, F47/$AE47, F48/$AE48, F49/$AE49, F50/$AE50, F51/$AE51, F52/$AE52, F53/$AE53, F54/$AE54,  F55/$AE55, F56/$AE56, F57/$AE57,F58/$AE58)</f>
        <v>4.5049754532082492E-3</v>
      </c>
      <c r="G60" s="24">
        <f t="shared" si="37"/>
        <v>6.423223348372703E-2</v>
      </c>
      <c r="H60" s="24">
        <f t="shared" si="37"/>
        <v>0</v>
      </c>
      <c r="I60" s="24">
        <f t="shared" si="37"/>
        <v>6.8022581362873124E-4</v>
      </c>
      <c r="J60" s="24">
        <f t="shared" si="37"/>
        <v>8.3049651389454793E-3</v>
      </c>
      <c r="K60" s="24">
        <f t="shared" si="37"/>
        <v>0.12810902959778636</v>
      </c>
      <c r="L60" s="24">
        <f t="shared" si="37"/>
        <v>6.9883415947092867E-2</v>
      </c>
      <c r="M60" s="24">
        <f t="shared" si="37"/>
        <v>1.2751283418319818E-2</v>
      </c>
      <c r="N60" s="24">
        <f t="shared" si="37"/>
        <v>5.8521725545704383E-4</v>
      </c>
      <c r="O60" s="24">
        <f t="shared" si="37"/>
        <v>8.2031442786468529E-3</v>
      </c>
      <c r="P60" s="24">
        <f t="shared" si="37"/>
        <v>1.0913681374280539E-2</v>
      </c>
      <c r="Q60" s="24">
        <f t="shared" si="37"/>
        <v>0</v>
      </c>
      <c r="R60" s="24">
        <f t="shared" si="37"/>
        <v>3.7677190327985372E-5</v>
      </c>
      <c r="S60" s="24">
        <f t="shared" si="37"/>
        <v>1.2512305607771913E-3</v>
      </c>
      <c r="T60" s="24">
        <f t="shared" si="37"/>
        <v>1.1883018972559086E-3</v>
      </c>
      <c r="U60" s="24">
        <f t="shared" si="37"/>
        <v>3.6074322456947327E-4</v>
      </c>
      <c r="V60" s="24">
        <f t="shared" si="37"/>
        <v>0</v>
      </c>
      <c r="W60" s="24">
        <f t="shared" si="37"/>
        <v>1.744923607978665E-3</v>
      </c>
      <c r="X60" s="24">
        <f t="shared" si="37"/>
        <v>1.2243757271735599E-2</v>
      </c>
      <c r="Y60" s="24">
        <f t="shared" si="37"/>
        <v>1.9590609359205372E-2</v>
      </c>
      <c r="Z60" s="24">
        <f t="shared" si="37"/>
        <v>6.7417163088341489E-2</v>
      </c>
      <c r="AA60" s="24">
        <f t="shared" si="37"/>
        <v>1.122341092276154E-2</v>
      </c>
      <c r="AB60" s="24">
        <f t="shared" si="37"/>
        <v>6.5269759150258476E-3</v>
      </c>
      <c r="AC60" s="24">
        <f t="shared" si="37"/>
        <v>0.28670054412296769</v>
      </c>
      <c r="AD60" s="24">
        <f t="shared" si="37"/>
        <v>0.28354649107796032</v>
      </c>
      <c r="AE60" s="23" t="s">
        <v>81</v>
      </c>
      <c r="AF60" s="32">
        <f>PEARSON(AE37:AE58,AF37:AF58)</f>
        <v>0.58338913627310252</v>
      </c>
      <c r="AG60" s="18" t="s">
        <v>71</v>
      </c>
      <c r="AH60" s="1">
        <f>_xlfn.VAR.P(AH37:AH58)</f>
        <v>2.0665638803118894E-2</v>
      </c>
      <c r="AI60" s="113">
        <f>_xlfn.VAR.P(AI37:AI58)</f>
        <v>7.0617011218245323E-3</v>
      </c>
      <c r="AJ60" s="1">
        <f>_xlfn.VAR.P(AJ37:AJ58)</f>
        <v>294.75601609409011</v>
      </c>
      <c r="AK60" s="1">
        <f>_xlfn.VAR.P(AK37:AK58)</f>
        <v>99.731579477289429</v>
      </c>
    </row>
    <row r="61" spans="1:37" ht="15" thickBot="1" x14ac:dyDescent="0.4">
      <c r="L61" s="40"/>
      <c r="M61" s="40"/>
      <c r="AE61" s="25"/>
      <c r="AF61" s="26"/>
      <c r="AG61" s="18" t="s">
        <v>72</v>
      </c>
      <c r="AH61" s="1">
        <f>_xlfn.STDEV.P(AH37:AH58)</f>
        <v>0.14375548268890093</v>
      </c>
      <c r="AI61" s="113">
        <f>_xlfn.STDEV.P(AI37:AI58)</f>
        <v>8.4033928396954838E-2</v>
      </c>
      <c r="AJ61" s="1">
        <f>_xlfn.STDEV.P(AJ37:AJ58)</f>
        <v>17.168459922022421</v>
      </c>
      <c r="AK61" s="1">
        <f>_xlfn.STDEV.P(AK37:AK58)</f>
        <v>9.9865699555597889</v>
      </c>
    </row>
    <row r="62" spans="1:37" ht="15" thickBot="1" x14ac:dyDescent="0.4">
      <c r="L62" s="40"/>
      <c r="M62" s="40"/>
      <c r="AG62" s="27" t="s">
        <v>73</v>
      </c>
      <c r="AH62" s="1">
        <f>_xlfn.CONFIDENCE.NORM(1-0.95, AH61, COUNTA($E$5:$E$26))</f>
        <v>6.0070489073451264E-2</v>
      </c>
      <c r="AI62" s="113">
        <f>_xlfn.CONFIDENCE.NORM(1-0.95, AI61, COUNTA($E$37:$E$58))</f>
        <v>3.5114898459161201E-2</v>
      </c>
      <c r="AJ62" s="19">
        <f t="shared" ref="AJ62:AK62" si="38">_xlfn.CONFIDENCE.NORM(1-0.95, AJ61, COUNTA($E$5:$E$26))</f>
        <v>7.1741109616368028</v>
      </c>
      <c r="AK62" s="46">
        <f t="shared" si="38"/>
        <v>4.1730453000873826</v>
      </c>
    </row>
    <row r="63" spans="1:37" ht="29" x14ac:dyDescent="0.35">
      <c r="A63" s="66" t="s">
        <v>23</v>
      </c>
      <c r="B63" s="66" t="s">
        <v>170</v>
      </c>
      <c r="C63" s="66" t="s">
        <v>151</v>
      </c>
      <c r="D63" s="66" t="s">
        <v>168</v>
      </c>
      <c r="E63" s="66" t="s">
        <v>167</v>
      </c>
      <c r="F63" s="66" t="s">
        <v>164</v>
      </c>
      <c r="G63" s="66" t="s">
        <v>203</v>
      </c>
      <c r="H63" s="66" t="s">
        <v>165</v>
      </c>
      <c r="I63" s="66" t="s">
        <v>166</v>
      </c>
      <c r="J63" s="66" t="s">
        <v>198</v>
      </c>
      <c r="K63" s="66" t="s">
        <v>201</v>
      </c>
      <c r="L63" s="66" t="s">
        <v>197</v>
      </c>
      <c r="M63" s="66" t="s">
        <v>171</v>
      </c>
      <c r="N63" s="66" t="s">
        <v>169</v>
      </c>
      <c r="O63" s="66" t="s">
        <v>199</v>
      </c>
      <c r="AD63" s="2"/>
      <c r="AG63" s="27" t="s">
        <v>74</v>
      </c>
      <c r="AH63" s="1">
        <f>MIN(AH37:AH58)</f>
        <v>-0.3081711243570463</v>
      </c>
      <c r="AI63" s="113">
        <f>MIN(AI37:AI58)</f>
        <v>6.7610147866077287E-3</v>
      </c>
      <c r="AJ63" s="19">
        <f>MIN(AJ37:AJ58)</f>
        <v>-34.082343429411836</v>
      </c>
      <c r="AK63" s="46">
        <f>MIN(AK37:AK58)</f>
        <v>0.68357239999997432</v>
      </c>
    </row>
    <row r="64" spans="1:37" ht="15" thickBot="1" x14ac:dyDescent="0.4">
      <c r="A64" s="40" t="s">
        <v>204</v>
      </c>
      <c r="B64" s="70">
        <f>AC28</f>
        <v>0.27345128599252438</v>
      </c>
      <c r="C64" s="70">
        <f>AD28</f>
        <v>0.27174672032677921</v>
      </c>
      <c r="D64" s="70">
        <f>AB28</f>
        <v>2.2841449269981849E-2</v>
      </c>
      <c r="E64" s="70">
        <f>K28</f>
        <v>0.13064333903817762</v>
      </c>
      <c r="F64" s="70">
        <f>L28+O28</f>
        <v>7.9768619611521846E-2</v>
      </c>
      <c r="G64" s="70">
        <f>M28+P28+N28+U28</f>
        <v>2.5007382014539628E-2</v>
      </c>
      <c r="H64" s="70">
        <f>Q28+R28+S28+T28</f>
        <v>2.5357102570211891E-3</v>
      </c>
      <c r="I64" s="70">
        <f>V28</f>
        <v>0</v>
      </c>
      <c r="J64" s="70">
        <f>H28+J28</f>
        <v>8.4494761677935109E-3</v>
      </c>
      <c r="K64" s="70">
        <f>G28+I28</f>
        <v>6.6227590868517996E-2</v>
      </c>
      <c r="L64" s="70">
        <f>Y28</f>
        <v>1.9877204469646328E-2</v>
      </c>
      <c r="M64" s="70">
        <f>Z28</f>
        <v>6.9148035980959616E-2</v>
      </c>
      <c r="N64" s="70">
        <f>F28+W28+X28+AA28</f>
        <v>3.0303186002536946E-2</v>
      </c>
      <c r="AG64" s="29" t="s">
        <v>46</v>
      </c>
      <c r="AH64" s="24">
        <f>MAX(AH37:AH58)</f>
        <v>0.28467019683947886</v>
      </c>
      <c r="AI64" s="114">
        <f t="shared" ref="AI64:AK64" si="39">MAX(AI37:AI58)</f>
        <v>0.3081711243570463</v>
      </c>
      <c r="AJ64" s="31">
        <f t="shared" si="39"/>
        <v>30.804162000000005</v>
      </c>
      <c r="AK64" s="47">
        <f t="shared" si="39"/>
        <v>34.082343429411836</v>
      </c>
    </row>
    <row r="65" spans="2:36" x14ac:dyDescent="0.35">
      <c r="AJ65" s="2"/>
    </row>
    <row r="66" spans="2:36" x14ac:dyDescent="0.35">
      <c r="L66" s="40"/>
      <c r="M66" s="40"/>
    </row>
    <row r="67" spans="2:36" x14ac:dyDescent="0.35">
      <c r="L67" s="40"/>
      <c r="M67" s="40"/>
    </row>
    <row r="68" spans="2:36" x14ac:dyDescent="0.35">
      <c r="L68" s="40"/>
      <c r="M68" s="40"/>
      <c r="R68" s="43" t="s">
        <v>82</v>
      </c>
    </row>
    <row r="69" spans="2:36" x14ac:dyDescent="0.35">
      <c r="L69" s="40"/>
      <c r="M69" s="40"/>
      <c r="R69" s="43">
        <v>0</v>
      </c>
      <c r="AI69" s="2"/>
    </row>
    <row r="70" spans="2:36" x14ac:dyDescent="0.35">
      <c r="L70" s="40"/>
      <c r="M70" s="40"/>
      <c r="R70" s="43">
        <v>220</v>
      </c>
    </row>
    <row r="71" spans="2:36" x14ac:dyDescent="0.35">
      <c r="L71" s="40"/>
      <c r="M71" s="40"/>
    </row>
    <row r="72" spans="2:36" x14ac:dyDescent="0.35">
      <c r="L72" s="40"/>
      <c r="M72" s="40"/>
    </row>
    <row r="73" spans="2:36" x14ac:dyDescent="0.35">
      <c r="L73" s="40"/>
      <c r="M73" s="40"/>
    </row>
    <row r="74" spans="2:36" x14ac:dyDescent="0.35">
      <c r="L74" s="40"/>
      <c r="M74" s="40"/>
    </row>
    <row r="75" spans="2:36" x14ac:dyDescent="0.35">
      <c r="L75" s="40"/>
      <c r="M75" s="40"/>
    </row>
    <row r="76" spans="2:36" x14ac:dyDescent="0.35">
      <c r="L76" s="40"/>
      <c r="M76" s="40"/>
    </row>
    <row r="77" spans="2:36" x14ac:dyDescent="0.35">
      <c r="L77" s="40"/>
      <c r="M77" s="40"/>
    </row>
    <row r="78" spans="2:36" x14ac:dyDescent="0.35">
      <c r="L78" s="40"/>
      <c r="M78" s="40"/>
    </row>
    <row r="79" spans="2:36" ht="15" thickBot="1" x14ac:dyDescent="0.4">
      <c r="L79" s="40"/>
      <c r="M79" s="40"/>
    </row>
    <row r="80" spans="2:36" ht="29" x14ac:dyDescent="0.35">
      <c r="B80" s="66" t="s">
        <v>23</v>
      </c>
      <c r="C80" s="66" t="s">
        <v>170</v>
      </c>
      <c r="D80" s="66" t="s">
        <v>151</v>
      </c>
      <c r="E80" s="66" t="s">
        <v>168</v>
      </c>
      <c r="F80" s="66" t="s">
        <v>167</v>
      </c>
      <c r="G80" s="66" t="s">
        <v>164</v>
      </c>
      <c r="H80" s="66" t="s">
        <v>203</v>
      </c>
      <c r="I80" s="66" t="s">
        <v>165</v>
      </c>
      <c r="J80" s="66" t="s">
        <v>166</v>
      </c>
      <c r="K80" s="66" t="s">
        <v>198</v>
      </c>
      <c r="L80" s="66" t="s">
        <v>201</v>
      </c>
      <c r="M80" s="66" t="s">
        <v>197</v>
      </c>
      <c r="N80" s="66" t="s">
        <v>171</v>
      </c>
      <c r="O80" s="66" t="s">
        <v>169</v>
      </c>
      <c r="P80" s="66" t="s">
        <v>199</v>
      </c>
    </row>
    <row r="81" spans="2:17" x14ac:dyDescent="0.35">
      <c r="B81" s="67" t="s">
        <v>176</v>
      </c>
      <c r="C81" s="58">
        <f>AC5</f>
        <v>32.325200000000002</v>
      </c>
      <c r="D81" s="58">
        <f>AD5</f>
        <v>30.991199999999999</v>
      </c>
      <c r="E81" s="58">
        <f>AB5</f>
        <v>0.91481473230604282</v>
      </c>
      <c r="F81" s="58">
        <f>K5</f>
        <v>11.531223376623375</v>
      </c>
      <c r="G81" s="58">
        <f>L5+O5</f>
        <v>9.2403883116883101</v>
      </c>
      <c r="H81" s="58">
        <f>M5+P5+N5+U5</f>
        <v>0</v>
      </c>
      <c r="I81" s="58">
        <f>Q5+R5+S5+T5</f>
        <v>0</v>
      </c>
      <c r="J81" s="58">
        <f>V5</f>
        <v>0</v>
      </c>
      <c r="K81" s="65">
        <f>H5+J5</f>
        <v>0</v>
      </c>
      <c r="L81" s="58">
        <f>G5+I5</f>
        <v>8.1330151584415571</v>
      </c>
      <c r="M81" s="65">
        <f>Y5</f>
        <v>3.2538973766233763</v>
      </c>
      <c r="N81" s="58">
        <f>Z5</f>
        <v>4.5127400779220777</v>
      </c>
      <c r="O81" s="58">
        <f>F5+W5+X5+AA5</f>
        <v>2.546439714285714</v>
      </c>
      <c r="P81" s="58"/>
      <c r="Q81" s="58"/>
    </row>
    <row r="82" spans="2:17" x14ac:dyDescent="0.35">
      <c r="B82" s="68"/>
      <c r="C82" s="58"/>
      <c r="D82" s="58"/>
      <c r="E82" s="58"/>
      <c r="F82" s="58"/>
      <c r="G82" s="58"/>
      <c r="H82" s="58"/>
      <c r="I82" s="58"/>
      <c r="J82" s="58"/>
      <c r="K82" s="65"/>
      <c r="L82" s="58"/>
      <c r="M82" s="65"/>
      <c r="N82" s="58"/>
      <c r="O82" s="58"/>
      <c r="P82" s="58">
        <f>AF5</f>
        <v>108.2825</v>
      </c>
      <c r="Q82" s="58"/>
    </row>
    <row r="83" spans="2:17" x14ac:dyDescent="0.35">
      <c r="B83" s="69" t="s">
        <v>200</v>
      </c>
      <c r="C83" s="58"/>
      <c r="D83" s="58"/>
      <c r="E83" s="58"/>
      <c r="F83" s="58"/>
      <c r="G83" s="58"/>
      <c r="H83" s="58"/>
      <c r="I83" s="58"/>
      <c r="J83" s="58"/>
      <c r="K83" s="65"/>
      <c r="L83" s="58"/>
      <c r="M83" s="65"/>
      <c r="N83" s="58"/>
      <c r="O83" s="58"/>
      <c r="P83" s="58"/>
    </row>
    <row r="84" spans="2:17" x14ac:dyDescent="0.35">
      <c r="B84" s="67" t="s">
        <v>178</v>
      </c>
      <c r="C84" s="58">
        <f>AC6</f>
        <v>32.325200000000002</v>
      </c>
      <c r="D84" s="58">
        <f>AD6</f>
        <v>31.2333</v>
      </c>
      <c r="E84" s="58">
        <f>AB6</f>
        <v>0.70324980809425119</v>
      </c>
      <c r="F84" s="58">
        <f>K6</f>
        <v>11.92162857142857</v>
      </c>
      <c r="G84" s="58">
        <f>L6+O6</f>
        <v>10.450569870129868</v>
      </c>
      <c r="H84" s="58">
        <f>M6+P6+N6+U6</f>
        <v>0</v>
      </c>
      <c r="I84" s="58">
        <f>Q6+R6+S6+T6</f>
        <v>0</v>
      </c>
      <c r="J84" s="58">
        <f>V6</f>
        <v>0</v>
      </c>
      <c r="K84" s="65">
        <f>H6+J6</f>
        <v>0</v>
      </c>
      <c r="L84" s="58">
        <f>G6+I6</f>
        <v>6.2361911584415575</v>
      </c>
      <c r="M84" s="65">
        <f>Y6</f>
        <v>3.0330543376623376</v>
      </c>
      <c r="N84" s="58">
        <f>Z6</f>
        <v>4.4335344675324677</v>
      </c>
      <c r="O84" s="58">
        <f>F6+W6+X6+AA6</f>
        <v>2.9309675324675322</v>
      </c>
    </row>
    <row r="85" spans="2:17" x14ac:dyDescent="0.35">
      <c r="B85" s="68"/>
      <c r="C85" s="58"/>
      <c r="D85" s="58"/>
      <c r="E85" s="58"/>
      <c r="F85" s="58"/>
      <c r="G85" s="58"/>
      <c r="H85" s="58"/>
      <c r="I85" s="58"/>
      <c r="J85" s="58"/>
      <c r="K85" s="65"/>
      <c r="L85" s="58"/>
      <c r="M85" s="65"/>
      <c r="N85" s="58"/>
      <c r="O85" s="58"/>
      <c r="P85" s="58">
        <f>AF6</f>
        <v>101.10499999999999</v>
      </c>
    </row>
    <row r="86" spans="2:17" x14ac:dyDescent="0.35">
      <c r="B86" s="69"/>
      <c r="C86" s="58"/>
      <c r="D86" s="58"/>
      <c r="E86" s="58"/>
      <c r="F86" s="58"/>
      <c r="G86" s="58"/>
      <c r="H86" s="58"/>
      <c r="I86" s="58"/>
      <c r="J86" s="58"/>
      <c r="K86" s="65"/>
      <c r="L86" s="58"/>
      <c r="M86" s="65"/>
      <c r="N86" s="58"/>
      <c r="O86" s="58"/>
      <c r="P86" s="58"/>
    </row>
    <row r="87" spans="2:17" x14ac:dyDescent="0.35">
      <c r="B87" s="67" t="s">
        <v>175</v>
      </c>
      <c r="C87" s="58">
        <f>AC7</f>
        <v>32.325200000000002</v>
      </c>
      <c r="D87" s="58">
        <f>AD7</f>
        <v>30.843</v>
      </c>
      <c r="E87" s="58">
        <f>AB7</f>
        <v>2.2882661200462415</v>
      </c>
      <c r="F87" s="58">
        <f>K7</f>
        <v>22.191436363636363</v>
      </c>
      <c r="G87" s="58">
        <f>L7+O7</f>
        <v>11.034505714285714</v>
      </c>
      <c r="H87" s="58">
        <f>M7+P7+N7+U7</f>
        <v>2.1573049870129868</v>
      </c>
      <c r="I87" s="58">
        <f>Q7+R7+S7+T7</f>
        <v>1.3031929870129868</v>
      </c>
      <c r="J87" s="58">
        <f>V7</f>
        <v>0</v>
      </c>
      <c r="K87" s="65">
        <f>H7+J7</f>
        <v>1.0337335324675325</v>
      </c>
      <c r="L87" s="58">
        <f>G7+I7</f>
        <v>11.282150080519479</v>
      </c>
      <c r="M87" s="65">
        <f>Y7</f>
        <v>2.8477215584415583</v>
      </c>
      <c r="N87" s="58">
        <f>Z7</f>
        <v>8.8914463636363621</v>
      </c>
      <c r="O87" s="58">
        <f>F7+W7+X7+AA7</f>
        <v>4.5858819480519477</v>
      </c>
    </row>
    <row r="88" spans="2:17" x14ac:dyDescent="0.35">
      <c r="B88" s="68"/>
      <c r="C88" s="58"/>
      <c r="D88" s="58"/>
      <c r="E88" s="58"/>
      <c r="F88" s="58"/>
      <c r="G88" s="58"/>
      <c r="H88" s="58"/>
      <c r="I88" s="58"/>
      <c r="J88" s="58"/>
      <c r="K88" s="65"/>
      <c r="L88" s="58"/>
      <c r="M88" s="65"/>
      <c r="N88" s="58"/>
      <c r="O88" s="58"/>
      <c r="P88" s="58">
        <f>AF7</f>
        <v>137.13999999999999</v>
      </c>
    </row>
    <row r="89" spans="2:17" x14ac:dyDescent="0.35">
      <c r="B89" s="69"/>
      <c r="C89" s="58"/>
      <c r="D89" s="58"/>
      <c r="E89" s="58"/>
      <c r="F89" s="58"/>
      <c r="G89" s="58"/>
      <c r="H89" s="58"/>
      <c r="I89" s="58"/>
      <c r="J89" s="58"/>
      <c r="K89" s="65"/>
      <c r="L89" s="58"/>
      <c r="M89" s="65"/>
      <c r="N89" s="58"/>
      <c r="O89" s="58"/>
      <c r="P89" s="58"/>
    </row>
    <row r="90" spans="2:17" x14ac:dyDescent="0.35">
      <c r="B90" s="67" t="s">
        <v>173</v>
      </c>
      <c r="C90" s="58">
        <f>AC8</f>
        <v>32.325200000000002</v>
      </c>
      <c r="D90" s="58">
        <f>AD8</f>
        <v>40.716500000000003</v>
      </c>
      <c r="E90" s="58">
        <f>AB8</f>
        <v>0.676802747478497</v>
      </c>
      <c r="F90" s="58">
        <f>K8</f>
        <v>1.7641181818181817</v>
      </c>
      <c r="G90" s="58">
        <f>L8+O8</f>
        <v>0.81318335064935054</v>
      </c>
      <c r="H90" s="58">
        <f>M8+P8+N8+U8</f>
        <v>0.84206470909090902</v>
      </c>
      <c r="I90" s="58">
        <f>Q8+R8+S8+T8</f>
        <v>0</v>
      </c>
      <c r="J90" s="58">
        <f>V8</f>
        <v>0</v>
      </c>
      <c r="K90" s="65">
        <f>H8+J8</f>
        <v>9.3658057142857147E-6</v>
      </c>
      <c r="L90" s="58">
        <f>G8+I8</f>
        <v>0.86189837922077905</v>
      </c>
      <c r="M90" s="65">
        <f>Y8</f>
        <v>1.8535961558441556</v>
      </c>
      <c r="N90" s="58">
        <f>Z8</f>
        <v>6.2219097402597399</v>
      </c>
      <c r="O90" s="58">
        <f>F8+W8+X8+AA8</f>
        <v>0.41735923376623374</v>
      </c>
    </row>
    <row r="91" spans="2:17" x14ac:dyDescent="0.35">
      <c r="B91" s="68"/>
      <c r="C91" s="58"/>
      <c r="D91" s="58"/>
      <c r="E91" s="58"/>
      <c r="F91" s="58"/>
      <c r="G91" s="58"/>
      <c r="H91" s="58"/>
      <c r="I91" s="58"/>
      <c r="J91" s="58"/>
      <c r="K91" s="65"/>
      <c r="L91" s="58"/>
      <c r="M91" s="65"/>
      <c r="N91" s="58"/>
      <c r="O91" s="58"/>
      <c r="P91" s="58">
        <f>AF8</f>
        <v>103.31400000000001</v>
      </c>
    </row>
    <row r="92" spans="2:17" x14ac:dyDescent="0.35">
      <c r="B92" s="69"/>
      <c r="C92" s="58"/>
      <c r="D92" s="58"/>
      <c r="E92" s="58"/>
      <c r="F92" s="58"/>
      <c r="G92" s="58"/>
      <c r="H92" s="58"/>
      <c r="I92" s="58"/>
      <c r="J92" s="58"/>
      <c r="K92" s="65"/>
      <c r="L92" s="58"/>
      <c r="M92" s="65"/>
      <c r="N92" s="58"/>
      <c r="O92" s="58"/>
      <c r="P92" s="58"/>
    </row>
    <row r="93" spans="2:17" x14ac:dyDescent="0.35">
      <c r="B93" s="67" t="s">
        <v>182</v>
      </c>
      <c r="C93" s="58">
        <f>AC9</f>
        <v>32.325200000000002</v>
      </c>
      <c r="D93" s="58">
        <f>AD9</f>
        <v>33.598599999999998</v>
      </c>
      <c r="E93" s="58">
        <f>AB9</f>
        <v>1.045358317533974</v>
      </c>
      <c r="F93" s="58">
        <f>K9</f>
        <v>16.787636363636363</v>
      </c>
      <c r="G93" s="58">
        <f>L9+O9</f>
        <v>1.2917276767272725</v>
      </c>
      <c r="H93" s="58">
        <f>M9+P9+N9+U9</f>
        <v>5.0643227688311683</v>
      </c>
      <c r="I93" s="58">
        <f>Q9+R9+S9+T9</f>
        <v>9.8320342857142837E-3</v>
      </c>
      <c r="J93" s="58">
        <f>V9</f>
        <v>0</v>
      </c>
      <c r="K93" s="65">
        <f>H9+J9</f>
        <v>0.63313371428571419</v>
      </c>
      <c r="L93" s="58">
        <f>G9+I9</f>
        <v>18.745283261735061</v>
      </c>
      <c r="M93" s="65">
        <f>Y9</f>
        <v>0.35801199999999994</v>
      </c>
      <c r="N93" s="58">
        <f>Z9</f>
        <v>0.5866377888831168</v>
      </c>
      <c r="O93" s="58">
        <f>F9+W9+X9+AA9</f>
        <v>3.6454431168831167</v>
      </c>
    </row>
    <row r="94" spans="2:17" x14ac:dyDescent="0.35">
      <c r="B94" s="68"/>
      <c r="C94" s="58"/>
      <c r="D94" s="58"/>
      <c r="E94" s="58"/>
      <c r="F94" s="58"/>
      <c r="G94" s="58"/>
      <c r="H94" s="58"/>
      <c r="I94" s="58"/>
      <c r="J94" s="58"/>
      <c r="K94" s="65"/>
      <c r="L94" s="58"/>
      <c r="M94" s="65"/>
      <c r="N94" s="58"/>
      <c r="O94" s="58"/>
      <c r="P94" s="58">
        <f>AF9</f>
        <v>105.41333333333334</v>
      </c>
    </row>
    <row r="95" spans="2:17" x14ac:dyDescent="0.35">
      <c r="B95" s="69"/>
      <c r="C95" s="58"/>
      <c r="D95" s="58"/>
      <c r="E95" s="58"/>
      <c r="F95" s="58"/>
      <c r="G95" s="58"/>
      <c r="H95" s="58"/>
      <c r="I95" s="58"/>
      <c r="J95" s="58"/>
      <c r="K95" s="65"/>
      <c r="L95" s="58"/>
      <c r="M95" s="65"/>
      <c r="N95" s="58"/>
      <c r="O95" s="58"/>
      <c r="P95" s="58"/>
    </row>
    <row r="96" spans="2:17" x14ac:dyDescent="0.35">
      <c r="B96" s="67" t="s">
        <v>183</v>
      </c>
      <c r="C96" s="58">
        <f>AC10</f>
        <v>32.325200000000002</v>
      </c>
      <c r="D96" s="58">
        <f>AD10</f>
        <v>22.07761</v>
      </c>
      <c r="E96" s="58">
        <f>AB10</f>
        <v>9.5242520395163517</v>
      </c>
      <c r="F96" s="58">
        <f>K10</f>
        <v>9.0111067272727254</v>
      </c>
      <c r="G96" s="58">
        <f>L10+O10</f>
        <v>2.7639344909090893</v>
      </c>
      <c r="H96" s="58">
        <f>M10+P10+N10+U10</f>
        <v>2.3071939584415579</v>
      </c>
      <c r="I96" s="58">
        <f>Q10+R10+S10+T10</f>
        <v>0</v>
      </c>
      <c r="J96" s="58">
        <f>V10</f>
        <v>0</v>
      </c>
      <c r="K96" s="65">
        <f>H10+J10</f>
        <v>1.1922363376623377</v>
      </c>
      <c r="L96" s="58">
        <f>G10+I10</f>
        <v>5.0443520415584411</v>
      </c>
      <c r="M96" s="65">
        <f>Y10</f>
        <v>1.2948908597402595</v>
      </c>
      <c r="N96" s="58">
        <f>Z10</f>
        <v>0.60366474277922078</v>
      </c>
      <c r="O96" s="58">
        <f>F10+W10+X10+AA10</f>
        <v>2.4431152096103883</v>
      </c>
    </row>
    <row r="97" spans="2:16" x14ac:dyDescent="0.35">
      <c r="B97" s="68"/>
      <c r="C97" s="58"/>
      <c r="D97" s="58"/>
      <c r="E97" s="58"/>
      <c r="F97" s="58"/>
      <c r="G97" s="58"/>
      <c r="H97" s="58"/>
      <c r="I97" s="58"/>
      <c r="J97" s="58"/>
      <c r="K97" s="65"/>
      <c r="L97" s="58"/>
      <c r="M97" s="65"/>
      <c r="N97" s="58"/>
      <c r="O97" s="58"/>
      <c r="P97" s="58">
        <f>AF10</f>
        <v>93.59333333333332</v>
      </c>
    </row>
    <row r="98" spans="2:16" x14ac:dyDescent="0.35">
      <c r="B98" s="69"/>
      <c r="C98" s="58"/>
      <c r="D98" s="58"/>
      <c r="E98" s="58"/>
      <c r="F98" s="58"/>
      <c r="G98" s="58"/>
      <c r="H98" s="58"/>
      <c r="I98" s="58"/>
      <c r="J98" s="58"/>
      <c r="K98" s="65"/>
      <c r="L98" s="58"/>
      <c r="M98" s="65"/>
      <c r="N98" s="58"/>
      <c r="O98" s="58"/>
      <c r="P98" s="58"/>
    </row>
    <row r="99" spans="2:16" x14ac:dyDescent="0.35">
      <c r="B99" s="67" t="s">
        <v>184</v>
      </c>
      <c r="C99" s="58">
        <f>AC11</f>
        <v>32.325200000000002</v>
      </c>
      <c r="D99" s="58">
        <f>AD11</f>
        <v>18.803315841584102</v>
      </c>
      <c r="E99" s="58">
        <f>AB11</f>
        <v>15.46598646819305</v>
      </c>
      <c r="F99" s="58">
        <f>K11</f>
        <v>6.7743064780763778</v>
      </c>
      <c r="G99" s="58">
        <f>L11+O11</f>
        <v>2.6918524431014506</v>
      </c>
      <c r="H99" s="58">
        <f>M11+P11+N11+U11</f>
        <v>2.2689517670052659</v>
      </c>
      <c r="I99" s="58">
        <f>Q11+R11+S11+T11</f>
        <v>0</v>
      </c>
      <c r="J99" s="58">
        <f>V11</f>
        <v>0</v>
      </c>
      <c r="K99" s="65">
        <f>H11+J11</f>
        <v>0.80941981741031177</v>
      </c>
      <c r="L99" s="58">
        <f>G11+I11</f>
        <v>2.9283297389224567</v>
      </c>
      <c r="M99" s="65">
        <f>Y11</f>
        <v>3.2081718801594374</v>
      </c>
      <c r="N99" s="58">
        <f>Z11</f>
        <v>1.519436499729965</v>
      </c>
      <c r="O99" s="58">
        <f>F11+W11+X11+AA11</f>
        <v>1.4269319148771999</v>
      </c>
    </row>
    <row r="100" spans="2:16" x14ac:dyDescent="0.35">
      <c r="B100" s="68"/>
      <c r="C100" s="58"/>
      <c r="D100" s="58"/>
      <c r="E100" s="58"/>
      <c r="F100" s="58"/>
      <c r="G100" s="58"/>
      <c r="H100" s="58"/>
      <c r="I100" s="58"/>
      <c r="J100" s="58"/>
      <c r="K100" s="65"/>
      <c r="L100" s="58"/>
      <c r="M100" s="65"/>
      <c r="N100" s="58"/>
      <c r="O100" s="58"/>
      <c r="P100" s="58">
        <f>AF11</f>
        <v>109.08799999999999</v>
      </c>
    </row>
    <row r="101" spans="2:16" x14ac:dyDescent="0.35">
      <c r="B101" s="69"/>
      <c r="C101" s="58"/>
      <c r="D101" s="58"/>
      <c r="E101" s="58"/>
      <c r="F101" s="58"/>
      <c r="G101" s="58"/>
      <c r="H101" s="58"/>
      <c r="I101" s="58"/>
      <c r="J101" s="58"/>
      <c r="K101" s="65"/>
      <c r="L101" s="58"/>
      <c r="M101" s="65"/>
      <c r="N101" s="58"/>
      <c r="O101" s="58"/>
      <c r="P101" s="58"/>
    </row>
    <row r="102" spans="2:16" x14ac:dyDescent="0.35">
      <c r="B102" s="67" t="s">
        <v>172</v>
      </c>
      <c r="C102" s="58">
        <f>AC12</f>
        <v>32.325200000000002</v>
      </c>
      <c r="D102" s="58">
        <f>AD12</f>
        <v>37.772794444444401</v>
      </c>
      <c r="E102" s="58">
        <f>AB12</f>
        <v>0.66553383422682888</v>
      </c>
      <c r="F102" s="58">
        <f>K12</f>
        <v>4.8367587590187542</v>
      </c>
      <c r="G102" s="58">
        <f>L12+O12</f>
        <v>3.0837798571428512</v>
      </c>
      <c r="H102" s="58">
        <f>M12+P12+N12+U12</f>
        <v>1.0146860312048194</v>
      </c>
      <c r="I102" s="58">
        <f>Q12+R12+S12+T12</f>
        <v>0</v>
      </c>
      <c r="J102" s="58">
        <f>V12</f>
        <v>0</v>
      </c>
      <c r="K102" s="65">
        <f>H12+J12</f>
        <v>0</v>
      </c>
      <c r="L102" s="58">
        <f>G12+I12</f>
        <v>1.812262748340548</v>
      </c>
      <c r="M102" s="65">
        <f>Y12</f>
        <v>3.9286862626262598</v>
      </c>
      <c r="N102" s="58">
        <f>Z12</f>
        <v>21.835961038960932</v>
      </c>
      <c r="O102" s="58">
        <f>F12+W12+X12+AA12</f>
        <v>0.87487403318903145</v>
      </c>
    </row>
    <row r="103" spans="2:16" x14ac:dyDescent="0.35">
      <c r="B103" s="68"/>
      <c r="C103" s="58"/>
      <c r="D103" s="58"/>
      <c r="E103" s="58"/>
      <c r="F103" s="58"/>
      <c r="G103" s="58"/>
      <c r="H103" s="58"/>
      <c r="I103" s="58"/>
      <c r="J103" s="58"/>
      <c r="K103" s="65"/>
      <c r="L103" s="58"/>
      <c r="M103" s="65"/>
      <c r="N103" s="58"/>
      <c r="O103" s="58"/>
      <c r="P103" s="58">
        <f>AF12</f>
        <v>109.15999999999998</v>
      </c>
    </row>
    <row r="104" spans="2:16" x14ac:dyDescent="0.35">
      <c r="B104" s="69"/>
      <c r="C104" s="58"/>
      <c r="D104" s="58"/>
      <c r="E104" s="58"/>
      <c r="F104" s="58"/>
      <c r="G104" s="58"/>
      <c r="H104" s="58"/>
      <c r="I104" s="58"/>
      <c r="J104" s="58"/>
      <c r="K104" s="65"/>
      <c r="L104" s="58"/>
      <c r="M104" s="65"/>
      <c r="N104" s="58"/>
      <c r="O104" s="58"/>
      <c r="P104" s="58"/>
    </row>
    <row r="105" spans="2:16" x14ac:dyDescent="0.35">
      <c r="B105" s="67" t="s">
        <v>179</v>
      </c>
      <c r="C105" s="58">
        <f>AC13</f>
        <v>32.325200000000002</v>
      </c>
      <c r="D105" s="58">
        <f>AD13</f>
        <v>37.874966666666602</v>
      </c>
      <c r="E105" s="58">
        <f>AB13</f>
        <v>0.53226042182652789</v>
      </c>
      <c r="F105" s="58">
        <f>K13</f>
        <v>12.411072727272725</v>
      </c>
      <c r="G105" s="58">
        <f>L13+O13</f>
        <v>8.4897730909090861</v>
      </c>
      <c r="H105" s="58">
        <f>M13+P13+N13+U13</f>
        <v>3.933575497835494</v>
      </c>
      <c r="I105" s="58">
        <f>Q13+R13+S13+T13</f>
        <v>0</v>
      </c>
      <c r="J105" s="58">
        <f>V13</f>
        <v>0</v>
      </c>
      <c r="K105" s="65">
        <f>H13+J13</f>
        <v>3.2762052813852738</v>
      </c>
      <c r="L105" s="58">
        <f>G13+I13</f>
        <v>6.2107175212121097</v>
      </c>
      <c r="M105" s="65">
        <f>Y13</f>
        <v>2.7679153246753243</v>
      </c>
      <c r="N105" s="58">
        <f>Z13</f>
        <v>15.609076277056239</v>
      </c>
      <c r="O105" s="58">
        <f>F13+W13+X13+AA13</f>
        <v>3.047323402597395</v>
      </c>
    </row>
    <row r="106" spans="2:16" x14ac:dyDescent="0.35">
      <c r="B106" s="68"/>
      <c r="C106" s="58"/>
      <c r="D106" s="58"/>
      <c r="E106" s="58"/>
      <c r="F106" s="58"/>
      <c r="G106" s="58"/>
      <c r="H106" s="58"/>
      <c r="I106" s="58"/>
      <c r="J106" s="58"/>
      <c r="K106" s="65"/>
      <c r="L106" s="58"/>
      <c r="M106" s="65"/>
      <c r="N106" s="58"/>
      <c r="O106" s="58"/>
      <c r="P106" s="58">
        <f>AF13</f>
        <v>129.26600000000002</v>
      </c>
    </row>
    <row r="107" spans="2:16" x14ac:dyDescent="0.35">
      <c r="B107" s="69"/>
      <c r="C107" s="58"/>
      <c r="D107" s="58"/>
      <c r="E107" s="58"/>
      <c r="F107" s="58"/>
      <c r="G107" s="58"/>
      <c r="H107" s="58"/>
      <c r="I107" s="58"/>
      <c r="J107" s="58"/>
      <c r="K107" s="65"/>
      <c r="L107" s="58"/>
      <c r="M107" s="65"/>
      <c r="N107" s="58"/>
      <c r="O107" s="58"/>
      <c r="P107" s="58"/>
    </row>
    <row r="108" spans="2:16" x14ac:dyDescent="0.35">
      <c r="B108" s="67" t="s">
        <v>177</v>
      </c>
      <c r="C108" s="58">
        <f>AC14</f>
        <v>32.325200000000002</v>
      </c>
      <c r="D108" s="58">
        <f>AD14</f>
        <v>32.8829588235294</v>
      </c>
      <c r="E108" s="58">
        <f>AB14</f>
        <v>0.51178873926974311</v>
      </c>
      <c r="F108" s="58">
        <f>K14</f>
        <v>9.3545819251336848</v>
      </c>
      <c r="G108" s="58">
        <f>L14+O14</f>
        <v>7.7535364354468985</v>
      </c>
      <c r="H108" s="58">
        <f>M14+P14+N14+U14</f>
        <v>0</v>
      </c>
      <c r="I108" s="58">
        <f>Q14+R14+S14+T14</f>
        <v>0</v>
      </c>
      <c r="J108" s="58">
        <f>V14</f>
        <v>0</v>
      </c>
      <c r="K108" s="65">
        <f>H14+J14</f>
        <v>3.8033341482047311</v>
      </c>
      <c r="L108" s="58">
        <f>G14+I14</f>
        <v>4.105826873644002</v>
      </c>
      <c r="M108" s="65">
        <f>Y14</f>
        <v>1.3343898149732607</v>
      </c>
      <c r="N108" s="58">
        <f>Z14</f>
        <v>16.15196140106946</v>
      </c>
      <c r="O108" s="58">
        <f>F14+W14+X14+AA14</f>
        <v>1.9776176791443834</v>
      </c>
    </row>
    <row r="109" spans="2:16" x14ac:dyDescent="0.35">
      <c r="B109" s="68"/>
      <c r="C109" s="58"/>
      <c r="D109" s="58"/>
      <c r="E109" s="58"/>
      <c r="F109" s="58"/>
      <c r="G109" s="58"/>
      <c r="H109" s="58"/>
      <c r="I109" s="58"/>
      <c r="J109" s="58"/>
      <c r="K109" s="65"/>
      <c r="L109" s="58"/>
      <c r="M109" s="65"/>
      <c r="N109" s="58"/>
      <c r="O109" s="58"/>
      <c r="P109" s="58">
        <f>AF14</f>
        <v>141.21</v>
      </c>
    </row>
    <row r="110" spans="2:16" x14ac:dyDescent="0.35">
      <c r="B110" s="69"/>
      <c r="C110" s="58"/>
      <c r="D110" s="58"/>
      <c r="E110" s="58"/>
      <c r="F110" s="58"/>
      <c r="G110" s="58"/>
      <c r="H110" s="58"/>
      <c r="I110" s="58"/>
      <c r="J110" s="58"/>
      <c r="K110" s="65"/>
      <c r="L110" s="58"/>
      <c r="M110" s="65"/>
      <c r="N110" s="58"/>
      <c r="O110" s="58"/>
      <c r="P110" s="58"/>
    </row>
    <row r="111" spans="2:16" x14ac:dyDescent="0.35">
      <c r="B111" s="67" t="s">
        <v>185</v>
      </c>
      <c r="C111" s="58">
        <f>AC15</f>
        <v>32.325200000000002</v>
      </c>
      <c r="D111" s="58">
        <f>AD15</f>
        <v>35.3506</v>
      </c>
      <c r="E111" s="58">
        <f>AB15</f>
        <v>1.1245337958104258</v>
      </c>
      <c r="F111" s="58">
        <f>K15</f>
        <v>21.718498701298699</v>
      </c>
      <c r="G111" s="58">
        <f>L15+O15</f>
        <v>16.451074285714284</v>
      </c>
      <c r="H111" s="58">
        <f>M15+P15+N15+U15</f>
        <v>7.1633283116883115</v>
      </c>
      <c r="I111" s="58">
        <f>Q15+R15+S15+T15</f>
        <v>1.1679675324675323</v>
      </c>
      <c r="J111" s="58">
        <f>V15</f>
        <v>0</v>
      </c>
      <c r="K111" s="65">
        <f>H15+J15</f>
        <v>1.3495070129870128</v>
      </c>
      <c r="L111" s="58">
        <f>G15+I15</f>
        <v>11.877101506493506</v>
      </c>
      <c r="M111" s="65">
        <f>Y15</f>
        <v>2.2550851948051944</v>
      </c>
      <c r="N111" s="58">
        <f>Z15</f>
        <v>8.1538137662337657</v>
      </c>
      <c r="O111" s="58">
        <f>F15+W15+X15+AA15</f>
        <v>5.5374259220779205</v>
      </c>
    </row>
    <row r="112" spans="2:16" x14ac:dyDescent="0.35">
      <c r="B112" s="68"/>
      <c r="C112" s="58"/>
      <c r="D112" s="58"/>
      <c r="E112" s="58"/>
      <c r="F112" s="58"/>
      <c r="G112" s="58"/>
      <c r="H112" s="58"/>
      <c r="I112" s="58"/>
      <c r="J112" s="58"/>
      <c r="K112" s="65"/>
      <c r="L112" s="58"/>
      <c r="M112" s="65"/>
      <c r="N112" s="58"/>
      <c r="O112" s="58"/>
      <c r="P112" s="58">
        <f>AF15</f>
        <v>108.21</v>
      </c>
    </row>
    <row r="113" spans="2:16" x14ac:dyDescent="0.35">
      <c r="B113" s="69"/>
      <c r="C113" s="58"/>
      <c r="D113" s="58"/>
      <c r="E113" s="58"/>
      <c r="F113" s="58"/>
      <c r="G113" s="58"/>
      <c r="H113" s="58"/>
      <c r="I113" s="58"/>
      <c r="J113" s="58"/>
      <c r="K113" s="65"/>
      <c r="L113" s="58"/>
      <c r="M113" s="65"/>
      <c r="N113" s="58"/>
      <c r="O113" s="58"/>
      <c r="P113" s="58"/>
    </row>
    <row r="114" spans="2:16" x14ac:dyDescent="0.35">
      <c r="B114" s="67" t="s">
        <v>186</v>
      </c>
      <c r="C114" s="58">
        <f>AC16</f>
        <v>32.325200000000002</v>
      </c>
      <c r="D114" s="58">
        <f>AD16</f>
        <v>29.946899999999999</v>
      </c>
      <c r="E114" s="58">
        <f>AB16</f>
        <v>0.69612455454936861</v>
      </c>
      <c r="F114" s="58">
        <f>K16</f>
        <v>27.52734675324675</v>
      </c>
      <c r="G114" s="58">
        <f>L16+O16</f>
        <v>12.935031428571426</v>
      </c>
      <c r="H114" s="58">
        <f>M16+P16+N16+U16</f>
        <v>9.6583327272727164</v>
      </c>
      <c r="I114" s="58">
        <f>Q16+R16+S16+T16</f>
        <v>0</v>
      </c>
      <c r="J114" s="58">
        <f>V16</f>
        <v>0</v>
      </c>
      <c r="K114" s="65">
        <f>H16+J16</f>
        <v>0</v>
      </c>
      <c r="L114" s="58">
        <f>G16+I16</f>
        <v>13.093482051948049</v>
      </c>
      <c r="M114" s="65">
        <f>Y16</f>
        <v>0.17167557272727271</v>
      </c>
      <c r="N114" s="58">
        <f>Z16</f>
        <v>0.93454974025974025</v>
      </c>
      <c r="O114" s="58">
        <f>F16+W16+X16+AA16</f>
        <v>9.3095547792207789</v>
      </c>
    </row>
    <row r="115" spans="2:16" x14ac:dyDescent="0.35">
      <c r="B115" s="68"/>
      <c r="C115" s="58"/>
      <c r="D115" s="58"/>
      <c r="E115" s="58"/>
      <c r="F115" s="58"/>
      <c r="G115" s="58"/>
      <c r="H115" s="58"/>
      <c r="I115" s="58"/>
      <c r="J115" s="58"/>
      <c r="K115" s="65"/>
      <c r="L115" s="58"/>
      <c r="M115" s="65"/>
      <c r="N115" s="58"/>
      <c r="O115" s="58"/>
      <c r="P115" s="58">
        <f>AF16</f>
        <v>118.7825</v>
      </c>
    </row>
    <row r="116" spans="2:16" x14ac:dyDescent="0.35">
      <c r="B116" s="69"/>
      <c r="C116" s="58"/>
      <c r="D116" s="58"/>
      <c r="E116" s="58"/>
      <c r="F116" s="58"/>
      <c r="G116" s="58"/>
      <c r="H116" s="58"/>
      <c r="I116" s="58"/>
      <c r="J116" s="58"/>
      <c r="K116" s="65"/>
      <c r="L116" s="58"/>
      <c r="M116" s="65"/>
      <c r="N116" s="58"/>
      <c r="O116" s="58"/>
      <c r="P116" s="58"/>
    </row>
    <row r="117" spans="2:16" x14ac:dyDescent="0.35">
      <c r="B117" s="67" t="s">
        <v>187</v>
      </c>
      <c r="C117" s="58">
        <f>AC17</f>
        <v>32.325200000000002</v>
      </c>
      <c r="D117" s="58">
        <f>AD17</f>
        <v>29.392108333333301</v>
      </c>
      <c r="E117" s="58">
        <f>AB17</f>
        <v>0.51442288201203235</v>
      </c>
      <c r="F117" s="58">
        <f>K17</f>
        <v>14.922580086580014</v>
      </c>
      <c r="G117" s="58">
        <f>L17+O17</f>
        <v>11.051210404898161</v>
      </c>
      <c r="H117" s="58">
        <f>M17+P17+N17+U17</f>
        <v>0</v>
      </c>
      <c r="I117" s="58">
        <f>Q17+R17+S17+T17</f>
        <v>0</v>
      </c>
      <c r="J117" s="58">
        <f>V17</f>
        <v>0</v>
      </c>
      <c r="K117" s="65">
        <f>H17+J17</f>
        <v>2.2992666883116777</v>
      </c>
      <c r="L117" s="58">
        <f>G17+I17</f>
        <v>8.0324479002164431</v>
      </c>
      <c r="M117" s="65">
        <f>Y17</f>
        <v>3.0516726861471821</v>
      </c>
      <c r="N117" s="58">
        <f>Z17</f>
        <v>17.208743636363636</v>
      </c>
      <c r="O117" s="58">
        <f>F17+W17+X17+AA17</f>
        <v>3.6048752142857099</v>
      </c>
    </row>
    <row r="118" spans="2:16" x14ac:dyDescent="0.35">
      <c r="B118" s="68"/>
      <c r="C118" s="58"/>
      <c r="D118" s="58"/>
      <c r="E118" s="58"/>
      <c r="F118" s="58"/>
      <c r="G118" s="58"/>
      <c r="H118" s="58"/>
      <c r="I118" s="58"/>
      <c r="J118" s="58"/>
      <c r="K118" s="65"/>
      <c r="L118" s="58"/>
      <c r="M118" s="65"/>
      <c r="N118" s="58"/>
      <c r="O118" s="58"/>
      <c r="P118" s="58">
        <f>AF17</f>
        <v>138.63666666666666</v>
      </c>
    </row>
    <row r="119" spans="2:16" x14ac:dyDescent="0.35">
      <c r="B119" s="69"/>
      <c r="C119" s="58"/>
      <c r="D119" s="58"/>
      <c r="E119" s="58"/>
      <c r="F119" s="58"/>
      <c r="G119" s="58"/>
      <c r="H119" s="58"/>
      <c r="I119" s="58"/>
      <c r="J119" s="58"/>
      <c r="K119" s="65"/>
      <c r="L119" s="58"/>
      <c r="M119" s="65"/>
      <c r="N119" s="58"/>
      <c r="O119" s="58"/>
      <c r="P119" s="58"/>
    </row>
    <row r="120" spans="2:16" x14ac:dyDescent="0.35">
      <c r="B120" s="67" t="s">
        <v>188</v>
      </c>
      <c r="C120" s="58">
        <f>AC18</f>
        <v>32.325200000000002</v>
      </c>
      <c r="D120" s="58">
        <f>AD18</f>
        <v>33.156399999999998</v>
      </c>
      <c r="E120" s="58">
        <f>AB18</f>
        <v>0.2814005014516115</v>
      </c>
      <c r="F120" s="58">
        <f>K18</f>
        <v>22.411984415584413</v>
      </c>
      <c r="G120" s="58">
        <f>L18+O18</f>
        <v>22.919987194805191</v>
      </c>
      <c r="H120" s="58">
        <f>M18+P18+N18+U18</f>
        <v>0</v>
      </c>
      <c r="I120" s="58">
        <f>Q18+R18+S18+T18</f>
        <v>0</v>
      </c>
      <c r="J120" s="58">
        <f>V18</f>
        <v>0</v>
      </c>
      <c r="K120" s="65">
        <f>H18+J18</f>
        <v>3.3513187012987009</v>
      </c>
      <c r="L120" s="58">
        <f>G18+I18</f>
        <v>10.65012853116883</v>
      </c>
      <c r="M120" s="65">
        <f>Y18</f>
        <v>0.71626254545454537</v>
      </c>
      <c r="N120" s="58">
        <f>Z18</f>
        <v>5.4504846233766227</v>
      </c>
      <c r="O120" s="58">
        <f>F18+W18+X18+AA18</f>
        <v>5.2878573246753238</v>
      </c>
    </row>
    <row r="121" spans="2:16" x14ac:dyDescent="0.35">
      <c r="B121" s="68"/>
      <c r="C121" s="58"/>
      <c r="D121" s="58"/>
      <c r="E121" s="58"/>
      <c r="F121" s="58"/>
      <c r="G121" s="58"/>
      <c r="H121" s="58"/>
      <c r="I121" s="58"/>
      <c r="J121" s="58"/>
      <c r="K121" s="65"/>
      <c r="L121" s="58"/>
      <c r="M121" s="65"/>
      <c r="N121" s="58"/>
      <c r="O121" s="58"/>
      <c r="P121" s="58">
        <f>AF18</f>
        <v>117.23</v>
      </c>
    </row>
    <row r="122" spans="2:16" x14ac:dyDescent="0.35">
      <c r="B122" s="69"/>
      <c r="C122" s="58"/>
      <c r="D122" s="58"/>
      <c r="E122" s="58"/>
      <c r="F122" s="58"/>
      <c r="G122" s="58"/>
      <c r="H122" s="58"/>
      <c r="I122" s="58"/>
      <c r="J122" s="58"/>
      <c r="K122" s="65"/>
      <c r="L122" s="58"/>
      <c r="M122" s="65"/>
      <c r="N122" s="58"/>
      <c r="O122" s="58"/>
      <c r="P122" s="58"/>
    </row>
    <row r="123" spans="2:16" x14ac:dyDescent="0.35">
      <c r="B123" s="67" t="s">
        <v>189</v>
      </c>
      <c r="C123" s="58">
        <f>AC19</f>
        <v>32.325200000000002</v>
      </c>
      <c r="D123" s="58">
        <f>AD19</f>
        <v>36.844700000000003</v>
      </c>
      <c r="E123" s="58">
        <f>AB19</f>
        <v>0.4963997285077511</v>
      </c>
      <c r="F123" s="58">
        <f>K19</f>
        <v>29.091203896103789</v>
      </c>
      <c r="G123" s="58">
        <f>L19+O19</f>
        <v>6.7387782529870126</v>
      </c>
      <c r="H123" s="58">
        <f>M19+P19+N19+U19</f>
        <v>11.885665714285702</v>
      </c>
      <c r="I123" s="58">
        <f>Q19+R19+S19+T19</f>
        <v>3.9860785714285707</v>
      </c>
      <c r="J123" s="58">
        <f>V19</f>
        <v>0</v>
      </c>
      <c r="K123" s="65">
        <f>H19+J19</f>
        <v>0</v>
      </c>
      <c r="L123" s="58">
        <f>G19+I19</f>
        <v>13.45363883116883</v>
      </c>
      <c r="M123" s="65">
        <f>Y19</f>
        <v>8.5657040259740136E-2</v>
      </c>
      <c r="N123" s="58">
        <f>Z19</f>
        <v>1.1866022987012985</v>
      </c>
      <c r="O123" s="58">
        <f>F19+W19+X19+AA19</f>
        <v>6.602811987012986</v>
      </c>
    </row>
    <row r="124" spans="2:16" x14ac:dyDescent="0.35">
      <c r="B124" s="68"/>
      <c r="C124" s="58"/>
      <c r="D124" s="58"/>
      <c r="E124" s="58"/>
      <c r="F124" s="58"/>
      <c r="G124" s="58"/>
      <c r="H124" s="58"/>
      <c r="I124" s="58"/>
      <c r="J124" s="58"/>
      <c r="K124" s="65"/>
      <c r="L124" s="58"/>
      <c r="M124" s="65"/>
      <c r="N124" s="58"/>
      <c r="O124" s="58"/>
      <c r="P124" s="58">
        <f>AF19</f>
        <v>143.9975</v>
      </c>
    </row>
    <row r="125" spans="2:16" x14ac:dyDescent="0.35">
      <c r="B125" s="69"/>
      <c r="C125" s="58"/>
      <c r="D125" s="58"/>
      <c r="E125" s="58"/>
      <c r="F125" s="58"/>
      <c r="G125" s="58"/>
      <c r="H125" s="58"/>
      <c r="I125" s="58"/>
      <c r="J125" s="58"/>
      <c r="K125" s="65"/>
      <c r="L125" s="58"/>
      <c r="M125" s="65"/>
      <c r="N125" s="58"/>
      <c r="O125" s="58"/>
      <c r="P125" s="58"/>
    </row>
    <row r="126" spans="2:16" x14ac:dyDescent="0.35">
      <c r="B126" s="67" t="s">
        <v>180</v>
      </c>
      <c r="C126" s="58">
        <f>AC20</f>
        <v>32.325200000000002</v>
      </c>
      <c r="D126" s="58">
        <f>AD20</f>
        <v>29.925699999999999</v>
      </c>
      <c r="E126" s="58">
        <f>AB20</f>
        <v>5.0397006955097551E-2</v>
      </c>
      <c r="F126" s="58">
        <f>K20</f>
        <v>30.972677922077917</v>
      </c>
      <c r="G126" s="58">
        <f>L20+O20</f>
        <v>25.48734649350649</v>
      </c>
      <c r="H126" s="58">
        <f>M20+P20+N20+U20</f>
        <v>2.1131187012987009</v>
      </c>
      <c r="I126" s="58">
        <f>Q20+R20+S20+T20</f>
        <v>0</v>
      </c>
      <c r="J126" s="58">
        <f>V20</f>
        <v>0</v>
      </c>
      <c r="K126" s="65">
        <f>H20+J20</f>
        <v>0.57108207792207788</v>
      </c>
      <c r="L126" s="58">
        <f>G20+I20</f>
        <v>13.281373252467532</v>
      </c>
      <c r="M126" s="65">
        <f>Y20</f>
        <v>1.4758338701298701</v>
      </c>
      <c r="N126" s="58">
        <f>Z20</f>
        <v>5.6641478701298702</v>
      </c>
      <c r="O126" s="58">
        <f>F20+W20+X20+AA20</f>
        <v>8.2451607012987012</v>
      </c>
      <c r="P126" s="58"/>
    </row>
    <row r="127" spans="2:16" x14ac:dyDescent="0.35">
      <c r="B127" s="68"/>
      <c r="C127" s="58"/>
      <c r="D127" s="58"/>
      <c r="E127" s="58"/>
      <c r="F127" s="58"/>
      <c r="G127" s="58"/>
      <c r="H127" s="58"/>
      <c r="I127" s="58"/>
      <c r="J127" s="58"/>
      <c r="K127" s="65"/>
      <c r="L127" s="58"/>
      <c r="M127" s="65"/>
      <c r="N127" s="58"/>
      <c r="O127" s="58"/>
      <c r="P127" s="58">
        <f>AF20</f>
        <v>114.96333333333332</v>
      </c>
    </row>
    <row r="128" spans="2:16" x14ac:dyDescent="0.35">
      <c r="B128" s="69"/>
      <c r="C128" s="58"/>
      <c r="D128" s="58"/>
      <c r="E128" s="58"/>
      <c r="F128" s="58"/>
      <c r="G128" s="58"/>
      <c r="H128" s="58"/>
      <c r="I128" s="58"/>
      <c r="J128" s="58"/>
      <c r="K128" s="65"/>
      <c r="L128" s="58"/>
      <c r="M128" s="65"/>
      <c r="N128" s="58"/>
      <c r="O128" s="58"/>
      <c r="P128" s="58"/>
    </row>
    <row r="129" spans="2:16" x14ac:dyDescent="0.35">
      <c r="B129" s="67" t="s">
        <v>190</v>
      </c>
      <c r="C129" s="58">
        <f>AC21</f>
        <v>32.325200000000002</v>
      </c>
      <c r="D129" s="58">
        <f>AD21</f>
        <v>38.028599999999997</v>
      </c>
      <c r="E129" s="58">
        <f>AB21</f>
        <v>0.44175030549706779</v>
      </c>
      <c r="F129" s="58">
        <f>K21</f>
        <v>27.482033766233766</v>
      </c>
      <c r="G129" s="58">
        <f>L21+O21</f>
        <v>4.266715584415584</v>
      </c>
      <c r="H129" s="58">
        <f>M21+P21+N21+U21</f>
        <v>7.1439997402597388</v>
      </c>
      <c r="I129" s="58">
        <f>Q21+R21+S21+T21</f>
        <v>0</v>
      </c>
      <c r="J129" s="58">
        <f>V21</f>
        <v>0</v>
      </c>
      <c r="K129" s="65">
        <f>H21+J21</f>
        <v>1.8683433766233766</v>
      </c>
      <c r="L129" s="58">
        <f>G21+I21</f>
        <v>8.7232334805194807</v>
      </c>
      <c r="M129" s="65">
        <f>Y21</f>
        <v>4.4753470129870125</v>
      </c>
      <c r="N129" s="58">
        <f>Z21</f>
        <v>2.9430066233766232</v>
      </c>
      <c r="O129" s="58">
        <f>F21+W21+X21+AA21</f>
        <v>4.290516883116883</v>
      </c>
      <c r="P129" s="58"/>
    </row>
    <row r="130" spans="2:16" x14ac:dyDescent="0.35">
      <c r="B130" s="68"/>
      <c r="C130" s="58"/>
      <c r="D130" s="58"/>
      <c r="E130" s="58"/>
      <c r="F130" s="58"/>
      <c r="G130" s="58"/>
      <c r="H130" s="58"/>
      <c r="I130" s="58"/>
      <c r="J130" s="58"/>
      <c r="K130" s="65"/>
      <c r="L130" s="58"/>
      <c r="M130" s="65"/>
      <c r="N130" s="58"/>
      <c r="O130" s="58"/>
      <c r="P130" s="58">
        <f>AF21</f>
        <v>151.60666666666668</v>
      </c>
    </row>
    <row r="131" spans="2:16" x14ac:dyDescent="0.35">
      <c r="B131" s="69"/>
      <c r="C131" s="58"/>
      <c r="D131" s="58"/>
      <c r="E131" s="58"/>
      <c r="F131" s="58"/>
      <c r="G131" s="58"/>
      <c r="H131" s="58"/>
      <c r="I131" s="58"/>
      <c r="J131" s="58"/>
      <c r="K131" s="65"/>
      <c r="L131" s="58"/>
      <c r="M131" s="65"/>
      <c r="N131" s="58"/>
      <c r="O131" s="58"/>
      <c r="P131" s="58"/>
    </row>
    <row r="132" spans="2:16" x14ac:dyDescent="0.35">
      <c r="B132" s="67" t="s">
        <v>191</v>
      </c>
      <c r="C132" s="58">
        <f>AC22</f>
        <v>32.325200000000002</v>
      </c>
      <c r="D132" s="58">
        <f>AD22</f>
        <v>28.846579999999999</v>
      </c>
      <c r="E132" s="58">
        <f>AB22</f>
        <v>3.7818780301959118</v>
      </c>
      <c r="F132" s="58">
        <f>K22</f>
        <v>12.163155844155844</v>
      </c>
      <c r="G132" s="58">
        <f>L22+O22</f>
        <v>12.002639459740257</v>
      </c>
      <c r="H132" s="58">
        <f>M22+P22+N22+U22</f>
        <v>0</v>
      </c>
      <c r="I132" s="58">
        <f>Q22+R22+S22+T22</f>
        <v>0</v>
      </c>
      <c r="J132" s="58">
        <f>V22</f>
        <v>0</v>
      </c>
      <c r="K132" s="65">
        <f>H22+J22</f>
        <v>1.5208401558441558</v>
      </c>
      <c r="L132" s="58">
        <f>G22+I22</f>
        <v>6.8704011174025963</v>
      </c>
      <c r="M132" s="65">
        <f>Y22</f>
        <v>2.0993814649350542</v>
      </c>
      <c r="N132" s="58">
        <f>Z22</f>
        <v>16.712167610389503</v>
      </c>
      <c r="O132" s="58">
        <f>F22+W22+X22+AA22</f>
        <v>3.1613308779220772</v>
      </c>
      <c r="P132" s="58"/>
    </row>
    <row r="133" spans="2:16" x14ac:dyDescent="0.35">
      <c r="B133" s="68"/>
      <c r="C133" s="58"/>
      <c r="D133" s="58"/>
      <c r="E133" s="58"/>
      <c r="F133" s="58"/>
      <c r="G133" s="58"/>
      <c r="H133" s="58"/>
      <c r="I133" s="58"/>
      <c r="J133" s="58"/>
      <c r="K133" s="65"/>
      <c r="L133" s="58"/>
      <c r="M133" s="65"/>
      <c r="N133" s="58"/>
      <c r="O133" s="58"/>
      <c r="P133" s="58">
        <f>AF22</f>
        <v>120.57</v>
      </c>
    </row>
    <row r="134" spans="2:16" x14ac:dyDescent="0.35">
      <c r="B134" s="69"/>
      <c r="C134" s="58"/>
      <c r="D134" s="58"/>
      <c r="E134" s="58"/>
      <c r="F134" s="58"/>
      <c r="G134" s="58"/>
      <c r="H134" s="58"/>
      <c r="I134" s="58"/>
      <c r="J134" s="58"/>
      <c r="K134" s="65"/>
      <c r="L134" s="58"/>
      <c r="M134" s="65"/>
      <c r="N134" s="58"/>
      <c r="O134" s="58"/>
      <c r="P134" s="58"/>
    </row>
    <row r="135" spans="2:16" x14ac:dyDescent="0.35">
      <c r="B135" s="67" t="s">
        <v>181</v>
      </c>
      <c r="C135" s="58">
        <f>AC23</f>
        <v>32.325200000000002</v>
      </c>
      <c r="D135" s="58">
        <f>AD23</f>
        <v>34.259885714285701</v>
      </c>
      <c r="E135" s="58">
        <f>AB23</f>
        <v>3.4237607574824969</v>
      </c>
      <c r="F135" s="58">
        <f>K23</f>
        <v>28.766675077303621</v>
      </c>
      <c r="G135" s="58">
        <f>L23+O23</f>
        <v>28.065201285095814</v>
      </c>
      <c r="H135" s="58">
        <f>M23+P23+N23+U23</f>
        <v>0.77981538528138461</v>
      </c>
      <c r="I135" s="58">
        <f>Q23+R23+S23+T23</f>
        <v>0</v>
      </c>
      <c r="J135" s="58">
        <f>V23</f>
        <v>0</v>
      </c>
      <c r="K135" s="65">
        <f>H23+J23</f>
        <v>0</v>
      </c>
      <c r="L135" s="58">
        <f>G23+I23</f>
        <v>10.239374143846623</v>
      </c>
      <c r="M135" s="65">
        <f>Y23</f>
        <v>2.1908908583797131</v>
      </c>
      <c r="N135" s="58">
        <f>Z23</f>
        <v>9.5639865800865724</v>
      </c>
      <c r="O135" s="58">
        <f>F23+W23+X23+AA23</f>
        <v>5.2362274471242873</v>
      </c>
      <c r="P135" s="58"/>
    </row>
    <row r="136" spans="2:16" x14ac:dyDescent="0.35">
      <c r="B136" s="68"/>
      <c r="C136" s="58"/>
      <c r="D136" s="58"/>
      <c r="E136" s="58"/>
      <c r="F136" s="58"/>
      <c r="G136" s="58"/>
      <c r="H136" s="58"/>
      <c r="I136" s="58"/>
      <c r="J136" s="58"/>
      <c r="K136" s="65"/>
      <c r="L136" s="58"/>
      <c r="M136" s="65"/>
      <c r="N136" s="58"/>
      <c r="O136" s="58"/>
      <c r="P136" s="58">
        <f>AF23</f>
        <v>151.8725</v>
      </c>
    </row>
    <row r="137" spans="2:16" x14ac:dyDescent="0.35">
      <c r="B137" s="69"/>
      <c r="C137" s="58"/>
      <c r="D137" s="58"/>
      <c r="E137" s="58"/>
      <c r="F137" s="58"/>
      <c r="G137" s="58"/>
      <c r="H137" s="58"/>
      <c r="I137" s="58"/>
      <c r="J137" s="58"/>
      <c r="K137" s="65"/>
      <c r="L137" s="58"/>
      <c r="M137" s="65"/>
      <c r="N137" s="58"/>
      <c r="O137" s="58"/>
      <c r="P137" s="58"/>
    </row>
    <row r="138" spans="2:16" x14ac:dyDescent="0.35">
      <c r="B138" s="67" t="s">
        <v>174</v>
      </c>
      <c r="C138" s="58">
        <f>AC24</f>
        <v>32.325200000000002</v>
      </c>
      <c r="D138" s="58">
        <f>AD24</f>
        <v>32.809480952380902</v>
      </c>
      <c r="E138" s="58">
        <f>AB24</f>
        <v>3.578824617619075</v>
      </c>
      <c r="F138" s="58">
        <f>K24</f>
        <v>18.135910080395789</v>
      </c>
      <c r="G138" s="58">
        <f>L24+O24</f>
        <v>7.5622195176252189</v>
      </c>
      <c r="H138" s="58">
        <f>M24+P24+N24+U24</f>
        <v>7.8958444032158139</v>
      </c>
      <c r="I138" s="58">
        <f>Q24+R24+S24+T24</f>
        <v>0.93787811873840377</v>
      </c>
      <c r="J138" s="58">
        <f>V24</f>
        <v>0</v>
      </c>
      <c r="K138" s="65">
        <f>H24+J24</f>
        <v>0</v>
      </c>
      <c r="L138" s="58">
        <f>G24+I24</f>
        <v>8.1246434706246085</v>
      </c>
      <c r="M138" s="65">
        <f>Y24</f>
        <v>2.6468859616573837</v>
      </c>
      <c r="N138" s="58">
        <f>Z24</f>
        <v>11.521279418676475</v>
      </c>
      <c r="O138" s="58">
        <f>F24+W24+X24+AA24</f>
        <v>3.9185748732220027</v>
      </c>
      <c r="P138" s="58"/>
    </row>
    <row r="139" spans="2:16" x14ac:dyDescent="0.35">
      <c r="B139" s="68"/>
      <c r="C139" s="58"/>
      <c r="D139" s="58"/>
      <c r="E139" s="58"/>
      <c r="F139" s="58"/>
      <c r="G139" s="58"/>
      <c r="H139" s="58"/>
      <c r="I139" s="58"/>
      <c r="J139" s="58"/>
      <c r="K139" s="65"/>
      <c r="L139" s="58"/>
      <c r="M139" s="65"/>
      <c r="N139" s="58"/>
      <c r="O139" s="58"/>
      <c r="P139" s="58">
        <f>AF24</f>
        <v>141.89999999999998</v>
      </c>
    </row>
    <row r="140" spans="2:16" x14ac:dyDescent="0.35">
      <c r="B140" s="69"/>
      <c r="C140" s="58"/>
      <c r="D140" s="58"/>
      <c r="E140" s="58"/>
      <c r="F140" s="58"/>
      <c r="G140" s="58"/>
      <c r="H140" s="58"/>
      <c r="I140" s="58"/>
      <c r="J140" s="58"/>
      <c r="K140" s="65"/>
      <c r="L140" s="58"/>
      <c r="M140" s="65"/>
      <c r="N140" s="58"/>
      <c r="O140" s="58"/>
      <c r="P140" s="58"/>
    </row>
    <row r="141" spans="2:16" x14ac:dyDescent="0.35">
      <c r="B141" s="67" t="s">
        <v>202</v>
      </c>
      <c r="C141" s="58">
        <f>AC25</f>
        <v>32.325200000000002</v>
      </c>
      <c r="D141" s="58">
        <f>AD25</f>
        <v>36.795699999999997</v>
      </c>
      <c r="E141" s="58">
        <f>AB25</f>
        <v>1.1470540671550953</v>
      </c>
      <c r="F141" s="58">
        <f>K25</f>
        <v>15.613438961038961</v>
      </c>
      <c r="G141" s="58">
        <f>L25+O25</f>
        <v>14.01967844155844</v>
      </c>
      <c r="H141" s="58">
        <f>M25+P25+N25+U25</f>
        <v>1.4598779480519479</v>
      </c>
      <c r="I141" s="58">
        <f>Q25+R25+S25+T25</f>
        <v>0</v>
      </c>
      <c r="J141" s="58">
        <f>V25</f>
        <v>0</v>
      </c>
      <c r="K141" s="65">
        <f>H25+J25</f>
        <v>0.80450306493506485</v>
      </c>
      <c r="L141" s="58">
        <f>G25+I25</f>
        <v>7.512480477922078</v>
      </c>
      <c r="M141" s="65">
        <f>Y25</f>
        <v>4.2366631168831166</v>
      </c>
      <c r="N141" s="58">
        <f>Z25</f>
        <v>16.133798181818179</v>
      </c>
      <c r="O141" s="58">
        <f>F25+W25+X25+AA25</f>
        <v>3.3746972207792201</v>
      </c>
      <c r="P141" s="58"/>
    </row>
    <row r="142" spans="2:16" x14ac:dyDescent="0.35">
      <c r="B142" s="68"/>
      <c r="C142" s="58"/>
      <c r="D142" s="58"/>
      <c r="E142" s="58"/>
      <c r="F142" s="58"/>
      <c r="G142" s="58"/>
      <c r="H142" s="58"/>
      <c r="I142" s="58"/>
      <c r="J142" s="58"/>
      <c r="K142" s="65"/>
      <c r="L142" s="58"/>
      <c r="M142" s="65"/>
      <c r="N142" s="58"/>
      <c r="O142" s="58"/>
      <c r="P142" s="58">
        <f>AF25</f>
        <v>149.63250000000002</v>
      </c>
    </row>
    <row r="143" spans="2:16" x14ac:dyDescent="0.35">
      <c r="B143" s="69"/>
      <c r="C143" s="58"/>
      <c r="D143" s="58"/>
      <c r="E143" s="58"/>
      <c r="F143" s="58"/>
      <c r="G143" s="58"/>
      <c r="H143" s="58"/>
      <c r="I143" s="58"/>
      <c r="J143" s="58"/>
      <c r="K143" s="65"/>
      <c r="L143" s="58"/>
      <c r="M143" s="65"/>
      <c r="N143" s="58"/>
      <c r="O143" s="58"/>
      <c r="P143" s="58"/>
    </row>
    <row r="144" spans="2:16" x14ac:dyDescent="0.35">
      <c r="B144" s="67" t="s">
        <v>192</v>
      </c>
      <c r="C144" s="58">
        <f>AC26</f>
        <v>32.325200000000002</v>
      </c>
      <c r="D144" s="58">
        <f>AD26</f>
        <v>31.604305</v>
      </c>
      <c r="E144" s="58">
        <f>AB26</f>
        <v>4.2942754750726326</v>
      </c>
      <c r="F144" s="58">
        <f>K26</f>
        <v>11.543433922077815</v>
      </c>
      <c r="G144" s="58">
        <f>L26+O26</f>
        <v>7.9012766623376613</v>
      </c>
      <c r="H144" s="58">
        <f>M26+P26+N26+U26</f>
        <v>4.3283433979220769</v>
      </c>
      <c r="I144" s="58">
        <f>Q26+R26+S26+T26</f>
        <v>0.27760849633766221</v>
      </c>
      <c r="J144" s="58">
        <f>V26</f>
        <v>0</v>
      </c>
      <c r="K144" s="65">
        <f>H26+J26</f>
        <v>2.6980531350649348E-6</v>
      </c>
      <c r="L144" s="58">
        <f>G26+I26</f>
        <v>5.7266826228051828</v>
      </c>
      <c r="M144" s="65">
        <f>Y26</f>
        <v>3.7653103974025863</v>
      </c>
      <c r="N144" s="58">
        <f>Z26</f>
        <v>7.8645323345454541</v>
      </c>
      <c r="O144" s="58">
        <f>F26+W26+X26+AA26</f>
        <v>2.667314700259718</v>
      </c>
      <c r="P144" s="58"/>
    </row>
    <row r="145" spans="2:16" x14ac:dyDescent="0.35">
      <c r="B145" s="68"/>
      <c r="C145" s="58"/>
      <c r="D145" s="58"/>
      <c r="E145" s="58"/>
      <c r="F145" s="58"/>
      <c r="G145" s="58"/>
      <c r="H145" s="58"/>
      <c r="I145" s="58"/>
      <c r="J145" s="58"/>
      <c r="K145" s="65"/>
      <c r="L145" s="58"/>
      <c r="M145" s="65"/>
      <c r="N145" s="58"/>
      <c r="O145" s="58"/>
      <c r="P145" s="58">
        <f>AF26</f>
        <v>128.88200000000001</v>
      </c>
    </row>
    <row r="146" spans="2:16" x14ac:dyDescent="0.35">
      <c r="B146" s="69"/>
      <c r="C146" s="58"/>
      <c r="D146" s="58"/>
      <c r="E146" s="58"/>
      <c r="F146" s="58"/>
      <c r="G146" s="58"/>
      <c r="H146" s="58"/>
      <c r="I146" s="58"/>
      <c r="J146" s="58"/>
      <c r="K146" s="65"/>
      <c r="L146" s="58"/>
      <c r="M146" s="65"/>
      <c r="N146" s="58"/>
      <c r="O146" s="58"/>
      <c r="P146" s="58"/>
    </row>
    <row r="147" spans="2:16" x14ac:dyDescent="0.35">
      <c r="P147" s="58"/>
    </row>
    <row r="150" spans="2:16" x14ac:dyDescent="0.35">
      <c r="C150" s="70"/>
      <c r="D150" s="70"/>
      <c r="E150" s="70"/>
      <c r="F150" s="70"/>
      <c r="G150" s="70"/>
      <c r="H150" s="70"/>
      <c r="I150" s="70"/>
      <c r="J150" s="70"/>
      <c r="K150" s="70"/>
      <c r="L150" s="70"/>
      <c r="M150" s="70"/>
      <c r="N150" s="70"/>
      <c r="O150" s="70"/>
    </row>
    <row r="151" spans="2:16" x14ac:dyDescent="0.35">
      <c r="L151" s="40"/>
      <c r="M151" s="40"/>
    </row>
    <row r="152" spans="2:16" x14ac:dyDescent="0.35">
      <c r="L152" s="40"/>
      <c r="M152" s="40"/>
    </row>
    <row r="153" spans="2:16" x14ac:dyDescent="0.35">
      <c r="L153" s="40"/>
      <c r="M153" s="40"/>
    </row>
  </sheetData>
  <mergeCells count="28">
    <mergeCell ref="AH3:AH4"/>
    <mergeCell ref="AI3:AI4"/>
    <mergeCell ref="AJ3:AJ4"/>
    <mergeCell ref="AK3:AK4"/>
    <mergeCell ref="A28:E28"/>
    <mergeCell ref="F3:AD3"/>
    <mergeCell ref="AE3:AE4"/>
    <mergeCell ref="AF3:AF4"/>
    <mergeCell ref="A27:E27"/>
    <mergeCell ref="A3:A4"/>
    <mergeCell ref="B3:B4"/>
    <mergeCell ref="C3:C4"/>
    <mergeCell ref="D3:D4"/>
    <mergeCell ref="E3:E4"/>
    <mergeCell ref="AK35:AK36"/>
    <mergeCell ref="A59:E59"/>
    <mergeCell ref="A60:E60"/>
    <mergeCell ref="A35:A36"/>
    <mergeCell ref="B35:B36"/>
    <mergeCell ref="C35:C36"/>
    <mergeCell ref="D35:D36"/>
    <mergeCell ref="E35:E36"/>
    <mergeCell ref="F35:AD35"/>
    <mergeCell ref="AE35:AE36"/>
    <mergeCell ref="AF35:AF36"/>
    <mergeCell ref="AH35:AH36"/>
    <mergeCell ref="AI35:AI36"/>
    <mergeCell ref="AJ35:AJ36"/>
  </mergeCells>
  <conditionalFormatting sqref="AH5:AH26">
    <cfRule type="cellIs" dxfId="7" priority="2" operator="notBetween">
      <formula>-20</formula>
      <formula>20</formula>
    </cfRule>
  </conditionalFormatting>
  <conditionalFormatting sqref="AH37:AH58">
    <cfRule type="cellIs" dxfId="6" priority="1" operator="notBetween">
      <formula>-20</formula>
      <formula>20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E1315-7321-4776-9451-5F567E09C7D7}">
  <dimension ref="A2:AS93"/>
  <sheetViews>
    <sheetView showZeros="0" zoomScale="70" zoomScaleNormal="70" workbookViewId="0">
      <selection activeCell="AA102" sqref="AA102"/>
    </sheetView>
  </sheetViews>
  <sheetFormatPr defaultColWidth="5.6328125" defaultRowHeight="14.5" x14ac:dyDescent="0.35"/>
  <cols>
    <col min="1" max="1" width="28.453125" style="40" customWidth="1"/>
    <col min="2" max="2" width="22.453125" style="40" customWidth="1"/>
    <col min="3" max="3" width="11.1796875" style="40" customWidth="1"/>
    <col min="4" max="4" width="15.36328125" style="40" customWidth="1"/>
    <col min="5" max="5" width="25.6328125" style="40" customWidth="1"/>
    <col min="6" max="10" width="8.6328125" style="40" customWidth="1"/>
    <col min="11" max="11" width="10.6328125" style="40" customWidth="1"/>
    <col min="12" max="12" width="8.453125" style="6" customWidth="1"/>
    <col min="13" max="13" width="8.6328125" style="6" customWidth="1"/>
    <col min="14" max="14" width="8.6328125" style="40" customWidth="1"/>
    <col min="15" max="15" width="10.36328125" style="40" customWidth="1"/>
    <col min="16" max="16" width="15.36328125" style="40" customWidth="1"/>
    <col min="17" max="17" width="14.81640625" style="40" customWidth="1"/>
    <col min="18" max="18" width="11.81640625" style="40" customWidth="1"/>
    <col min="19" max="19" width="12.453125" style="40" customWidth="1"/>
    <col min="20" max="20" width="9.453125" style="40" customWidth="1"/>
    <col min="21" max="21" width="10.453125" style="40" customWidth="1"/>
    <col min="22" max="22" width="11.36328125" style="40" customWidth="1"/>
    <col min="23" max="23" width="10.453125" style="40" customWidth="1"/>
    <col min="24" max="24" width="10.36328125" style="40" customWidth="1"/>
    <col min="25" max="25" width="17.36328125" style="40" customWidth="1"/>
    <col min="26" max="26" width="10.453125" style="40" customWidth="1"/>
    <col min="27" max="27" width="11.453125" style="40" customWidth="1"/>
    <col min="28" max="28" width="9.6328125" style="40" customWidth="1"/>
    <col min="29" max="30" width="8.36328125" style="40" customWidth="1"/>
    <col min="31" max="31" width="10" style="40" customWidth="1"/>
    <col min="32" max="33" width="7.453125" style="40" customWidth="1"/>
    <col min="34" max="34" width="20.08984375" style="40" customWidth="1"/>
    <col min="35" max="35" width="9.81640625" style="40" customWidth="1"/>
    <col min="36" max="36" width="10.81640625" style="40" customWidth="1"/>
    <col min="37" max="37" width="9.81640625" style="40" customWidth="1"/>
    <col min="38" max="38" width="11.453125" style="40" customWidth="1"/>
    <col min="39" max="39" width="13" style="40" customWidth="1"/>
    <col min="40" max="40" width="15.81640625" style="40" customWidth="1"/>
    <col min="41" max="41" width="12.81640625" style="40" customWidth="1"/>
    <col min="42" max="43" width="14.453125" style="40" customWidth="1"/>
    <col min="44" max="44" width="10.6328125" style="40" customWidth="1"/>
    <col min="45" max="45" width="7.6328125" style="40" customWidth="1"/>
    <col min="46" max="46" width="9.453125" style="40" customWidth="1"/>
    <col min="47" max="47" width="7.6328125" style="40" customWidth="1"/>
    <col min="48" max="49" width="8.453125" style="40" customWidth="1"/>
    <col min="50" max="50" width="5.6328125" style="40"/>
    <col min="51" max="51" width="9.453125" style="40" customWidth="1"/>
    <col min="52" max="52" width="8.81640625" style="40" customWidth="1"/>
    <col min="53" max="53" width="7.36328125" style="40" customWidth="1"/>
    <col min="54" max="54" width="7.1796875" style="40" customWidth="1"/>
    <col min="55" max="55" width="8" style="40" customWidth="1"/>
    <col min="56" max="56" width="7.453125" style="40" customWidth="1"/>
    <col min="57" max="16384" width="5.6328125" style="40"/>
  </cols>
  <sheetData>
    <row r="2" spans="1:44" ht="15" thickBot="1" x14ac:dyDescent="0.4">
      <c r="A2" s="6" t="s">
        <v>159</v>
      </c>
    </row>
    <row r="3" spans="1:44" s="20" customFormat="1" ht="35.25" customHeight="1" x14ac:dyDescent="0.35">
      <c r="A3" s="127" t="s">
        <v>2</v>
      </c>
      <c r="B3" s="127" t="s">
        <v>21</v>
      </c>
      <c r="C3" s="127" t="s">
        <v>22</v>
      </c>
      <c r="D3" s="127" t="s">
        <v>51</v>
      </c>
      <c r="E3" s="127" t="s">
        <v>23</v>
      </c>
      <c r="F3" s="125" t="s">
        <v>75</v>
      </c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6"/>
      <c r="AG3" s="126"/>
      <c r="AH3" s="126"/>
      <c r="AI3" s="126"/>
      <c r="AJ3" s="134"/>
      <c r="AK3" s="127" t="s">
        <v>76</v>
      </c>
      <c r="AL3" s="127" t="s">
        <v>77</v>
      </c>
      <c r="AM3" s="42"/>
      <c r="AN3" s="127" t="s">
        <v>67</v>
      </c>
      <c r="AO3" s="127" t="s">
        <v>68</v>
      </c>
      <c r="AP3" s="127" t="s">
        <v>69</v>
      </c>
      <c r="AQ3" s="132" t="s">
        <v>78</v>
      </c>
      <c r="AR3" s="40"/>
    </row>
    <row r="4" spans="1:44" s="20" customFormat="1" ht="35.25" customHeight="1" x14ac:dyDescent="0.35">
      <c r="A4" s="128"/>
      <c r="B4" s="128"/>
      <c r="C4" s="128"/>
      <c r="D4" s="128"/>
      <c r="E4" s="128"/>
      <c r="F4" s="21" t="s">
        <v>123</v>
      </c>
      <c r="G4" s="21" t="s">
        <v>124</v>
      </c>
      <c r="H4" s="21" t="s">
        <v>125</v>
      </c>
      <c r="I4" s="21" t="s">
        <v>122</v>
      </c>
      <c r="J4" s="21" t="s">
        <v>126</v>
      </c>
      <c r="K4" s="21" t="s">
        <v>127</v>
      </c>
      <c r="L4" s="21" t="s">
        <v>128</v>
      </c>
      <c r="M4" s="21" t="s">
        <v>129</v>
      </c>
      <c r="N4" s="21" t="s">
        <v>130</v>
      </c>
      <c r="O4" s="21" t="s">
        <v>131</v>
      </c>
      <c r="P4" s="21" t="s">
        <v>146</v>
      </c>
      <c r="Q4" s="21" t="s">
        <v>147</v>
      </c>
      <c r="R4" s="21" t="s">
        <v>132</v>
      </c>
      <c r="S4" s="21" t="s">
        <v>148</v>
      </c>
      <c r="T4" s="21" t="s">
        <v>133</v>
      </c>
      <c r="U4" s="21" t="s">
        <v>149</v>
      </c>
      <c r="V4" s="21" t="s">
        <v>134</v>
      </c>
      <c r="W4" s="21" t="s">
        <v>135</v>
      </c>
      <c r="X4" s="21" t="s">
        <v>136</v>
      </c>
      <c r="Y4" s="21" t="s">
        <v>137</v>
      </c>
      <c r="Z4" s="21" t="s">
        <v>138</v>
      </c>
      <c r="AA4" s="21" t="s">
        <v>150</v>
      </c>
      <c r="AB4" s="21" t="s">
        <v>139</v>
      </c>
      <c r="AC4" s="21" t="s">
        <v>140</v>
      </c>
      <c r="AD4" s="21" t="s">
        <v>141</v>
      </c>
      <c r="AE4" s="21" t="s">
        <v>142</v>
      </c>
      <c r="AF4" s="21" t="s">
        <v>143</v>
      </c>
      <c r="AG4" s="21" t="s">
        <v>144</v>
      </c>
      <c r="AH4" s="21" t="s">
        <v>145</v>
      </c>
      <c r="AI4" s="21" t="s">
        <v>84</v>
      </c>
      <c r="AJ4" s="50" t="s">
        <v>83</v>
      </c>
      <c r="AK4" s="128"/>
      <c r="AL4" s="128"/>
      <c r="AM4" s="52"/>
      <c r="AN4" s="128"/>
      <c r="AO4" s="128"/>
      <c r="AP4" s="128"/>
      <c r="AQ4" s="133"/>
      <c r="AR4" s="40"/>
    </row>
    <row r="5" spans="1:44" x14ac:dyDescent="0.35">
      <c r="A5" s="44" t="s">
        <v>65</v>
      </c>
      <c r="B5" s="13" t="s">
        <v>117</v>
      </c>
      <c r="C5" s="5">
        <v>2</v>
      </c>
      <c r="D5" s="41">
        <v>0.48469828306774893</v>
      </c>
      <c r="E5" s="5" t="s">
        <v>94</v>
      </c>
      <c r="F5" s="32">
        <f t="shared" ref="F5:AG5" si="0">F38*$AH$33</f>
        <v>4.4371797402597397E-2</v>
      </c>
      <c r="G5" s="32">
        <f t="shared" si="0"/>
        <v>3.885841558441558</v>
      </c>
      <c r="H5" s="32">
        <f t="shared" si="0"/>
        <v>0</v>
      </c>
      <c r="I5" s="32">
        <f t="shared" si="0"/>
        <v>0</v>
      </c>
      <c r="J5" s="32">
        <f t="shared" si="0"/>
        <v>9.2120290909090907E-2</v>
      </c>
      <c r="K5" s="32">
        <f t="shared" si="0"/>
        <v>0</v>
      </c>
      <c r="L5" s="32">
        <f t="shared" si="0"/>
        <v>6.7102303896103894</v>
      </c>
      <c r="M5" s="32">
        <f t="shared" si="0"/>
        <v>0.83921355844155843</v>
      </c>
      <c r="N5" s="32">
        <f t="shared" si="0"/>
        <v>0</v>
      </c>
      <c r="O5" s="32">
        <f t="shared" si="0"/>
        <v>0</v>
      </c>
      <c r="P5" s="32">
        <f t="shared" si="0"/>
        <v>0</v>
      </c>
      <c r="Q5" s="32">
        <f t="shared" si="0"/>
        <v>0.26886628571428567</v>
      </c>
      <c r="R5" s="32">
        <f t="shared" si="0"/>
        <v>0.29911150649350643</v>
      </c>
      <c r="S5" s="32">
        <f t="shared" si="0"/>
        <v>0</v>
      </c>
      <c r="T5" s="32">
        <f t="shared" si="0"/>
        <v>0</v>
      </c>
      <c r="U5" s="32">
        <f t="shared" si="0"/>
        <v>0</v>
      </c>
      <c r="V5" s="32">
        <f t="shared" si="0"/>
        <v>0</v>
      </c>
      <c r="W5" s="32">
        <f t="shared" si="0"/>
        <v>0</v>
      </c>
      <c r="X5" s="32">
        <f t="shared" si="0"/>
        <v>0</v>
      </c>
      <c r="Y5" s="32">
        <f t="shared" si="0"/>
        <v>0</v>
      </c>
      <c r="Z5" s="32">
        <f t="shared" si="0"/>
        <v>0</v>
      </c>
      <c r="AA5" s="32">
        <f t="shared" si="0"/>
        <v>0</v>
      </c>
      <c r="AB5" s="32">
        <f t="shared" si="0"/>
        <v>0</v>
      </c>
      <c r="AC5" s="32">
        <f t="shared" si="0"/>
        <v>0</v>
      </c>
      <c r="AD5" s="32">
        <f t="shared" si="0"/>
        <v>0.64057548051948054</v>
      </c>
      <c r="AE5" s="32">
        <f t="shared" si="0"/>
        <v>6.1367277142857137</v>
      </c>
      <c r="AF5" s="32">
        <f t="shared" si="0"/>
        <v>4.4915798181818181</v>
      </c>
      <c r="AG5" s="32">
        <f t="shared" si="0"/>
        <v>2.4420771428571426E-2</v>
      </c>
      <c r="AH5" s="32">
        <f t="shared" ref="AH5:AH24" si="1">AH38*$AI$33</f>
        <v>0.56533434075092759</v>
      </c>
      <c r="AI5" s="32">
        <v>32.325200000000002</v>
      </c>
      <c r="AJ5" s="32">
        <v>32.516500000000001</v>
      </c>
      <c r="AK5" s="32">
        <f>SUM(F5:AJ5)</f>
        <v>88.840093512179493</v>
      </c>
      <c r="AL5" s="19">
        <v>108.2825</v>
      </c>
      <c r="AM5" s="52"/>
      <c r="AN5" s="7">
        <f>(AK5-AL5)/AL5</f>
        <v>-0.17955261919350315</v>
      </c>
      <c r="AO5" s="14">
        <f>ABS(AN5)</f>
        <v>0.17955261919350315</v>
      </c>
      <c r="AP5" s="15">
        <f>AK5-AL5</f>
        <v>-19.442406487820506</v>
      </c>
      <c r="AQ5" s="48">
        <f>ABS(AP5)</f>
        <v>19.442406487820506</v>
      </c>
    </row>
    <row r="6" spans="1:44" x14ac:dyDescent="0.35">
      <c r="A6" s="4" t="s">
        <v>65</v>
      </c>
      <c r="B6" s="5" t="s">
        <v>117</v>
      </c>
      <c r="C6" s="5">
        <v>2</v>
      </c>
      <c r="D6" s="41">
        <v>0.51530171693225113</v>
      </c>
      <c r="E6" s="5" t="s">
        <v>95</v>
      </c>
      <c r="F6" s="32">
        <f t="shared" ref="F6:AG6" si="2">F39*$AH$33</f>
        <v>5.6187997402597396E-2</v>
      </c>
      <c r="G6" s="32">
        <f t="shared" si="2"/>
        <v>4.8518867532467533</v>
      </c>
      <c r="H6" s="32">
        <f t="shared" si="2"/>
        <v>0</v>
      </c>
      <c r="I6" s="32">
        <f t="shared" si="2"/>
        <v>0</v>
      </c>
      <c r="J6" s="32">
        <f t="shared" si="2"/>
        <v>0.13185706493506491</v>
      </c>
      <c r="K6" s="32">
        <f t="shared" si="2"/>
        <v>0</v>
      </c>
      <c r="L6" s="32">
        <f t="shared" si="2"/>
        <v>7.8861423376623376</v>
      </c>
      <c r="M6" s="32">
        <f t="shared" si="2"/>
        <v>0.92959459740259731</v>
      </c>
      <c r="N6" s="32">
        <f t="shared" si="2"/>
        <v>0</v>
      </c>
      <c r="O6" s="32">
        <f t="shared" si="2"/>
        <v>0</v>
      </c>
      <c r="P6" s="32">
        <f t="shared" si="2"/>
        <v>0</v>
      </c>
      <c r="Q6" s="32">
        <f t="shared" si="2"/>
        <v>0.52965929870129869</v>
      </c>
      <c r="R6" s="32">
        <f t="shared" si="2"/>
        <v>0.31236568831168826</v>
      </c>
      <c r="S6" s="32">
        <f t="shared" si="2"/>
        <v>0</v>
      </c>
      <c r="T6" s="32">
        <f t="shared" si="2"/>
        <v>0</v>
      </c>
      <c r="U6" s="32">
        <f t="shared" si="2"/>
        <v>0</v>
      </c>
      <c r="V6" s="32">
        <f t="shared" si="2"/>
        <v>0</v>
      </c>
      <c r="W6" s="32">
        <f t="shared" si="2"/>
        <v>0</v>
      </c>
      <c r="X6" s="32">
        <f t="shared" si="2"/>
        <v>0</v>
      </c>
      <c r="Y6" s="32">
        <f t="shared" si="2"/>
        <v>0</v>
      </c>
      <c r="Z6" s="32">
        <f t="shared" si="2"/>
        <v>0</v>
      </c>
      <c r="AA6" s="32">
        <f t="shared" si="2"/>
        <v>0</v>
      </c>
      <c r="AB6" s="32">
        <f t="shared" si="2"/>
        <v>0</v>
      </c>
      <c r="AC6" s="32">
        <f t="shared" si="2"/>
        <v>0</v>
      </c>
      <c r="AD6" s="32">
        <f t="shared" si="2"/>
        <v>0.81115997402597395</v>
      </c>
      <c r="AE6" s="32">
        <f t="shared" si="2"/>
        <v>6.1011791168831158</v>
      </c>
      <c r="AF6" s="32">
        <f t="shared" si="2"/>
        <v>4.77411135064935</v>
      </c>
      <c r="AG6" s="32">
        <f t="shared" si="2"/>
        <v>2.931691688311688E-2</v>
      </c>
      <c r="AH6" s="32">
        <f t="shared" si="1"/>
        <v>0.68190102245950279</v>
      </c>
      <c r="AI6" s="32">
        <v>32.325200000000002</v>
      </c>
      <c r="AJ6" s="32">
        <v>31.8795</v>
      </c>
      <c r="AK6" s="32">
        <f t="shared" ref="AK6:AK24" si="3">SUM(F6:AJ6)</f>
        <v>91.300062118563403</v>
      </c>
      <c r="AL6" s="19">
        <v>101.10499999999999</v>
      </c>
      <c r="AM6" s="52"/>
      <c r="AN6" s="7">
        <f t="shared" ref="AN6:AN24" si="4">(AK6-AL6)/AL6</f>
        <v>-9.6977774407166678E-2</v>
      </c>
      <c r="AO6" s="3">
        <f t="shared" ref="AO6:AO24" si="5">ABS(AN6)</f>
        <v>9.6977774407166678E-2</v>
      </c>
      <c r="AP6" s="32">
        <f t="shared" ref="AP6:AP24" si="6">AK6-AL6</f>
        <v>-9.8049378814365866</v>
      </c>
      <c r="AQ6" s="49">
        <f t="shared" ref="AQ6:AQ24" si="7">ABS(AP6)</f>
        <v>9.8049378814365866</v>
      </c>
    </row>
    <row r="7" spans="1:44" x14ac:dyDescent="0.35">
      <c r="A7" s="4" t="s">
        <v>66</v>
      </c>
      <c r="B7" s="5" t="s">
        <v>117</v>
      </c>
      <c r="C7" s="5">
        <v>2</v>
      </c>
      <c r="D7" s="41">
        <v>0.75690314213498466</v>
      </c>
      <c r="E7" s="5" t="s">
        <v>96</v>
      </c>
      <c r="F7" s="32">
        <f t="shared" ref="F7:AG7" si="8">F40*$AH$33</f>
        <v>0.13252584415584415</v>
      </c>
      <c r="G7" s="32">
        <f t="shared" si="8"/>
        <v>11.500446753246752</v>
      </c>
      <c r="H7" s="32">
        <f t="shared" si="8"/>
        <v>0</v>
      </c>
      <c r="I7" s="32">
        <f t="shared" si="8"/>
        <v>0</v>
      </c>
      <c r="J7" s="32">
        <f t="shared" si="8"/>
        <v>0.11007701298701297</v>
      </c>
      <c r="K7" s="32">
        <f t="shared" si="8"/>
        <v>2.0066571428571427</v>
      </c>
      <c r="L7" s="32">
        <f t="shared" si="8"/>
        <v>17.759709090909091</v>
      </c>
      <c r="M7" s="32">
        <f t="shared" si="8"/>
        <v>1.6515225974025973</v>
      </c>
      <c r="N7" s="32">
        <f t="shared" si="8"/>
        <v>4.6549270129870122</v>
      </c>
      <c r="O7" s="32">
        <f t="shared" si="8"/>
        <v>0</v>
      </c>
      <c r="P7" s="32">
        <f t="shared" si="8"/>
        <v>0</v>
      </c>
      <c r="Q7" s="32">
        <f t="shared" si="8"/>
        <v>0.57305753246753244</v>
      </c>
      <c r="R7" s="32">
        <f t="shared" si="8"/>
        <v>0</v>
      </c>
      <c r="S7" s="32">
        <f t="shared" si="8"/>
        <v>21.248755844155841</v>
      </c>
      <c r="T7" s="32">
        <f t="shared" si="8"/>
        <v>1.1022716883116883</v>
      </c>
      <c r="U7" s="32">
        <f t="shared" si="8"/>
        <v>0</v>
      </c>
      <c r="V7" s="32">
        <f t="shared" si="8"/>
        <v>0</v>
      </c>
      <c r="W7" s="32">
        <f t="shared" si="8"/>
        <v>1.2245475324675323</v>
      </c>
      <c r="X7" s="32">
        <f t="shared" si="8"/>
        <v>0</v>
      </c>
      <c r="Y7" s="32">
        <f t="shared" si="8"/>
        <v>2.9125654545454545</v>
      </c>
      <c r="Z7" s="32">
        <f t="shared" si="8"/>
        <v>0</v>
      </c>
      <c r="AA7" s="32">
        <f t="shared" si="8"/>
        <v>0</v>
      </c>
      <c r="AB7" s="32">
        <f t="shared" si="8"/>
        <v>0</v>
      </c>
      <c r="AC7" s="32">
        <f t="shared" si="8"/>
        <v>0</v>
      </c>
      <c r="AD7" s="32">
        <f t="shared" si="8"/>
        <v>1.7407322077922076</v>
      </c>
      <c r="AE7" s="32">
        <f t="shared" si="8"/>
        <v>5.781042597402597</v>
      </c>
      <c r="AF7" s="32">
        <f t="shared" si="8"/>
        <v>10.774091818181816</v>
      </c>
      <c r="AG7" s="32">
        <f t="shared" si="8"/>
        <v>6.5563898701298695E-2</v>
      </c>
      <c r="AH7" s="32">
        <f t="shared" si="1"/>
        <v>2.7061628184893212</v>
      </c>
      <c r="AI7" s="32">
        <v>32.325200000000002</v>
      </c>
      <c r="AJ7" s="32">
        <v>31.159800000000001</v>
      </c>
      <c r="AK7" s="32">
        <f t="shared" si="3"/>
        <v>149.42965684706073</v>
      </c>
      <c r="AL7" s="19">
        <v>137.13999999999999</v>
      </c>
      <c r="AM7" s="52"/>
      <c r="AN7" s="7">
        <f t="shared" si="4"/>
        <v>8.9613948133737367E-2</v>
      </c>
      <c r="AO7" s="3">
        <f t="shared" si="5"/>
        <v>8.9613948133737367E-2</v>
      </c>
      <c r="AP7" s="32">
        <f t="shared" si="6"/>
        <v>12.289656847060741</v>
      </c>
      <c r="AQ7" s="49">
        <f t="shared" si="7"/>
        <v>12.289656847060741</v>
      </c>
    </row>
    <row r="8" spans="1:44" x14ac:dyDescent="0.35">
      <c r="A8" s="4" t="s">
        <v>66</v>
      </c>
      <c r="B8" s="5" t="s">
        <v>117</v>
      </c>
      <c r="C8" s="5">
        <v>2</v>
      </c>
      <c r="D8" s="41">
        <v>0.24309685786501534</v>
      </c>
      <c r="E8" s="5" t="s">
        <v>97</v>
      </c>
      <c r="F8" s="32">
        <f t="shared" ref="F8:AG8" si="9">F41*$AH$33</f>
        <v>1.2321405194805193E-2</v>
      </c>
      <c r="G8" s="32">
        <f t="shared" si="9"/>
        <v>1.0988</v>
      </c>
      <c r="H8" s="32">
        <f t="shared" si="9"/>
        <v>0</v>
      </c>
      <c r="I8" s="32">
        <f t="shared" si="9"/>
        <v>0</v>
      </c>
      <c r="J8" s="32">
        <f t="shared" si="9"/>
        <v>3.1283958441558436E-2</v>
      </c>
      <c r="K8" s="32">
        <f t="shared" si="9"/>
        <v>0</v>
      </c>
      <c r="L8" s="32">
        <f t="shared" si="9"/>
        <v>2.1075703896103897</v>
      </c>
      <c r="M8" s="32">
        <f t="shared" si="9"/>
        <v>0.1642012727272727</v>
      </c>
      <c r="N8" s="32">
        <f t="shared" si="9"/>
        <v>0.1635846753246753</v>
      </c>
      <c r="O8" s="32">
        <f t="shared" si="9"/>
        <v>0.6831313506493506</v>
      </c>
      <c r="P8" s="32">
        <f t="shared" si="9"/>
        <v>0</v>
      </c>
      <c r="Q8" s="32">
        <f t="shared" si="9"/>
        <v>0.23821319480519479</v>
      </c>
      <c r="R8" s="32">
        <f t="shared" si="9"/>
        <v>0</v>
      </c>
      <c r="S8" s="32">
        <f t="shared" si="9"/>
        <v>0</v>
      </c>
      <c r="T8" s="32">
        <f t="shared" si="9"/>
        <v>0</v>
      </c>
      <c r="U8" s="32">
        <f t="shared" si="9"/>
        <v>0</v>
      </c>
      <c r="V8" s="32">
        <f t="shared" si="9"/>
        <v>0</v>
      </c>
      <c r="W8" s="32">
        <f t="shared" si="9"/>
        <v>0</v>
      </c>
      <c r="X8" s="32">
        <f t="shared" si="9"/>
        <v>0</v>
      </c>
      <c r="Y8" s="32">
        <f t="shared" si="9"/>
        <v>0</v>
      </c>
      <c r="Z8" s="32">
        <f t="shared" si="9"/>
        <v>0.39974680519480515</v>
      </c>
      <c r="AA8" s="32">
        <f t="shared" si="9"/>
        <v>0</v>
      </c>
      <c r="AB8" s="32">
        <f t="shared" si="9"/>
        <v>0</v>
      </c>
      <c r="AC8" s="32">
        <f t="shared" si="9"/>
        <v>0</v>
      </c>
      <c r="AD8" s="32">
        <f t="shared" si="9"/>
        <v>0.17140981818181816</v>
      </c>
      <c r="AE8" s="32">
        <f t="shared" si="9"/>
        <v>3.4270643376623267</v>
      </c>
      <c r="AF8" s="32">
        <f t="shared" si="9"/>
        <v>6.4809243116883115</v>
      </c>
      <c r="AG8" s="32">
        <f t="shared" si="9"/>
        <v>8.0445940259740254E-3</v>
      </c>
      <c r="AH8" s="32">
        <f t="shared" si="1"/>
        <v>0.68552337958886445</v>
      </c>
      <c r="AI8" s="32">
        <v>32.325200000000002</v>
      </c>
      <c r="AJ8" s="32">
        <v>40.504600000000003</v>
      </c>
      <c r="AK8" s="32">
        <f t="shared" si="3"/>
        <v>88.501619493095347</v>
      </c>
      <c r="AL8" s="19">
        <v>103.31400000000001</v>
      </c>
      <c r="AM8" s="52"/>
      <c r="AN8" s="7">
        <f t="shared" si="4"/>
        <v>-0.143372442330223</v>
      </c>
      <c r="AO8" s="3">
        <f t="shared" si="5"/>
        <v>0.143372442330223</v>
      </c>
      <c r="AP8" s="32">
        <f t="shared" si="6"/>
        <v>-14.81238050690466</v>
      </c>
      <c r="AQ8" s="49">
        <f t="shared" si="7"/>
        <v>14.81238050690466</v>
      </c>
    </row>
    <row r="9" spans="1:44" x14ac:dyDescent="0.35">
      <c r="A9" s="4" t="s">
        <v>118</v>
      </c>
      <c r="B9" s="5" t="s">
        <v>85</v>
      </c>
      <c r="C9" s="5">
        <v>1</v>
      </c>
      <c r="D9" s="41">
        <v>1</v>
      </c>
      <c r="E9" s="5" t="s">
        <v>98</v>
      </c>
      <c r="F9" s="32">
        <f t="shared" ref="F9:AG9" si="10">F42*$AH$33</f>
        <v>0.12398719480519479</v>
      </c>
      <c r="G9" s="32">
        <f t="shared" si="10"/>
        <v>14.433810389610388</v>
      </c>
      <c r="H9" s="32">
        <f t="shared" si="10"/>
        <v>0</v>
      </c>
      <c r="I9" s="32">
        <f t="shared" si="10"/>
        <v>0</v>
      </c>
      <c r="J9" s="32">
        <f t="shared" si="10"/>
        <v>3.049207272727272E-4</v>
      </c>
      <c r="K9" s="32">
        <f t="shared" si="10"/>
        <v>1.442805974025974</v>
      </c>
      <c r="L9" s="32">
        <f t="shared" si="10"/>
        <v>14.208150649350648</v>
      </c>
      <c r="M9" s="32">
        <f t="shared" si="10"/>
        <v>0.40030057142857139</v>
      </c>
      <c r="N9" s="32">
        <f t="shared" si="10"/>
        <v>5.1041592207792204E-2</v>
      </c>
      <c r="O9" s="32">
        <f t="shared" si="10"/>
        <v>0</v>
      </c>
      <c r="P9" s="32">
        <f t="shared" si="10"/>
        <v>0</v>
      </c>
      <c r="Q9" s="32">
        <f t="shared" si="10"/>
        <v>5.7945566233766224E-4</v>
      </c>
      <c r="R9" s="32">
        <f t="shared" si="10"/>
        <v>0</v>
      </c>
      <c r="S9" s="32">
        <f t="shared" si="10"/>
        <v>0</v>
      </c>
      <c r="T9" s="32">
        <f t="shared" si="10"/>
        <v>16.180942857142856</v>
      </c>
      <c r="U9" s="32">
        <f t="shared" si="10"/>
        <v>0</v>
      </c>
      <c r="V9" s="32">
        <f t="shared" si="10"/>
        <v>0</v>
      </c>
      <c r="W9" s="32">
        <f t="shared" si="10"/>
        <v>0</v>
      </c>
      <c r="X9" s="32">
        <f t="shared" si="10"/>
        <v>0</v>
      </c>
      <c r="Y9" s="32">
        <f t="shared" si="10"/>
        <v>2.581945714285714E-2</v>
      </c>
      <c r="Z9" s="32">
        <f t="shared" si="10"/>
        <v>0</v>
      </c>
      <c r="AA9" s="32">
        <f t="shared" si="10"/>
        <v>0</v>
      </c>
      <c r="AB9" s="32">
        <f t="shared" si="10"/>
        <v>0</v>
      </c>
      <c r="AC9" s="32">
        <f t="shared" si="10"/>
        <v>0</v>
      </c>
      <c r="AD9" s="32">
        <f t="shared" si="10"/>
        <v>1.6937259740259738</v>
      </c>
      <c r="AE9" s="32">
        <f t="shared" si="10"/>
        <v>0.38490768051948043</v>
      </c>
      <c r="AF9" s="32">
        <f t="shared" si="10"/>
        <v>0.58683602441558436</v>
      </c>
      <c r="AG9" s="32">
        <f t="shared" si="10"/>
        <v>6.7946903896103888E-2</v>
      </c>
      <c r="AH9" s="32">
        <f t="shared" si="1"/>
        <v>0.40147663064711181</v>
      </c>
      <c r="AI9" s="32">
        <v>32.325200000000002</v>
      </c>
      <c r="AJ9" s="32">
        <v>34.115299999999998</v>
      </c>
      <c r="AK9" s="32">
        <f t="shared" si="3"/>
        <v>116.44313627560814</v>
      </c>
      <c r="AL9" s="19">
        <v>105.41333333333334</v>
      </c>
      <c r="AM9" s="52"/>
      <c r="AN9" s="7">
        <f t="shared" si="4"/>
        <v>0.1046338503251467</v>
      </c>
      <c r="AO9" s="3">
        <f t="shared" si="5"/>
        <v>0.1046338503251467</v>
      </c>
      <c r="AP9" s="32">
        <f t="shared" si="6"/>
        <v>11.029802942274799</v>
      </c>
      <c r="AQ9" s="49">
        <f t="shared" si="7"/>
        <v>11.029802942274799</v>
      </c>
    </row>
    <row r="10" spans="1:44" x14ac:dyDescent="0.35">
      <c r="A10" s="4" t="s">
        <v>8</v>
      </c>
      <c r="B10" s="5" t="s">
        <v>85</v>
      </c>
      <c r="C10" s="5">
        <v>5</v>
      </c>
      <c r="D10" s="41">
        <v>0.19567872270042602</v>
      </c>
      <c r="E10" s="5" t="s">
        <v>87</v>
      </c>
      <c r="F10" s="32">
        <f t="shared" ref="F10:AG10" si="11">F43*$AH$33</f>
        <v>7.4840100779220764E-2</v>
      </c>
      <c r="G10" s="32">
        <f t="shared" si="11"/>
        <v>6.4310853506493402</v>
      </c>
      <c r="H10" s="32">
        <f t="shared" si="11"/>
        <v>0</v>
      </c>
      <c r="I10" s="32">
        <f t="shared" si="11"/>
        <v>1.8593798181818181E-3</v>
      </c>
      <c r="J10" s="32">
        <f t="shared" si="11"/>
        <v>0.42661682077922075</v>
      </c>
      <c r="K10" s="32">
        <f t="shared" si="11"/>
        <v>2.4636697662337661</v>
      </c>
      <c r="L10" s="32">
        <f t="shared" si="11"/>
        <v>14.863905714285606</v>
      </c>
      <c r="M10" s="32">
        <f t="shared" si="11"/>
        <v>0.88908531948051939</v>
      </c>
      <c r="N10" s="32">
        <f t="shared" si="11"/>
        <v>1.1156824155844154</v>
      </c>
      <c r="O10" s="32">
        <f t="shared" si="11"/>
        <v>0</v>
      </c>
      <c r="P10" s="32">
        <f t="shared" si="11"/>
        <v>0.23343951688311687</v>
      </c>
      <c r="Q10" s="32">
        <f t="shared" si="11"/>
        <v>0.60893146753246741</v>
      </c>
      <c r="R10" s="32">
        <f t="shared" si="11"/>
        <v>0</v>
      </c>
      <c r="S10" s="32">
        <f t="shared" si="11"/>
        <v>0</v>
      </c>
      <c r="T10" s="32">
        <f t="shared" si="11"/>
        <v>2.733893844155844</v>
      </c>
      <c r="U10" s="32">
        <f t="shared" si="11"/>
        <v>0</v>
      </c>
      <c r="V10" s="32">
        <f t="shared" si="11"/>
        <v>0</v>
      </c>
      <c r="W10" s="32">
        <f t="shared" si="11"/>
        <v>0</v>
      </c>
      <c r="X10" s="32">
        <f t="shared" si="11"/>
        <v>0</v>
      </c>
      <c r="Y10" s="32">
        <f t="shared" si="11"/>
        <v>0</v>
      </c>
      <c r="Z10" s="32">
        <f t="shared" si="11"/>
        <v>0</v>
      </c>
      <c r="AA10" s="32">
        <f t="shared" si="11"/>
        <v>0</v>
      </c>
      <c r="AB10" s="32">
        <f t="shared" si="11"/>
        <v>0</v>
      </c>
      <c r="AC10" s="32">
        <f t="shared" si="11"/>
        <v>0.17087394285714178</v>
      </c>
      <c r="AD10" s="32">
        <f t="shared" si="11"/>
        <v>1.0142960181818181</v>
      </c>
      <c r="AE10" s="32">
        <f t="shared" si="11"/>
        <v>2.9608730389610387</v>
      </c>
      <c r="AF10" s="32">
        <f t="shared" si="11"/>
        <v>0.9697940857142856</v>
      </c>
      <c r="AG10" s="32">
        <f t="shared" si="11"/>
        <v>4.9257794025974022E-2</v>
      </c>
      <c r="AH10" s="32">
        <f t="shared" si="1"/>
        <v>8.2591476656582081</v>
      </c>
      <c r="AI10" s="32">
        <v>32.325200000000002</v>
      </c>
      <c r="AJ10" s="32">
        <v>23.100490000000001</v>
      </c>
      <c r="AK10" s="32">
        <f t="shared" si="3"/>
        <v>98.69294224158017</v>
      </c>
      <c r="AL10" s="19">
        <v>93.59333333333332</v>
      </c>
      <c r="AM10" s="52"/>
      <c r="AN10" s="7">
        <f t="shared" si="4"/>
        <v>5.4486881988533915E-2</v>
      </c>
      <c r="AO10" s="3">
        <f t="shared" si="5"/>
        <v>5.4486881988533915E-2</v>
      </c>
      <c r="AP10" s="32">
        <f t="shared" si="6"/>
        <v>5.0996089082468501</v>
      </c>
      <c r="AQ10" s="49">
        <f t="shared" si="7"/>
        <v>5.0996089082468501</v>
      </c>
    </row>
    <row r="11" spans="1:44" x14ac:dyDescent="0.35">
      <c r="A11" s="4" t="s">
        <v>8</v>
      </c>
      <c r="B11" s="5" t="s">
        <v>85</v>
      </c>
      <c r="C11" s="5">
        <v>5</v>
      </c>
      <c r="D11" s="41">
        <v>0.72305674363694006</v>
      </c>
      <c r="E11" s="5" t="s">
        <v>88</v>
      </c>
      <c r="F11" s="32">
        <f t="shared" ref="F11:AG11" si="12">F44*$AH$33</f>
        <v>3.8695104101838677E-2</v>
      </c>
      <c r="G11" s="32">
        <f t="shared" si="12"/>
        <v>3.2991314002828758</v>
      </c>
      <c r="H11" s="32">
        <f t="shared" si="12"/>
        <v>0</v>
      </c>
      <c r="I11" s="32">
        <f t="shared" si="12"/>
        <v>0</v>
      </c>
      <c r="J11" s="32">
        <f t="shared" si="12"/>
        <v>1.3509351752603822E-2</v>
      </c>
      <c r="K11" s="32">
        <f t="shared" si="12"/>
        <v>1.2483942965153583</v>
      </c>
      <c r="L11" s="32">
        <f t="shared" si="12"/>
        <v>7.3180246804680387</v>
      </c>
      <c r="M11" s="32">
        <f t="shared" si="12"/>
        <v>0.45880212549826316</v>
      </c>
      <c r="N11" s="32">
        <f t="shared" si="12"/>
        <v>2.2372448964896434</v>
      </c>
      <c r="O11" s="32">
        <f t="shared" si="12"/>
        <v>0</v>
      </c>
      <c r="P11" s="32">
        <f t="shared" si="12"/>
        <v>4.9346467583901175E-2</v>
      </c>
      <c r="Q11" s="32">
        <f t="shared" si="12"/>
        <v>0.30007579992284839</v>
      </c>
      <c r="R11" s="32">
        <f t="shared" si="12"/>
        <v>0</v>
      </c>
      <c r="S11" s="32">
        <f t="shared" si="12"/>
        <v>0</v>
      </c>
      <c r="T11" s="32">
        <f t="shared" si="12"/>
        <v>2.020187301015814</v>
      </c>
      <c r="U11" s="32">
        <f t="shared" si="12"/>
        <v>0</v>
      </c>
      <c r="V11" s="32">
        <f t="shared" si="12"/>
        <v>0</v>
      </c>
      <c r="W11" s="32">
        <f t="shared" si="12"/>
        <v>0</v>
      </c>
      <c r="X11" s="32">
        <f t="shared" si="12"/>
        <v>0</v>
      </c>
      <c r="Y11" s="32">
        <f t="shared" si="12"/>
        <v>0</v>
      </c>
      <c r="Z11" s="32">
        <f t="shared" si="12"/>
        <v>0</v>
      </c>
      <c r="AA11" s="32">
        <f t="shared" si="12"/>
        <v>0</v>
      </c>
      <c r="AB11" s="32">
        <f t="shared" si="12"/>
        <v>0</v>
      </c>
      <c r="AC11" s="32">
        <f t="shared" si="12"/>
        <v>0</v>
      </c>
      <c r="AD11" s="32">
        <f t="shared" si="12"/>
        <v>0.53767448501992987</v>
      </c>
      <c r="AE11" s="32">
        <f t="shared" si="12"/>
        <v>5.0905556875401716</v>
      </c>
      <c r="AF11" s="32">
        <f t="shared" si="12"/>
        <v>1.803004211906895</v>
      </c>
      <c r="AG11" s="32">
        <f t="shared" si="12"/>
        <v>2.56247311302558E-2</v>
      </c>
      <c r="AH11" s="32">
        <f t="shared" si="1"/>
        <v>14.141827218883058</v>
      </c>
      <c r="AI11" s="32">
        <v>32.325200000000002</v>
      </c>
      <c r="AJ11" s="32">
        <v>19.652987128712802</v>
      </c>
      <c r="AK11" s="32">
        <f t="shared" si="3"/>
        <v>90.560284886824292</v>
      </c>
      <c r="AL11" s="19">
        <v>109.08799999999999</v>
      </c>
      <c r="AM11" s="52"/>
      <c r="AN11" s="7">
        <f t="shared" si="4"/>
        <v>-0.16984191765524809</v>
      </c>
      <c r="AO11" s="3">
        <f t="shared" si="5"/>
        <v>0.16984191765524809</v>
      </c>
      <c r="AP11" s="32">
        <f t="shared" si="6"/>
        <v>-18.527715113175702</v>
      </c>
      <c r="AQ11" s="49">
        <f t="shared" si="7"/>
        <v>18.527715113175702</v>
      </c>
    </row>
    <row r="12" spans="1:44" x14ac:dyDescent="0.35">
      <c r="A12" s="4" t="s">
        <v>62</v>
      </c>
      <c r="B12" s="5" t="s">
        <v>85</v>
      </c>
      <c r="C12" s="5">
        <v>3</v>
      </c>
      <c r="D12" s="41">
        <v>0.4778012295270837</v>
      </c>
      <c r="E12" s="5" t="s">
        <v>9</v>
      </c>
      <c r="F12" s="32">
        <f t="shared" ref="F12:AG12" si="13">F45*$AH$33</f>
        <v>2.3237983549783511E-2</v>
      </c>
      <c r="G12" s="32">
        <f t="shared" si="13"/>
        <v>1.97323652236652</v>
      </c>
      <c r="H12" s="32">
        <f t="shared" si="13"/>
        <v>0</v>
      </c>
      <c r="I12" s="32">
        <f t="shared" si="13"/>
        <v>0</v>
      </c>
      <c r="J12" s="32">
        <f t="shared" si="13"/>
        <v>3.8940983549783509E-2</v>
      </c>
      <c r="K12" s="32">
        <f t="shared" si="13"/>
        <v>4.1889694083694038E-6</v>
      </c>
      <c r="L12" s="32">
        <f t="shared" si="13"/>
        <v>3.6255051659451571</v>
      </c>
      <c r="M12" s="32">
        <f t="shared" si="13"/>
        <v>0.5009648008658002</v>
      </c>
      <c r="N12" s="32">
        <f t="shared" si="13"/>
        <v>1.3576407503607422</v>
      </c>
      <c r="O12" s="32">
        <f t="shared" si="13"/>
        <v>0</v>
      </c>
      <c r="P12" s="32">
        <f t="shared" si="13"/>
        <v>0</v>
      </c>
      <c r="Q12" s="32">
        <f t="shared" si="13"/>
        <v>0.49425772150072089</v>
      </c>
      <c r="R12" s="32">
        <f t="shared" si="13"/>
        <v>0</v>
      </c>
      <c r="S12" s="32">
        <f t="shared" si="13"/>
        <v>0</v>
      </c>
      <c r="T12" s="32">
        <f t="shared" si="13"/>
        <v>0</v>
      </c>
      <c r="U12" s="32">
        <f t="shared" si="13"/>
        <v>0</v>
      </c>
      <c r="V12" s="32">
        <f t="shared" si="13"/>
        <v>0</v>
      </c>
      <c r="W12" s="32">
        <f t="shared" si="13"/>
        <v>0</v>
      </c>
      <c r="X12" s="32">
        <f t="shared" si="13"/>
        <v>0</v>
      </c>
      <c r="Y12" s="32">
        <f t="shared" si="13"/>
        <v>0</v>
      </c>
      <c r="Z12" s="32">
        <f t="shared" si="13"/>
        <v>0</v>
      </c>
      <c r="AA12" s="32">
        <f t="shared" si="13"/>
        <v>0</v>
      </c>
      <c r="AB12" s="32">
        <f t="shared" si="13"/>
        <v>0</v>
      </c>
      <c r="AC12" s="32">
        <f t="shared" si="13"/>
        <v>0</v>
      </c>
      <c r="AD12" s="32">
        <f t="shared" si="13"/>
        <v>0.3153475064935054</v>
      </c>
      <c r="AE12" s="32">
        <f t="shared" si="13"/>
        <v>7.0309509668109609</v>
      </c>
      <c r="AF12" s="32">
        <f t="shared" si="13"/>
        <v>23.180661645021573</v>
      </c>
      <c r="AG12" s="32">
        <f t="shared" si="13"/>
        <v>1.5143968253968194E-2</v>
      </c>
      <c r="AH12" s="32">
        <f t="shared" si="1"/>
        <v>0.66337711875867222</v>
      </c>
      <c r="AI12" s="32">
        <v>32.325200000000002</v>
      </c>
      <c r="AJ12" s="32">
        <v>37.773022222222203</v>
      </c>
      <c r="AK12" s="32">
        <f t="shared" si="3"/>
        <v>109.3174915446688</v>
      </c>
      <c r="AL12" s="19">
        <v>109.15999999999998</v>
      </c>
      <c r="AM12" s="52"/>
      <c r="AN12" s="7">
        <f t="shared" si="4"/>
        <v>1.4427587455919314E-3</v>
      </c>
      <c r="AO12" s="3">
        <f t="shared" si="5"/>
        <v>1.4427587455919314E-3</v>
      </c>
      <c r="AP12" s="32">
        <f t="shared" si="6"/>
        <v>0.15749154466881521</v>
      </c>
      <c r="AQ12" s="49">
        <f t="shared" si="7"/>
        <v>0.15749154466881521</v>
      </c>
    </row>
    <row r="13" spans="1:44" x14ac:dyDescent="0.35">
      <c r="A13" s="4" t="s">
        <v>62</v>
      </c>
      <c r="B13" s="5" t="s">
        <v>85</v>
      </c>
      <c r="C13" s="5">
        <v>3</v>
      </c>
      <c r="D13" s="41">
        <v>0.49372793717798646</v>
      </c>
      <c r="E13" s="5" t="s">
        <v>18</v>
      </c>
      <c r="F13" s="32">
        <f t="shared" ref="F13:AG13" si="14">F46*$AH$33</f>
        <v>0.10334854025974026</v>
      </c>
      <c r="G13" s="32">
        <f t="shared" si="14"/>
        <v>8.7732367965367928</v>
      </c>
      <c r="H13" s="32">
        <f t="shared" si="14"/>
        <v>0</v>
      </c>
      <c r="I13" s="32">
        <f t="shared" si="14"/>
        <v>0</v>
      </c>
      <c r="J13" s="32">
        <f t="shared" si="14"/>
        <v>2.5172828571428569E-2</v>
      </c>
      <c r="K13" s="32">
        <f t="shared" si="14"/>
        <v>5.427885281385274</v>
      </c>
      <c r="L13" s="32">
        <f t="shared" si="14"/>
        <v>15.313375757575722</v>
      </c>
      <c r="M13" s="32">
        <f t="shared" si="14"/>
        <v>2.3704567099567027</v>
      </c>
      <c r="N13" s="32">
        <f t="shared" si="14"/>
        <v>4.8272086580086508</v>
      </c>
      <c r="O13" s="32">
        <f t="shared" si="14"/>
        <v>0</v>
      </c>
      <c r="P13" s="32">
        <f t="shared" si="14"/>
        <v>0</v>
      </c>
      <c r="Q13" s="32">
        <f t="shared" si="14"/>
        <v>0.63899227705627659</v>
      </c>
      <c r="R13" s="32">
        <f t="shared" si="14"/>
        <v>0</v>
      </c>
      <c r="S13" s="32">
        <f t="shared" si="14"/>
        <v>0</v>
      </c>
      <c r="T13" s="32">
        <f t="shared" si="14"/>
        <v>0</v>
      </c>
      <c r="U13" s="32">
        <f t="shared" si="14"/>
        <v>0</v>
      </c>
      <c r="V13" s="32">
        <f t="shared" si="14"/>
        <v>0</v>
      </c>
      <c r="W13" s="32">
        <f t="shared" si="14"/>
        <v>0</v>
      </c>
      <c r="X13" s="32">
        <f t="shared" si="14"/>
        <v>0</v>
      </c>
      <c r="Y13" s="32">
        <f t="shared" si="14"/>
        <v>0</v>
      </c>
      <c r="Z13" s="32">
        <f t="shared" si="14"/>
        <v>0</v>
      </c>
      <c r="AA13" s="32">
        <f t="shared" si="14"/>
        <v>0</v>
      </c>
      <c r="AB13" s="32">
        <f t="shared" si="14"/>
        <v>0</v>
      </c>
      <c r="AC13" s="32">
        <f t="shared" si="14"/>
        <v>0</v>
      </c>
      <c r="AD13" s="32">
        <f t="shared" si="14"/>
        <v>1.4789818181818075</v>
      </c>
      <c r="AE13" s="32">
        <f t="shared" si="14"/>
        <v>4.5456561558441555</v>
      </c>
      <c r="AF13" s="32">
        <f t="shared" si="14"/>
        <v>15.259390649350648</v>
      </c>
      <c r="AG13" s="32">
        <f t="shared" si="14"/>
        <v>6.4530485714285712E-2</v>
      </c>
      <c r="AH13" s="32">
        <f t="shared" si="1"/>
        <v>0.5159585302205969</v>
      </c>
      <c r="AI13" s="32">
        <v>32.325200000000002</v>
      </c>
      <c r="AJ13" s="32">
        <v>37.891599999999997</v>
      </c>
      <c r="AK13" s="32">
        <f t="shared" si="3"/>
        <v>129.56099448866206</v>
      </c>
      <c r="AL13" s="19">
        <v>129.26600000000002</v>
      </c>
      <c r="AM13" s="52"/>
      <c r="AN13" s="7">
        <f t="shared" si="4"/>
        <v>2.2820733113273514E-3</v>
      </c>
      <c r="AO13" s="3">
        <f t="shared" si="5"/>
        <v>2.2820733113273514E-3</v>
      </c>
      <c r="AP13" s="32">
        <f t="shared" si="6"/>
        <v>0.29499448866204148</v>
      </c>
      <c r="AQ13" s="49">
        <f t="shared" si="7"/>
        <v>0.29499448866204148</v>
      </c>
    </row>
    <row r="14" spans="1:44" x14ac:dyDescent="0.35">
      <c r="A14" s="4" t="s">
        <v>63</v>
      </c>
      <c r="B14" s="5" t="s">
        <v>85</v>
      </c>
      <c r="C14" s="5">
        <v>4</v>
      </c>
      <c r="D14" s="41">
        <v>0.52913395302108268</v>
      </c>
      <c r="E14" s="5" t="s">
        <v>10</v>
      </c>
      <c r="F14" s="32">
        <f t="shared" ref="F14:AG14" si="15">F47*$AH$33</f>
        <v>7.2793536134453732E-2</v>
      </c>
      <c r="G14" s="32">
        <f t="shared" si="15"/>
        <v>6.1778348968678332</v>
      </c>
      <c r="H14" s="32">
        <f t="shared" si="15"/>
        <v>0</v>
      </c>
      <c r="I14" s="32">
        <f t="shared" si="15"/>
        <v>0</v>
      </c>
      <c r="J14" s="32">
        <f t="shared" si="15"/>
        <v>2.9961609778456754E-3</v>
      </c>
      <c r="K14" s="32">
        <f t="shared" si="15"/>
        <v>6.3669880366692135</v>
      </c>
      <c r="L14" s="32">
        <f t="shared" si="15"/>
        <v>15.101048586707334</v>
      </c>
      <c r="M14" s="32">
        <f t="shared" si="15"/>
        <v>2.1442160580595786</v>
      </c>
      <c r="N14" s="32">
        <f t="shared" si="15"/>
        <v>0</v>
      </c>
      <c r="O14" s="32">
        <f t="shared" si="15"/>
        <v>0</v>
      </c>
      <c r="P14" s="32">
        <f t="shared" si="15"/>
        <v>0</v>
      </c>
      <c r="Q14" s="32">
        <f t="shared" si="15"/>
        <v>0.17105619709702</v>
      </c>
      <c r="R14" s="32">
        <f t="shared" si="15"/>
        <v>0</v>
      </c>
      <c r="S14" s="32">
        <f t="shared" si="15"/>
        <v>0</v>
      </c>
      <c r="T14" s="32">
        <f t="shared" si="15"/>
        <v>0</v>
      </c>
      <c r="U14" s="32">
        <f t="shared" si="15"/>
        <v>0</v>
      </c>
      <c r="V14" s="32">
        <f t="shared" si="15"/>
        <v>0</v>
      </c>
      <c r="W14" s="32">
        <f t="shared" si="15"/>
        <v>0</v>
      </c>
      <c r="X14" s="32">
        <f t="shared" si="15"/>
        <v>0</v>
      </c>
      <c r="Y14" s="32">
        <f t="shared" si="15"/>
        <v>0</v>
      </c>
      <c r="Z14" s="32">
        <f t="shared" si="15"/>
        <v>0</v>
      </c>
      <c r="AA14" s="32">
        <f t="shared" si="15"/>
        <v>0</v>
      </c>
      <c r="AB14" s="32">
        <f t="shared" si="15"/>
        <v>0</v>
      </c>
      <c r="AC14" s="32">
        <f t="shared" si="15"/>
        <v>0</v>
      </c>
      <c r="AD14" s="32">
        <f t="shared" si="15"/>
        <v>1.0508853766233754</v>
      </c>
      <c r="AE14" s="32">
        <f t="shared" si="15"/>
        <v>3.3771744226126743</v>
      </c>
      <c r="AF14" s="32">
        <f t="shared" si="15"/>
        <v>17.059986365164196</v>
      </c>
      <c r="AG14" s="32">
        <f t="shared" si="15"/>
        <v>4.7669675783040467E-2</v>
      </c>
      <c r="AH14" s="32">
        <f t="shared" si="1"/>
        <v>0.50995693276396448</v>
      </c>
      <c r="AI14" s="32">
        <v>32.325200000000002</v>
      </c>
      <c r="AJ14" s="32">
        <v>32.902617647058797</v>
      </c>
      <c r="AK14" s="32">
        <f t="shared" si="3"/>
        <v>117.31042389251934</v>
      </c>
      <c r="AL14" s="19">
        <v>141.21</v>
      </c>
      <c r="AM14" s="52"/>
      <c r="AN14" s="7">
        <f t="shared" si="4"/>
        <v>-0.16924846758360362</v>
      </c>
      <c r="AO14" s="3">
        <f t="shared" si="5"/>
        <v>0.16924846758360362</v>
      </c>
      <c r="AP14" s="32">
        <f t="shared" si="6"/>
        <v>-23.899576107480669</v>
      </c>
      <c r="AQ14" s="49">
        <f t="shared" si="7"/>
        <v>23.899576107480669</v>
      </c>
    </row>
    <row r="15" spans="1:44" x14ac:dyDescent="0.35">
      <c r="A15" s="4" t="s">
        <v>1</v>
      </c>
      <c r="B15" s="5" t="s">
        <v>117</v>
      </c>
      <c r="C15" s="5">
        <v>2</v>
      </c>
      <c r="D15" s="41">
        <v>0.928063678372953</v>
      </c>
      <c r="E15" s="5" t="s">
        <v>100</v>
      </c>
      <c r="F15" s="32">
        <f t="shared" ref="F15:AG15" si="16">F48*$AH$33</f>
        <v>3.1804898051948048E-2</v>
      </c>
      <c r="G15" s="32">
        <f t="shared" si="16"/>
        <v>2.7008244155844152</v>
      </c>
      <c r="H15" s="32">
        <f t="shared" si="16"/>
        <v>0</v>
      </c>
      <c r="I15" s="32">
        <f t="shared" si="16"/>
        <v>6.9072566883116885E-3</v>
      </c>
      <c r="J15" s="32">
        <f t="shared" si="16"/>
        <v>0.11826423376623375</v>
      </c>
      <c r="K15" s="32">
        <f t="shared" si="16"/>
        <v>0</v>
      </c>
      <c r="L15" s="32">
        <f t="shared" si="16"/>
        <v>5.5454004220779218</v>
      </c>
      <c r="M15" s="32">
        <f t="shared" si="16"/>
        <v>0.43021885714285713</v>
      </c>
      <c r="N15" s="32">
        <f t="shared" si="16"/>
        <v>1.6966984740259738</v>
      </c>
      <c r="O15" s="32">
        <f t="shared" si="16"/>
        <v>0</v>
      </c>
      <c r="P15" s="32">
        <f t="shared" si="16"/>
        <v>0</v>
      </c>
      <c r="Q15" s="32">
        <f t="shared" si="16"/>
        <v>0.25251407467532466</v>
      </c>
      <c r="R15" s="32">
        <f t="shared" si="16"/>
        <v>0</v>
      </c>
      <c r="S15" s="32">
        <f t="shared" si="16"/>
        <v>0</v>
      </c>
      <c r="T15" s="32">
        <f t="shared" si="16"/>
        <v>0.92528520454545449</v>
      </c>
      <c r="U15" s="32">
        <f t="shared" si="16"/>
        <v>0</v>
      </c>
      <c r="V15" s="32">
        <f t="shared" si="16"/>
        <v>0</v>
      </c>
      <c r="W15" s="32">
        <f t="shared" si="16"/>
        <v>0</v>
      </c>
      <c r="X15" s="32">
        <f t="shared" si="16"/>
        <v>0</v>
      </c>
      <c r="Y15" s="32">
        <f t="shared" si="16"/>
        <v>0</v>
      </c>
      <c r="Z15" s="32">
        <f t="shared" si="16"/>
        <v>0</v>
      </c>
      <c r="AA15" s="32">
        <f t="shared" si="16"/>
        <v>0</v>
      </c>
      <c r="AB15" s="32">
        <f t="shared" si="16"/>
        <v>0</v>
      </c>
      <c r="AC15" s="32">
        <f t="shared" si="16"/>
        <v>0.92528267532467534</v>
      </c>
      <c r="AD15" s="32">
        <f t="shared" si="16"/>
        <v>0.42227590584415581</v>
      </c>
      <c r="AE15" s="32">
        <f t="shared" si="16"/>
        <v>4.0587379061688305</v>
      </c>
      <c r="AF15" s="32">
        <f t="shared" si="16"/>
        <v>32.453386266233764</v>
      </c>
      <c r="AG15" s="32">
        <f t="shared" si="16"/>
        <v>1.9434199675324566E-2</v>
      </c>
      <c r="AH15" s="32">
        <f t="shared" si="1"/>
        <v>0.19344403450251726</v>
      </c>
      <c r="AI15" s="32">
        <v>32.325200000000002</v>
      </c>
      <c r="AJ15" s="32">
        <v>30.499575</v>
      </c>
      <c r="AK15" s="32">
        <f t="shared" si="3"/>
        <v>112.60525382430771</v>
      </c>
      <c r="AL15" s="19">
        <v>118.7825</v>
      </c>
      <c r="AM15" s="52"/>
      <c r="AN15" s="7">
        <f t="shared" si="4"/>
        <v>-5.200468230330469E-2</v>
      </c>
      <c r="AO15" s="3">
        <f t="shared" si="5"/>
        <v>5.200468230330469E-2</v>
      </c>
      <c r="AP15" s="32">
        <f t="shared" si="6"/>
        <v>-6.1772461756922894</v>
      </c>
      <c r="AQ15" s="49">
        <f t="shared" si="7"/>
        <v>6.1772461756922894</v>
      </c>
    </row>
    <row r="16" spans="1:44" x14ac:dyDescent="0.35">
      <c r="A16" s="4" t="s">
        <v>119</v>
      </c>
      <c r="B16" s="5" t="s">
        <v>85</v>
      </c>
      <c r="C16" s="5">
        <v>4</v>
      </c>
      <c r="D16" s="41">
        <v>0.71810977168450973</v>
      </c>
      <c r="E16" s="5" t="s">
        <v>101</v>
      </c>
      <c r="F16" s="32">
        <f t="shared" ref="F16:AG16" si="17">F49*$AH$33</f>
        <v>0.11725973376623376</v>
      </c>
      <c r="G16" s="32">
        <f t="shared" si="17"/>
        <v>9.9604228571428575</v>
      </c>
      <c r="H16" s="32">
        <f t="shared" si="17"/>
        <v>0</v>
      </c>
      <c r="I16" s="32">
        <f t="shared" si="17"/>
        <v>0</v>
      </c>
      <c r="J16" s="32">
        <f t="shared" si="17"/>
        <v>0.13831003896103897</v>
      </c>
      <c r="K16" s="32">
        <f t="shared" si="17"/>
        <v>3.4101146536796501</v>
      </c>
      <c r="L16" s="32">
        <f t="shared" si="17"/>
        <v>19.0424943722943</v>
      </c>
      <c r="M16" s="32">
        <f t="shared" si="17"/>
        <v>2.660462489177482</v>
      </c>
      <c r="N16" s="32">
        <f t="shared" si="17"/>
        <v>0</v>
      </c>
      <c r="O16" s="32">
        <f t="shared" si="17"/>
        <v>0</v>
      </c>
      <c r="P16" s="32">
        <f t="shared" si="17"/>
        <v>0</v>
      </c>
      <c r="Q16" s="32">
        <f t="shared" si="17"/>
        <v>1.2303904761904688E-3</v>
      </c>
      <c r="R16" s="32">
        <f t="shared" si="17"/>
        <v>0</v>
      </c>
      <c r="S16" s="32">
        <f t="shared" si="17"/>
        <v>0</v>
      </c>
      <c r="T16" s="32">
        <f t="shared" si="17"/>
        <v>0</v>
      </c>
      <c r="U16" s="32">
        <f t="shared" si="17"/>
        <v>0</v>
      </c>
      <c r="V16" s="32">
        <f t="shared" si="17"/>
        <v>0</v>
      </c>
      <c r="W16" s="32">
        <f t="shared" si="17"/>
        <v>0</v>
      </c>
      <c r="X16" s="32">
        <f t="shared" si="17"/>
        <v>0</v>
      </c>
      <c r="Y16" s="32">
        <f t="shared" si="17"/>
        <v>0</v>
      </c>
      <c r="Z16" s="32">
        <f t="shared" si="17"/>
        <v>0</v>
      </c>
      <c r="AA16" s="32">
        <f t="shared" si="17"/>
        <v>0</v>
      </c>
      <c r="AB16" s="32">
        <f t="shared" si="17"/>
        <v>0</v>
      </c>
      <c r="AC16" s="32">
        <f t="shared" si="17"/>
        <v>0</v>
      </c>
      <c r="AD16" s="32">
        <f t="shared" si="17"/>
        <v>1.6928234415584416</v>
      </c>
      <c r="AE16" s="32">
        <f t="shared" si="17"/>
        <v>5.9155962554112484</v>
      </c>
      <c r="AF16" s="32">
        <f t="shared" si="17"/>
        <v>15.435242489177417</v>
      </c>
      <c r="AG16" s="32">
        <f t="shared" si="17"/>
        <v>5.9999666233766229E-2</v>
      </c>
      <c r="AH16" s="32">
        <f t="shared" si="1"/>
        <v>0.42804796894097452</v>
      </c>
      <c r="AI16" s="32">
        <v>32.325200000000002</v>
      </c>
      <c r="AJ16" s="32">
        <v>29.626200000000001</v>
      </c>
      <c r="AK16" s="32">
        <f t="shared" si="3"/>
        <v>120.8134043568196</v>
      </c>
      <c r="AL16" s="19">
        <v>138.63666666666666</v>
      </c>
      <c r="AM16" s="52"/>
      <c r="AN16" s="7">
        <f t="shared" si="4"/>
        <v>-0.12856095532577039</v>
      </c>
      <c r="AO16" s="3">
        <f t="shared" si="5"/>
        <v>0.12856095532577039</v>
      </c>
      <c r="AP16" s="32">
        <f t="shared" si="6"/>
        <v>-17.823262309847053</v>
      </c>
      <c r="AQ16" s="49">
        <f t="shared" si="7"/>
        <v>17.823262309847053</v>
      </c>
    </row>
    <row r="17" spans="1:45" x14ac:dyDescent="0.35">
      <c r="A17" s="4" t="s">
        <v>119</v>
      </c>
      <c r="B17" s="5" t="s">
        <v>85</v>
      </c>
      <c r="C17" s="5">
        <v>4</v>
      </c>
      <c r="D17" s="41">
        <v>0.2630181132342978</v>
      </c>
      <c r="E17" s="5" t="s">
        <v>102</v>
      </c>
      <c r="F17" s="32">
        <f t="shared" ref="F17:AG17" si="18">F50*$AH$33</f>
        <v>0.16548025974025973</v>
      </c>
      <c r="G17" s="32">
        <f t="shared" si="18"/>
        <v>14.049794805194804</v>
      </c>
      <c r="H17" s="32">
        <f t="shared" si="18"/>
        <v>0</v>
      </c>
      <c r="I17" s="32">
        <f t="shared" si="18"/>
        <v>0</v>
      </c>
      <c r="J17" s="32">
        <f t="shared" si="18"/>
        <v>1.2809784415584414E-2</v>
      </c>
      <c r="K17" s="32">
        <f t="shared" si="18"/>
        <v>4.7113472727272727</v>
      </c>
      <c r="L17" s="32">
        <f t="shared" si="18"/>
        <v>24.670392207792204</v>
      </c>
      <c r="M17" s="32">
        <f t="shared" si="18"/>
        <v>5.2245714285714282</v>
      </c>
      <c r="N17" s="32">
        <f t="shared" si="18"/>
        <v>0</v>
      </c>
      <c r="O17" s="32">
        <f t="shared" si="18"/>
        <v>0</v>
      </c>
      <c r="P17" s="32">
        <f t="shared" si="18"/>
        <v>0</v>
      </c>
      <c r="Q17" s="32">
        <f t="shared" si="18"/>
        <v>2.4365075324675325E-2</v>
      </c>
      <c r="R17" s="32">
        <f t="shared" si="18"/>
        <v>0</v>
      </c>
      <c r="S17" s="32">
        <f t="shared" si="18"/>
        <v>0</v>
      </c>
      <c r="T17" s="32">
        <f t="shared" si="18"/>
        <v>0</v>
      </c>
      <c r="U17" s="32">
        <f t="shared" si="18"/>
        <v>0</v>
      </c>
      <c r="V17" s="32">
        <f t="shared" si="18"/>
        <v>0</v>
      </c>
      <c r="W17" s="32">
        <f t="shared" si="18"/>
        <v>0</v>
      </c>
      <c r="X17" s="32">
        <f t="shared" si="18"/>
        <v>0</v>
      </c>
      <c r="Y17" s="32">
        <f t="shared" si="18"/>
        <v>0</v>
      </c>
      <c r="Z17" s="32">
        <f t="shared" si="18"/>
        <v>0</v>
      </c>
      <c r="AA17" s="32">
        <f t="shared" si="18"/>
        <v>0</v>
      </c>
      <c r="AB17" s="32">
        <f t="shared" si="18"/>
        <v>0</v>
      </c>
      <c r="AC17" s="32">
        <f t="shared" si="18"/>
        <v>0</v>
      </c>
      <c r="AD17" s="32">
        <f t="shared" si="18"/>
        <v>2.3889688311688309</v>
      </c>
      <c r="AE17" s="32">
        <f t="shared" si="18"/>
        <v>1.4103691168831167</v>
      </c>
      <c r="AF17" s="32">
        <f t="shared" si="18"/>
        <v>4.9237102337662222</v>
      </c>
      <c r="AG17" s="32">
        <f t="shared" si="18"/>
        <v>0.10089322597402596</v>
      </c>
      <c r="AH17" s="32">
        <f t="shared" si="1"/>
        <v>0.25382010548293671</v>
      </c>
      <c r="AI17" s="32">
        <v>32.325200000000002</v>
      </c>
      <c r="AJ17" s="32">
        <v>32.2849</v>
      </c>
      <c r="AK17" s="32">
        <f t="shared" si="3"/>
        <v>122.54662234704136</v>
      </c>
      <c r="AL17" s="19">
        <v>117.23</v>
      </c>
      <c r="AM17" s="52"/>
      <c r="AN17" s="7">
        <f t="shared" si="4"/>
        <v>4.5352063013233468E-2</v>
      </c>
      <c r="AO17" s="3">
        <f t="shared" si="5"/>
        <v>4.5352063013233468E-2</v>
      </c>
      <c r="AP17" s="32">
        <f t="shared" si="6"/>
        <v>5.3166223470413598</v>
      </c>
      <c r="AQ17" s="49">
        <f t="shared" si="7"/>
        <v>5.3166223470413598</v>
      </c>
    </row>
    <row r="18" spans="1:45" x14ac:dyDescent="0.35">
      <c r="A18" s="4" t="s">
        <v>14</v>
      </c>
      <c r="B18" s="5" t="s">
        <v>37</v>
      </c>
      <c r="C18" s="5">
        <v>2</v>
      </c>
      <c r="D18" s="41">
        <v>0.99999553573421551</v>
      </c>
      <c r="E18" s="5" t="s">
        <v>103</v>
      </c>
      <c r="F18" s="32">
        <f t="shared" ref="F18:AG18" si="19">F51*$AH$33</f>
        <v>0.1936424675324675</v>
      </c>
      <c r="G18" s="32">
        <f t="shared" si="19"/>
        <v>16.429392207792205</v>
      </c>
      <c r="H18" s="32">
        <f t="shared" si="19"/>
        <v>0</v>
      </c>
      <c r="I18" s="32">
        <f t="shared" si="19"/>
        <v>0</v>
      </c>
      <c r="J18" s="32">
        <f t="shared" si="19"/>
        <v>1.2720862337662338</v>
      </c>
      <c r="K18" s="32">
        <f t="shared" si="19"/>
        <v>0</v>
      </c>
      <c r="L18" s="32">
        <f t="shared" si="19"/>
        <v>33.121503896103896</v>
      </c>
      <c r="M18" s="32">
        <f t="shared" si="19"/>
        <v>1.7239914285714177</v>
      </c>
      <c r="N18" s="32">
        <f t="shared" si="19"/>
        <v>0</v>
      </c>
      <c r="O18" s="32">
        <f t="shared" si="19"/>
        <v>0</v>
      </c>
      <c r="P18" s="32">
        <f t="shared" si="19"/>
        <v>0</v>
      </c>
      <c r="Q18" s="32">
        <f t="shared" si="19"/>
        <v>1.5141459740259633</v>
      </c>
      <c r="R18" s="32">
        <f t="shared" si="19"/>
        <v>0</v>
      </c>
      <c r="S18" s="32">
        <f t="shared" si="19"/>
        <v>0</v>
      </c>
      <c r="T18" s="32">
        <f t="shared" si="19"/>
        <v>15.260359740259739</v>
      </c>
      <c r="U18" s="32">
        <f t="shared" si="19"/>
        <v>0</v>
      </c>
      <c r="V18" s="32">
        <f t="shared" si="19"/>
        <v>0</v>
      </c>
      <c r="W18" s="32">
        <f t="shared" si="19"/>
        <v>0</v>
      </c>
      <c r="X18" s="32">
        <f t="shared" si="19"/>
        <v>5.0866516883116875</v>
      </c>
      <c r="Y18" s="32">
        <f t="shared" si="19"/>
        <v>0</v>
      </c>
      <c r="Z18" s="32">
        <f t="shared" si="19"/>
        <v>0</v>
      </c>
      <c r="AA18" s="32">
        <f t="shared" si="19"/>
        <v>0</v>
      </c>
      <c r="AB18" s="32">
        <f t="shared" si="19"/>
        <v>0</v>
      </c>
      <c r="AC18" s="32">
        <f t="shared" si="19"/>
        <v>0</v>
      </c>
      <c r="AD18" s="32">
        <f t="shared" si="19"/>
        <v>2.7128262337662337</v>
      </c>
      <c r="AE18" s="32">
        <f t="shared" si="19"/>
        <v>0.14154105194805192</v>
      </c>
      <c r="AF18" s="32">
        <f t="shared" si="19"/>
        <v>1.2068355324675324</v>
      </c>
      <c r="AG18" s="32">
        <f t="shared" si="19"/>
        <v>0.12501219480519479</v>
      </c>
      <c r="AH18" s="32">
        <f t="shared" si="1"/>
        <v>0.46829177861247034</v>
      </c>
      <c r="AI18" s="32">
        <v>32.325200000000002</v>
      </c>
      <c r="AJ18" s="32">
        <v>36.878950000000003</v>
      </c>
      <c r="AK18" s="32">
        <f t="shared" si="3"/>
        <v>148.4604304279631</v>
      </c>
      <c r="AL18" s="19">
        <v>143.9975</v>
      </c>
      <c r="AM18" s="52"/>
      <c r="AN18" s="7">
        <f t="shared" si="4"/>
        <v>3.0993110491245344E-2</v>
      </c>
      <c r="AO18" s="3">
        <f t="shared" si="5"/>
        <v>3.0993110491245344E-2</v>
      </c>
      <c r="AP18" s="32">
        <f t="shared" si="6"/>
        <v>4.4629304279631015</v>
      </c>
      <c r="AQ18" s="49">
        <f t="shared" si="7"/>
        <v>4.4629304279631015</v>
      </c>
    </row>
    <row r="19" spans="1:45" x14ac:dyDescent="0.35">
      <c r="A19" s="4" t="s">
        <v>15</v>
      </c>
      <c r="B19" s="5" t="s">
        <v>37</v>
      </c>
      <c r="C19" s="5">
        <v>3</v>
      </c>
      <c r="D19" s="41">
        <v>0.95922908582672817</v>
      </c>
      <c r="E19" s="5" t="s">
        <v>104</v>
      </c>
      <c r="F19" s="32">
        <f t="shared" ref="F19:AG19" si="20">F52*$AH$33</f>
        <v>4.3158623376623372E-2</v>
      </c>
      <c r="G19" s="32">
        <f t="shared" si="20"/>
        <v>3.6630358441558437</v>
      </c>
      <c r="H19" s="32">
        <f t="shared" si="20"/>
        <v>0</v>
      </c>
      <c r="I19" s="32">
        <f t="shared" si="20"/>
        <v>2.6793340259740259E-2</v>
      </c>
      <c r="J19" s="32">
        <f t="shared" si="20"/>
        <v>3.2534192207792209E-3</v>
      </c>
      <c r="K19" s="32">
        <f t="shared" si="20"/>
        <v>0.20434932467532466</v>
      </c>
      <c r="L19" s="32">
        <f t="shared" si="20"/>
        <v>11.447838961038961</v>
      </c>
      <c r="M19" s="32">
        <f t="shared" si="20"/>
        <v>1.3976953246753245</v>
      </c>
      <c r="N19" s="32">
        <f t="shared" si="20"/>
        <v>0.60313236363636358</v>
      </c>
      <c r="O19" s="32">
        <f t="shared" si="20"/>
        <v>0</v>
      </c>
      <c r="P19" s="32">
        <f t="shared" si="20"/>
        <v>4.5484867532467527E-2</v>
      </c>
      <c r="Q19" s="32">
        <f t="shared" si="20"/>
        <v>6.7455436363636365E-2</v>
      </c>
      <c r="R19" s="32">
        <f t="shared" si="20"/>
        <v>0</v>
      </c>
      <c r="S19" s="32">
        <f t="shared" si="20"/>
        <v>0</v>
      </c>
      <c r="T19" s="32">
        <f t="shared" si="20"/>
        <v>0</v>
      </c>
      <c r="U19" s="32">
        <f t="shared" si="20"/>
        <v>0</v>
      </c>
      <c r="V19" s="32">
        <f t="shared" si="20"/>
        <v>0</v>
      </c>
      <c r="W19" s="32">
        <f t="shared" si="20"/>
        <v>0</v>
      </c>
      <c r="X19" s="32">
        <f t="shared" si="20"/>
        <v>0</v>
      </c>
      <c r="Y19" s="32">
        <f t="shared" si="20"/>
        <v>0</v>
      </c>
      <c r="Z19" s="32">
        <f t="shared" si="20"/>
        <v>0</v>
      </c>
      <c r="AA19" s="32">
        <f t="shared" si="20"/>
        <v>0</v>
      </c>
      <c r="AB19" s="32">
        <f t="shared" si="20"/>
        <v>0</v>
      </c>
      <c r="AC19" s="32">
        <f t="shared" si="20"/>
        <v>0.88693223376623365</v>
      </c>
      <c r="AD19" s="32">
        <f t="shared" si="20"/>
        <v>0.6230604935064934</v>
      </c>
      <c r="AE19" s="32">
        <f t="shared" si="20"/>
        <v>1.6784462857142854</v>
      </c>
      <c r="AF19" s="32">
        <f t="shared" si="20"/>
        <v>1.7550065974025972</v>
      </c>
      <c r="AG19" s="32">
        <f t="shared" si="20"/>
        <v>2.6709103896103894E-2</v>
      </c>
      <c r="AH19" s="32">
        <f t="shared" si="1"/>
        <v>1.3211776915063787E-2</v>
      </c>
      <c r="AI19" s="32">
        <v>32.325200000000002</v>
      </c>
      <c r="AJ19" s="32">
        <v>30.159500000000001</v>
      </c>
      <c r="AK19" s="32">
        <f t="shared" si="3"/>
        <v>84.970263996135856</v>
      </c>
      <c r="AL19" s="19">
        <v>114.96333333333332</v>
      </c>
      <c r="AM19" s="52"/>
      <c r="AN19" s="7">
        <f t="shared" si="4"/>
        <v>-0.2608924816944313</v>
      </c>
      <c r="AO19" s="3">
        <f t="shared" si="5"/>
        <v>0.2608924816944313</v>
      </c>
      <c r="AP19" s="32">
        <f t="shared" si="6"/>
        <v>-29.993069337197468</v>
      </c>
      <c r="AQ19" s="49">
        <f t="shared" si="7"/>
        <v>29.993069337197468</v>
      </c>
    </row>
    <row r="20" spans="1:45" x14ac:dyDescent="0.35">
      <c r="A20" s="4" t="s">
        <v>4</v>
      </c>
      <c r="B20" s="5" t="s">
        <v>37</v>
      </c>
      <c r="C20" s="5">
        <v>1</v>
      </c>
      <c r="D20" s="41">
        <v>1</v>
      </c>
      <c r="E20" s="5" t="s">
        <v>105</v>
      </c>
      <c r="F20" s="32">
        <f t="shared" ref="F20:AG20" si="21">F53*$AH$33</f>
        <v>7.4862485714285706E-2</v>
      </c>
      <c r="G20" s="32">
        <f t="shared" si="21"/>
        <v>6.3615387012987004</v>
      </c>
      <c r="H20" s="32">
        <f t="shared" si="21"/>
        <v>0</v>
      </c>
      <c r="I20" s="32">
        <f t="shared" si="21"/>
        <v>0</v>
      </c>
      <c r="J20" s="32">
        <f t="shared" si="21"/>
        <v>4.3213467532467528E-4</v>
      </c>
      <c r="K20" s="32">
        <f t="shared" si="21"/>
        <v>4.4360083116883109</v>
      </c>
      <c r="L20" s="32">
        <f t="shared" si="21"/>
        <v>14.918036363636363</v>
      </c>
      <c r="M20" s="32">
        <f t="shared" si="21"/>
        <v>0.42539150649350643</v>
      </c>
      <c r="N20" s="32">
        <f t="shared" si="21"/>
        <v>2.0088722077922075E-2</v>
      </c>
      <c r="O20" s="32">
        <f t="shared" si="21"/>
        <v>0</v>
      </c>
      <c r="P20" s="32">
        <f t="shared" si="21"/>
        <v>0</v>
      </c>
      <c r="Q20" s="32">
        <f t="shared" si="21"/>
        <v>0.62619459740259731</v>
      </c>
      <c r="R20" s="32">
        <f t="shared" si="21"/>
        <v>0</v>
      </c>
      <c r="S20" s="32">
        <f t="shared" si="21"/>
        <v>0</v>
      </c>
      <c r="T20" s="32">
        <f t="shared" si="21"/>
        <v>6.1176046753246744</v>
      </c>
      <c r="U20" s="32">
        <f t="shared" si="21"/>
        <v>0</v>
      </c>
      <c r="V20" s="32">
        <f t="shared" si="21"/>
        <v>0</v>
      </c>
      <c r="W20" s="32">
        <f t="shared" si="21"/>
        <v>0</v>
      </c>
      <c r="X20" s="32">
        <f t="shared" si="21"/>
        <v>0</v>
      </c>
      <c r="Y20" s="32">
        <f t="shared" si="21"/>
        <v>0</v>
      </c>
      <c r="Z20" s="32">
        <f t="shared" si="21"/>
        <v>0</v>
      </c>
      <c r="AA20" s="32">
        <f t="shared" si="21"/>
        <v>0</v>
      </c>
      <c r="AB20" s="32">
        <f t="shared" si="21"/>
        <v>0</v>
      </c>
      <c r="AC20" s="32">
        <f t="shared" si="21"/>
        <v>0</v>
      </c>
      <c r="AD20" s="32">
        <f t="shared" si="21"/>
        <v>1.0558863116883117</v>
      </c>
      <c r="AE20" s="32">
        <f t="shared" si="21"/>
        <v>3.3771902337662332</v>
      </c>
      <c r="AF20" s="32">
        <f t="shared" si="21"/>
        <v>1.4761469610389504</v>
      </c>
      <c r="AG20" s="32">
        <f t="shared" si="21"/>
        <v>4.73729974025974E-2</v>
      </c>
      <c r="AH20" s="32">
        <f t="shared" si="1"/>
        <v>3.7166540218674826</v>
      </c>
      <c r="AI20" s="32">
        <v>32.325200000000002</v>
      </c>
      <c r="AJ20" s="32">
        <v>33.915100000000002</v>
      </c>
      <c r="AK20" s="32">
        <f t="shared" si="3"/>
        <v>108.89370802407527</v>
      </c>
      <c r="AL20" s="19">
        <v>151.60666666666668</v>
      </c>
      <c r="AM20" s="52"/>
      <c r="AN20" s="7">
        <f t="shared" si="4"/>
        <v>-0.28173535888433721</v>
      </c>
      <c r="AO20" s="3">
        <f t="shared" si="5"/>
        <v>0.28173535888433721</v>
      </c>
      <c r="AP20" s="32">
        <f t="shared" si="6"/>
        <v>-42.712958642591417</v>
      </c>
      <c r="AQ20" s="49">
        <f t="shared" si="7"/>
        <v>42.712958642591417</v>
      </c>
    </row>
    <row r="21" spans="1:45" x14ac:dyDescent="0.35">
      <c r="A21" s="4" t="s">
        <v>64</v>
      </c>
      <c r="B21" s="5" t="s">
        <v>85</v>
      </c>
      <c r="C21" s="5">
        <v>2</v>
      </c>
      <c r="D21" s="41">
        <v>0.66369619201905761</v>
      </c>
      <c r="E21" s="5" t="s">
        <v>12</v>
      </c>
      <c r="F21" s="32">
        <f t="shared" ref="F21:AG21" si="22">F54*$AH$33</f>
        <v>0.15070159802102637</v>
      </c>
      <c r="G21" s="32">
        <f t="shared" si="22"/>
        <v>12.789028324056869</v>
      </c>
      <c r="H21" s="32">
        <f t="shared" si="22"/>
        <v>0</v>
      </c>
      <c r="I21" s="32">
        <f t="shared" si="22"/>
        <v>0</v>
      </c>
      <c r="J21" s="32">
        <f t="shared" si="22"/>
        <v>2.1339959925788434E-2</v>
      </c>
      <c r="K21" s="32">
        <f t="shared" si="22"/>
        <v>0</v>
      </c>
      <c r="L21" s="32">
        <f t="shared" si="22"/>
        <v>33.447769573283828</v>
      </c>
      <c r="M21" s="32">
        <f t="shared" si="22"/>
        <v>6.0868016821273869</v>
      </c>
      <c r="N21" s="32">
        <f t="shared" si="22"/>
        <v>0.52516719975262771</v>
      </c>
      <c r="O21" s="32">
        <f t="shared" si="22"/>
        <v>0</v>
      </c>
      <c r="P21" s="32">
        <f t="shared" si="22"/>
        <v>2.0620114533085879E-2</v>
      </c>
      <c r="Q21" s="32">
        <f t="shared" si="22"/>
        <v>0.38834084353741405</v>
      </c>
      <c r="R21" s="32">
        <f t="shared" si="22"/>
        <v>0</v>
      </c>
      <c r="S21" s="32">
        <f t="shared" si="22"/>
        <v>0</v>
      </c>
      <c r="T21" s="32">
        <f t="shared" si="22"/>
        <v>0.32175080890538016</v>
      </c>
      <c r="U21" s="32">
        <f t="shared" si="22"/>
        <v>0</v>
      </c>
      <c r="V21" s="32">
        <f t="shared" si="22"/>
        <v>0</v>
      </c>
      <c r="W21" s="32">
        <f t="shared" si="22"/>
        <v>0</v>
      </c>
      <c r="X21" s="32">
        <f t="shared" si="22"/>
        <v>0</v>
      </c>
      <c r="Y21" s="32">
        <f t="shared" si="22"/>
        <v>0</v>
      </c>
      <c r="Z21" s="32">
        <f t="shared" si="22"/>
        <v>0</v>
      </c>
      <c r="AA21" s="32">
        <f t="shared" si="22"/>
        <v>0</v>
      </c>
      <c r="AB21" s="32">
        <f t="shared" si="22"/>
        <v>0</v>
      </c>
      <c r="AC21" s="32">
        <f t="shared" si="22"/>
        <v>0</v>
      </c>
      <c r="AD21" s="32">
        <f t="shared" si="22"/>
        <v>2.1749579591836716</v>
      </c>
      <c r="AE21" s="32">
        <f t="shared" si="22"/>
        <v>3.3189877798392016</v>
      </c>
      <c r="AF21" s="32">
        <f t="shared" si="22"/>
        <v>7.068856451453299</v>
      </c>
      <c r="AG21" s="32">
        <f t="shared" si="22"/>
        <v>9.922895559678413E-2</v>
      </c>
      <c r="AH21" s="32">
        <f t="shared" si="1"/>
        <v>3.7128866970515864</v>
      </c>
      <c r="AI21" s="32">
        <v>32.325200000000002</v>
      </c>
      <c r="AJ21" s="32">
        <v>33.897619047619003</v>
      </c>
      <c r="AK21" s="32">
        <f t="shared" si="3"/>
        <v>136.34925699488696</v>
      </c>
      <c r="AL21" s="19">
        <v>151.8725</v>
      </c>
      <c r="AM21" s="52"/>
      <c r="AN21" s="7">
        <f t="shared" si="4"/>
        <v>-0.10221233603919765</v>
      </c>
      <c r="AO21" s="3">
        <f t="shared" si="5"/>
        <v>0.10221233603919765</v>
      </c>
      <c r="AP21" s="32">
        <f t="shared" si="6"/>
        <v>-15.523243005113045</v>
      </c>
      <c r="AQ21" s="49">
        <f t="shared" si="7"/>
        <v>15.523243005113045</v>
      </c>
    </row>
    <row r="22" spans="1:45" x14ac:dyDescent="0.35">
      <c r="A22" s="4" t="s">
        <v>64</v>
      </c>
      <c r="B22" s="5" t="s">
        <v>85</v>
      </c>
      <c r="C22" s="5">
        <v>2</v>
      </c>
      <c r="D22" s="41">
        <v>0.33630380798094234</v>
      </c>
      <c r="E22" s="5" t="s">
        <v>20</v>
      </c>
      <c r="F22" s="32">
        <f t="shared" ref="F22:AG22" si="23">F55*$AH$33</f>
        <v>0.10777498849721615</v>
      </c>
      <c r="G22" s="32">
        <f t="shared" si="23"/>
        <v>9.1906360667903524</v>
      </c>
      <c r="H22" s="32">
        <f t="shared" si="23"/>
        <v>0</v>
      </c>
      <c r="I22" s="32">
        <f t="shared" si="23"/>
        <v>0</v>
      </c>
      <c r="J22" s="32">
        <f t="shared" si="23"/>
        <v>1.4438861224489734E-3</v>
      </c>
      <c r="K22" s="32">
        <f t="shared" si="23"/>
        <v>0</v>
      </c>
      <c r="L22" s="32">
        <f t="shared" si="23"/>
        <v>20.006235250463757</v>
      </c>
      <c r="M22" s="32">
        <f t="shared" si="23"/>
        <v>1.0060319851576989</v>
      </c>
      <c r="N22" s="32">
        <f t="shared" si="23"/>
        <v>6.2340593815707992</v>
      </c>
      <c r="O22" s="32">
        <f t="shared" si="23"/>
        <v>0</v>
      </c>
      <c r="P22" s="32">
        <f t="shared" si="23"/>
        <v>1.0547953617810754E-2</v>
      </c>
      <c r="Q22" s="32">
        <f t="shared" si="23"/>
        <v>1.7594816573902281</v>
      </c>
      <c r="R22" s="32">
        <f t="shared" si="23"/>
        <v>0</v>
      </c>
      <c r="S22" s="32">
        <f t="shared" si="23"/>
        <v>9.2906821521335767E-2</v>
      </c>
      <c r="T22" s="32">
        <f t="shared" si="23"/>
        <v>7.5213797649968992</v>
      </c>
      <c r="U22" s="32">
        <f t="shared" si="23"/>
        <v>13.460804576375994</v>
      </c>
      <c r="V22" s="32">
        <f t="shared" si="23"/>
        <v>0</v>
      </c>
      <c r="W22" s="32">
        <f t="shared" si="23"/>
        <v>0.65708303896103792</v>
      </c>
      <c r="X22" s="32">
        <f t="shared" si="23"/>
        <v>0</v>
      </c>
      <c r="Y22" s="32">
        <f t="shared" si="23"/>
        <v>0</v>
      </c>
      <c r="Z22" s="32">
        <f t="shared" si="23"/>
        <v>0</v>
      </c>
      <c r="AA22" s="32">
        <f t="shared" si="23"/>
        <v>0</v>
      </c>
      <c r="AB22" s="32">
        <f t="shared" si="23"/>
        <v>0</v>
      </c>
      <c r="AC22" s="32">
        <f t="shared" si="23"/>
        <v>0</v>
      </c>
      <c r="AD22" s="32">
        <f t="shared" si="23"/>
        <v>1.4677477674706221</v>
      </c>
      <c r="AE22" s="32">
        <f t="shared" si="23"/>
        <v>7.6349363265306023</v>
      </c>
      <c r="AF22" s="32">
        <f t="shared" si="23"/>
        <v>15.543021397649872</v>
      </c>
      <c r="AG22" s="32">
        <f t="shared" si="23"/>
        <v>6.4705048855905944E-2</v>
      </c>
      <c r="AH22" s="32">
        <f t="shared" si="1"/>
        <v>3.4147845051349877</v>
      </c>
      <c r="AI22" s="32">
        <v>32.325200000000002</v>
      </c>
      <c r="AJ22" s="32">
        <v>34.046423809523802</v>
      </c>
      <c r="AK22" s="32">
        <f t="shared" si="3"/>
        <v>154.54520422663137</v>
      </c>
      <c r="AL22" s="19">
        <v>141.89999999999998</v>
      </c>
      <c r="AM22" s="52"/>
      <c r="AN22" s="7">
        <f t="shared" si="4"/>
        <v>8.9113489969213491E-2</v>
      </c>
      <c r="AO22" s="3">
        <f t="shared" si="5"/>
        <v>8.9113489969213491E-2</v>
      </c>
      <c r="AP22" s="32">
        <f t="shared" si="6"/>
        <v>12.645204226631392</v>
      </c>
      <c r="AQ22" s="49">
        <f t="shared" si="7"/>
        <v>12.645204226631392</v>
      </c>
    </row>
    <row r="23" spans="1:45" x14ac:dyDescent="0.35">
      <c r="A23" s="4" t="s">
        <v>3</v>
      </c>
      <c r="B23" s="5" t="s">
        <v>85</v>
      </c>
      <c r="C23" s="5">
        <v>1</v>
      </c>
      <c r="D23" s="41">
        <v>1</v>
      </c>
      <c r="E23" s="5" t="s">
        <v>228</v>
      </c>
      <c r="F23" s="32">
        <f t="shared" ref="F23:AG23" si="24">F56*$AH$33</f>
        <v>0.13537880519480516</v>
      </c>
      <c r="G23" s="32">
        <f t="shared" si="24"/>
        <v>11.920670129870128</v>
      </c>
      <c r="H23" s="32">
        <f t="shared" si="24"/>
        <v>0</v>
      </c>
      <c r="I23" s="32">
        <f t="shared" si="24"/>
        <v>0</v>
      </c>
      <c r="J23" s="32">
        <f t="shared" si="24"/>
        <v>2.5887080519480517E-2</v>
      </c>
      <c r="K23" s="32">
        <f t="shared" si="24"/>
        <v>1.2812020779220776</v>
      </c>
      <c r="L23" s="32">
        <f t="shared" si="24"/>
        <v>19.400987012987013</v>
      </c>
      <c r="M23" s="32">
        <f t="shared" si="24"/>
        <v>4.3684168831168826</v>
      </c>
      <c r="N23" s="32">
        <f t="shared" si="24"/>
        <v>1.3771846753246753</v>
      </c>
      <c r="O23" s="32">
        <f t="shared" si="24"/>
        <v>0</v>
      </c>
      <c r="P23" s="32">
        <f t="shared" si="24"/>
        <v>0</v>
      </c>
      <c r="Q23" s="32">
        <f t="shared" si="24"/>
        <v>0.3285537662337662</v>
      </c>
      <c r="R23" s="32">
        <f t="shared" si="24"/>
        <v>0</v>
      </c>
      <c r="S23" s="32">
        <f t="shared" si="24"/>
        <v>0</v>
      </c>
      <c r="T23" s="32">
        <f t="shared" si="24"/>
        <v>0.84381620779220767</v>
      </c>
      <c r="U23" s="32">
        <f t="shared" si="24"/>
        <v>0</v>
      </c>
      <c r="V23" s="32">
        <f t="shared" si="24"/>
        <v>0</v>
      </c>
      <c r="W23" s="32">
        <f t="shared" si="24"/>
        <v>0</v>
      </c>
      <c r="X23" s="32">
        <f t="shared" si="24"/>
        <v>0</v>
      </c>
      <c r="Y23" s="32">
        <f t="shared" si="24"/>
        <v>0</v>
      </c>
      <c r="Z23" s="32">
        <f t="shared" si="24"/>
        <v>0</v>
      </c>
      <c r="AA23" s="32">
        <f t="shared" si="24"/>
        <v>0</v>
      </c>
      <c r="AB23" s="32">
        <f t="shared" si="24"/>
        <v>0</v>
      </c>
      <c r="AC23" s="32">
        <f t="shared" si="24"/>
        <v>0</v>
      </c>
      <c r="AD23" s="32">
        <f t="shared" si="24"/>
        <v>1.8999506493506493</v>
      </c>
      <c r="AE23" s="32">
        <f t="shared" si="24"/>
        <v>8.9711194805194783</v>
      </c>
      <c r="AF23" s="32">
        <f t="shared" si="24"/>
        <v>16.339288051948049</v>
      </c>
      <c r="AG23" s="32">
        <f t="shared" si="24"/>
        <v>8.5154976623376608E-2</v>
      </c>
      <c r="AH23" s="32">
        <f t="shared" si="1"/>
        <v>1.1314432493561124</v>
      </c>
      <c r="AI23" s="32">
        <v>32.325200000000002</v>
      </c>
      <c r="AJ23" s="32">
        <v>37.012700000000002</v>
      </c>
      <c r="AK23" s="32">
        <f t="shared" si="3"/>
        <v>137.44695304675869</v>
      </c>
      <c r="AL23" s="19">
        <v>149.63250000000002</v>
      </c>
      <c r="AM23" s="52"/>
      <c r="AN23" s="7">
        <f t="shared" si="4"/>
        <v>-8.1436499111097696E-2</v>
      </c>
      <c r="AO23" s="3">
        <f t="shared" si="5"/>
        <v>8.1436499111097696E-2</v>
      </c>
      <c r="AP23" s="32">
        <f t="shared" si="6"/>
        <v>-12.185546953241328</v>
      </c>
      <c r="AQ23" s="49">
        <f t="shared" si="7"/>
        <v>12.185546953241328</v>
      </c>
    </row>
    <row r="24" spans="1:45" ht="15" thickBot="1" x14ac:dyDescent="0.4">
      <c r="A24" s="41" t="s">
        <v>120</v>
      </c>
      <c r="B24" s="41" t="s">
        <v>117</v>
      </c>
      <c r="C24" s="5">
        <v>6</v>
      </c>
      <c r="D24" s="41">
        <v>0.53919490683131044</v>
      </c>
      <c r="E24" s="5" t="s">
        <v>107</v>
      </c>
      <c r="F24" s="32">
        <f t="shared" ref="F24:AG24" si="25">F57*$AH$33</f>
        <v>3.5861724519480519E-2</v>
      </c>
      <c r="G24" s="32">
        <f t="shared" si="25"/>
        <v>3.0580047012987013</v>
      </c>
      <c r="H24" s="32">
        <f t="shared" si="25"/>
        <v>0</v>
      </c>
      <c r="I24" s="32">
        <f t="shared" si="25"/>
        <v>0</v>
      </c>
      <c r="J24" s="32">
        <f t="shared" si="25"/>
        <v>0.11054174212987013</v>
      </c>
      <c r="K24" s="32">
        <f t="shared" si="25"/>
        <v>1.0085119298701288E-5</v>
      </c>
      <c r="L24" s="32">
        <f t="shared" si="25"/>
        <v>5.962255568831158</v>
      </c>
      <c r="M24" s="32">
        <f t="shared" si="25"/>
        <v>0.49784432103895992</v>
      </c>
      <c r="N24" s="32">
        <f t="shared" si="25"/>
        <v>1.774772005194805</v>
      </c>
      <c r="O24" s="32">
        <f t="shared" si="25"/>
        <v>0.57896566441558428</v>
      </c>
      <c r="P24" s="32">
        <f t="shared" si="25"/>
        <v>0</v>
      </c>
      <c r="Q24" s="32">
        <f t="shared" si="25"/>
        <v>0.80777957194805083</v>
      </c>
      <c r="R24" s="32">
        <f t="shared" si="25"/>
        <v>0</v>
      </c>
      <c r="S24" s="32">
        <f t="shared" si="25"/>
        <v>3.2758942493506491</v>
      </c>
      <c r="T24" s="32">
        <f t="shared" si="25"/>
        <v>0.54377220155844153</v>
      </c>
      <c r="U24" s="32">
        <f t="shared" si="25"/>
        <v>5.8840317220779106</v>
      </c>
      <c r="V24" s="32">
        <f t="shared" si="25"/>
        <v>0</v>
      </c>
      <c r="W24" s="32">
        <f t="shared" si="25"/>
        <v>0</v>
      </c>
      <c r="X24" s="32">
        <f t="shared" si="25"/>
        <v>0</v>
      </c>
      <c r="Y24" s="32">
        <f t="shared" si="25"/>
        <v>0</v>
      </c>
      <c r="Z24" s="32">
        <f t="shared" si="25"/>
        <v>0.27105287428571423</v>
      </c>
      <c r="AA24" s="32">
        <f t="shared" si="25"/>
        <v>8.2642385870129864</v>
      </c>
      <c r="AB24" s="32">
        <f t="shared" si="25"/>
        <v>0</v>
      </c>
      <c r="AC24" s="32">
        <f t="shared" si="25"/>
        <v>0</v>
      </c>
      <c r="AD24" s="32">
        <f t="shared" si="25"/>
        <v>0.49578690909090906</v>
      </c>
      <c r="AE24" s="32">
        <f t="shared" si="25"/>
        <v>8.079992893506482</v>
      </c>
      <c r="AF24" s="32">
        <f t="shared" si="25"/>
        <v>8.2594588602597288</v>
      </c>
      <c r="AG24" s="32">
        <f t="shared" si="25"/>
        <v>2.3239482623376516E-2</v>
      </c>
      <c r="AH24" s="32">
        <f t="shared" si="1"/>
        <v>4.3179930510556996</v>
      </c>
      <c r="AI24" s="32">
        <v>32.325200000000002</v>
      </c>
      <c r="AJ24" s="32">
        <v>35.102139000000001</v>
      </c>
      <c r="AK24" s="32">
        <f t="shared" si="3"/>
        <v>119.66883521531781</v>
      </c>
      <c r="AL24" s="19">
        <v>128.88200000000001</v>
      </c>
      <c r="AM24" s="52"/>
      <c r="AN24" s="7">
        <f t="shared" si="4"/>
        <v>-7.148527168015853E-2</v>
      </c>
      <c r="AO24" s="3">
        <f t="shared" si="5"/>
        <v>7.148527168015853E-2</v>
      </c>
      <c r="AP24" s="32">
        <f t="shared" si="6"/>
        <v>-9.213164784682192</v>
      </c>
      <c r="AQ24" s="49">
        <f t="shared" si="7"/>
        <v>9.213164784682192</v>
      </c>
    </row>
    <row r="25" spans="1:45" x14ac:dyDescent="0.35">
      <c r="A25" s="129" t="s">
        <v>79</v>
      </c>
      <c r="B25" s="130"/>
      <c r="C25" s="130"/>
      <c r="D25" s="130"/>
      <c r="E25" s="131"/>
      <c r="F25" s="22">
        <f t="shared" ref="F25:AL25" si="26">AVERAGE(F5:F24)</f>
        <v>8.6911754410021122E-2</v>
      </c>
      <c r="G25" s="22">
        <f t="shared" si="26"/>
        <v>7.6274329237216847</v>
      </c>
      <c r="H25" s="22">
        <f t="shared" si="26"/>
        <v>0</v>
      </c>
      <c r="I25" s="22">
        <f t="shared" si="26"/>
        <v>1.7779988383116881E-3</v>
      </c>
      <c r="J25" s="22">
        <f t="shared" si="26"/>
        <v>0.12886239535668323</v>
      </c>
      <c r="K25" s="22">
        <f t="shared" si="26"/>
        <v>1.6499718206234035</v>
      </c>
      <c r="L25" s="22">
        <f t="shared" si="26"/>
        <v>14.622828819531705</v>
      </c>
      <c r="M25" s="22">
        <f t="shared" si="26"/>
        <v>1.7084891758668204</v>
      </c>
      <c r="N25" s="22">
        <f t="shared" si="26"/>
        <v>1.3319216411273047</v>
      </c>
      <c r="O25" s="22">
        <f t="shared" si="26"/>
        <v>6.3104850753246747E-2</v>
      </c>
      <c r="P25" s="22">
        <f t="shared" si="26"/>
        <v>1.7971946007519109E-2</v>
      </c>
      <c r="Q25" s="22">
        <f t="shared" si="26"/>
        <v>0.47968753089189153</v>
      </c>
      <c r="R25" s="22">
        <f t="shared" si="26"/>
        <v>3.0573859740259734E-2</v>
      </c>
      <c r="S25" s="22">
        <f t="shared" si="26"/>
        <v>1.2308778457513914</v>
      </c>
      <c r="T25" s="22">
        <f t="shared" si="26"/>
        <v>2.6785632147004499</v>
      </c>
      <c r="U25" s="22">
        <f t="shared" si="26"/>
        <v>0.96724181492269534</v>
      </c>
      <c r="V25" s="22">
        <f t="shared" si="26"/>
        <v>0</v>
      </c>
      <c r="W25" s="22">
        <f t="shared" si="26"/>
        <v>9.4081528571428513E-2</v>
      </c>
      <c r="X25" s="22">
        <f t="shared" si="26"/>
        <v>0.25433258441558437</v>
      </c>
      <c r="Y25" s="22">
        <f t="shared" si="26"/>
        <v>0.14691924558441558</v>
      </c>
      <c r="Z25" s="22">
        <f t="shared" si="26"/>
        <v>3.3539983974025966E-2</v>
      </c>
      <c r="AA25" s="22">
        <f t="shared" si="26"/>
        <v>0.41321192935064932</v>
      </c>
      <c r="AB25" s="22">
        <f t="shared" si="26"/>
        <v>0</v>
      </c>
      <c r="AC25" s="22">
        <f t="shared" si="26"/>
        <v>9.915444259740254E-2</v>
      </c>
      <c r="AD25" s="22">
        <f t="shared" si="26"/>
        <v>1.2194536580837105</v>
      </c>
      <c r="AE25" s="22">
        <f t="shared" si="26"/>
        <v>4.4711524524404886</v>
      </c>
      <c r="AF25" s="22">
        <f t="shared" si="26"/>
        <v>9.4920666560835958</v>
      </c>
      <c r="AG25" s="22">
        <f t="shared" si="26"/>
        <v>5.2463479576452268E-2</v>
      </c>
      <c r="AH25" s="22">
        <f t="shared" si="26"/>
        <v>2.3390621423570028</v>
      </c>
      <c r="AI25" s="22">
        <f t="shared" si="26"/>
        <v>32.325200000000002</v>
      </c>
      <c r="AJ25" s="22">
        <f t="shared" si="26"/>
        <v>32.745976192756828</v>
      </c>
      <c r="AK25" s="22">
        <f t="shared" si="26"/>
        <v>116.31283188803498</v>
      </c>
      <c r="AL25" s="22">
        <f t="shared" si="26"/>
        <v>124.75379166666669</v>
      </c>
      <c r="AM25" s="16" t="s">
        <v>70</v>
      </c>
      <c r="AN25" s="17">
        <f>AVERAGE(AN5:AN24)</f>
        <v>-6.5970131511500635E-2</v>
      </c>
      <c r="AO25" s="45">
        <f>AVERAGE(AO5:AO24)</f>
        <v>0.10776194910930356</v>
      </c>
      <c r="AP25" s="17">
        <f>AVERAGE(AP5:AP24)</f>
        <v>-8.4409597786316901</v>
      </c>
      <c r="AQ25" s="48">
        <f>AVERAGE(AQ5:AQ24)</f>
        <v>13.570590951886604</v>
      </c>
    </row>
    <row r="26" spans="1:45" ht="15" thickBot="1" x14ac:dyDescent="0.4">
      <c r="A26" s="122" t="s">
        <v>80</v>
      </c>
      <c r="B26" s="123"/>
      <c r="C26" s="123"/>
      <c r="D26" s="123"/>
      <c r="E26" s="124"/>
      <c r="F26" s="24">
        <f>AVERAGE( F5/$AK5, F6/$AK6, F7/$AK7, F8/$AK8, F9/$AK9, F10/$AK10, F11/$AK11, F12/$AK12, F13/$AK13, F14/$AK14, F15/$AK15, F16/$AK16, F17/$AK17, F18/$AK18, F19/$AK19, F20/$AK20,  F21/$AK21, F22/$AK22, F23/$AK23,F24/$AK24)</f>
        <v>7.1062604744172937E-4</v>
      </c>
      <c r="G26" s="24">
        <f t="shared" ref="G26:AJ26" si="27">AVERAGE( G5/$AK5, G6/$AK6, G7/$AK7, G8/$AK8, G9/$AK9, G10/$AK10, G11/$AK11, G12/$AK12, G13/$AK13, G14/$AK14, G15/$AK15, G16/$AK16, G17/$AK17, G18/$AK18, G19/$AK19, G20/$AK20,  G21/$AK21, G22/$AK22, G23/$AK23,G24/$AK24)</f>
        <v>6.2452855778479442E-2</v>
      </c>
      <c r="H26" s="24">
        <f t="shared" si="27"/>
        <v>0</v>
      </c>
      <c r="I26" s="24">
        <f t="shared" si="27"/>
        <v>1.9775328810643795E-5</v>
      </c>
      <c r="J26" s="24">
        <f t="shared" si="27"/>
        <v>1.0405048733540382E-3</v>
      </c>
      <c r="K26" s="24">
        <f t="shared" si="27"/>
        <v>1.3993598082601236E-2</v>
      </c>
      <c r="L26" s="24">
        <f t="shared" si="27"/>
        <v>0.12034163737410224</v>
      </c>
      <c r="M26" s="24">
        <f t="shared" si="27"/>
        <v>1.3937103240206705E-2</v>
      </c>
      <c r="N26" s="24">
        <f t="shared" si="27"/>
        <v>1.0525749928372418E-2</v>
      </c>
      <c r="O26" s="24">
        <f t="shared" si="27"/>
        <v>6.278461286729081E-4</v>
      </c>
      <c r="P26" s="24">
        <f t="shared" si="27"/>
        <v>1.8324990313842783E-4</v>
      </c>
      <c r="Q26" s="24">
        <f t="shared" si="27"/>
        <v>3.9161314792143112E-3</v>
      </c>
      <c r="R26" s="24">
        <f t="shared" si="27"/>
        <v>3.3940806408396478E-4</v>
      </c>
      <c r="S26" s="24">
        <f t="shared" si="27"/>
        <v>8.5087440776222458E-3</v>
      </c>
      <c r="T26" s="24">
        <f t="shared" si="27"/>
        <v>2.1262170977349754E-2</v>
      </c>
      <c r="U26" s="24">
        <f t="shared" si="27"/>
        <v>6.813437765092664E-3</v>
      </c>
      <c r="V26" s="24">
        <f t="shared" si="27"/>
        <v>0</v>
      </c>
      <c r="W26" s="24">
        <f t="shared" si="27"/>
        <v>6.2232649533885238E-4</v>
      </c>
      <c r="X26" s="24">
        <f t="shared" si="27"/>
        <v>1.7131338207926942E-3</v>
      </c>
      <c r="Y26" s="24">
        <f t="shared" si="27"/>
        <v>9.8564743522410315E-4</v>
      </c>
      <c r="Z26" s="24">
        <f t="shared" si="27"/>
        <v>3.390927576983898E-4</v>
      </c>
      <c r="AA26" s="24">
        <f t="shared" si="27"/>
        <v>3.4529619061401001E-3</v>
      </c>
      <c r="AB26" s="24">
        <f t="shared" si="27"/>
        <v>0</v>
      </c>
      <c r="AC26" s="24">
        <f t="shared" si="27"/>
        <v>1.0193282518215344E-3</v>
      </c>
      <c r="AD26" s="24">
        <f t="shared" si="27"/>
        <v>9.9836209210882199E-3</v>
      </c>
      <c r="AE26" s="24">
        <f t="shared" si="27"/>
        <v>3.9289613156328188E-2</v>
      </c>
      <c r="AF26" s="24">
        <f t="shared" si="27"/>
        <v>7.985017537484225E-2</v>
      </c>
      <c r="AG26" s="24">
        <f t="shared" si="27"/>
        <v>4.2891604316083656E-4</v>
      </c>
      <c r="AH26" s="24">
        <f t="shared" si="27"/>
        <v>2.1789620250082076E-2</v>
      </c>
      <c r="AI26" s="24">
        <f t="shared" si="27"/>
        <v>0.28736460476214448</v>
      </c>
      <c r="AJ26" s="24">
        <f t="shared" si="27"/>
        <v>0.2884881197767955</v>
      </c>
      <c r="AK26" s="23" t="s">
        <v>81</v>
      </c>
      <c r="AL26" s="32">
        <f>PEARSON(AK5:AK24,AL5:AL24)</f>
        <v>0.73569285854334543</v>
      </c>
      <c r="AM26" s="18" t="s">
        <v>71</v>
      </c>
      <c r="AN26" s="1">
        <f>_xlfn.VAR.P(AN5:AN24)</f>
        <v>1.2721238408640079E-2</v>
      </c>
      <c r="AO26" s="1">
        <f>_xlfn.VAR.P(AO5:AO24)</f>
        <v>5.4606589844486339E-3</v>
      </c>
      <c r="AP26" s="1">
        <f>_xlfn.VAR.P(AP5:AP24)</f>
        <v>212.20325560005608</v>
      </c>
      <c r="AQ26" s="53">
        <f>_xlfn.VAR.P(AQ5:AQ24)</f>
        <v>99.292118801107463</v>
      </c>
      <c r="AS26" s="43"/>
    </row>
    <row r="27" spans="1:45" ht="15" thickBot="1" x14ac:dyDescent="0.4">
      <c r="L27" s="40"/>
      <c r="M27" s="40"/>
      <c r="AK27" s="25"/>
      <c r="AL27" s="26"/>
      <c r="AM27" s="18" t="s">
        <v>72</v>
      </c>
      <c r="AN27" s="1">
        <f>_xlfn.STDEV.P(AN5:AN24)</f>
        <v>0.11278846753387546</v>
      </c>
      <c r="AO27" s="1">
        <f>_xlfn.STDEV.P(AO5:AO24)</f>
        <v>7.3896271789912607E-2</v>
      </c>
      <c r="AP27" s="1">
        <f>_xlfn.STDEV.P(AP5:AP24)</f>
        <v>14.567197932342928</v>
      </c>
      <c r="AQ27" s="53">
        <f>_xlfn.STDEV.P(AQ5:AQ24)</f>
        <v>9.9645430803979895</v>
      </c>
      <c r="AS27" s="43"/>
    </row>
    <row r="28" spans="1:45" x14ac:dyDescent="0.35">
      <c r="L28" s="40"/>
      <c r="M28" s="40"/>
      <c r="AM28" s="27" t="s">
        <v>73</v>
      </c>
      <c r="AN28" s="1">
        <f>_xlfn.CONFIDENCE.NORM(1-0.95, AN27, COUNTA($E$5:$E$24))</f>
        <v>4.9430817055265891E-2</v>
      </c>
      <c r="AO28" s="28">
        <f>_xlfn.CONFIDENCE.NORM(1-0.95, AO27, COUNTA($E$5:$E$24))</f>
        <v>3.2385873944215882E-2</v>
      </c>
      <c r="AP28" s="19">
        <f>_xlfn.CONFIDENCE.NORM(1-0.95, AP27, COUNTA($E$5:$E$24))</f>
        <v>6.384238670369573</v>
      </c>
      <c r="AQ28" s="46">
        <f>_xlfn.CONFIDENCE.NORM(1-0.95, AQ27, COUNTA($E$5:$E$24))</f>
        <v>4.367073308257619</v>
      </c>
      <c r="AS28" s="43"/>
    </row>
    <row r="29" spans="1:45" x14ac:dyDescent="0.35">
      <c r="L29" s="40"/>
      <c r="M29" s="40"/>
      <c r="AJ29" s="2"/>
      <c r="AM29" s="27" t="s">
        <v>74</v>
      </c>
      <c r="AN29" s="1">
        <f>MIN(AN5:AN24)</f>
        <v>-0.28173535888433721</v>
      </c>
      <c r="AO29" s="28">
        <f>MIN(AO5:AO24)</f>
        <v>1.4427587455919314E-3</v>
      </c>
      <c r="AP29" s="19">
        <f>MIN(AP5:AP24)</f>
        <v>-42.712958642591417</v>
      </c>
      <c r="AQ29" s="46">
        <f>MIN(AQ5:AQ24)</f>
        <v>0.15749154466881521</v>
      </c>
    </row>
    <row r="30" spans="1:45" ht="15" thickBot="1" x14ac:dyDescent="0.4">
      <c r="L30" s="40"/>
      <c r="M30" s="40"/>
      <c r="Z30" s="40" t="s">
        <v>156</v>
      </c>
      <c r="AB30" s="40" t="s">
        <v>155</v>
      </c>
      <c r="AM30" s="29" t="s">
        <v>46</v>
      </c>
      <c r="AN30" s="24">
        <f>MAX(AN5:AN24)</f>
        <v>0.1046338503251467</v>
      </c>
      <c r="AO30" s="30">
        <f>MAX(AO5:AO24)</f>
        <v>0.28173535888433721</v>
      </c>
      <c r="AP30" s="31">
        <f>MAX(AP5:AP24)</f>
        <v>12.645204226631392</v>
      </c>
      <c r="AQ30" s="47">
        <f>MAX(AQ5:AQ24)</f>
        <v>42.712958642591417</v>
      </c>
    </row>
    <row r="31" spans="1:45" x14ac:dyDescent="0.35">
      <c r="L31" s="40"/>
      <c r="M31" s="40"/>
      <c r="Z31" s="40" t="s">
        <v>161</v>
      </c>
      <c r="AB31" s="56" t="s">
        <v>162</v>
      </c>
      <c r="AP31" s="2"/>
    </row>
    <row r="32" spans="1:45" x14ac:dyDescent="0.35">
      <c r="Y32" s="40" t="s">
        <v>160</v>
      </c>
      <c r="Z32" s="40">
        <v>0.82</v>
      </c>
      <c r="AA32" s="40">
        <v>0.77</v>
      </c>
      <c r="AB32" s="40">
        <v>0.74</v>
      </c>
      <c r="AH32" s="40" t="s">
        <v>158</v>
      </c>
      <c r="AI32" s="40" t="s">
        <v>157</v>
      </c>
      <c r="AM32" s="2"/>
    </row>
    <row r="33" spans="1:43" ht="43.5" x14ac:dyDescent="0.35">
      <c r="L33" s="40"/>
      <c r="M33" s="40"/>
      <c r="Y33" s="20" t="s">
        <v>154</v>
      </c>
      <c r="Z33" s="40">
        <f>Z32/AA32</f>
        <v>1.0649350649350648</v>
      </c>
      <c r="AB33" s="40">
        <f>Z32/AB32</f>
        <v>1.1081081081081081</v>
      </c>
      <c r="AH33" s="40">
        <f>Z33</f>
        <v>1.0649350649350648</v>
      </c>
      <c r="AI33" s="40">
        <f>0.28279166/0.073384305</f>
        <v>3.8535714142145245</v>
      </c>
    </row>
    <row r="34" spans="1:43" ht="15" thickBot="1" x14ac:dyDescent="0.4">
      <c r="L34" s="40"/>
      <c r="M34" s="40"/>
    </row>
    <row r="35" spans="1:43" ht="15.5" thickTop="1" thickBot="1" x14ac:dyDescent="0.4">
      <c r="A35" s="79" t="s">
        <v>223</v>
      </c>
    </row>
    <row r="36" spans="1:43" ht="15" thickTop="1" x14ac:dyDescent="0.35">
      <c r="A36" s="127" t="s">
        <v>2</v>
      </c>
      <c r="B36" s="127" t="s">
        <v>21</v>
      </c>
      <c r="C36" s="127" t="s">
        <v>22</v>
      </c>
      <c r="D36" s="127" t="s">
        <v>51</v>
      </c>
      <c r="E36" s="127" t="s">
        <v>23</v>
      </c>
      <c r="F36" s="125" t="s">
        <v>75</v>
      </c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126"/>
      <c r="R36" s="126"/>
      <c r="S36" s="126"/>
      <c r="T36" s="126"/>
      <c r="U36" s="126"/>
      <c r="V36" s="126"/>
      <c r="W36" s="126"/>
      <c r="X36" s="126"/>
      <c r="Y36" s="126"/>
      <c r="Z36" s="126"/>
      <c r="AA36" s="126"/>
      <c r="AB36" s="126"/>
      <c r="AC36" s="126"/>
      <c r="AD36" s="126"/>
      <c r="AE36" s="126"/>
      <c r="AF36" s="126"/>
      <c r="AG36" s="126"/>
      <c r="AH36" s="126"/>
      <c r="AI36" s="126"/>
      <c r="AJ36" s="134"/>
      <c r="AK36" s="127" t="s">
        <v>76</v>
      </c>
      <c r="AL36" s="127" t="s">
        <v>77</v>
      </c>
      <c r="AM36" s="42"/>
      <c r="AN36" s="127" t="s">
        <v>67</v>
      </c>
      <c r="AO36" s="127" t="s">
        <v>68</v>
      </c>
      <c r="AP36" s="127" t="s">
        <v>69</v>
      </c>
      <c r="AQ36" s="132" t="s">
        <v>78</v>
      </c>
    </row>
    <row r="37" spans="1:43" x14ac:dyDescent="0.35">
      <c r="A37" s="128"/>
      <c r="B37" s="128"/>
      <c r="C37" s="128"/>
      <c r="D37" s="128"/>
      <c r="E37" s="128"/>
      <c r="F37" s="21" t="s">
        <v>123</v>
      </c>
      <c r="G37" s="21" t="s">
        <v>124</v>
      </c>
      <c r="H37" s="21" t="s">
        <v>125</v>
      </c>
      <c r="I37" s="21" t="s">
        <v>122</v>
      </c>
      <c r="J37" s="21" t="s">
        <v>126</v>
      </c>
      <c r="K37" s="21" t="s">
        <v>127</v>
      </c>
      <c r="L37" s="21" t="s">
        <v>128</v>
      </c>
      <c r="M37" s="21" t="s">
        <v>129</v>
      </c>
      <c r="N37" s="21" t="s">
        <v>130</v>
      </c>
      <c r="O37" s="21" t="s">
        <v>131</v>
      </c>
      <c r="P37" s="21" t="s">
        <v>146</v>
      </c>
      <c r="Q37" s="21" t="s">
        <v>147</v>
      </c>
      <c r="R37" s="21" t="s">
        <v>132</v>
      </c>
      <c r="S37" s="21" t="s">
        <v>148</v>
      </c>
      <c r="T37" s="21" t="s">
        <v>133</v>
      </c>
      <c r="U37" s="21" t="s">
        <v>149</v>
      </c>
      <c r="V37" s="21" t="s">
        <v>134</v>
      </c>
      <c r="W37" s="21" t="s">
        <v>135</v>
      </c>
      <c r="X37" s="21" t="s">
        <v>136</v>
      </c>
      <c r="Y37" s="21" t="s">
        <v>137</v>
      </c>
      <c r="Z37" s="21" t="s">
        <v>138</v>
      </c>
      <c r="AA37" s="21" t="s">
        <v>150</v>
      </c>
      <c r="AB37" s="21" t="s">
        <v>139</v>
      </c>
      <c r="AC37" s="21" t="s">
        <v>140</v>
      </c>
      <c r="AD37" s="21" t="s">
        <v>141</v>
      </c>
      <c r="AE37" s="21" t="s">
        <v>142</v>
      </c>
      <c r="AF37" s="21" t="s">
        <v>143</v>
      </c>
      <c r="AG37" s="21" t="s">
        <v>144</v>
      </c>
      <c r="AH37" s="21" t="s">
        <v>145</v>
      </c>
      <c r="AI37" s="21" t="s">
        <v>84</v>
      </c>
      <c r="AJ37" s="50" t="s">
        <v>83</v>
      </c>
      <c r="AK37" s="128"/>
      <c r="AL37" s="128"/>
      <c r="AM37" s="52"/>
      <c r="AN37" s="128"/>
      <c r="AO37" s="128"/>
      <c r="AP37" s="128"/>
      <c r="AQ37" s="133"/>
    </row>
    <row r="38" spans="1:43" x14ac:dyDescent="0.35">
      <c r="A38" s="44" t="s">
        <v>65</v>
      </c>
      <c r="B38" s="13" t="s">
        <v>117</v>
      </c>
      <c r="C38" s="5">
        <v>2</v>
      </c>
      <c r="D38" s="41">
        <v>0.48469828306774893</v>
      </c>
      <c r="E38" s="5" t="s">
        <v>94</v>
      </c>
      <c r="F38" s="32">
        <v>4.16662E-2</v>
      </c>
      <c r="G38" s="32">
        <v>3.6488999999999998</v>
      </c>
      <c r="H38" s="32">
        <v>0</v>
      </c>
      <c r="I38" s="32">
        <v>0</v>
      </c>
      <c r="J38" s="32">
        <v>8.6503200000000002E-2</v>
      </c>
      <c r="K38" s="32">
        <v>0</v>
      </c>
      <c r="L38" s="32">
        <v>6.3010700000000002</v>
      </c>
      <c r="M38" s="32">
        <v>0.78804200000000002</v>
      </c>
      <c r="N38" s="32">
        <v>0</v>
      </c>
      <c r="O38" s="32">
        <v>0</v>
      </c>
      <c r="P38" s="32">
        <v>0</v>
      </c>
      <c r="Q38" s="32">
        <v>0.25247199999999997</v>
      </c>
      <c r="R38" s="32">
        <v>0.28087299999999998</v>
      </c>
      <c r="S38" s="32">
        <v>0</v>
      </c>
      <c r="T38" s="32">
        <v>0</v>
      </c>
      <c r="U38" s="32">
        <v>0</v>
      </c>
      <c r="V38" s="32">
        <v>0</v>
      </c>
      <c r="W38" s="32">
        <v>0</v>
      </c>
      <c r="X38" s="32">
        <v>0</v>
      </c>
      <c r="Y38" s="32">
        <v>0</v>
      </c>
      <c r="Z38" s="32">
        <v>0</v>
      </c>
      <c r="AA38" s="32">
        <v>0</v>
      </c>
      <c r="AB38" s="32">
        <v>0</v>
      </c>
      <c r="AC38" s="32">
        <v>0</v>
      </c>
      <c r="AD38" s="32">
        <v>0.60151600000000005</v>
      </c>
      <c r="AE38" s="32">
        <v>5.762537</v>
      </c>
      <c r="AF38" s="32">
        <v>4.2177030000000002</v>
      </c>
      <c r="AG38" s="32">
        <v>2.2931699999999999E-2</v>
      </c>
      <c r="AH38" s="32">
        <v>0.146704</v>
      </c>
      <c r="AI38" s="32">
        <v>32.325200000000002</v>
      </c>
      <c r="AJ38" s="32">
        <v>32.516500000000001</v>
      </c>
      <c r="AK38" s="32">
        <f>SUM(F38:AJ38)</f>
        <v>86.992618100000001</v>
      </c>
      <c r="AL38" s="19">
        <v>108.2825</v>
      </c>
      <c r="AM38" s="52"/>
      <c r="AN38" s="7">
        <f>(AK38-AL38)/AL38</f>
        <v>-0.1966142442222889</v>
      </c>
      <c r="AO38" s="14">
        <f>ABS(AN38)</f>
        <v>0.1966142442222889</v>
      </c>
      <c r="AP38" s="15">
        <f>AK38-AL38</f>
        <v>-21.289881899999997</v>
      </c>
      <c r="AQ38" s="48">
        <f>ABS(AP38)</f>
        <v>21.289881899999997</v>
      </c>
    </row>
    <row r="39" spans="1:43" x14ac:dyDescent="0.35">
      <c r="A39" s="4" t="s">
        <v>65</v>
      </c>
      <c r="B39" s="5" t="s">
        <v>117</v>
      </c>
      <c r="C39" s="5">
        <v>2</v>
      </c>
      <c r="D39" s="41">
        <v>0.51530171693225113</v>
      </c>
      <c r="E39" s="5" t="s">
        <v>95</v>
      </c>
      <c r="F39" s="32">
        <v>5.27619E-2</v>
      </c>
      <c r="G39" s="32">
        <v>4.5560400000000003</v>
      </c>
      <c r="H39" s="32">
        <v>0</v>
      </c>
      <c r="I39" s="32">
        <v>0</v>
      </c>
      <c r="J39" s="32">
        <v>0.123817</v>
      </c>
      <c r="K39" s="32">
        <v>0</v>
      </c>
      <c r="L39" s="32">
        <v>7.4052800000000003</v>
      </c>
      <c r="M39" s="32">
        <v>0.87291200000000002</v>
      </c>
      <c r="N39" s="32">
        <v>0</v>
      </c>
      <c r="O39" s="32">
        <v>0</v>
      </c>
      <c r="P39" s="32">
        <v>0</v>
      </c>
      <c r="Q39" s="32">
        <v>0.497363</v>
      </c>
      <c r="R39" s="32">
        <v>0.293319</v>
      </c>
      <c r="S39" s="32">
        <v>0</v>
      </c>
      <c r="T39" s="32">
        <v>0</v>
      </c>
      <c r="U39" s="32">
        <v>0</v>
      </c>
      <c r="V39" s="32">
        <v>0</v>
      </c>
      <c r="W39" s="32">
        <v>0</v>
      </c>
      <c r="X39" s="32">
        <v>0</v>
      </c>
      <c r="Y39" s="32">
        <v>0</v>
      </c>
      <c r="Z39" s="32">
        <v>0</v>
      </c>
      <c r="AA39" s="32">
        <v>0</v>
      </c>
      <c r="AB39" s="32">
        <v>0</v>
      </c>
      <c r="AC39" s="32">
        <v>0</v>
      </c>
      <c r="AD39" s="32">
        <v>0.76169900000000001</v>
      </c>
      <c r="AE39" s="32">
        <v>5.7291559999999997</v>
      </c>
      <c r="AF39" s="32">
        <v>4.4830069999999997</v>
      </c>
      <c r="AG39" s="32">
        <v>2.75293E-2</v>
      </c>
      <c r="AH39" s="32">
        <v>0.176953</v>
      </c>
      <c r="AI39" s="32">
        <v>32.325200000000002</v>
      </c>
      <c r="AJ39" s="32">
        <v>31.8795</v>
      </c>
      <c r="AK39" s="32">
        <f t="shared" ref="AK39:AK57" si="28">SUM(F39:AJ39)</f>
        <v>89.184537199999994</v>
      </c>
      <c r="AL39" s="19">
        <v>101.10499999999999</v>
      </c>
      <c r="AM39" s="52"/>
      <c r="AN39" s="7">
        <f t="shared" ref="AN39:AN57" si="29">(AK39-AL39)/AL39</f>
        <v>-0.11790181296671774</v>
      </c>
      <c r="AO39" s="3">
        <f t="shared" ref="AO39:AO57" si="30">ABS(AN39)</f>
        <v>0.11790181296671774</v>
      </c>
      <c r="AP39" s="32">
        <f t="shared" ref="AP39:AP57" si="31">AK39-AL39</f>
        <v>-11.920462799999996</v>
      </c>
      <c r="AQ39" s="49">
        <f t="shared" ref="AQ39:AQ57" si="32">ABS(AP39)</f>
        <v>11.920462799999996</v>
      </c>
    </row>
    <row r="40" spans="1:43" x14ac:dyDescent="0.35">
      <c r="A40" s="4" t="s">
        <v>66</v>
      </c>
      <c r="B40" s="5" t="s">
        <v>117</v>
      </c>
      <c r="C40" s="5">
        <v>2</v>
      </c>
      <c r="D40" s="41">
        <v>0.75690314213498466</v>
      </c>
      <c r="E40" s="5" t="s">
        <v>96</v>
      </c>
      <c r="F40" s="32">
        <v>0.124445</v>
      </c>
      <c r="G40" s="32">
        <v>10.799200000000001</v>
      </c>
      <c r="H40" s="32">
        <v>0</v>
      </c>
      <c r="I40" s="32">
        <v>0</v>
      </c>
      <c r="J40" s="32">
        <v>0.103365</v>
      </c>
      <c r="K40" s="32">
        <v>1.8843000000000001</v>
      </c>
      <c r="L40" s="32">
        <v>16.6768</v>
      </c>
      <c r="M40" s="32">
        <v>1.5508200000000001</v>
      </c>
      <c r="N40" s="32">
        <v>4.3710899999999997</v>
      </c>
      <c r="O40" s="32">
        <v>0</v>
      </c>
      <c r="P40" s="32">
        <v>0</v>
      </c>
      <c r="Q40" s="32">
        <v>0.53811500000000001</v>
      </c>
      <c r="R40" s="32">
        <v>0</v>
      </c>
      <c r="S40" s="32">
        <v>19.953099999999999</v>
      </c>
      <c r="T40" s="32">
        <v>1.0350600000000001</v>
      </c>
      <c r="U40" s="32">
        <v>0</v>
      </c>
      <c r="V40" s="32">
        <v>0</v>
      </c>
      <c r="W40" s="32">
        <v>1.14988</v>
      </c>
      <c r="X40" s="32">
        <v>0</v>
      </c>
      <c r="Y40" s="32">
        <v>2.7349700000000001</v>
      </c>
      <c r="Z40" s="32">
        <v>0</v>
      </c>
      <c r="AA40" s="32">
        <v>0</v>
      </c>
      <c r="AB40" s="32">
        <v>0</v>
      </c>
      <c r="AC40" s="32">
        <v>0</v>
      </c>
      <c r="AD40" s="32">
        <v>1.63459</v>
      </c>
      <c r="AE40" s="32">
        <v>5.4285399999999999</v>
      </c>
      <c r="AF40" s="32">
        <v>10.117134999999999</v>
      </c>
      <c r="AG40" s="32">
        <v>6.1566099999999999E-2</v>
      </c>
      <c r="AH40" s="32">
        <v>0.70224799999999998</v>
      </c>
      <c r="AI40" s="32">
        <v>32.325200000000002</v>
      </c>
      <c r="AJ40" s="32">
        <v>31.159800000000001</v>
      </c>
      <c r="AK40" s="32">
        <f t="shared" si="28"/>
        <v>142.35022409999999</v>
      </c>
      <c r="AL40" s="19">
        <v>137.13999999999999</v>
      </c>
      <c r="AM40" s="52"/>
      <c r="AN40" s="7">
        <f t="shared" si="29"/>
        <v>3.7992008896018704E-2</v>
      </c>
      <c r="AO40" s="3">
        <f t="shared" si="30"/>
        <v>3.7992008896018704E-2</v>
      </c>
      <c r="AP40" s="32">
        <f t="shared" si="31"/>
        <v>5.2102241000000049</v>
      </c>
      <c r="AQ40" s="49">
        <f t="shared" si="32"/>
        <v>5.2102241000000049</v>
      </c>
    </row>
    <row r="41" spans="1:43" x14ac:dyDescent="0.35">
      <c r="A41" s="4" t="s">
        <v>66</v>
      </c>
      <c r="B41" s="5" t="s">
        <v>117</v>
      </c>
      <c r="C41" s="5">
        <v>2</v>
      </c>
      <c r="D41" s="41">
        <v>0.24309685786501534</v>
      </c>
      <c r="E41" s="5" t="s">
        <v>97</v>
      </c>
      <c r="F41" s="32">
        <v>1.15701E-2</v>
      </c>
      <c r="G41" s="32">
        <v>1.0318000000000001</v>
      </c>
      <c r="H41" s="32">
        <v>0</v>
      </c>
      <c r="I41" s="32">
        <v>0</v>
      </c>
      <c r="J41" s="32">
        <v>2.93764E-2</v>
      </c>
      <c r="K41" s="32">
        <v>0</v>
      </c>
      <c r="L41" s="32">
        <v>1.97906</v>
      </c>
      <c r="M41" s="32">
        <v>0.15418899999999999</v>
      </c>
      <c r="N41" s="32">
        <v>0.15361</v>
      </c>
      <c r="O41" s="32">
        <v>0.64147699999999996</v>
      </c>
      <c r="P41" s="32">
        <v>0</v>
      </c>
      <c r="Q41" s="32">
        <v>0.223688</v>
      </c>
      <c r="R41" s="32">
        <v>0</v>
      </c>
      <c r="S41" s="32">
        <v>0</v>
      </c>
      <c r="T41" s="32">
        <v>0</v>
      </c>
      <c r="U41" s="32">
        <v>0</v>
      </c>
      <c r="V41" s="32">
        <v>0</v>
      </c>
      <c r="W41" s="32">
        <v>0</v>
      </c>
      <c r="X41" s="32">
        <v>0</v>
      </c>
      <c r="Y41" s="32">
        <v>0</v>
      </c>
      <c r="Z41" s="32">
        <v>0.37537199999999998</v>
      </c>
      <c r="AA41" s="32">
        <v>0</v>
      </c>
      <c r="AB41" s="32">
        <v>0</v>
      </c>
      <c r="AC41" s="32">
        <v>0</v>
      </c>
      <c r="AD41" s="32">
        <v>0.16095799999999999</v>
      </c>
      <c r="AE41" s="32">
        <v>3.21809699999999</v>
      </c>
      <c r="AF41" s="32">
        <v>6.0857460000000003</v>
      </c>
      <c r="AG41" s="32">
        <v>7.5540700000000004E-3</v>
      </c>
      <c r="AH41" s="32">
        <v>0.177893</v>
      </c>
      <c r="AI41" s="32">
        <v>32.325200000000002</v>
      </c>
      <c r="AJ41" s="32">
        <v>40.504600000000003</v>
      </c>
      <c r="AK41" s="32">
        <f t="shared" si="28"/>
        <v>87.080190569999985</v>
      </c>
      <c r="AL41" s="19">
        <v>103.31400000000001</v>
      </c>
      <c r="AM41" s="52"/>
      <c r="AN41" s="7">
        <f t="shared" si="29"/>
        <v>-0.15713078024275531</v>
      </c>
      <c r="AO41" s="3">
        <f t="shared" si="30"/>
        <v>0.15713078024275531</v>
      </c>
      <c r="AP41" s="32">
        <f t="shared" si="31"/>
        <v>-16.233809430000022</v>
      </c>
      <c r="AQ41" s="49">
        <f t="shared" si="32"/>
        <v>16.233809430000022</v>
      </c>
    </row>
    <row r="42" spans="1:43" x14ac:dyDescent="0.35">
      <c r="A42" s="4" t="s">
        <v>118</v>
      </c>
      <c r="B42" s="5" t="s">
        <v>85</v>
      </c>
      <c r="C42" s="5">
        <v>1</v>
      </c>
      <c r="D42" s="41">
        <v>1</v>
      </c>
      <c r="E42" s="5" t="s">
        <v>98</v>
      </c>
      <c r="F42" s="32">
        <v>0.116427</v>
      </c>
      <c r="G42" s="32">
        <v>13.553699999999999</v>
      </c>
      <c r="H42" s="32">
        <v>0</v>
      </c>
      <c r="I42" s="32">
        <v>0</v>
      </c>
      <c r="J42" s="32">
        <v>2.8632799999999997E-4</v>
      </c>
      <c r="K42" s="32">
        <v>1.35483</v>
      </c>
      <c r="L42" s="32">
        <v>13.341799999999999</v>
      </c>
      <c r="M42" s="32">
        <v>0.375892</v>
      </c>
      <c r="N42" s="32">
        <v>4.7929300000000001E-2</v>
      </c>
      <c r="O42" s="32">
        <v>0</v>
      </c>
      <c r="P42" s="32">
        <v>0</v>
      </c>
      <c r="Q42" s="32">
        <v>5.4412299999999998E-4</v>
      </c>
      <c r="R42" s="32">
        <v>0</v>
      </c>
      <c r="S42" s="32">
        <v>0</v>
      </c>
      <c r="T42" s="32">
        <v>15.1943</v>
      </c>
      <c r="U42" s="32">
        <v>0</v>
      </c>
      <c r="V42" s="32">
        <v>0</v>
      </c>
      <c r="W42" s="32">
        <v>0</v>
      </c>
      <c r="X42" s="32">
        <v>0</v>
      </c>
      <c r="Y42" s="32">
        <v>2.4245099999999999E-2</v>
      </c>
      <c r="Z42" s="32">
        <v>0</v>
      </c>
      <c r="AA42" s="32">
        <v>0</v>
      </c>
      <c r="AB42" s="32">
        <v>0</v>
      </c>
      <c r="AC42" s="32">
        <v>0</v>
      </c>
      <c r="AD42" s="32">
        <v>1.5904499999999999</v>
      </c>
      <c r="AE42" s="32">
        <v>0.36143769999999997</v>
      </c>
      <c r="AF42" s="32">
        <v>0.55105333999999995</v>
      </c>
      <c r="AG42" s="32">
        <v>6.3803799999999994E-2</v>
      </c>
      <c r="AH42" s="32">
        <v>0.104183</v>
      </c>
      <c r="AI42" s="32">
        <v>32.325200000000002</v>
      </c>
      <c r="AJ42" s="32">
        <v>34.115299999999998</v>
      </c>
      <c r="AK42" s="32">
        <f t="shared" si="28"/>
        <v>113.12138169100001</v>
      </c>
      <c r="AL42" s="19">
        <v>105.41333333333334</v>
      </c>
      <c r="AM42" s="52"/>
      <c r="AN42" s="7">
        <f t="shared" si="29"/>
        <v>7.3122138480268176E-2</v>
      </c>
      <c r="AO42" s="3">
        <f t="shared" si="30"/>
        <v>7.3122138480268176E-2</v>
      </c>
      <c r="AP42" s="32">
        <f t="shared" si="31"/>
        <v>7.7080483576666694</v>
      </c>
      <c r="AQ42" s="49">
        <f t="shared" si="32"/>
        <v>7.7080483576666694</v>
      </c>
    </row>
    <row r="43" spans="1:43" x14ac:dyDescent="0.35">
      <c r="A43" s="4" t="s">
        <v>8</v>
      </c>
      <c r="B43" s="5" t="s">
        <v>85</v>
      </c>
      <c r="C43" s="5">
        <v>5</v>
      </c>
      <c r="D43" s="41">
        <v>0.19567872270042602</v>
      </c>
      <c r="E43" s="5" t="s">
        <v>87</v>
      </c>
      <c r="F43" s="32">
        <v>7.0276679999999994E-2</v>
      </c>
      <c r="G43" s="32">
        <v>6.0389459999999904</v>
      </c>
      <c r="H43" s="32">
        <v>0</v>
      </c>
      <c r="I43" s="32">
        <v>1.7460030000000001E-3</v>
      </c>
      <c r="J43" s="32">
        <v>0.4006036</v>
      </c>
      <c r="K43" s="32">
        <v>2.3134459999999999</v>
      </c>
      <c r="L43" s="32">
        <v>13.957569999999899</v>
      </c>
      <c r="M43" s="32">
        <v>0.83487279999999997</v>
      </c>
      <c r="N43" s="32">
        <v>1.0476529999999999</v>
      </c>
      <c r="O43" s="32">
        <v>0</v>
      </c>
      <c r="P43" s="32">
        <v>0.21920539999999999</v>
      </c>
      <c r="Q43" s="32">
        <v>0.57180149999999996</v>
      </c>
      <c r="R43" s="32">
        <v>0</v>
      </c>
      <c r="S43" s="32">
        <v>0</v>
      </c>
      <c r="T43" s="32">
        <v>2.5671930000000001</v>
      </c>
      <c r="U43" s="32">
        <v>0</v>
      </c>
      <c r="V43" s="32">
        <v>0</v>
      </c>
      <c r="W43" s="32">
        <v>0</v>
      </c>
      <c r="X43" s="32">
        <v>0</v>
      </c>
      <c r="Y43" s="32">
        <v>0</v>
      </c>
      <c r="Z43" s="32">
        <v>0</v>
      </c>
      <c r="AA43" s="32">
        <v>0</v>
      </c>
      <c r="AB43" s="32">
        <v>0</v>
      </c>
      <c r="AC43" s="32">
        <v>0.16045479999999901</v>
      </c>
      <c r="AD43" s="32">
        <v>0.95244870000000004</v>
      </c>
      <c r="AE43" s="32">
        <v>2.780332</v>
      </c>
      <c r="AF43" s="32">
        <v>0.91066029999999998</v>
      </c>
      <c r="AG43" s="32">
        <v>4.625427E-2</v>
      </c>
      <c r="AH43" s="32">
        <v>2.1432449999999998</v>
      </c>
      <c r="AI43" s="32">
        <v>32.325200000000002</v>
      </c>
      <c r="AJ43" s="32">
        <v>23.100490000000001</v>
      </c>
      <c r="AK43" s="32">
        <f t="shared" si="28"/>
        <v>90.442399052999889</v>
      </c>
      <c r="AL43" s="19">
        <v>93.59333333333332</v>
      </c>
      <c r="AM43" s="52"/>
      <c r="AN43" s="7">
        <f t="shared" si="29"/>
        <v>-3.3666225660660638E-2</v>
      </c>
      <c r="AO43" s="3">
        <f t="shared" si="30"/>
        <v>3.3666225660660638E-2</v>
      </c>
      <c r="AP43" s="32">
        <f t="shared" si="31"/>
        <v>-3.1509342803334306</v>
      </c>
      <c r="AQ43" s="49">
        <f t="shared" si="32"/>
        <v>3.1509342803334306</v>
      </c>
    </row>
    <row r="44" spans="1:43" x14ac:dyDescent="0.35">
      <c r="A44" s="4" t="s">
        <v>8</v>
      </c>
      <c r="B44" s="5" t="s">
        <v>85</v>
      </c>
      <c r="C44" s="5">
        <v>5</v>
      </c>
      <c r="D44" s="41">
        <v>0.72305674363694006</v>
      </c>
      <c r="E44" s="5" t="s">
        <v>88</v>
      </c>
      <c r="F44" s="32">
        <v>3.6335646534653397E-2</v>
      </c>
      <c r="G44" s="32">
        <v>3.0979648514851399</v>
      </c>
      <c r="H44" s="32">
        <v>0</v>
      </c>
      <c r="I44" s="32">
        <v>0</v>
      </c>
      <c r="J44" s="32">
        <v>1.2685610792079201E-2</v>
      </c>
      <c r="K44" s="32">
        <v>1.1722726930692999</v>
      </c>
      <c r="L44" s="32">
        <v>6.8718036633663298</v>
      </c>
      <c r="M44" s="32">
        <v>0.43082638613861302</v>
      </c>
      <c r="N44" s="32">
        <v>2.1008275247524701</v>
      </c>
      <c r="O44" s="32">
        <v>0</v>
      </c>
      <c r="P44" s="32">
        <v>4.6337536633663301E-2</v>
      </c>
      <c r="Q44" s="32">
        <v>0.28177849504950397</v>
      </c>
      <c r="R44" s="32">
        <v>0</v>
      </c>
      <c r="S44" s="32">
        <v>0</v>
      </c>
      <c r="T44" s="32">
        <v>1.89700514851485</v>
      </c>
      <c r="U44" s="32">
        <v>0</v>
      </c>
      <c r="V44" s="32">
        <v>0</v>
      </c>
      <c r="W44" s="32">
        <v>0</v>
      </c>
      <c r="X44" s="32">
        <v>0</v>
      </c>
      <c r="Y44" s="32">
        <v>0</v>
      </c>
      <c r="Z44" s="32">
        <v>0</v>
      </c>
      <c r="AA44" s="32">
        <v>0</v>
      </c>
      <c r="AB44" s="32">
        <v>0</v>
      </c>
      <c r="AC44" s="32">
        <v>0</v>
      </c>
      <c r="AD44" s="32">
        <v>0.50488945544554398</v>
      </c>
      <c r="AE44" s="32">
        <v>4.7801559504950397</v>
      </c>
      <c r="AF44" s="32">
        <v>1.6930649306930601</v>
      </c>
      <c r="AG44" s="32">
        <v>2.40622475247524E-2</v>
      </c>
      <c r="AH44" s="32">
        <v>3.6697976237623702</v>
      </c>
      <c r="AI44" s="32">
        <v>32.325200000000002</v>
      </c>
      <c r="AJ44" s="32">
        <v>19.652987128712802</v>
      </c>
      <c r="AK44" s="32">
        <f t="shared" si="28"/>
        <v>78.597994892970178</v>
      </c>
      <c r="AL44" s="19">
        <v>109.08799999999999</v>
      </c>
      <c r="AM44" s="52"/>
      <c r="AN44" s="7">
        <f t="shared" si="29"/>
        <v>-0.27949916679222114</v>
      </c>
      <c r="AO44" s="3">
        <f t="shared" si="30"/>
        <v>0.27949916679222114</v>
      </c>
      <c r="AP44" s="32">
        <f t="shared" si="31"/>
        <v>-30.490005107029816</v>
      </c>
      <c r="AQ44" s="49">
        <f t="shared" si="32"/>
        <v>30.490005107029816</v>
      </c>
    </row>
    <row r="45" spans="1:43" x14ac:dyDescent="0.35">
      <c r="A45" s="4" t="s">
        <v>62</v>
      </c>
      <c r="B45" s="5" t="s">
        <v>85</v>
      </c>
      <c r="C45" s="5">
        <v>3</v>
      </c>
      <c r="D45" s="41">
        <v>0.4778012295270837</v>
      </c>
      <c r="E45" s="5" t="s">
        <v>9</v>
      </c>
      <c r="F45" s="32">
        <v>2.1821033333333299E-2</v>
      </c>
      <c r="G45" s="32">
        <v>1.8529172222222201</v>
      </c>
      <c r="H45" s="32">
        <v>0</v>
      </c>
      <c r="I45" s="32">
        <v>0</v>
      </c>
      <c r="J45" s="32">
        <v>3.6566533333333297E-2</v>
      </c>
      <c r="K45" s="32">
        <v>3.9335444444444403E-6</v>
      </c>
      <c r="L45" s="32">
        <v>3.4044377777777699</v>
      </c>
      <c r="M45" s="32">
        <v>0.47041816666666603</v>
      </c>
      <c r="N45" s="32">
        <v>1.2748577777777701</v>
      </c>
      <c r="O45" s="32">
        <v>0</v>
      </c>
      <c r="P45" s="32">
        <v>0</v>
      </c>
      <c r="Q45" s="32">
        <v>0.46412005555555502</v>
      </c>
      <c r="R45" s="32">
        <v>0</v>
      </c>
      <c r="S45" s="32">
        <v>0</v>
      </c>
      <c r="T45" s="32">
        <v>0</v>
      </c>
      <c r="U45" s="32">
        <v>0</v>
      </c>
      <c r="V45" s="32">
        <v>0</v>
      </c>
      <c r="W45" s="32">
        <v>0</v>
      </c>
      <c r="X45" s="32">
        <v>0</v>
      </c>
      <c r="Y45" s="32">
        <v>0</v>
      </c>
      <c r="Z45" s="32">
        <v>0</v>
      </c>
      <c r="AA45" s="32">
        <v>0</v>
      </c>
      <c r="AB45" s="32">
        <v>0</v>
      </c>
      <c r="AC45" s="32">
        <v>0</v>
      </c>
      <c r="AD45" s="32">
        <v>0.29611899999999902</v>
      </c>
      <c r="AE45" s="32">
        <v>6.6022344444444396</v>
      </c>
      <c r="AF45" s="32">
        <v>21.767206666666599</v>
      </c>
      <c r="AG45" s="32">
        <v>1.42205555555555E-2</v>
      </c>
      <c r="AH45" s="32">
        <v>0.17214605555555501</v>
      </c>
      <c r="AI45" s="32">
        <v>32.325200000000002</v>
      </c>
      <c r="AJ45" s="32">
        <v>37.773022222222203</v>
      </c>
      <c r="AK45" s="32">
        <f t="shared" si="28"/>
        <v>106.47529144465545</v>
      </c>
      <c r="AL45" s="19">
        <v>109.15999999999998</v>
      </c>
      <c r="AM45" s="52"/>
      <c r="AN45" s="7">
        <f t="shared" si="29"/>
        <v>-2.4594252064350758E-2</v>
      </c>
      <c r="AO45" s="3">
        <f t="shared" si="30"/>
        <v>2.4594252064350758E-2</v>
      </c>
      <c r="AP45" s="32">
        <f t="shared" si="31"/>
        <v>-2.6847085553445282</v>
      </c>
      <c r="AQ45" s="49">
        <f t="shared" si="32"/>
        <v>2.6847085553445282</v>
      </c>
    </row>
    <row r="46" spans="1:43" x14ac:dyDescent="0.35">
      <c r="A46" s="4" t="s">
        <v>62</v>
      </c>
      <c r="B46" s="5" t="s">
        <v>85</v>
      </c>
      <c r="C46" s="5">
        <v>3</v>
      </c>
      <c r="D46" s="41">
        <v>0.49372793717798646</v>
      </c>
      <c r="E46" s="5" t="s">
        <v>18</v>
      </c>
      <c r="F46" s="32">
        <v>9.7046800000000003E-2</v>
      </c>
      <c r="G46" s="32">
        <v>8.2382833333333298</v>
      </c>
      <c r="H46" s="32">
        <v>0</v>
      </c>
      <c r="I46" s="32">
        <v>0</v>
      </c>
      <c r="J46" s="32">
        <v>2.36379E-2</v>
      </c>
      <c r="K46" s="32">
        <v>5.0969166666666599</v>
      </c>
      <c r="L46" s="32">
        <v>14.379633333333301</v>
      </c>
      <c r="M46" s="32">
        <v>2.2259166666666599</v>
      </c>
      <c r="N46" s="32">
        <v>4.5328666666666599</v>
      </c>
      <c r="O46" s="32">
        <v>0</v>
      </c>
      <c r="P46" s="32">
        <v>0</v>
      </c>
      <c r="Q46" s="32">
        <v>0.60002933333333297</v>
      </c>
      <c r="R46" s="32">
        <v>0</v>
      </c>
      <c r="S46" s="32">
        <v>0</v>
      </c>
      <c r="T46" s="32">
        <v>0</v>
      </c>
      <c r="U46" s="32">
        <v>0</v>
      </c>
      <c r="V46" s="32">
        <v>0</v>
      </c>
      <c r="W46" s="32">
        <v>0</v>
      </c>
      <c r="X46" s="32">
        <v>0</v>
      </c>
      <c r="Y46" s="32">
        <v>0</v>
      </c>
      <c r="Z46" s="32">
        <v>0</v>
      </c>
      <c r="AA46" s="32">
        <v>0</v>
      </c>
      <c r="AB46" s="32">
        <v>0</v>
      </c>
      <c r="AC46" s="32">
        <v>0</v>
      </c>
      <c r="AD46" s="32">
        <v>1.38879999999999</v>
      </c>
      <c r="AE46" s="32">
        <v>4.2684819999999997</v>
      </c>
      <c r="AF46" s="32">
        <v>14.328939999999999</v>
      </c>
      <c r="AG46" s="32">
        <v>6.0595700000000002E-2</v>
      </c>
      <c r="AH46" s="32">
        <v>0.13389100000000001</v>
      </c>
      <c r="AI46" s="32">
        <v>32.325200000000002</v>
      </c>
      <c r="AJ46" s="32">
        <v>37.891599999999997</v>
      </c>
      <c r="AK46" s="32">
        <f t="shared" si="28"/>
        <v>125.59183939999993</v>
      </c>
      <c r="AL46" s="19">
        <v>129.26600000000002</v>
      </c>
      <c r="AM46" s="52"/>
      <c r="AN46" s="7">
        <f t="shared" si="29"/>
        <v>-2.8423255921898198E-2</v>
      </c>
      <c r="AO46" s="3">
        <f t="shared" si="30"/>
        <v>2.8423255921898198E-2</v>
      </c>
      <c r="AP46" s="32">
        <f t="shared" si="31"/>
        <v>-3.6741606000000928</v>
      </c>
      <c r="AQ46" s="49">
        <f t="shared" si="32"/>
        <v>3.6741606000000928</v>
      </c>
    </row>
    <row r="47" spans="1:43" x14ac:dyDescent="0.35">
      <c r="A47" s="4" t="s">
        <v>63</v>
      </c>
      <c r="B47" s="5" t="s">
        <v>85</v>
      </c>
      <c r="C47" s="5">
        <v>4</v>
      </c>
      <c r="D47" s="41">
        <v>0.52913395302108268</v>
      </c>
      <c r="E47" s="5" t="s">
        <v>10</v>
      </c>
      <c r="F47" s="32">
        <v>6.8354905882352907E-2</v>
      </c>
      <c r="G47" s="32">
        <v>5.8011376470588196</v>
      </c>
      <c r="H47" s="32">
        <v>0</v>
      </c>
      <c r="I47" s="32">
        <v>0</v>
      </c>
      <c r="J47" s="32">
        <v>2.8134682352941101E-3</v>
      </c>
      <c r="K47" s="32">
        <v>5.9787570588235299</v>
      </c>
      <c r="L47" s="32">
        <v>14.1802529411764</v>
      </c>
      <c r="M47" s="32">
        <v>2.0134711764705799</v>
      </c>
      <c r="N47" s="32">
        <v>0</v>
      </c>
      <c r="O47" s="32">
        <v>0</v>
      </c>
      <c r="P47" s="32">
        <v>0</v>
      </c>
      <c r="Q47" s="32">
        <v>0.16062594117647</v>
      </c>
      <c r="R47" s="32">
        <v>0</v>
      </c>
      <c r="S47" s="32">
        <v>0</v>
      </c>
      <c r="T47" s="32">
        <v>0</v>
      </c>
      <c r="U47" s="32">
        <v>0</v>
      </c>
      <c r="V47" s="32">
        <v>0</v>
      </c>
      <c r="W47" s="32">
        <v>0</v>
      </c>
      <c r="X47" s="32">
        <v>0</v>
      </c>
      <c r="Y47" s="32">
        <v>0</v>
      </c>
      <c r="Z47" s="32">
        <v>0</v>
      </c>
      <c r="AA47" s="32">
        <v>0</v>
      </c>
      <c r="AB47" s="32">
        <v>0</v>
      </c>
      <c r="AC47" s="32">
        <v>0</v>
      </c>
      <c r="AD47" s="32">
        <v>0.98680699999999899</v>
      </c>
      <c r="AE47" s="32">
        <v>3.1712491529411699</v>
      </c>
      <c r="AF47" s="32">
        <v>16.0197432941176</v>
      </c>
      <c r="AG47" s="32">
        <v>4.47629882352941E-2</v>
      </c>
      <c r="AH47" s="32">
        <v>0.13233358823529401</v>
      </c>
      <c r="AI47" s="32">
        <v>32.325200000000002</v>
      </c>
      <c r="AJ47" s="32">
        <v>32.902617647058797</v>
      </c>
      <c r="AK47" s="32">
        <f t="shared" si="28"/>
        <v>113.78812680941161</v>
      </c>
      <c r="AL47" s="19">
        <v>141.21</v>
      </c>
      <c r="AM47" s="52"/>
      <c r="AN47" s="7">
        <f t="shared" si="29"/>
        <v>-0.19419214779823241</v>
      </c>
      <c r="AO47" s="3">
        <f t="shared" si="30"/>
        <v>0.19419214779823241</v>
      </c>
      <c r="AP47" s="32">
        <f t="shared" si="31"/>
        <v>-27.4218731905884</v>
      </c>
      <c r="AQ47" s="49">
        <f t="shared" si="32"/>
        <v>27.4218731905884</v>
      </c>
    </row>
    <row r="48" spans="1:43" x14ac:dyDescent="0.35">
      <c r="A48" s="4" t="s">
        <v>1</v>
      </c>
      <c r="B48" s="5" t="s">
        <v>117</v>
      </c>
      <c r="C48" s="5">
        <v>2</v>
      </c>
      <c r="D48" s="41">
        <v>0.928063678372953</v>
      </c>
      <c r="E48" s="5" t="s">
        <v>100</v>
      </c>
      <c r="F48" s="32">
        <v>2.9865574999999998E-2</v>
      </c>
      <c r="G48" s="32">
        <v>2.5361400000000001</v>
      </c>
      <c r="H48" s="32">
        <v>0</v>
      </c>
      <c r="I48" s="32">
        <v>6.4860825000000004E-3</v>
      </c>
      <c r="J48" s="32">
        <v>0.111053</v>
      </c>
      <c r="K48" s="32">
        <v>0</v>
      </c>
      <c r="L48" s="32">
        <v>5.20726625</v>
      </c>
      <c r="M48" s="32">
        <v>0.40398600000000001</v>
      </c>
      <c r="N48" s="32">
        <v>1.5932412499999999</v>
      </c>
      <c r="O48" s="32">
        <v>0</v>
      </c>
      <c r="P48" s="32">
        <v>0</v>
      </c>
      <c r="Q48" s="32">
        <v>0.237116875</v>
      </c>
      <c r="R48" s="32">
        <v>0</v>
      </c>
      <c r="S48" s="32">
        <v>0</v>
      </c>
      <c r="T48" s="32">
        <v>0.86886537500000005</v>
      </c>
      <c r="U48" s="32">
        <v>0</v>
      </c>
      <c r="V48" s="32">
        <v>0</v>
      </c>
      <c r="W48" s="32">
        <v>0</v>
      </c>
      <c r="X48" s="32">
        <v>0</v>
      </c>
      <c r="Y48" s="32">
        <v>0</v>
      </c>
      <c r="Z48" s="32">
        <v>0</v>
      </c>
      <c r="AA48" s="32">
        <v>0</v>
      </c>
      <c r="AB48" s="32">
        <v>0</v>
      </c>
      <c r="AC48" s="32">
        <v>0.86886300000000005</v>
      </c>
      <c r="AD48" s="32">
        <v>0.39652737500000002</v>
      </c>
      <c r="AE48" s="32">
        <v>3.8112538874999999</v>
      </c>
      <c r="AF48" s="32">
        <v>30.474521249999999</v>
      </c>
      <c r="AG48" s="32">
        <v>1.8249187499999899E-2</v>
      </c>
      <c r="AH48" s="32">
        <v>5.0198637499999997E-2</v>
      </c>
      <c r="AI48" s="32">
        <v>32.325200000000002</v>
      </c>
      <c r="AJ48" s="32">
        <v>30.499575</v>
      </c>
      <c r="AK48" s="32">
        <f t="shared" si="28"/>
        <v>109.438408745</v>
      </c>
      <c r="AL48" s="19">
        <v>118.7825</v>
      </c>
      <c r="AM48" s="52"/>
      <c r="AN48" s="7">
        <f t="shared" si="29"/>
        <v>-7.8665554732388995E-2</v>
      </c>
      <c r="AO48" s="3">
        <f t="shared" si="30"/>
        <v>7.8665554732388995E-2</v>
      </c>
      <c r="AP48" s="32">
        <f t="shared" si="31"/>
        <v>-9.344091254999995</v>
      </c>
      <c r="AQ48" s="49">
        <f t="shared" si="32"/>
        <v>9.344091254999995</v>
      </c>
    </row>
    <row r="49" spans="1:43" x14ac:dyDescent="0.35">
      <c r="A49" s="4" t="s">
        <v>119</v>
      </c>
      <c r="B49" s="5" t="s">
        <v>85</v>
      </c>
      <c r="C49" s="5">
        <v>4</v>
      </c>
      <c r="D49" s="41">
        <v>0.71810977168450973</v>
      </c>
      <c r="E49" s="5" t="s">
        <v>101</v>
      </c>
      <c r="F49" s="32">
        <v>0.11010975000000001</v>
      </c>
      <c r="G49" s="32">
        <v>9.3530800000000003</v>
      </c>
      <c r="H49" s="32">
        <v>0</v>
      </c>
      <c r="I49" s="32">
        <v>0</v>
      </c>
      <c r="J49" s="32">
        <v>0.12987650000000001</v>
      </c>
      <c r="K49" s="32">
        <v>3.2021808333333301</v>
      </c>
      <c r="L49" s="32">
        <v>17.881366666666601</v>
      </c>
      <c r="M49" s="32">
        <v>2.4982391666666599</v>
      </c>
      <c r="N49" s="32">
        <v>0</v>
      </c>
      <c r="O49" s="32">
        <v>0</v>
      </c>
      <c r="P49" s="32">
        <v>0</v>
      </c>
      <c r="Q49" s="32">
        <v>1.1553666666666599E-3</v>
      </c>
      <c r="R49" s="32">
        <v>0</v>
      </c>
      <c r="S49" s="32">
        <v>0</v>
      </c>
      <c r="T49" s="32">
        <v>0</v>
      </c>
      <c r="U49" s="32">
        <v>0</v>
      </c>
      <c r="V49" s="32">
        <v>0</v>
      </c>
      <c r="W49" s="32">
        <v>0</v>
      </c>
      <c r="X49" s="32">
        <v>0</v>
      </c>
      <c r="Y49" s="32">
        <v>0</v>
      </c>
      <c r="Z49" s="32">
        <v>0</v>
      </c>
      <c r="AA49" s="32">
        <v>0</v>
      </c>
      <c r="AB49" s="32">
        <v>0</v>
      </c>
      <c r="AC49" s="32">
        <v>0</v>
      </c>
      <c r="AD49" s="32">
        <v>1.5896025</v>
      </c>
      <c r="AE49" s="32">
        <v>5.5548891666666602</v>
      </c>
      <c r="AF49" s="32">
        <v>14.4940691666666</v>
      </c>
      <c r="AG49" s="32">
        <v>5.634115E-2</v>
      </c>
      <c r="AH49" s="32">
        <v>0.11107825</v>
      </c>
      <c r="AI49" s="32">
        <v>32.325200000000002</v>
      </c>
      <c r="AJ49" s="32">
        <v>29.626200000000001</v>
      </c>
      <c r="AK49" s="32">
        <f t="shared" si="28"/>
        <v>116.93338851666651</v>
      </c>
      <c r="AL49" s="19">
        <v>138.63666666666666</v>
      </c>
      <c r="AM49" s="52"/>
      <c r="AN49" s="7">
        <f t="shared" si="29"/>
        <v>-0.15654789365487831</v>
      </c>
      <c r="AO49" s="3">
        <f t="shared" si="30"/>
        <v>0.15654789365487831</v>
      </c>
      <c r="AP49" s="32">
        <f t="shared" si="31"/>
        <v>-21.703278150000145</v>
      </c>
      <c r="AQ49" s="49">
        <f t="shared" si="32"/>
        <v>21.703278150000145</v>
      </c>
    </row>
    <row r="50" spans="1:43" x14ac:dyDescent="0.35">
      <c r="A50" s="4" t="s">
        <v>119</v>
      </c>
      <c r="B50" s="5" t="s">
        <v>85</v>
      </c>
      <c r="C50" s="5">
        <v>4</v>
      </c>
      <c r="D50" s="41">
        <v>0.2630181132342978</v>
      </c>
      <c r="E50" s="5" t="s">
        <v>102</v>
      </c>
      <c r="F50" s="32">
        <v>0.15539</v>
      </c>
      <c r="G50" s="32">
        <v>13.193099999999999</v>
      </c>
      <c r="H50" s="32">
        <v>0</v>
      </c>
      <c r="I50" s="32">
        <v>0</v>
      </c>
      <c r="J50" s="32">
        <v>1.20287E-2</v>
      </c>
      <c r="K50" s="32">
        <v>4.4240700000000004</v>
      </c>
      <c r="L50" s="32">
        <v>23.1661</v>
      </c>
      <c r="M50" s="32">
        <v>4.9059999999999997</v>
      </c>
      <c r="N50" s="32">
        <v>0</v>
      </c>
      <c r="O50" s="32">
        <v>0</v>
      </c>
      <c r="P50" s="32">
        <v>0</v>
      </c>
      <c r="Q50" s="32">
        <v>2.2879400000000001E-2</v>
      </c>
      <c r="R50" s="32">
        <v>0</v>
      </c>
      <c r="S50" s="32">
        <v>0</v>
      </c>
      <c r="T50" s="32">
        <v>0</v>
      </c>
      <c r="U50" s="32">
        <v>0</v>
      </c>
      <c r="V50" s="32">
        <v>0</v>
      </c>
      <c r="W50" s="32">
        <v>0</v>
      </c>
      <c r="X50" s="32">
        <v>0</v>
      </c>
      <c r="Y50" s="32">
        <v>0</v>
      </c>
      <c r="Z50" s="32">
        <v>0</v>
      </c>
      <c r="AA50" s="32">
        <v>0</v>
      </c>
      <c r="AB50" s="32">
        <v>0</v>
      </c>
      <c r="AC50" s="32">
        <v>0</v>
      </c>
      <c r="AD50" s="32">
        <v>2.2433000000000001</v>
      </c>
      <c r="AE50" s="32">
        <v>1.324371</v>
      </c>
      <c r="AF50" s="32">
        <v>4.6234839999999897</v>
      </c>
      <c r="AG50" s="32">
        <v>9.4741199999999998E-2</v>
      </c>
      <c r="AH50" s="32">
        <v>6.58662E-2</v>
      </c>
      <c r="AI50" s="32">
        <v>32.325200000000002</v>
      </c>
      <c r="AJ50" s="32">
        <v>32.2849</v>
      </c>
      <c r="AK50" s="32">
        <f t="shared" si="28"/>
        <v>118.8414305</v>
      </c>
      <c r="AL50" s="19">
        <v>117.23</v>
      </c>
      <c r="AM50" s="52"/>
      <c r="AN50" s="7">
        <f t="shared" si="29"/>
        <v>1.3745888424464704E-2</v>
      </c>
      <c r="AO50" s="3">
        <f t="shared" si="30"/>
        <v>1.3745888424464704E-2</v>
      </c>
      <c r="AP50" s="32">
        <f t="shared" si="31"/>
        <v>1.6114304999999973</v>
      </c>
      <c r="AQ50" s="49">
        <f t="shared" si="32"/>
        <v>1.6114304999999973</v>
      </c>
    </row>
    <row r="51" spans="1:43" x14ac:dyDescent="0.35">
      <c r="A51" s="4" t="s">
        <v>14</v>
      </c>
      <c r="B51" s="5" t="s">
        <v>37</v>
      </c>
      <c r="C51" s="5">
        <v>2</v>
      </c>
      <c r="D51" s="41">
        <v>0.99999553573421551</v>
      </c>
      <c r="E51" s="5" t="s">
        <v>103</v>
      </c>
      <c r="F51" s="32">
        <v>0.181835</v>
      </c>
      <c r="G51" s="32">
        <v>15.4276</v>
      </c>
      <c r="H51" s="32">
        <v>0</v>
      </c>
      <c r="I51" s="32">
        <v>0</v>
      </c>
      <c r="J51" s="32">
        <v>1.19452</v>
      </c>
      <c r="K51" s="32">
        <v>0</v>
      </c>
      <c r="L51" s="32">
        <v>31.101900000000001</v>
      </c>
      <c r="M51" s="32">
        <v>1.61886999999999</v>
      </c>
      <c r="N51" s="32">
        <v>0</v>
      </c>
      <c r="O51" s="32">
        <v>0</v>
      </c>
      <c r="P51" s="32">
        <v>0</v>
      </c>
      <c r="Q51" s="32">
        <v>1.4218199999999901</v>
      </c>
      <c r="R51" s="32">
        <v>0</v>
      </c>
      <c r="S51" s="32">
        <v>0</v>
      </c>
      <c r="T51" s="32">
        <v>14.32985</v>
      </c>
      <c r="U51" s="32">
        <v>0</v>
      </c>
      <c r="V51" s="32">
        <v>0</v>
      </c>
      <c r="W51" s="32">
        <v>0</v>
      </c>
      <c r="X51" s="32">
        <v>4.7764899999999999</v>
      </c>
      <c r="Y51" s="32">
        <v>0</v>
      </c>
      <c r="Z51" s="32">
        <v>0</v>
      </c>
      <c r="AA51" s="32">
        <v>0</v>
      </c>
      <c r="AB51" s="32">
        <v>0</v>
      </c>
      <c r="AC51" s="32">
        <v>0</v>
      </c>
      <c r="AD51" s="32">
        <v>2.5474100000000002</v>
      </c>
      <c r="AE51" s="32">
        <v>0.13291049999999999</v>
      </c>
      <c r="AF51" s="32">
        <v>1.133248</v>
      </c>
      <c r="AG51" s="32">
        <v>0.11738949999999999</v>
      </c>
      <c r="AH51" s="32">
        <v>0.1215215</v>
      </c>
      <c r="AI51" s="32">
        <v>32.325200000000002</v>
      </c>
      <c r="AJ51" s="32">
        <v>36.878950000000003</v>
      </c>
      <c r="AK51" s="32">
        <f t="shared" si="28"/>
        <v>143.30951449999998</v>
      </c>
      <c r="AL51" s="19">
        <v>143.9975</v>
      </c>
      <c r="AM51" s="52"/>
      <c r="AN51" s="7">
        <f t="shared" si="29"/>
        <v>-4.7777600305562579E-3</v>
      </c>
      <c r="AO51" s="3">
        <f t="shared" si="30"/>
        <v>4.7777600305562579E-3</v>
      </c>
      <c r="AP51" s="32">
        <f t="shared" si="31"/>
        <v>-0.68798550000002479</v>
      </c>
      <c r="AQ51" s="49">
        <f t="shared" si="32"/>
        <v>0.68798550000002479</v>
      </c>
    </row>
    <row r="52" spans="1:43" x14ac:dyDescent="0.35">
      <c r="A52" s="4" t="s">
        <v>15</v>
      </c>
      <c r="B52" s="5" t="s">
        <v>37</v>
      </c>
      <c r="C52" s="5">
        <v>3</v>
      </c>
      <c r="D52" s="41">
        <v>0.95922908582672817</v>
      </c>
      <c r="E52" s="5" t="s">
        <v>104</v>
      </c>
      <c r="F52" s="32">
        <v>4.0527000000000001E-2</v>
      </c>
      <c r="G52" s="32">
        <v>3.4396800000000001</v>
      </c>
      <c r="H52" s="32">
        <v>0</v>
      </c>
      <c r="I52" s="32">
        <v>2.5159600000000001E-2</v>
      </c>
      <c r="J52" s="32">
        <v>3.0550400000000002E-3</v>
      </c>
      <c r="K52" s="32">
        <v>0.191889</v>
      </c>
      <c r="L52" s="32">
        <v>10.7498</v>
      </c>
      <c r="M52" s="32">
        <v>1.31247</v>
      </c>
      <c r="N52" s="32">
        <v>0.56635599999999997</v>
      </c>
      <c r="O52" s="32">
        <v>0</v>
      </c>
      <c r="P52" s="32">
        <v>4.2711399999999997E-2</v>
      </c>
      <c r="Q52" s="32">
        <v>6.3342300000000004E-2</v>
      </c>
      <c r="R52" s="32">
        <v>0</v>
      </c>
      <c r="S52" s="32">
        <v>0</v>
      </c>
      <c r="T52" s="32">
        <v>0</v>
      </c>
      <c r="U52" s="32">
        <v>0</v>
      </c>
      <c r="V52" s="32">
        <v>0</v>
      </c>
      <c r="W52" s="32">
        <v>0</v>
      </c>
      <c r="X52" s="32">
        <v>0</v>
      </c>
      <c r="Y52" s="32">
        <v>0</v>
      </c>
      <c r="Z52" s="32">
        <v>0</v>
      </c>
      <c r="AA52" s="32">
        <v>0</v>
      </c>
      <c r="AB52" s="32">
        <v>0</v>
      </c>
      <c r="AC52" s="32">
        <v>0.83285100000000001</v>
      </c>
      <c r="AD52" s="32">
        <v>0.58506899999999995</v>
      </c>
      <c r="AE52" s="32">
        <v>1.5761019999999999</v>
      </c>
      <c r="AF52" s="32">
        <v>1.647994</v>
      </c>
      <c r="AG52" s="32">
        <v>2.5080499999999999E-2</v>
      </c>
      <c r="AH52" s="32">
        <v>3.42845E-3</v>
      </c>
      <c r="AI52" s="32">
        <v>32.325200000000002</v>
      </c>
      <c r="AJ52" s="32">
        <v>30.159500000000001</v>
      </c>
      <c r="AK52" s="32">
        <f t="shared" si="28"/>
        <v>83.590215290000003</v>
      </c>
      <c r="AL52" s="19">
        <v>114.96333333333332</v>
      </c>
      <c r="AM52" s="52"/>
      <c r="AN52" s="7">
        <f t="shared" si="29"/>
        <v>-0.27289673266838693</v>
      </c>
      <c r="AO52" s="3">
        <f t="shared" si="30"/>
        <v>0.27289673266838693</v>
      </c>
      <c r="AP52" s="32">
        <f t="shared" si="31"/>
        <v>-31.373118043333321</v>
      </c>
      <c r="AQ52" s="49">
        <f t="shared" si="32"/>
        <v>31.373118043333321</v>
      </c>
    </row>
    <row r="53" spans="1:43" x14ac:dyDescent="0.35">
      <c r="A53" s="4" t="s">
        <v>4</v>
      </c>
      <c r="B53" s="5" t="s">
        <v>37</v>
      </c>
      <c r="C53" s="5">
        <v>1</v>
      </c>
      <c r="D53" s="41">
        <v>1</v>
      </c>
      <c r="E53" s="5" t="s">
        <v>105</v>
      </c>
      <c r="F53" s="32">
        <v>7.0297700000000005E-2</v>
      </c>
      <c r="G53" s="32">
        <v>5.9736399999999996</v>
      </c>
      <c r="H53" s="32">
        <v>0</v>
      </c>
      <c r="I53" s="32">
        <v>0</v>
      </c>
      <c r="J53" s="32">
        <v>4.0578499999999998E-4</v>
      </c>
      <c r="K53" s="32">
        <v>4.1655199999999999</v>
      </c>
      <c r="L53" s="32">
        <v>14.0084</v>
      </c>
      <c r="M53" s="32">
        <v>0.399453</v>
      </c>
      <c r="N53" s="32">
        <v>1.88638E-2</v>
      </c>
      <c r="O53" s="32">
        <v>0</v>
      </c>
      <c r="P53" s="32">
        <v>0</v>
      </c>
      <c r="Q53" s="32">
        <v>0.58801199999999998</v>
      </c>
      <c r="R53" s="32">
        <v>0</v>
      </c>
      <c r="S53" s="32">
        <v>0</v>
      </c>
      <c r="T53" s="32">
        <v>5.74458</v>
      </c>
      <c r="U53" s="32">
        <v>0</v>
      </c>
      <c r="V53" s="32">
        <v>0</v>
      </c>
      <c r="W53" s="32">
        <v>0</v>
      </c>
      <c r="X53" s="32">
        <v>0</v>
      </c>
      <c r="Y53" s="32">
        <v>0</v>
      </c>
      <c r="Z53" s="32">
        <v>0</v>
      </c>
      <c r="AA53" s="32">
        <v>0</v>
      </c>
      <c r="AB53" s="32">
        <v>0</v>
      </c>
      <c r="AC53" s="32">
        <v>0</v>
      </c>
      <c r="AD53" s="32">
        <v>0.99150300000000002</v>
      </c>
      <c r="AE53" s="32">
        <v>3.1712639999999999</v>
      </c>
      <c r="AF53" s="32">
        <v>1.3861379999999901</v>
      </c>
      <c r="AG53" s="32">
        <v>4.44844E-2</v>
      </c>
      <c r="AH53" s="32">
        <v>0.96447000000000005</v>
      </c>
      <c r="AI53" s="32">
        <v>32.325200000000002</v>
      </c>
      <c r="AJ53" s="32">
        <v>33.915100000000002</v>
      </c>
      <c r="AK53" s="32">
        <f t="shared" si="28"/>
        <v>103.76733168499999</v>
      </c>
      <c r="AL53" s="19">
        <v>151.60666666666668</v>
      </c>
      <c r="AM53" s="52"/>
      <c r="AN53" s="7">
        <f t="shared" si="29"/>
        <v>-0.31554901927136025</v>
      </c>
      <c r="AO53" s="3">
        <f t="shared" si="30"/>
        <v>0.31554901927136025</v>
      </c>
      <c r="AP53" s="32">
        <f t="shared" si="31"/>
        <v>-47.839334981666696</v>
      </c>
      <c r="AQ53" s="49">
        <f t="shared" si="32"/>
        <v>47.839334981666696</v>
      </c>
    </row>
    <row r="54" spans="1:43" x14ac:dyDescent="0.35">
      <c r="A54" s="4" t="s">
        <v>64</v>
      </c>
      <c r="B54" s="5" t="s">
        <v>85</v>
      </c>
      <c r="C54" s="5">
        <v>2</v>
      </c>
      <c r="D54" s="41">
        <v>0.66369619201905761</v>
      </c>
      <c r="E54" s="5" t="s">
        <v>12</v>
      </c>
      <c r="F54" s="32">
        <v>0.14151247619047599</v>
      </c>
      <c r="G54" s="32">
        <v>12.009209523809499</v>
      </c>
      <c r="H54" s="32">
        <v>0</v>
      </c>
      <c r="I54" s="32">
        <v>0</v>
      </c>
      <c r="J54" s="32">
        <v>2.0038742857142799E-2</v>
      </c>
      <c r="K54" s="32">
        <v>0</v>
      </c>
      <c r="L54" s="32">
        <v>31.4082714285714</v>
      </c>
      <c r="M54" s="32">
        <v>5.7156552380952297</v>
      </c>
      <c r="N54" s="32">
        <v>0.49314480952380901</v>
      </c>
      <c r="O54" s="32">
        <v>0</v>
      </c>
      <c r="P54" s="32">
        <v>1.9362790476190401E-2</v>
      </c>
      <c r="Q54" s="32">
        <v>0.36466152380952299</v>
      </c>
      <c r="R54" s="32">
        <v>0</v>
      </c>
      <c r="S54" s="32">
        <v>0</v>
      </c>
      <c r="T54" s="32">
        <v>0.30213185714285701</v>
      </c>
      <c r="U54" s="32">
        <v>0</v>
      </c>
      <c r="V54" s="32">
        <v>0</v>
      </c>
      <c r="W54" s="32">
        <v>0</v>
      </c>
      <c r="X54" s="32">
        <v>0</v>
      </c>
      <c r="Y54" s="32">
        <v>0</v>
      </c>
      <c r="Z54" s="32">
        <v>0</v>
      </c>
      <c r="AA54" s="32">
        <v>0</v>
      </c>
      <c r="AB54" s="32">
        <v>0</v>
      </c>
      <c r="AC54" s="32">
        <v>0</v>
      </c>
      <c r="AD54" s="32">
        <v>2.0423385714285698</v>
      </c>
      <c r="AE54" s="32">
        <v>3.1166104761904698</v>
      </c>
      <c r="AF54" s="32">
        <v>6.6378286190476103</v>
      </c>
      <c r="AG54" s="32">
        <v>9.3178409523809499E-2</v>
      </c>
      <c r="AH54" s="32">
        <v>0.96349238095238099</v>
      </c>
      <c r="AI54" s="32">
        <v>32.325200000000002</v>
      </c>
      <c r="AJ54" s="32">
        <v>33.897619047619003</v>
      </c>
      <c r="AK54" s="32">
        <f t="shared" si="28"/>
        <v>129.55025589523797</v>
      </c>
      <c r="AL54" s="19">
        <v>151.8725</v>
      </c>
      <c r="AM54" s="52"/>
      <c r="AN54" s="7">
        <f t="shared" si="29"/>
        <v>-0.14698015838787162</v>
      </c>
      <c r="AO54" s="3">
        <f t="shared" si="30"/>
        <v>0.14698015838787162</v>
      </c>
      <c r="AP54" s="32">
        <f t="shared" si="31"/>
        <v>-22.322244104762035</v>
      </c>
      <c r="AQ54" s="49">
        <f t="shared" si="32"/>
        <v>22.322244104762035</v>
      </c>
    </row>
    <row r="55" spans="1:43" x14ac:dyDescent="0.35">
      <c r="A55" s="4" t="s">
        <v>64</v>
      </c>
      <c r="B55" s="5" t="s">
        <v>85</v>
      </c>
      <c r="C55" s="5">
        <v>2</v>
      </c>
      <c r="D55" s="41">
        <v>0.33630380798094234</v>
      </c>
      <c r="E55" s="5" t="s">
        <v>20</v>
      </c>
      <c r="F55" s="32">
        <v>0.101203342857142</v>
      </c>
      <c r="G55" s="32">
        <v>8.6302314285714292</v>
      </c>
      <c r="H55" s="32">
        <v>0</v>
      </c>
      <c r="I55" s="32">
        <v>0</v>
      </c>
      <c r="J55" s="32">
        <v>1.3558442857142801E-3</v>
      </c>
      <c r="K55" s="32">
        <v>0</v>
      </c>
      <c r="L55" s="32">
        <v>18.786342857142799</v>
      </c>
      <c r="M55" s="32">
        <v>0.94468857142857099</v>
      </c>
      <c r="N55" s="32">
        <v>5.8539338095237996</v>
      </c>
      <c r="O55" s="32">
        <v>0</v>
      </c>
      <c r="P55" s="32">
        <v>9.9047857142857097E-3</v>
      </c>
      <c r="Q55" s="32">
        <v>1.6521961904761899</v>
      </c>
      <c r="R55" s="32">
        <v>0</v>
      </c>
      <c r="S55" s="32">
        <v>8.7241771428571396E-2</v>
      </c>
      <c r="T55" s="32">
        <v>7.0627590476190401</v>
      </c>
      <c r="U55" s="32">
        <v>12.6400238095238</v>
      </c>
      <c r="V55" s="32">
        <v>0</v>
      </c>
      <c r="W55" s="32">
        <v>0.61701699999999904</v>
      </c>
      <c r="X55" s="32">
        <v>0</v>
      </c>
      <c r="Y55" s="32">
        <v>0</v>
      </c>
      <c r="Z55" s="32">
        <v>0</v>
      </c>
      <c r="AA55" s="32">
        <v>0</v>
      </c>
      <c r="AB55" s="32">
        <v>0</v>
      </c>
      <c r="AC55" s="32">
        <v>0</v>
      </c>
      <c r="AD55" s="32">
        <v>1.3782509523809501</v>
      </c>
      <c r="AE55" s="32">
        <v>7.1693914285714202</v>
      </c>
      <c r="AF55" s="32">
        <v>14.595276190476101</v>
      </c>
      <c r="AG55" s="32">
        <v>6.0759619047619E-2</v>
      </c>
      <c r="AH55" s="32">
        <v>0.88613500000000001</v>
      </c>
      <c r="AI55" s="32">
        <v>32.325200000000002</v>
      </c>
      <c r="AJ55" s="32">
        <v>34.046423809523802</v>
      </c>
      <c r="AK55" s="32">
        <f t="shared" si="28"/>
        <v>146.84833545857123</v>
      </c>
      <c r="AL55" s="19">
        <v>141.89999999999998</v>
      </c>
      <c r="AM55" s="52"/>
      <c r="AN55" s="7">
        <f t="shared" si="29"/>
        <v>3.4871990546661388E-2</v>
      </c>
      <c r="AO55" s="3">
        <f t="shared" si="30"/>
        <v>3.4871990546661388E-2</v>
      </c>
      <c r="AP55" s="32">
        <f t="shared" si="31"/>
        <v>4.9483354585712505</v>
      </c>
      <c r="AQ55" s="49">
        <f t="shared" si="32"/>
        <v>4.9483354585712505</v>
      </c>
    </row>
    <row r="56" spans="1:43" ht="15.75" customHeight="1" x14ac:dyDescent="0.35">
      <c r="A56" s="4" t="s">
        <v>3</v>
      </c>
      <c r="B56" s="5" t="s">
        <v>85</v>
      </c>
      <c r="C56" s="5">
        <v>1</v>
      </c>
      <c r="D56" s="41">
        <v>1</v>
      </c>
      <c r="E56" s="5" t="s">
        <v>228</v>
      </c>
      <c r="F56" s="32">
        <v>0.12712399999999999</v>
      </c>
      <c r="G56" s="32">
        <v>11.1938</v>
      </c>
      <c r="H56" s="32">
        <v>0</v>
      </c>
      <c r="I56" s="32">
        <v>0</v>
      </c>
      <c r="J56" s="32">
        <v>2.43086E-2</v>
      </c>
      <c r="K56" s="32">
        <v>1.2030799999999999</v>
      </c>
      <c r="L56" s="32">
        <v>18.218</v>
      </c>
      <c r="M56" s="32">
        <v>4.1020500000000002</v>
      </c>
      <c r="N56" s="32">
        <v>1.29321</v>
      </c>
      <c r="O56" s="32">
        <v>0</v>
      </c>
      <c r="P56" s="32">
        <v>0</v>
      </c>
      <c r="Q56" s="32">
        <v>0.30852000000000002</v>
      </c>
      <c r="R56" s="32">
        <v>0</v>
      </c>
      <c r="S56" s="32">
        <v>0</v>
      </c>
      <c r="T56" s="32">
        <v>0.79236399999999996</v>
      </c>
      <c r="U56" s="32">
        <v>0</v>
      </c>
      <c r="V56" s="32">
        <v>0</v>
      </c>
      <c r="W56" s="32">
        <v>0</v>
      </c>
      <c r="X56" s="32">
        <v>0</v>
      </c>
      <c r="Y56" s="32">
        <v>0</v>
      </c>
      <c r="Z56" s="32">
        <v>0</v>
      </c>
      <c r="AA56" s="32">
        <v>0</v>
      </c>
      <c r="AB56" s="32">
        <v>0</v>
      </c>
      <c r="AC56" s="32">
        <v>0</v>
      </c>
      <c r="AD56" s="32">
        <v>1.7841</v>
      </c>
      <c r="AE56" s="32">
        <v>8.4240999999999993</v>
      </c>
      <c r="AF56" s="32">
        <v>15.34299</v>
      </c>
      <c r="AG56" s="32">
        <v>7.9962599999999995E-2</v>
      </c>
      <c r="AH56" s="32">
        <v>0.29360900000000001</v>
      </c>
      <c r="AI56" s="32">
        <v>32.325200000000002</v>
      </c>
      <c r="AJ56" s="32">
        <v>37.012700000000002</v>
      </c>
      <c r="AK56" s="32">
        <f t="shared" si="28"/>
        <v>132.52511820000001</v>
      </c>
      <c r="AL56" s="19">
        <v>149.63250000000002</v>
      </c>
      <c r="AM56" s="52"/>
      <c r="AN56" s="7">
        <f t="shared" si="29"/>
        <v>-0.11432931883113635</v>
      </c>
      <c r="AO56" s="3">
        <f t="shared" si="30"/>
        <v>0.11432931883113635</v>
      </c>
      <c r="AP56" s="32">
        <f t="shared" si="31"/>
        <v>-17.107381800000013</v>
      </c>
      <c r="AQ56" s="49">
        <f t="shared" si="32"/>
        <v>17.107381800000013</v>
      </c>
    </row>
    <row r="57" spans="1:43" ht="15" thickBot="1" x14ac:dyDescent="0.4">
      <c r="A57" s="41" t="s">
        <v>120</v>
      </c>
      <c r="B57" s="41" t="s">
        <v>117</v>
      </c>
      <c r="C57" s="5">
        <v>6</v>
      </c>
      <c r="D57" s="41">
        <v>0.53919490683131044</v>
      </c>
      <c r="E57" s="5" t="s">
        <v>107</v>
      </c>
      <c r="F57" s="32">
        <v>3.3675034E-2</v>
      </c>
      <c r="G57" s="32">
        <v>2.8715410000000001</v>
      </c>
      <c r="H57" s="32">
        <v>0</v>
      </c>
      <c r="I57" s="32">
        <v>0</v>
      </c>
      <c r="J57" s="32">
        <v>0.10380139200000001</v>
      </c>
      <c r="K57" s="32">
        <v>9.4701729999999906E-6</v>
      </c>
      <c r="L57" s="32">
        <v>5.59870339999999</v>
      </c>
      <c r="M57" s="32">
        <v>0.46748795999999898</v>
      </c>
      <c r="N57" s="32">
        <v>1.6665542</v>
      </c>
      <c r="O57" s="32">
        <v>0.54366287999999996</v>
      </c>
      <c r="P57" s="32">
        <v>0</v>
      </c>
      <c r="Q57" s="32">
        <v>0.75852471999999904</v>
      </c>
      <c r="R57" s="32">
        <v>0</v>
      </c>
      <c r="S57" s="32">
        <v>3.0761446000000001</v>
      </c>
      <c r="T57" s="32">
        <v>0.51061535999999996</v>
      </c>
      <c r="U57" s="32">
        <v>5.5252492999999898</v>
      </c>
      <c r="V57" s="32">
        <v>0</v>
      </c>
      <c r="W57" s="32">
        <v>0</v>
      </c>
      <c r="X57" s="32">
        <v>0</v>
      </c>
      <c r="Y57" s="32">
        <v>0</v>
      </c>
      <c r="Z57" s="32">
        <v>0.25452525999999998</v>
      </c>
      <c r="AA57" s="32">
        <v>7.7603216000000002</v>
      </c>
      <c r="AB57" s="32">
        <v>0</v>
      </c>
      <c r="AC57" s="32">
        <v>0</v>
      </c>
      <c r="AD57" s="32">
        <v>0.46555600000000003</v>
      </c>
      <c r="AE57" s="32">
        <v>7.58731039999999</v>
      </c>
      <c r="AF57" s="32">
        <v>7.75583331999999</v>
      </c>
      <c r="AG57" s="32">
        <v>2.1822440999999901E-2</v>
      </c>
      <c r="AH57" s="32">
        <v>1.1205172000000001</v>
      </c>
      <c r="AI57" s="32">
        <v>32.325200000000002</v>
      </c>
      <c r="AJ57" s="32">
        <v>35.102139000000001</v>
      </c>
      <c r="AK57" s="32">
        <f t="shared" si="28"/>
        <v>113.54919453717295</v>
      </c>
      <c r="AL57" s="19">
        <v>128.88200000000001</v>
      </c>
      <c r="AM57" s="52"/>
      <c r="AN57" s="7">
        <f t="shared" si="29"/>
        <v>-0.11896778031708891</v>
      </c>
      <c r="AO57" s="3">
        <f t="shared" si="30"/>
        <v>0.11896778031708891</v>
      </c>
      <c r="AP57" s="32">
        <f t="shared" si="31"/>
        <v>-15.332805462827054</v>
      </c>
      <c r="AQ57" s="49">
        <f t="shared" si="32"/>
        <v>15.332805462827054</v>
      </c>
    </row>
    <row r="58" spans="1:43" x14ac:dyDescent="0.35">
      <c r="A58" s="129" t="s">
        <v>79</v>
      </c>
      <c r="B58" s="130"/>
      <c r="C58" s="130"/>
      <c r="D58" s="130"/>
      <c r="E58" s="131"/>
      <c r="F58" s="22">
        <f t="shared" ref="F58:AL58" si="33">AVERAGE(F38:F57)</f>
        <v>8.1612257189897883E-2</v>
      </c>
      <c r="G58" s="22">
        <f t="shared" si="33"/>
        <v>7.1623455503240221</v>
      </c>
      <c r="H58" s="22">
        <f t="shared" si="33"/>
        <v>0</v>
      </c>
      <c r="I58" s="22">
        <f t="shared" si="33"/>
        <v>1.6695842750000002E-3</v>
      </c>
      <c r="J58" s="22">
        <f t="shared" si="33"/>
        <v>0.12100493222517819</v>
      </c>
      <c r="K58" s="22">
        <f t="shared" si="33"/>
        <v>1.5493637827805133</v>
      </c>
      <c r="L58" s="22">
        <f t="shared" si="33"/>
        <v>13.731192915901724</v>
      </c>
      <c r="M58" s="22">
        <f t="shared" si="33"/>
        <v>1.6043130066066484</v>
      </c>
      <c r="N58" s="22">
        <f t="shared" si="33"/>
        <v>1.2507069069122254</v>
      </c>
      <c r="O58" s="22">
        <f t="shared" si="33"/>
        <v>5.9256993999999993E-2</v>
      </c>
      <c r="P58" s="22">
        <f t="shared" si="33"/>
        <v>1.687609564120697E-2</v>
      </c>
      <c r="Q58" s="22">
        <f t="shared" si="33"/>
        <v>0.45043829120336154</v>
      </c>
      <c r="R58" s="22">
        <f t="shared" si="33"/>
        <v>2.8709600000000002E-2</v>
      </c>
      <c r="S58" s="22">
        <f t="shared" si="33"/>
        <v>1.1558243185714285</v>
      </c>
      <c r="T58" s="22">
        <f t="shared" si="33"/>
        <v>2.5152361894138369</v>
      </c>
      <c r="U58" s="22">
        <f t="shared" si="33"/>
        <v>0.90826365547618937</v>
      </c>
      <c r="V58" s="22">
        <f t="shared" si="33"/>
        <v>0</v>
      </c>
      <c r="W58" s="22">
        <f t="shared" si="33"/>
        <v>8.8344849999999947E-2</v>
      </c>
      <c r="X58" s="22">
        <f t="shared" si="33"/>
        <v>0.2388245</v>
      </c>
      <c r="Y58" s="22">
        <f t="shared" si="33"/>
        <v>0.13796075499999999</v>
      </c>
      <c r="Z58" s="22">
        <f t="shared" si="33"/>
        <v>3.1494862999999998E-2</v>
      </c>
      <c r="AA58" s="22">
        <f t="shared" si="33"/>
        <v>0.38801607999999999</v>
      </c>
      <c r="AB58" s="22">
        <f t="shared" si="33"/>
        <v>0</v>
      </c>
      <c r="AC58" s="22">
        <f t="shared" si="33"/>
        <v>9.3108439999999945E-2</v>
      </c>
      <c r="AD58" s="22">
        <f t="shared" si="33"/>
        <v>1.1450967277127524</v>
      </c>
      <c r="AE58" s="22">
        <f t="shared" si="33"/>
        <v>4.1985212053404588</v>
      </c>
      <c r="AF58" s="22">
        <f t="shared" si="33"/>
        <v>8.9132821038833789</v>
      </c>
      <c r="AG58" s="22">
        <f t="shared" si="33"/>
        <v>4.9264486919351508E-2</v>
      </c>
      <c r="AH58" s="22">
        <f t="shared" si="33"/>
        <v>0.60698554430028007</v>
      </c>
      <c r="AI58" s="22">
        <f t="shared" si="33"/>
        <v>32.325200000000002</v>
      </c>
      <c r="AJ58" s="22">
        <f t="shared" si="33"/>
        <v>32.745976192756828</v>
      </c>
      <c r="AK58" s="22">
        <f t="shared" si="33"/>
        <v>111.59888982943428</v>
      </c>
      <c r="AL58" s="22">
        <f t="shared" si="33"/>
        <v>124.75379166666669</v>
      </c>
      <c r="AM58" s="16" t="s">
        <v>70</v>
      </c>
      <c r="AN58" s="17">
        <f>AVERAGE(AN38:AN57)</f>
        <v>-0.10405020386076898</v>
      </c>
      <c r="AO58" s="112">
        <f>AVERAGE(AO38:AO57)</f>
        <v>0.12002340649551028</v>
      </c>
      <c r="AP58" s="17">
        <f>AVERAGE(AP38:AP57)</f>
        <v>-13.154901837232382</v>
      </c>
      <c r="AQ58" s="48">
        <f>AVERAGE(AQ38:AQ57)</f>
        <v>15.102705678856177</v>
      </c>
    </row>
    <row r="59" spans="1:43" ht="15" thickBot="1" x14ac:dyDescent="0.4">
      <c r="A59" s="122" t="s">
        <v>80</v>
      </c>
      <c r="B59" s="123"/>
      <c r="C59" s="123"/>
      <c r="D59" s="123"/>
      <c r="E59" s="124"/>
      <c r="F59" s="24">
        <f t="shared" ref="F59:AJ59" si="34">AVERAGE( F38/$AK38, F39/$AK39, F40/$AK40, F41/$AK41, F42/$AK42, F43/$AK43, F44/$AK44, F45/$AK45, F46/$AK46, F47/$AK47, F48/$AK48, F49/$AK49, F50/$AK50, F51/$AK51, F52/$AK52, F53/$AK53,  F54/$AK54, F55/$AK55, F56/$AK56,F57/$AK57)</f>
        <v>6.9575462970393747E-4</v>
      </c>
      <c r="G59" s="24">
        <f t="shared" si="34"/>
        <v>6.1124619055053973E-2</v>
      </c>
      <c r="H59" s="24">
        <f t="shared" si="34"/>
        <v>0</v>
      </c>
      <c r="I59" s="24">
        <f t="shared" si="34"/>
        <v>1.8977974289191901E-5</v>
      </c>
      <c r="J59" s="24">
        <f t="shared" si="34"/>
        <v>1.0229852478308152E-3</v>
      </c>
      <c r="K59" s="24">
        <f t="shared" si="34"/>
        <v>1.3748099142815445E-2</v>
      </c>
      <c r="L59" s="24">
        <f t="shared" si="34"/>
        <v>0.11796684902300973</v>
      </c>
      <c r="M59" s="24">
        <f t="shared" si="34"/>
        <v>1.3609530039269332E-2</v>
      </c>
      <c r="N59" s="24">
        <f t="shared" si="34"/>
        <v>1.0444655219138824E-2</v>
      </c>
      <c r="O59" s="24">
        <f t="shared" si="34"/>
        <v>6.0772075014446007E-4</v>
      </c>
      <c r="P59" s="24">
        <f t="shared" si="34"/>
        <v>1.8705626432502352E-4</v>
      </c>
      <c r="Q59" s="24">
        <f t="shared" si="34"/>
        <v>3.8538566819433461E-3</v>
      </c>
      <c r="R59" s="24">
        <f t="shared" si="34"/>
        <v>3.2587994835370145E-4</v>
      </c>
      <c r="S59" s="24">
        <f t="shared" si="34"/>
        <v>8.3927014143440025E-3</v>
      </c>
      <c r="T59" s="24">
        <f t="shared" si="34"/>
        <v>2.0915278597697311E-2</v>
      </c>
      <c r="U59" s="24">
        <f t="shared" si="34"/>
        <v>6.7367441587381643E-3</v>
      </c>
      <c r="V59" s="24">
        <f t="shared" si="34"/>
        <v>0</v>
      </c>
      <c r="W59" s="24">
        <f t="shared" si="34"/>
        <v>6.1397766085196509E-4</v>
      </c>
      <c r="X59" s="24">
        <f t="shared" si="34"/>
        <v>1.6664943764079254E-3</v>
      </c>
      <c r="Y59" s="24">
        <f t="shared" si="34"/>
        <v>9.7136470353965487E-4</v>
      </c>
      <c r="Z59" s="24">
        <f t="shared" si="34"/>
        <v>3.2760945907815106E-4</v>
      </c>
      <c r="AA59" s="24">
        <f t="shared" si="34"/>
        <v>3.4171627688030317E-3</v>
      </c>
      <c r="AB59" s="24">
        <f t="shared" si="34"/>
        <v>0</v>
      </c>
      <c r="AC59" s="24">
        <f t="shared" si="34"/>
        <v>9.8384483306589578E-4</v>
      </c>
      <c r="AD59" s="24">
        <f t="shared" si="34"/>
        <v>9.7724412102963478E-3</v>
      </c>
      <c r="AE59" s="24">
        <f t="shared" si="34"/>
        <v>3.8563632804182998E-2</v>
      </c>
      <c r="AF59" s="24">
        <f t="shared" si="34"/>
        <v>7.7625343904667299E-2</v>
      </c>
      <c r="AG59" s="24">
        <f t="shared" si="34"/>
        <v>4.2023830960998432E-4</v>
      </c>
      <c r="AH59" s="24">
        <f t="shared" si="34"/>
        <v>6.1751539872257778E-3</v>
      </c>
      <c r="AI59" s="24">
        <f t="shared" si="34"/>
        <v>0.29988407018473751</v>
      </c>
      <c r="AJ59" s="24">
        <f t="shared" si="34"/>
        <v>0.2999279576508761</v>
      </c>
      <c r="AK59" s="23" t="s">
        <v>81</v>
      </c>
      <c r="AL59" s="32">
        <f>PEARSON(AK38:AK57,AL38:AL57)</f>
        <v>0.73361903498492942</v>
      </c>
      <c r="AM59" s="18" t="s">
        <v>71</v>
      </c>
      <c r="AN59" s="1">
        <f>_xlfn.VAR.P(AN38:AN57)</f>
        <v>1.2044040889972135E-2</v>
      </c>
      <c r="AO59" s="113">
        <f>_xlfn.VAR.P(AO38:AO57)</f>
        <v>8.4648677066532143E-3</v>
      </c>
      <c r="AP59" s="1">
        <f>_xlfn.VAR.P(AP38:AP57)</f>
        <v>204.07373095892018</v>
      </c>
      <c r="AQ59" s="53">
        <f>_xlfn.VAR.P(AQ38:AQ57)</f>
        <v>149.03345448398545</v>
      </c>
    </row>
    <row r="60" spans="1:43" ht="15" customHeight="1" thickBot="1" x14ac:dyDescent="0.4">
      <c r="L60" s="40"/>
      <c r="M60" s="40"/>
      <c r="AK60" s="25"/>
      <c r="AL60" s="26"/>
      <c r="AM60" s="18" t="s">
        <v>72</v>
      </c>
      <c r="AN60" s="1">
        <f>_xlfn.STDEV.P(AN38:AN57)</f>
        <v>0.10974534564149924</v>
      </c>
      <c r="AO60" s="113">
        <f>_xlfn.STDEV.P(AO38:AO57)</f>
        <v>9.2004715676171814E-2</v>
      </c>
      <c r="AP60" s="1">
        <f>_xlfn.STDEV.P(AP38:AP57)</f>
        <v>14.285437723742321</v>
      </c>
      <c r="AQ60" s="53">
        <f>_xlfn.STDEV.P(AQ38:AQ57)</f>
        <v>12.207925887880604</v>
      </c>
    </row>
    <row r="61" spans="1:43" x14ac:dyDescent="0.35">
      <c r="L61" s="40"/>
      <c r="M61" s="40"/>
      <c r="AM61" s="27" t="s">
        <v>73</v>
      </c>
      <c r="AN61" s="1">
        <f>_xlfn.CONFIDENCE.NORM(1-0.95, AN60, COUNTA($E$5:$E$24))</f>
        <v>4.8097134589070979E-2</v>
      </c>
      <c r="AO61" s="113">
        <f>_xlfn.CONFIDENCE.NORM(1-0.95, AO60, COUNTA($E$5:$E$24))</f>
        <v>4.032210356475207E-2</v>
      </c>
      <c r="AP61" s="19">
        <f>_xlfn.CONFIDENCE.NORM(1-0.95, AP60, COUNTA($E$5:$E$24))</f>
        <v>6.2607540834315767</v>
      </c>
      <c r="AQ61" s="46">
        <f>_xlfn.CONFIDENCE.NORM(1-0.95, AQ60, COUNTA($E$5:$E$24))</f>
        <v>5.3502611072078619</v>
      </c>
    </row>
    <row r="62" spans="1:43" x14ac:dyDescent="0.35">
      <c r="L62" s="40"/>
      <c r="M62" s="40"/>
      <c r="AJ62" s="2"/>
      <c r="AM62" s="27" t="s">
        <v>74</v>
      </c>
      <c r="AN62" s="1">
        <f>MIN(AN38:AN57)</f>
        <v>-0.31554901927136025</v>
      </c>
      <c r="AO62" s="113">
        <f>MIN(AO38:AO57)</f>
        <v>4.7777600305562579E-3</v>
      </c>
      <c r="AP62" s="19">
        <f>MIN(AP38:AP57)</f>
        <v>-47.839334981666696</v>
      </c>
      <c r="AQ62" s="46">
        <f>MIN(AQ38:AQ57)</f>
        <v>0.68798550000002479</v>
      </c>
    </row>
    <row r="63" spans="1:43" ht="15.75" customHeight="1" thickBot="1" x14ac:dyDescent="0.4">
      <c r="L63" s="40"/>
      <c r="M63" s="40"/>
      <c r="AM63" s="29" t="s">
        <v>46</v>
      </c>
      <c r="AN63" s="24">
        <f>MAX(AN38:AN57)</f>
        <v>7.3122138480268176E-2</v>
      </c>
      <c r="AO63" s="114">
        <f t="shared" ref="AO63:AQ63" si="35">MAX(AO38:AO57)</f>
        <v>0.31554901927136025</v>
      </c>
      <c r="AP63" s="31">
        <f t="shared" si="35"/>
        <v>7.7080483576666694</v>
      </c>
      <c r="AQ63" s="47">
        <f t="shared" si="35"/>
        <v>47.839334981666696</v>
      </c>
    </row>
    <row r="64" spans="1:43" x14ac:dyDescent="0.35">
      <c r="L64" s="40"/>
      <c r="M64" s="40"/>
    </row>
    <row r="65" spans="12:41" x14ac:dyDescent="0.35">
      <c r="L65" s="40"/>
      <c r="M65" s="40"/>
    </row>
    <row r="66" spans="12:41" x14ac:dyDescent="0.35">
      <c r="L66" s="40"/>
      <c r="M66" s="40"/>
    </row>
    <row r="67" spans="12:41" x14ac:dyDescent="0.35">
      <c r="L67" s="40"/>
      <c r="M67" s="40"/>
    </row>
    <row r="68" spans="12:41" x14ac:dyDescent="0.35">
      <c r="L68" s="40"/>
      <c r="M68" s="40"/>
    </row>
    <row r="69" spans="12:41" x14ac:dyDescent="0.35">
      <c r="L69" s="40"/>
      <c r="M69" s="40"/>
    </row>
    <row r="70" spans="12:41" x14ac:dyDescent="0.35">
      <c r="L70" s="40"/>
      <c r="M70" s="40"/>
      <c r="AB70" s="43" t="s">
        <v>82</v>
      </c>
    </row>
    <row r="71" spans="12:41" x14ac:dyDescent="0.35">
      <c r="L71" s="40"/>
      <c r="M71" s="40"/>
      <c r="AB71" s="43">
        <v>0</v>
      </c>
      <c r="AO71" s="2"/>
    </row>
    <row r="72" spans="12:41" x14ac:dyDescent="0.35">
      <c r="L72" s="40"/>
      <c r="M72" s="40"/>
      <c r="AB72" s="43">
        <v>220</v>
      </c>
    </row>
    <row r="73" spans="12:41" x14ac:dyDescent="0.35">
      <c r="L73" s="40"/>
      <c r="M73" s="40"/>
    </row>
    <row r="74" spans="12:41" x14ac:dyDescent="0.35">
      <c r="L74" s="40"/>
      <c r="M74" s="40"/>
    </row>
    <row r="75" spans="12:41" x14ac:dyDescent="0.35">
      <c r="L75" s="40"/>
      <c r="M75" s="40"/>
    </row>
    <row r="76" spans="12:41" x14ac:dyDescent="0.35">
      <c r="L76" s="40"/>
      <c r="M76" s="40"/>
    </row>
    <row r="77" spans="12:41" x14ac:dyDescent="0.35">
      <c r="L77" s="40"/>
      <c r="M77" s="40"/>
    </row>
    <row r="78" spans="12:41" x14ac:dyDescent="0.35">
      <c r="L78" s="40"/>
      <c r="M78" s="40"/>
    </row>
    <row r="79" spans="12:41" x14ac:dyDescent="0.35">
      <c r="L79" s="40"/>
      <c r="M79" s="40"/>
    </row>
    <row r="80" spans="12:41" x14ac:dyDescent="0.35">
      <c r="L80" s="40"/>
      <c r="M80" s="40"/>
    </row>
    <row r="81" s="40" customFormat="1" x14ac:dyDescent="0.35"/>
    <row r="82" s="40" customFormat="1" x14ac:dyDescent="0.35"/>
    <row r="83" s="40" customFormat="1" x14ac:dyDescent="0.35"/>
    <row r="84" s="40" customFormat="1" x14ac:dyDescent="0.35"/>
    <row r="85" s="40" customFormat="1" x14ac:dyDescent="0.35"/>
    <row r="86" s="40" customFormat="1" x14ac:dyDescent="0.35"/>
    <row r="87" s="40" customFormat="1" x14ac:dyDescent="0.35"/>
    <row r="88" s="40" customFormat="1" x14ac:dyDescent="0.35"/>
    <row r="89" s="40" customFormat="1" x14ac:dyDescent="0.35"/>
    <row r="90" s="40" customFormat="1" x14ac:dyDescent="0.35"/>
    <row r="91" s="40" customFormat="1" x14ac:dyDescent="0.35"/>
    <row r="92" s="40" customFormat="1" x14ac:dyDescent="0.35"/>
    <row r="93" s="40" customFormat="1" x14ac:dyDescent="0.35"/>
  </sheetData>
  <mergeCells count="28">
    <mergeCell ref="AP36:AP37"/>
    <mergeCell ref="AQ36:AQ37"/>
    <mergeCell ref="A58:E58"/>
    <mergeCell ref="A59:E59"/>
    <mergeCell ref="F36:AJ36"/>
    <mergeCell ref="AK36:AK37"/>
    <mergeCell ref="AL36:AL37"/>
    <mergeCell ref="AN36:AN37"/>
    <mergeCell ref="AO36:AO37"/>
    <mergeCell ref="A36:A37"/>
    <mergeCell ref="B36:B37"/>
    <mergeCell ref="C36:C37"/>
    <mergeCell ref="D36:D37"/>
    <mergeCell ref="E36:E37"/>
    <mergeCell ref="AN3:AN4"/>
    <mergeCell ref="AO3:AO4"/>
    <mergeCell ref="AP3:AP4"/>
    <mergeCell ref="AQ3:AQ4"/>
    <mergeCell ref="AK3:AK4"/>
    <mergeCell ref="A25:E25"/>
    <mergeCell ref="A26:E26"/>
    <mergeCell ref="F3:AJ3"/>
    <mergeCell ref="AL3:AL4"/>
    <mergeCell ref="A3:A4"/>
    <mergeCell ref="B3:B4"/>
    <mergeCell ref="C3:C4"/>
    <mergeCell ref="D3:D4"/>
    <mergeCell ref="E3:E4"/>
  </mergeCells>
  <conditionalFormatting sqref="AN5:AN24 AN38:AN57">
    <cfRule type="cellIs" dxfId="5" priority="4" operator="notBetween">
      <formula>-20</formula>
      <formula>20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69976-7600-4663-A174-B39768058354}">
  <dimension ref="A1:AL144"/>
  <sheetViews>
    <sheetView showZeros="0" topLeftCell="E1" zoomScale="85" zoomScaleNormal="85" workbookViewId="0">
      <selection activeCell="AE3" sqref="AE3"/>
    </sheetView>
  </sheetViews>
  <sheetFormatPr defaultColWidth="5.6328125" defaultRowHeight="14.5" x14ac:dyDescent="0.35"/>
  <cols>
    <col min="1" max="1" width="28.453125" style="40" customWidth="1"/>
    <col min="2" max="2" width="22.453125" style="40" customWidth="1"/>
    <col min="3" max="3" width="11.1796875" style="40" customWidth="1"/>
    <col min="4" max="4" width="15.36328125" style="40" customWidth="1"/>
    <col min="5" max="5" width="25.6328125" style="40" customWidth="1"/>
    <col min="6" max="11" width="8.6328125" style="40" customWidth="1"/>
    <col min="12" max="13" width="8.6328125" style="6" customWidth="1"/>
    <col min="14" max="14" width="8.6328125" style="40" customWidth="1"/>
    <col min="15" max="15" width="11.1796875" style="40" customWidth="1"/>
    <col min="16" max="16" width="10.6328125" style="40" customWidth="1"/>
    <col min="17" max="17" width="11.453125" style="40" customWidth="1"/>
    <col min="18" max="20" width="8.6328125" style="40" customWidth="1"/>
    <col min="21" max="22" width="10.6328125" style="40" customWidth="1"/>
    <col min="23" max="27" width="8.6328125" style="40" customWidth="1"/>
    <col min="28" max="28" width="13.6328125" style="40" customWidth="1"/>
    <col min="29" max="29" width="10.6328125" style="40" customWidth="1"/>
    <col min="30" max="30" width="10.453125" style="40" customWidth="1"/>
    <col min="31" max="32" width="10.1796875" style="40" customWidth="1"/>
    <col min="33" max="33" width="14.453125" style="40" customWidth="1"/>
    <col min="34" max="34" width="28.1796875" style="40" customWidth="1"/>
    <col min="35" max="35" width="24" style="40" customWidth="1"/>
    <col min="36" max="36" width="15.1796875" style="40" customWidth="1"/>
    <col min="37" max="37" width="12.36328125" style="40" customWidth="1"/>
    <col min="38" max="38" width="11.453125" style="40" customWidth="1"/>
    <col min="39" max="39" width="13" style="40" customWidth="1"/>
    <col min="40" max="40" width="15.81640625" style="40" customWidth="1"/>
    <col min="41" max="41" width="12.81640625" style="40" customWidth="1"/>
    <col min="42" max="42" width="10.6328125" style="40" customWidth="1"/>
    <col min="43" max="43" width="5.6328125" style="40"/>
    <col min="44" max="44" width="10.6328125" style="40" customWidth="1"/>
    <col min="45" max="45" width="7.6328125" style="40" customWidth="1"/>
    <col min="46" max="46" width="9.453125" style="40" customWidth="1"/>
    <col min="47" max="47" width="7.6328125" style="40" customWidth="1"/>
    <col min="48" max="49" width="8.453125" style="40" customWidth="1"/>
    <col min="50" max="50" width="5.6328125" style="40"/>
    <col min="51" max="51" width="9.453125" style="40" customWidth="1"/>
    <col min="52" max="52" width="8.81640625" style="40" customWidth="1"/>
    <col min="53" max="53" width="7.36328125" style="40" customWidth="1"/>
    <col min="54" max="54" width="7.1796875" style="40" customWidth="1"/>
    <col min="55" max="55" width="8" style="40" customWidth="1"/>
    <col min="56" max="56" width="7.453125" style="40" customWidth="1"/>
    <col min="57" max="16384" width="5.6328125" style="40"/>
  </cols>
  <sheetData>
    <row r="1" spans="1:38" s="20" customFormat="1" ht="35.25" customHeight="1" x14ac:dyDescent="0.35">
      <c r="A1" s="127" t="s">
        <v>2</v>
      </c>
      <c r="B1" s="127" t="s">
        <v>21</v>
      </c>
      <c r="C1" s="127" t="s">
        <v>22</v>
      </c>
      <c r="D1" s="127" t="s">
        <v>51</v>
      </c>
      <c r="E1" s="127" t="s">
        <v>23</v>
      </c>
      <c r="F1" s="125" t="s">
        <v>75</v>
      </c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26"/>
      <c r="AD1" s="126"/>
      <c r="AE1" s="127" t="s">
        <v>76</v>
      </c>
      <c r="AF1" s="127" t="s">
        <v>77</v>
      </c>
      <c r="AG1" s="42"/>
      <c r="AH1" s="127" t="s">
        <v>67</v>
      </c>
      <c r="AI1" s="127" t="s">
        <v>68</v>
      </c>
      <c r="AJ1" s="127" t="s">
        <v>69</v>
      </c>
      <c r="AK1" s="132" t="s">
        <v>78</v>
      </c>
      <c r="AL1" s="40"/>
    </row>
    <row r="2" spans="1:38" s="20" customFormat="1" ht="35.25" customHeight="1" x14ac:dyDescent="0.35">
      <c r="A2" s="128"/>
      <c r="B2" s="128"/>
      <c r="C2" s="128"/>
      <c r="D2" s="128"/>
      <c r="E2" s="128"/>
      <c r="F2" s="21" t="s">
        <v>123</v>
      </c>
      <c r="G2" s="21" t="s">
        <v>124</v>
      </c>
      <c r="H2" s="21" t="s">
        <v>125</v>
      </c>
      <c r="I2" s="21" t="s">
        <v>126</v>
      </c>
      <c r="J2" s="21" t="s">
        <v>127</v>
      </c>
      <c r="K2" s="21" t="s">
        <v>128</v>
      </c>
      <c r="L2" s="21" t="s">
        <v>129</v>
      </c>
      <c r="M2" s="21" t="s">
        <v>130</v>
      </c>
      <c r="N2" s="21" t="s">
        <v>131</v>
      </c>
      <c r="O2" s="21" t="s">
        <v>132</v>
      </c>
      <c r="P2" s="21" t="s">
        <v>133</v>
      </c>
      <c r="Q2" s="21" t="s">
        <v>134</v>
      </c>
      <c r="R2" s="21" t="s">
        <v>135</v>
      </c>
      <c r="S2" s="21" t="s">
        <v>136</v>
      </c>
      <c r="T2" s="21" t="s">
        <v>137</v>
      </c>
      <c r="U2" s="21" t="s">
        <v>138</v>
      </c>
      <c r="V2" s="21" t="s">
        <v>139</v>
      </c>
      <c r="W2" s="21" t="s">
        <v>140</v>
      </c>
      <c r="X2" s="21" t="s">
        <v>141</v>
      </c>
      <c r="Y2" s="21" t="s">
        <v>142</v>
      </c>
      <c r="Z2" s="21" t="s">
        <v>143</v>
      </c>
      <c r="AA2" s="21" t="s">
        <v>144</v>
      </c>
      <c r="AB2" s="21" t="s">
        <v>145</v>
      </c>
      <c r="AC2" s="21" t="s">
        <v>84</v>
      </c>
      <c r="AD2" s="21" t="s">
        <v>83</v>
      </c>
      <c r="AE2" s="128"/>
      <c r="AF2" s="128"/>
      <c r="AG2" s="52"/>
      <c r="AH2" s="128"/>
      <c r="AI2" s="128"/>
      <c r="AJ2" s="128"/>
      <c r="AK2" s="133"/>
      <c r="AL2" s="40"/>
    </row>
    <row r="3" spans="1:38" x14ac:dyDescent="0.35">
      <c r="A3" s="44" t="s">
        <v>65</v>
      </c>
      <c r="B3" s="13" t="s">
        <v>117</v>
      </c>
      <c r="C3" s="5">
        <v>2</v>
      </c>
      <c r="D3" s="41">
        <v>0.48469828306774893</v>
      </c>
      <c r="E3" s="5" t="s">
        <v>94</v>
      </c>
      <c r="F3" s="32">
        <v>0.41246899999999997</v>
      </c>
      <c r="G3" s="32">
        <v>5.6786000000000003</v>
      </c>
      <c r="H3" s="32">
        <v>8.0938599999999994</v>
      </c>
      <c r="I3" s="32">
        <v>0</v>
      </c>
      <c r="J3" s="32">
        <v>0</v>
      </c>
      <c r="K3" s="32">
        <v>9.7113200000000006</v>
      </c>
      <c r="L3" s="32">
        <v>4.0972900000000001</v>
      </c>
      <c r="M3" s="32">
        <v>0</v>
      </c>
      <c r="N3" s="32">
        <v>0</v>
      </c>
      <c r="O3" s="32">
        <v>2.51328</v>
      </c>
      <c r="P3" s="32">
        <v>0</v>
      </c>
      <c r="Q3" s="32">
        <v>0</v>
      </c>
      <c r="R3" s="32">
        <v>0</v>
      </c>
      <c r="S3" s="32">
        <v>0</v>
      </c>
      <c r="T3" s="32">
        <v>0</v>
      </c>
      <c r="U3" s="32">
        <v>0</v>
      </c>
      <c r="V3" s="32">
        <v>0</v>
      </c>
      <c r="W3" s="32">
        <v>0</v>
      </c>
      <c r="X3" s="32">
        <v>1.13124</v>
      </c>
      <c r="Y3" s="32">
        <v>1.5583309999999999</v>
      </c>
      <c r="Z3" s="32">
        <v>6.6788100000000004</v>
      </c>
      <c r="AA3" s="32">
        <v>0.95921100000000004</v>
      </c>
      <c r="AB3" s="32">
        <v>0.24673100000000001</v>
      </c>
      <c r="AC3" s="32">
        <f>32.3252</f>
        <v>32.325200000000002</v>
      </c>
      <c r="AD3" s="32">
        <v>30.884399999999999</v>
      </c>
      <c r="AE3" s="32">
        <f>SUM(F3:AD3) - AC3 + $AC$33*AC3</f>
        <v>127.19028036485116</v>
      </c>
      <c r="AF3" s="19">
        <v>145.04285714285714</v>
      </c>
      <c r="AG3" s="52"/>
      <c r="AH3" s="7">
        <f>(AE3-AF3)/AF3</f>
        <v>-0.12308483940317333</v>
      </c>
      <c r="AI3" s="14">
        <f>ABS(AH3)</f>
        <v>0.12308483940317333</v>
      </c>
      <c r="AJ3" s="15">
        <f>AE3-AF3</f>
        <v>-17.852576778005982</v>
      </c>
      <c r="AK3" s="48">
        <f>ABS(AJ3)</f>
        <v>17.852576778005982</v>
      </c>
    </row>
    <row r="4" spans="1:38" x14ac:dyDescent="0.35">
      <c r="A4" s="4" t="s">
        <v>65</v>
      </c>
      <c r="B4" s="5" t="s">
        <v>117</v>
      </c>
      <c r="C4" s="5">
        <v>2</v>
      </c>
      <c r="D4" s="41">
        <v>0.51530171693225113</v>
      </c>
      <c r="E4" s="5" t="s">
        <v>95</v>
      </c>
      <c r="F4" s="32">
        <v>0.331787</v>
      </c>
      <c r="G4" s="32">
        <v>4.2905800000000003</v>
      </c>
      <c r="H4" s="32">
        <v>5.3376400000000004</v>
      </c>
      <c r="I4" s="32">
        <v>0</v>
      </c>
      <c r="J4" s="32">
        <v>0</v>
      </c>
      <c r="K4" s="32">
        <v>7.7707699999999997</v>
      </c>
      <c r="L4" s="32">
        <v>3.5530300000000001</v>
      </c>
      <c r="M4" s="32">
        <v>0</v>
      </c>
      <c r="N4" s="32">
        <v>0</v>
      </c>
      <c r="O4" s="32">
        <v>2.0415700000000001</v>
      </c>
      <c r="P4" s="32">
        <v>0</v>
      </c>
      <c r="Q4" s="32">
        <v>0</v>
      </c>
      <c r="R4" s="32">
        <v>0</v>
      </c>
      <c r="S4" s="32">
        <v>0</v>
      </c>
      <c r="T4" s="32">
        <v>0</v>
      </c>
      <c r="U4" s="32">
        <v>0</v>
      </c>
      <c r="V4" s="32">
        <v>0</v>
      </c>
      <c r="W4" s="32">
        <v>0</v>
      </c>
      <c r="X4" s="32">
        <v>0.92983400000000005</v>
      </c>
      <c r="Y4" s="32">
        <v>1.164925</v>
      </c>
      <c r="Z4" s="32">
        <v>5.1340599999999998</v>
      </c>
      <c r="AA4" s="32">
        <v>0.79922899999999997</v>
      </c>
      <c r="AB4" s="32">
        <v>0.20721899999999999</v>
      </c>
      <c r="AC4" s="32">
        <f t="shared" ref="AC4:AC28" si="0">32.3252</f>
        <v>32.325200000000002</v>
      </c>
      <c r="AD4" s="32">
        <v>31.791699999999999</v>
      </c>
      <c r="AE4" s="32">
        <f t="shared" ref="AE4:AE28" si="1">SUM(F4:AD4) - AC4 + $AC$33*AC4</f>
        <v>118.57708236485117</v>
      </c>
      <c r="AF4" s="19">
        <v>132.75</v>
      </c>
      <c r="AG4" s="52"/>
      <c r="AH4" s="7">
        <f t="shared" ref="AH4:AH28" si="2">(AE4-AF4)/AF4</f>
        <v>-0.10676397465272192</v>
      </c>
      <c r="AI4" s="3">
        <f t="shared" ref="AI4:AI28" si="3">ABS(AH4)</f>
        <v>0.10676397465272192</v>
      </c>
      <c r="AJ4" s="32">
        <f t="shared" ref="AJ4:AJ28" si="4">AE4-AF4</f>
        <v>-14.172917635148835</v>
      </c>
      <c r="AK4" s="49">
        <f t="shared" ref="AK4:AK28" si="5">ABS(AJ4)</f>
        <v>14.172917635148835</v>
      </c>
    </row>
    <row r="5" spans="1:38" x14ac:dyDescent="0.35">
      <c r="A5" s="4" t="s">
        <v>66</v>
      </c>
      <c r="B5" s="5" t="s">
        <v>117</v>
      </c>
      <c r="C5" s="5">
        <v>2</v>
      </c>
      <c r="D5" s="41">
        <v>0.75690314213498466</v>
      </c>
      <c r="E5" s="5" t="s">
        <v>96</v>
      </c>
      <c r="F5" s="32">
        <v>0.77028200000000002</v>
      </c>
      <c r="G5" s="32">
        <v>10.9237</v>
      </c>
      <c r="H5" s="32">
        <v>3.0069499999999998</v>
      </c>
      <c r="I5" s="32">
        <v>0</v>
      </c>
      <c r="J5" s="32">
        <v>1.4668300000000001</v>
      </c>
      <c r="K5" s="32">
        <v>22.2713</v>
      </c>
      <c r="L5" s="32">
        <v>5.6282199999999998</v>
      </c>
      <c r="M5" s="32">
        <v>2.9468299999999998</v>
      </c>
      <c r="N5" s="32">
        <v>0</v>
      </c>
      <c r="O5" s="32">
        <v>4.1334999999999997</v>
      </c>
      <c r="P5" s="32">
        <v>0.114305</v>
      </c>
      <c r="Q5" s="32">
        <v>0</v>
      </c>
      <c r="R5" s="32">
        <v>0</v>
      </c>
      <c r="S5" s="32">
        <v>0</v>
      </c>
      <c r="T5" s="32">
        <v>1.84918</v>
      </c>
      <c r="U5" s="32">
        <v>0</v>
      </c>
      <c r="V5" s="32">
        <v>0</v>
      </c>
      <c r="W5" s="32">
        <v>0</v>
      </c>
      <c r="X5" s="32">
        <v>2.03613</v>
      </c>
      <c r="Y5" s="32">
        <v>3.50422999999999</v>
      </c>
      <c r="Z5" s="32">
        <v>13.1424799999999</v>
      </c>
      <c r="AA5" s="32">
        <v>1.4479599999999999</v>
      </c>
      <c r="AB5" s="32">
        <v>0.85703200000000002</v>
      </c>
      <c r="AC5" s="32">
        <f t="shared" si="0"/>
        <v>32.325200000000002</v>
      </c>
      <c r="AD5" s="32">
        <v>29.712700000000002</v>
      </c>
      <c r="AE5" s="32">
        <f t="shared" si="1"/>
        <v>159.03636736485106</v>
      </c>
      <c r="AF5" s="19">
        <v>166.71</v>
      </c>
      <c r="AG5" s="52"/>
      <c r="AH5" s="7">
        <f t="shared" si="2"/>
        <v>-4.6029828055599228E-2</v>
      </c>
      <c r="AI5" s="3">
        <f t="shared" si="3"/>
        <v>4.6029828055599228E-2</v>
      </c>
      <c r="AJ5" s="32">
        <f t="shared" si="4"/>
        <v>-7.6736326351489481</v>
      </c>
      <c r="AK5" s="49">
        <f t="shared" si="5"/>
        <v>7.6736326351489481</v>
      </c>
    </row>
    <row r="6" spans="1:38" x14ac:dyDescent="0.35">
      <c r="A6" s="4" t="s">
        <v>66</v>
      </c>
      <c r="B6" s="5" t="s">
        <v>117</v>
      </c>
      <c r="C6" s="5">
        <v>2</v>
      </c>
      <c r="D6" s="41">
        <v>0.24309685786501534</v>
      </c>
      <c r="E6" s="5" t="s">
        <v>97</v>
      </c>
      <c r="F6" s="32">
        <v>0.223362</v>
      </c>
      <c r="G6" s="32">
        <v>2.8460700000000001</v>
      </c>
      <c r="H6" s="32">
        <v>8.7261699999999998</v>
      </c>
      <c r="I6" s="32">
        <v>0</v>
      </c>
      <c r="J6" s="32">
        <v>0</v>
      </c>
      <c r="K6" s="32">
        <v>6.0221400000000003</v>
      </c>
      <c r="L6" s="32">
        <v>1.0020100000000001</v>
      </c>
      <c r="M6" s="32">
        <v>2.6019100000000002</v>
      </c>
      <c r="N6" s="32">
        <v>0.42422300000000002</v>
      </c>
      <c r="O6" s="32">
        <v>0.77318900000000002</v>
      </c>
      <c r="P6" s="32">
        <v>0</v>
      </c>
      <c r="Q6" s="32">
        <v>0</v>
      </c>
      <c r="R6" s="32">
        <v>0</v>
      </c>
      <c r="S6" s="32">
        <v>0</v>
      </c>
      <c r="T6" s="32">
        <v>0</v>
      </c>
      <c r="U6" s="32">
        <v>0.88759999999999994</v>
      </c>
      <c r="V6" s="32">
        <v>0</v>
      </c>
      <c r="W6" s="32">
        <v>0</v>
      </c>
      <c r="X6" s="32">
        <v>0.61077300000000001</v>
      </c>
      <c r="Y6" s="32">
        <v>5.5063399999999998</v>
      </c>
      <c r="Z6" s="32">
        <v>23.33456</v>
      </c>
      <c r="AA6" s="32">
        <v>0.59412900000000002</v>
      </c>
      <c r="AB6" s="32">
        <v>0.77315199999999995</v>
      </c>
      <c r="AC6" s="32">
        <f t="shared" si="0"/>
        <v>32.325200000000002</v>
      </c>
      <c r="AD6" s="32">
        <v>38.244300000000003</v>
      </c>
      <c r="AE6" s="32">
        <f t="shared" si="1"/>
        <v>147.7946663648512</v>
      </c>
      <c r="AF6" s="19">
        <v>119.81666666666668</v>
      </c>
      <c r="AG6" s="52"/>
      <c r="AH6" s="7">
        <f t="shared" si="2"/>
        <v>0.23350674389916135</v>
      </c>
      <c r="AI6" s="3">
        <f t="shared" si="3"/>
        <v>0.23350674389916135</v>
      </c>
      <c r="AJ6" s="32">
        <f t="shared" si="4"/>
        <v>27.977999698184519</v>
      </c>
      <c r="AK6" s="49">
        <f t="shared" si="5"/>
        <v>27.977999698184519</v>
      </c>
    </row>
    <row r="7" spans="1:38" x14ac:dyDescent="0.35">
      <c r="A7" s="4" t="s">
        <v>118</v>
      </c>
      <c r="B7" s="5" t="s">
        <v>85</v>
      </c>
      <c r="C7" s="5">
        <v>1</v>
      </c>
      <c r="D7" s="41">
        <v>1</v>
      </c>
      <c r="E7" s="5" t="s">
        <v>98</v>
      </c>
      <c r="F7" s="32">
        <v>0.90251300000000001</v>
      </c>
      <c r="G7" s="32">
        <v>11.635999999999999</v>
      </c>
      <c r="H7" s="32">
        <v>1.6588799999999999E-4</v>
      </c>
      <c r="I7" s="32">
        <v>6.7804200000000004E-5</v>
      </c>
      <c r="J7" s="32">
        <v>1.1343000000000001</v>
      </c>
      <c r="K7" s="32">
        <v>29.289400000000001</v>
      </c>
      <c r="L7" s="32">
        <v>2.3140700000000001</v>
      </c>
      <c r="M7" s="32">
        <v>5.0312099999999998E-2</v>
      </c>
      <c r="N7" s="32">
        <v>0</v>
      </c>
      <c r="O7" s="32">
        <v>3.5302100000000002E-4</v>
      </c>
      <c r="P7" s="32">
        <v>9.0228999999999999</v>
      </c>
      <c r="Q7" s="32">
        <v>0</v>
      </c>
      <c r="R7" s="32">
        <v>0</v>
      </c>
      <c r="S7" s="32">
        <v>0</v>
      </c>
      <c r="T7" s="32">
        <v>1.7637900000000001E-2</v>
      </c>
      <c r="U7" s="32">
        <v>0</v>
      </c>
      <c r="V7" s="32">
        <v>0</v>
      </c>
      <c r="W7" s="32">
        <v>0</v>
      </c>
      <c r="X7" s="32">
        <v>2.5413399999999999</v>
      </c>
      <c r="Y7" s="32">
        <v>2.0214739999999901E-3</v>
      </c>
      <c r="Z7" s="32">
        <v>0.55167094999999999</v>
      </c>
      <c r="AA7" s="32">
        <v>2.0356000000000001</v>
      </c>
      <c r="AB7" s="32">
        <v>0.27834300000000001</v>
      </c>
      <c r="AC7" s="32">
        <f t="shared" si="0"/>
        <v>32.325200000000002</v>
      </c>
      <c r="AD7" s="32">
        <v>34.064100000000003</v>
      </c>
      <c r="AE7" s="32">
        <f t="shared" si="1"/>
        <v>149.06553350205118</v>
      </c>
      <c r="AF7" s="19">
        <v>173.35500000000002</v>
      </c>
      <c r="AG7" s="52"/>
      <c r="AH7" s="7">
        <f t="shared" si="2"/>
        <v>-0.14011402323526195</v>
      </c>
      <c r="AI7" s="3">
        <f t="shared" si="3"/>
        <v>0.14011402323526195</v>
      </c>
      <c r="AJ7" s="32">
        <f t="shared" si="4"/>
        <v>-24.289466497948837</v>
      </c>
      <c r="AK7" s="49">
        <f t="shared" si="5"/>
        <v>24.289466497948837</v>
      </c>
    </row>
    <row r="8" spans="1:38" x14ac:dyDescent="0.35">
      <c r="A8" s="41" t="s">
        <v>163</v>
      </c>
      <c r="B8" s="5" t="s">
        <v>85</v>
      </c>
      <c r="C8" s="5">
        <v>1</v>
      </c>
      <c r="D8" s="41">
        <v>1</v>
      </c>
      <c r="E8" s="5" t="s">
        <v>152</v>
      </c>
      <c r="F8" s="32">
        <v>9.9215300000000006E-2</v>
      </c>
      <c r="G8" s="32">
        <v>1.26837</v>
      </c>
      <c r="H8" s="32">
        <v>2.2584300000000002</v>
      </c>
      <c r="I8" s="32">
        <v>1.6099599999999999E-2</v>
      </c>
      <c r="J8" s="32">
        <v>0.28104899999999999</v>
      </c>
      <c r="K8" s="32">
        <v>4.3993799999999998</v>
      </c>
      <c r="L8" s="32">
        <v>0.44007600000000002</v>
      </c>
      <c r="M8" s="32">
        <v>1.9700699999999999E-5</v>
      </c>
      <c r="N8" s="32">
        <v>0</v>
      </c>
      <c r="O8" s="32">
        <v>0.435201</v>
      </c>
      <c r="P8" s="32">
        <v>1.3179700000000001E-2</v>
      </c>
      <c r="Q8" s="32">
        <v>0</v>
      </c>
      <c r="R8" s="32">
        <v>0</v>
      </c>
      <c r="S8" s="32">
        <v>0</v>
      </c>
      <c r="T8" s="32">
        <v>1.3808100000000001E-5</v>
      </c>
      <c r="U8" s="32">
        <v>0</v>
      </c>
      <c r="V8" s="32">
        <v>7.67624</v>
      </c>
      <c r="W8" s="32">
        <v>0</v>
      </c>
      <c r="X8" s="32">
        <v>0.27352300000000002</v>
      </c>
      <c r="Y8" s="32">
        <v>1.6854039999999999</v>
      </c>
      <c r="Z8" s="32">
        <v>10.303899999999899</v>
      </c>
      <c r="AA8" s="32">
        <v>0.26383499999999999</v>
      </c>
      <c r="AB8" s="32">
        <v>0.30088500000000001</v>
      </c>
      <c r="AC8" s="32">
        <f t="shared" si="0"/>
        <v>32.325200000000002</v>
      </c>
      <c r="AD8" s="32">
        <v>37.964599999999997</v>
      </c>
      <c r="AE8" s="32">
        <f t="shared" si="1"/>
        <v>122.90415947365108</v>
      </c>
      <c r="AF8" s="19">
        <v>160.9675</v>
      </c>
      <c r="AG8" s="52"/>
      <c r="AH8" s="7">
        <f>(AE8-AF8)/AF8</f>
        <v>-0.23646599795827683</v>
      </c>
      <c r="AI8" s="3">
        <f>ABS(AH8)</f>
        <v>0.23646599795827683</v>
      </c>
      <c r="AJ8" s="32">
        <f>AE8-AF8</f>
        <v>-38.063340526348924</v>
      </c>
      <c r="AK8" s="49">
        <f>ABS(AJ8)</f>
        <v>38.063340526348924</v>
      </c>
    </row>
    <row r="9" spans="1:38" x14ac:dyDescent="0.35">
      <c r="A9" s="41" t="s">
        <v>108</v>
      </c>
      <c r="B9" s="41" t="s">
        <v>121</v>
      </c>
      <c r="C9" s="5">
        <v>1</v>
      </c>
      <c r="D9" s="41">
        <v>1</v>
      </c>
      <c r="E9" s="5" t="s">
        <v>110</v>
      </c>
      <c r="F9" s="32">
        <v>0.217686285714285</v>
      </c>
      <c r="G9" s="32">
        <v>2.9012928571428498</v>
      </c>
      <c r="H9" s="32">
        <v>1.1221332857142801</v>
      </c>
      <c r="I9" s="32">
        <v>7.5993728571428501E-6</v>
      </c>
      <c r="J9" s="32">
        <v>1.24574571428571</v>
      </c>
      <c r="K9" s="32">
        <v>10.4064642857142</v>
      </c>
      <c r="L9" s="32">
        <v>0.26889028571428503</v>
      </c>
      <c r="M9" s="32">
        <v>4.4037757142857101E-4</v>
      </c>
      <c r="N9" s="32">
        <v>0</v>
      </c>
      <c r="O9" s="32">
        <v>0.14857228571428499</v>
      </c>
      <c r="P9" s="32">
        <v>8.4885814285714199E-3</v>
      </c>
      <c r="Q9" s="32">
        <v>0</v>
      </c>
      <c r="R9" s="32">
        <v>0</v>
      </c>
      <c r="S9" s="32">
        <v>0</v>
      </c>
      <c r="T9" s="32">
        <v>0</v>
      </c>
      <c r="U9" s="32">
        <v>0</v>
      </c>
      <c r="V9" s="32">
        <v>28.482242857142801</v>
      </c>
      <c r="W9" s="32">
        <v>0</v>
      </c>
      <c r="X9" s="32">
        <v>0.62477528571428498</v>
      </c>
      <c r="Y9" s="32">
        <v>0.74736657142857099</v>
      </c>
      <c r="Z9" s="32">
        <v>8.1838458571428507</v>
      </c>
      <c r="AA9" s="32">
        <v>0.95242914285714197</v>
      </c>
      <c r="AB9" s="32">
        <v>4.1516299999999999</v>
      </c>
      <c r="AC9" s="32">
        <f t="shared" si="0"/>
        <v>32.325200000000002</v>
      </c>
      <c r="AD9" s="32">
        <v>21.0497428571428</v>
      </c>
      <c r="AE9" s="32">
        <f t="shared" si="1"/>
        <v>135.73649249465237</v>
      </c>
      <c r="AF9" s="19">
        <v>116.52</v>
      </c>
      <c r="AG9" s="52"/>
      <c r="AH9" s="7">
        <f>(AE9-AF9)/AF9</f>
        <v>0.16492012096337427</v>
      </c>
      <c r="AI9" s="3">
        <f>ABS(AH9)</f>
        <v>0.16492012096337427</v>
      </c>
      <c r="AJ9" s="32">
        <f>AE9-AF9</f>
        <v>19.216492494652371</v>
      </c>
      <c r="AK9" s="49">
        <f>ABS(AJ9)</f>
        <v>19.216492494652371</v>
      </c>
    </row>
    <row r="10" spans="1:38" x14ac:dyDescent="0.35">
      <c r="A10" s="41" t="s">
        <v>113</v>
      </c>
      <c r="B10" s="41" t="s">
        <v>121</v>
      </c>
      <c r="C10" s="5">
        <v>1</v>
      </c>
      <c r="D10" s="41">
        <v>1</v>
      </c>
      <c r="E10" s="5" t="s">
        <v>111</v>
      </c>
      <c r="F10" s="32">
        <v>0.25279428571428503</v>
      </c>
      <c r="G10" s="32">
        <v>3.2862985714285702</v>
      </c>
      <c r="H10" s="32">
        <v>2.5638771428571401</v>
      </c>
      <c r="I10" s="32">
        <v>5.5619357142857099E-6</v>
      </c>
      <c r="J10" s="32">
        <v>1.43558571428571</v>
      </c>
      <c r="K10" s="32">
        <v>12.368857142857101</v>
      </c>
      <c r="L10" s="32">
        <v>0.324858571428571</v>
      </c>
      <c r="M10" s="32">
        <v>3.2230971428571403E-4</v>
      </c>
      <c r="N10" s="32">
        <v>0</v>
      </c>
      <c r="O10" s="32">
        <v>0.24524171428571401</v>
      </c>
      <c r="P10" s="32">
        <v>7.15119142857142E-3</v>
      </c>
      <c r="Q10" s="32">
        <v>0</v>
      </c>
      <c r="R10" s="32">
        <v>0</v>
      </c>
      <c r="S10" s="32">
        <v>0</v>
      </c>
      <c r="T10" s="32">
        <v>0</v>
      </c>
      <c r="U10" s="32">
        <v>0</v>
      </c>
      <c r="V10" s="32">
        <v>33.353571428571399</v>
      </c>
      <c r="W10" s="32">
        <v>0</v>
      </c>
      <c r="X10" s="32">
        <v>0.72625257142857103</v>
      </c>
      <c r="Y10" s="32">
        <v>2.0030749999999999</v>
      </c>
      <c r="Z10" s="32">
        <v>10.263714285714199</v>
      </c>
      <c r="AA10" s="32">
        <v>0.67231385714285696</v>
      </c>
      <c r="AB10" s="32">
        <v>1.23656571428571</v>
      </c>
      <c r="AC10" s="32">
        <f t="shared" si="0"/>
        <v>32.325200000000002</v>
      </c>
      <c r="AD10" s="32">
        <v>33.606414285714202</v>
      </c>
      <c r="AE10" s="32">
        <f t="shared" si="1"/>
        <v>157.57163771364378</v>
      </c>
      <c r="AF10" s="19">
        <v>145.14500000000001</v>
      </c>
      <c r="AG10" s="52"/>
      <c r="AH10" s="7">
        <f>(AE10-AF10)/AF10</f>
        <v>8.5615334414852529E-2</v>
      </c>
      <c r="AI10" s="3">
        <f>ABS(AH10)</f>
        <v>8.5615334414852529E-2</v>
      </c>
      <c r="AJ10" s="32">
        <f>AE10-AF10</f>
        <v>12.426637713643771</v>
      </c>
      <c r="AK10" s="49">
        <f>ABS(AJ10)</f>
        <v>12.426637713643771</v>
      </c>
    </row>
    <row r="11" spans="1:38" ht="16.5" customHeight="1" x14ac:dyDescent="0.35">
      <c r="A11" s="41" t="s">
        <v>114</v>
      </c>
      <c r="B11" s="41" t="s">
        <v>121</v>
      </c>
      <c r="C11" s="5">
        <v>1</v>
      </c>
      <c r="D11" s="41">
        <v>1</v>
      </c>
      <c r="E11" s="5" t="s">
        <v>112</v>
      </c>
      <c r="F11" s="32">
        <v>0.27722457142857099</v>
      </c>
      <c r="G11" s="32">
        <v>3.5784899999999999</v>
      </c>
      <c r="H11" s="32">
        <v>2.95072</v>
      </c>
      <c r="I11" s="32">
        <v>9.6702528571428495E-6</v>
      </c>
      <c r="J11" s="32">
        <v>1.58605142857142</v>
      </c>
      <c r="K11" s="32">
        <v>13.511857142857099</v>
      </c>
      <c r="L11" s="32">
        <v>0.387678999999999</v>
      </c>
      <c r="M11" s="32">
        <v>5.6038328571428504E-4</v>
      </c>
      <c r="N11" s="32">
        <v>0</v>
      </c>
      <c r="O11" s="32">
        <v>0.28251114285714202</v>
      </c>
      <c r="P11" s="32">
        <v>1.24334285714285E-2</v>
      </c>
      <c r="Q11" s="32">
        <v>0</v>
      </c>
      <c r="R11" s="32">
        <v>0</v>
      </c>
      <c r="S11" s="32">
        <v>0</v>
      </c>
      <c r="T11" s="32">
        <v>0</v>
      </c>
      <c r="U11" s="32">
        <v>0</v>
      </c>
      <c r="V11" s="32">
        <v>36.243871428571403</v>
      </c>
      <c r="W11" s="32">
        <v>0</v>
      </c>
      <c r="X11" s="32">
        <v>0.79569814285714202</v>
      </c>
      <c r="Y11" s="32">
        <v>2.44836728571428</v>
      </c>
      <c r="Z11" s="32">
        <v>8.5944814285714202</v>
      </c>
      <c r="AA11" s="32">
        <v>0.737216428571428</v>
      </c>
      <c r="AB11" s="32">
        <v>2.0680257142857101</v>
      </c>
      <c r="AC11" s="32">
        <f t="shared" si="0"/>
        <v>32.325200000000002</v>
      </c>
      <c r="AD11" s="32">
        <v>29.608142857142798</v>
      </c>
      <c r="AE11" s="32">
        <f t="shared" si="1"/>
        <v>158.30807841838958</v>
      </c>
      <c r="AF11" s="19">
        <v>133.56</v>
      </c>
      <c r="AG11" s="52"/>
      <c r="AH11" s="7">
        <f>(AE11-AF11)/AF11</f>
        <v>0.1852955856423299</v>
      </c>
      <c r="AI11" s="3">
        <f>ABS(AH11)</f>
        <v>0.1852955856423299</v>
      </c>
      <c r="AJ11" s="32">
        <f>AE11-AF11</f>
        <v>24.748078418389582</v>
      </c>
      <c r="AK11" s="49">
        <f>ABS(AJ11)</f>
        <v>24.748078418389582</v>
      </c>
    </row>
    <row r="12" spans="1:38" x14ac:dyDescent="0.35">
      <c r="A12" s="4" t="s">
        <v>8</v>
      </c>
      <c r="B12" s="5" t="s">
        <v>85</v>
      </c>
      <c r="C12" s="5">
        <v>5</v>
      </c>
      <c r="D12" s="41">
        <v>0.19567872270042602</v>
      </c>
      <c r="E12" s="5" t="s">
        <v>87</v>
      </c>
      <c r="F12" s="32">
        <v>0.46406849999999999</v>
      </c>
      <c r="G12" s="32">
        <v>6.1425390000000002</v>
      </c>
      <c r="H12" s="32">
        <v>1.1199660999999901</v>
      </c>
      <c r="I12" s="32">
        <v>9.1653559999999995E-2</v>
      </c>
      <c r="J12" s="32">
        <v>1.6375139999999999</v>
      </c>
      <c r="K12" s="32">
        <v>11.5523799999999</v>
      </c>
      <c r="L12" s="32">
        <v>2.3011309999999998</v>
      </c>
      <c r="M12" s="32">
        <v>1.327963</v>
      </c>
      <c r="N12" s="32">
        <v>0</v>
      </c>
      <c r="O12" s="32">
        <v>0.73977660000000001</v>
      </c>
      <c r="P12" s="32">
        <v>1.840984</v>
      </c>
      <c r="Q12" s="32">
        <v>0</v>
      </c>
      <c r="R12" s="32">
        <v>0</v>
      </c>
      <c r="S12" s="32">
        <v>0</v>
      </c>
      <c r="T12" s="32">
        <v>0</v>
      </c>
      <c r="U12" s="32">
        <v>0</v>
      </c>
      <c r="V12" s="32">
        <v>0</v>
      </c>
      <c r="W12" s="32">
        <v>0.1479859</v>
      </c>
      <c r="X12" s="32">
        <v>1.2587029999999999</v>
      </c>
      <c r="Y12" s="32">
        <v>1.7827735999999901</v>
      </c>
      <c r="Z12" s="32">
        <v>1.0740314200000001</v>
      </c>
      <c r="AA12" s="32">
        <v>1.234351</v>
      </c>
      <c r="AB12" s="32">
        <v>3.3302419999999899</v>
      </c>
      <c r="AC12" s="32">
        <f t="shared" si="0"/>
        <v>32.325200000000002</v>
      </c>
      <c r="AD12" s="32">
        <v>20.51193</v>
      </c>
      <c r="AE12" s="32">
        <f t="shared" si="1"/>
        <v>111.78273104485103</v>
      </c>
      <c r="AF12" s="19">
        <v>117.37666666666667</v>
      </c>
      <c r="AG12" s="52"/>
      <c r="AH12" s="7">
        <f t="shared" si="2"/>
        <v>-4.7657986724922316E-2</v>
      </c>
      <c r="AI12" s="3">
        <f t="shared" si="3"/>
        <v>4.7657986724922316E-2</v>
      </c>
      <c r="AJ12" s="32">
        <f t="shared" si="4"/>
        <v>-5.593935621815632</v>
      </c>
      <c r="AK12" s="49">
        <f t="shared" si="5"/>
        <v>5.593935621815632</v>
      </c>
    </row>
    <row r="13" spans="1:38" x14ac:dyDescent="0.35">
      <c r="A13" s="4" t="s">
        <v>8</v>
      </c>
      <c r="B13" s="5" t="s">
        <v>85</v>
      </c>
      <c r="C13" s="5">
        <v>5</v>
      </c>
      <c r="D13" s="41">
        <v>0.72305674363694006</v>
      </c>
      <c r="E13" s="5" t="s">
        <v>88</v>
      </c>
      <c r="F13" s="32">
        <v>0.26105487128712801</v>
      </c>
      <c r="G13" s="32">
        <v>3.3692254455445498</v>
      </c>
      <c r="H13" s="32">
        <v>3.7542499999999999</v>
      </c>
      <c r="I13" s="32">
        <v>0</v>
      </c>
      <c r="J13" s="32">
        <v>1.1539859009900899</v>
      </c>
      <c r="K13" s="32">
        <v>8.5880862376237594</v>
      </c>
      <c r="L13" s="32">
        <v>1.65539693069306</v>
      </c>
      <c r="M13" s="32">
        <v>1.91038990099009</v>
      </c>
      <c r="N13" s="32">
        <v>0</v>
      </c>
      <c r="O13" s="32">
        <v>0.42577575247524702</v>
      </c>
      <c r="P13" s="32">
        <v>1.3245639900990001</v>
      </c>
      <c r="Q13" s="32">
        <v>0</v>
      </c>
      <c r="R13" s="32">
        <v>0</v>
      </c>
      <c r="S13" s="32">
        <v>0</v>
      </c>
      <c r="T13" s="32">
        <v>0</v>
      </c>
      <c r="U13" s="32">
        <v>0</v>
      </c>
      <c r="V13" s="32">
        <v>0</v>
      </c>
      <c r="W13" s="32">
        <v>0</v>
      </c>
      <c r="X13" s="32">
        <v>0.74657882178217805</v>
      </c>
      <c r="Y13" s="32">
        <v>4.6579816237623701</v>
      </c>
      <c r="Z13" s="32">
        <v>1.79551690693069</v>
      </c>
      <c r="AA13" s="32">
        <v>0.69439005940594001</v>
      </c>
      <c r="AB13" s="32">
        <v>5.6170701980197997</v>
      </c>
      <c r="AC13" s="32">
        <f t="shared" si="0"/>
        <v>32.325200000000002</v>
      </c>
      <c r="AD13" s="32">
        <v>15.8579118811881</v>
      </c>
      <c r="AE13" s="32">
        <f t="shared" si="1"/>
        <v>107.03691688564317</v>
      </c>
      <c r="AF13" s="19">
        <v>167.4425</v>
      </c>
      <c r="AG13" s="52"/>
      <c r="AH13" s="7">
        <f t="shared" si="2"/>
        <v>-0.36075418794127434</v>
      </c>
      <c r="AI13" s="3">
        <f t="shared" si="3"/>
        <v>0.36075418794127434</v>
      </c>
      <c r="AJ13" s="32">
        <f t="shared" si="4"/>
        <v>-60.40558311435683</v>
      </c>
      <c r="AK13" s="49">
        <f t="shared" si="5"/>
        <v>60.40558311435683</v>
      </c>
    </row>
    <row r="14" spans="1:38" x14ac:dyDescent="0.35">
      <c r="A14" s="4" t="s">
        <v>62</v>
      </c>
      <c r="B14" s="5" t="s">
        <v>85</v>
      </c>
      <c r="C14" s="5">
        <v>3</v>
      </c>
      <c r="D14" s="41">
        <v>0.4778012295270837</v>
      </c>
      <c r="E14" s="5" t="s">
        <v>9</v>
      </c>
      <c r="F14" s="32">
        <v>0.108497705555555</v>
      </c>
      <c r="G14" s="32">
        <v>1.386385</v>
      </c>
      <c r="H14" s="32">
        <v>2.0048983333333301</v>
      </c>
      <c r="I14" s="32">
        <v>0</v>
      </c>
      <c r="J14" s="32">
        <v>0</v>
      </c>
      <c r="K14" s="32">
        <v>3.6775355555555498</v>
      </c>
      <c r="L14" s="32">
        <v>1.1554599999999999</v>
      </c>
      <c r="M14" s="32">
        <v>1.0257597777777701</v>
      </c>
      <c r="N14" s="32">
        <v>0</v>
      </c>
      <c r="O14" s="32">
        <v>0.68584111111111101</v>
      </c>
      <c r="P14" s="32">
        <v>0</v>
      </c>
      <c r="Q14" s="32">
        <v>0</v>
      </c>
      <c r="R14" s="32">
        <v>0</v>
      </c>
      <c r="S14" s="32">
        <v>0</v>
      </c>
      <c r="T14" s="32">
        <v>0</v>
      </c>
      <c r="U14" s="32">
        <v>0</v>
      </c>
      <c r="V14" s="32">
        <v>0</v>
      </c>
      <c r="W14" s="32">
        <v>0</v>
      </c>
      <c r="X14" s="32">
        <v>0.29866638888888802</v>
      </c>
      <c r="Y14" s="32">
        <v>3.97156166666666</v>
      </c>
      <c r="Z14" s="32">
        <v>21.908264444444399</v>
      </c>
      <c r="AA14" s="32">
        <v>0.28859988888888799</v>
      </c>
      <c r="AB14" s="32">
        <v>0.17695511111111101</v>
      </c>
      <c r="AC14" s="32">
        <f t="shared" si="0"/>
        <v>32.325200000000002</v>
      </c>
      <c r="AD14" s="32">
        <v>37.898766666666603</v>
      </c>
      <c r="AE14" s="32">
        <f t="shared" si="1"/>
        <v>129.81193001485104</v>
      </c>
      <c r="AF14" s="19">
        <v>126.64999999999999</v>
      </c>
      <c r="AG14" s="52"/>
      <c r="AH14" s="7">
        <f t="shared" si="2"/>
        <v>2.4965890365977513E-2</v>
      </c>
      <c r="AI14" s="3">
        <f t="shared" si="3"/>
        <v>2.4965890365977513E-2</v>
      </c>
      <c r="AJ14" s="32">
        <f t="shared" si="4"/>
        <v>3.1619300148510519</v>
      </c>
      <c r="AK14" s="49">
        <f t="shared" si="5"/>
        <v>3.1619300148510519</v>
      </c>
    </row>
    <row r="15" spans="1:38" x14ac:dyDescent="0.35">
      <c r="A15" s="4" t="s">
        <v>62</v>
      </c>
      <c r="B15" s="5" t="s">
        <v>85</v>
      </c>
      <c r="C15" s="5">
        <v>3</v>
      </c>
      <c r="D15" s="41">
        <v>0.49372793717798646</v>
      </c>
      <c r="E15" s="5" t="s">
        <v>18</v>
      </c>
      <c r="F15" s="32">
        <v>0.51917566666666604</v>
      </c>
      <c r="G15" s="32">
        <v>6.6521699999999901</v>
      </c>
      <c r="H15" s="32">
        <v>1.8012600000000001</v>
      </c>
      <c r="I15" s="32">
        <v>0</v>
      </c>
      <c r="J15" s="32">
        <v>4.2216733333333298</v>
      </c>
      <c r="K15" s="32">
        <v>15.150466666666601</v>
      </c>
      <c r="L15" s="32">
        <v>6.3883266666666598</v>
      </c>
      <c r="M15" s="32">
        <v>5.0686900000000001</v>
      </c>
      <c r="N15" s="32">
        <v>0</v>
      </c>
      <c r="O15" s="32">
        <v>1.1296666666666599</v>
      </c>
      <c r="P15" s="32">
        <v>0</v>
      </c>
      <c r="Q15" s="32">
        <v>0</v>
      </c>
      <c r="R15" s="32">
        <v>0</v>
      </c>
      <c r="S15" s="32">
        <v>0</v>
      </c>
      <c r="T15" s="32">
        <v>0</v>
      </c>
      <c r="U15" s="32">
        <v>0</v>
      </c>
      <c r="V15" s="32">
        <v>0</v>
      </c>
      <c r="W15" s="32">
        <v>0</v>
      </c>
      <c r="X15" s="32">
        <v>1.4165399999999999</v>
      </c>
      <c r="Y15" s="32">
        <v>3.5676933333333301</v>
      </c>
      <c r="Z15" s="32">
        <v>19.825629999999901</v>
      </c>
      <c r="AA15" s="32">
        <v>1.33025666666666</v>
      </c>
      <c r="AB15" s="32">
        <v>0.168264</v>
      </c>
      <c r="AC15" s="32">
        <f t="shared" si="0"/>
        <v>32.325200000000002</v>
      </c>
      <c r="AD15" s="32">
        <v>37.871033333333301</v>
      </c>
      <c r="AE15" s="32">
        <f t="shared" si="1"/>
        <v>160.33558469818425</v>
      </c>
      <c r="AF15" s="19">
        <v>157.76999999999998</v>
      </c>
      <c r="AG15" s="52"/>
      <c r="AH15" s="7">
        <f t="shared" si="2"/>
        <v>1.6261549712773452E-2</v>
      </c>
      <c r="AI15" s="3">
        <f t="shared" si="3"/>
        <v>1.6261549712773452E-2</v>
      </c>
      <c r="AJ15" s="32">
        <f t="shared" si="4"/>
        <v>2.5655846981842672</v>
      </c>
      <c r="AK15" s="49">
        <f t="shared" si="5"/>
        <v>2.5655846981842672</v>
      </c>
    </row>
    <row r="16" spans="1:38" x14ac:dyDescent="0.35">
      <c r="A16" s="4" t="s">
        <v>63</v>
      </c>
      <c r="B16" s="5" t="s">
        <v>85</v>
      </c>
      <c r="C16" s="5">
        <v>4</v>
      </c>
      <c r="D16" s="41">
        <v>0.52913395302108268</v>
      </c>
      <c r="E16" s="5" t="s">
        <v>10</v>
      </c>
      <c r="F16" s="32">
        <v>0.50630647058823497</v>
      </c>
      <c r="G16" s="32">
        <v>6.4770858823529398</v>
      </c>
      <c r="H16" s="32">
        <v>3.4020129411764701</v>
      </c>
      <c r="I16" s="32">
        <v>0</v>
      </c>
      <c r="J16" s="32">
        <v>6.1999017647058796</v>
      </c>
      <c r="K16" s="32">
        <v>18.001047058823499</v>
      </c>
      <c r="L16" s="32">
        <v>10.870735294117599</v>
      </c>
      <c r="M16" s="32">
        <v>0</v>
      </c>
      <c r="N16" s="32">
        <v>0</v>
      </c>
      <c r="O16" s="32">
        <v>1.0087619999999899</v>
      </c>
      <c r="P16" s="32">
        <v>0</v>
      </c>
      <c r="Q16" s="32">
        <v>0</v>
      </c>
      <c r="R16" s="32">
        <v>0</v>
      </c>
      <c r="S16" s="32">
        <v>0</v>
      </c>
      <c r="T16" s="32">
        <v>0</v>
      </c>
      <c r="U16" s="32">
        <v>0</v>
      </c>
      <c r="V16" s="32">
        <v>0</v>
      </c>
      <c r="W16" s="32">
        <v>0</v>
      </c>
      <c r="X16" s="32">
        <v>1.34335705882352</v>
      </c>
      <c r="Y16" s="32">
        <v>2.1753282999999999</v>
      </c>
      <c r="Z16" s="32">
        <v>26.4676870588235</v>
      </c>
      <c r="AA16" s="32">
        <v>1.3444094117647001</v>
      </c>
      <c r="AB16" s="32">
        <v>0.273796294117647</v>
      </c>
      <c r="AC16" s="32">
        <f t="shared" si="0"/>
        <v>32.325200000000002</v>
      </c>
      <c r="AD16" s="32">
        <v>32.508694117647003</v>
      </c>
      <c r="AE16" s="32">
        <f t="shared" si="1"/>
        <v>165.80386201779214</v>
      </c>
      <c r="AF16" s="19">
        <v>166.86500000000001</v>
      </c>
      <c r="AG16" s="52"/>
      <c r="AH16" s="7">
        <f t="shared" si="2"/>
        <v>-6.3592603734028549E-3</v>
      </c>
      <c r="AI16" s="3">
        <f t="shared" si="3"/>
        <v>6.3592603734028549E-3</v>
      </c>
      <c r="AJ16" s="32">
        <f t="shared" si="4"/>
        <v>-1.0611379822078675</v>
      </c>
      <c r="AK16" s="49">
        <f t="shared" si="5"/>
        <v>1.0611379822078675</v>
      </c>
    </row>
    <row r="17" spans="1:37" x14ac:dyDescent="0.35">
      <c r="A17" s="4" t="s">
        <v>93</v>
      </c>
      <c r="B17" s="5" t="s">
        <v>117</v>
      </c>
      <c r="C17" s="5">
        <v>1</v>
      </c>
      <c r="D17" s="41">
        <v>1</v>
      </c>
      <c r="E17" s="5" t="s">
        <v>99</v>
      </c>
      <c r="F17" s="32">
        <v>1.04861</v>
      </c>
      <c r="G17" s="32">
        <v>14.109500000000001</v>
      </c>
      <c r="H17" s="32">
        <v>3.3797600000000001</v>
      </c>
      <c r="I17" s="32">
        <v>0</v>
      </c>
      <c r="J17" s="32">
        <v>1.7034400000000001</v>
      </c>
      <c r="K17" s="32">
        <v>23.253799999999998</v>
      </c>
      <c r="L17" s="32">
        <v>15.4892</v>
      </c>
      <c r="M17" s="32">
        <v>5.1949199999999998</v>
      </c>
      <c r="N17" s="32">
        <v>2.01627</v>
      </c>
      <c r="O17" s="32">
        <v>2.6205699999999998</v>
      </c>
      <c r="P17" s="32">
        <v>1.3039799999999999</v>
      </c>
      <c r="Q17" s="32">
        <v>0</v>
      </c>
      <c r="R17" s="32">
        <v>0</v>
      </c>
      <c r="S17" s="32">
        <v>0</v>
      </c>
      <c r="T17" s="32">
        <v>1.4745200000000001</v>
      </c>
      <c r="U17" s="32">
        <v>0.52732100000000004</v>
      </c>
      <c r="V17" s="32">
        <v>0</v>
      </c>
      <c r="W17" s="32">
        <v>0</v>
      </c>
      <c r="X17" s="32">
        <v>2.8817300000000001</v>
      </c>
      <c r="Y17" s="32">
        <v>2.8305630000000002</v>
      </c>
      <c r="Z17" s="32">
        <v>10.34788</v>
      </c>
      <c r="AA17" s="32">
        <v>2.5463300000000002</v>
      </c>
      <c r="AB17" s="32">
        <v>0.35159699999999999</v>
      </c>
      <c r="AC17" s="32">
        <f t="shared" si="0"/>
        <v>32.325200000000002</v>
      </c>
      <c r="AD17" s="32">
        <v>35.360700000000001</v>
      </c>
      <c r="AE17" s="32">
        <f t="shared" si="1"/>
        <v>181.66542936485118</v>
      </c>
      <c r="AF17" s="19">
        <v>118.62759999999999</v>
      </c>
      <c r="AG17" s="52"/>
      <c r="AH17" s="7">
        <f t="shared" si="2"/>
        <v>0.53139260479729167</v>
      </c>
      <c r="AI17" s="3">
        <f t="shared" si="3"/>
        <v>0.53139260479729167</v>
      </c>
      <c r="AJ17" s="32">
        <f t="shared" si="4"/>
        <v>63.037829364851191</v>
      </c>
      <c r="AK17" s="49">
        <f t="shared" si="5"/>
        <v>63.037829364851191</v>
      </c>
    </row>
    <row r="18" spans="1:37" x14ac:dyDescent="0.35">
      <c r="A18" s="4" t="s">
        <v>1</v>
      </c>
      <c r="B18" s="5" t="s">
        <v>117</v>
      </c>
      <c r="C18" s="5">
        <v>2</v>
      </c>
      <c r="D18" s="41">
        <v>0.928063678372953</v>
      </c>
      <c r="E18" s="5" t="s">
        <v>100</v>
      </c>
      <c r="F18" s="32">
        <v>0.38505049999999902</v>
      </c>
      <c r="G18" s="32">
        <v>4.9062999999999999</v>
      </c>
      <c r="H18" s="32">
        <v>5.59423E-2</v>
      </c>
      <c r="I18" s="32">
        <v>4.9999950000000001E-2</v>
      </c>
      <c r="J18" s="32">
        <v>0</v>
      </c>
      <c r="K18" s="32">
        <v>11.870799999999999</v>
      </c>
      <c r="L18" s="32">
        <v>4.3620400000000004</v>
      </c>
      <c r="M18" s="32">
        <v>2.980245</v>
      </c>
      <c r="N18" s="32">
        <v>0</v>
      </c>
      <c r="O18" s="32">
        <v>0.35470049999999997</v>
      </c>
      <c r="P18" s="32">
        <v>0.9757825</v>
      </c>
      <c r="Q18" s="32">
        <v>0</v>
      </c>
      <c r="R18" s="32">
        <v>0</v>
      </c>
      <c r="S18" s="32">
        <v>0</v>
      </c>
      <c r="T18" s="32">
        <v>0</v>
      </c>
      <c r="U18" s="32">
        <v>0</v>
      </c>
      <c r="V18" s="32">
        <v>0</v>
      </c>
      <c r="W18" s="32">
        <v>1.262035</v>
      </c>
      <c r="X18" s="32">
        <v>1.0056149999999999</v>
      </c>
      <c r="Y18" s="32">
        <v>9.1732499999999995E-2</v>
      </c>
      <c r="Z18" s="32">
        <v>0.58128369699999904</v>
      </c>
      <c r="AA18" s="32">
        <v>0.98128300000000002</v>
      </c>
      <c r="AB18" s="32">
        <v>6.2273849999999999E-2</v>
      </c>
      <c r="AC18" s="32">
        <f t="shared" si="0"/>
        <v>32.325200000000002</v>
      </c>
      <c r="AD18" s="32">
        <v>30.343299999999999</v>
      </c>
      <c r="AE18" s="32">
        <f t="shared" si="1"/>
        <v>115.49312216185118</v>
      </c>
      <c r="AF18" s="19">
        <v>163.49333333333334</v>
      </c>
      <c r="AG18" s="52"/>
      <c r="AH18" s="7">
        <f t="shared" si="2"/>
        <v>-0.29359124432076023</v>
      </c>
      <c r="AI18" s="3">
        <f t="shared" si="3"/>
        <v>0.29359124432076023</v>
      </c>
      <c r="AJ18" s="32">
        <f t="shared" si="4"/>
        <v>-48.000211171482164</v>
      </c>
      <c r="AK18" s="49">
        <f t="shared" si="5"/>
        <v>48.000211171482164</v>
      </c>
    </row>
    <row r="19" spans="1:37" x14ac:dyDescent="0.35">
      <c r="A19" s="4" t="s">
        <v>119</v>
      </c>
      <c r="B19" s="5" t="s">
        <v>85</v>
      </c>
      <c r="C19" s="5">
        <v>4</v>
      </c>
      <c r="D19" s="41">
        <v>0.71810977168450973</v>
      </c>
      <c r="E19" s="5" t="s">
        <v>101</v>
      </c>
      <c r="F19" s="32">
        <v>0.55984408333333302</v>
      </c>
      <c r="G19" s="32">
        <v>7.1750266666666596</v>
      </c>
      <c r="H19" s="32">
        <v>3.5120966666666602</v>
      </c>
      <c r="I19" s="32">
        <v>0</v>
      </c>
      <c r="J19" s="32">
        <v>2.2732033333333299</v>
      </c>
      <c r="K19" s="32">
        <v>14.669416666666599</v>
      </c>
      <c r="L19" s="32">
        <v>7.1203508333333296</v>
      </c>
      <c r="M19" s="32">
        <v>0</v>
      </c>
      <c r="N19" s="32">
        <v>0</v>
      </c>
      <c r="O19" s="32">
        <v>0.98036966666666603</v>
      </c>
      <c r="P19" s="32">
        <v>0</v>
      </c>
      <c r="Q19" s="32">
        <v>0</v>
      </c>
      <c r="R19" s="32">
        <v>0</v>
      </c>
      <c r="S19" s="32">
        <v>0</v>
      </c>
      <c r="T19" s="32">
        <v>0</v>
      </c>
      <c r="U19" s="32">
        <v>0</v>
      </c>
      <c r="V19" s="32">
        <v>0</v>
      </c>
      <c r="W19" s="32">
        <v>0</v>
      </c>
      <c r="X19" s="32">
        <v>1.5193241666666599</v>
      </c>
      <c r="Y19" s="32">
        <v>2.84370516666666</v>
      </c>
      <c r="Z19" s="32">
        <v>18.0319425</v>
      </c>
      <c r="AA19" s="32">
        <v>1.19024</v>
      </c>
      <c r="AB19" s="32">
        <v>0.1299505</v>
      </c>
      <c r="AC19" s="32">
        <f t="shared" si="0"/>
        <v>32.325200000000002</v>
      </c>
      <c r="AD19" s="32">
        <v>29.584</v>
      </c>
      <c r="AE19" s="32">
        <f t="shared" si="1"/>
        <v>144.81420861485108</v>
      </c>
      <c r="AF19" s="19">
        <v>172.56333333333336</v>
      </c>
      <c r="AG19" s="52"/>
      <c r="AH19" s="7">
        <f t="shared" si="2"/>
        <v>-0.16080545143898245</v>
      </c>
      <c r="AI19" s="3">
        <f t="shared" si="3"/>
        <v>0.16080545143898245</v>
      </c>
      <c r="AJ19" s="32">
        <f t="shared" si="4"/>
        <v>-27.749124718482278</v>
      </c>
      <c r="AK19" s="49">
        <f t="shared" si="5"/>
        <v>27.749124718482278</v>
      </c>
    </row>
    <row r="20" spans="1:37" x14ac:dyDescent="0.35">
      <c r="A20" s="4" t="s">
        <v>119</v>
      </c>
      <c r="B20" s="5" t="s">
        <v>85</v>
      </c>
      <c r="C20" s="5">
        <v>4</v>
      </c>
      <c r="D20" s="41">
        <v>0.2630181132342978</v>
      </c>
      <c r="E20" s="5" t="s">
        <v>102</v>
      </c>
      <c r="F20" s="32">
        <v>0.83684700000000001</v>
      </c>
      <c r="G20" s="32">
        <v>10.703099999999999</v>
      </c>
      <c r="H20" s="32">
        <v>0.93889800000000001</v>
      </c>
      <c r="I20" s="32">
        <v>0</v>
      </c>
      <c r="J20" s="32">
        <v>3.8290199999999999</v>
      </c>
      <c r="K20" s="32">
        <v>25.628299999999999</v>
      </c>
      <c r="L20" s="32">
        <v>20.652899999999999</v>
      </c>
      <c r="M20" s="32">
        <v>0</v>
      </c>
      <c r="N20" s="32">
        <v>0</v>
      </c>
      <c r="O20" s="32">
        <v>1.32348</v>
      </c>
      <c r="P20" s="32">
        <v>0</v>
      </c>
      <c r="Q20" s="32">
        <v>0</v>
      </c>
      <c r="R20" s="32">
        <v>0</v>
      </c>
      <c r="S20" s="32">
        <v>0</v>
      </c>
      <c r="T20" s="32">
        <v>0</v>
      </c>
      <c r="U20" s="32">
        <v>0</v>
      </c>
      <c r="V20" s="32">
        <v>0</v>
      </c>
      <c r="W20" s="32">
        <v>0</v>
      </c>
      <c r="X20" s="32">
        <v>2.2905700000000002</v>
      </c>
      <c r="Y20" s="32">
        <v>0.81845099999999904</v>
      </c>
      <c r="Z20" s="32">
        <v>6.3818400000000004</v>
      </c>
      <c r="AA20" s="32">
        <v>2.15585</v>
      </c>
      <c r="AB20" s="32">
        <v>7.46222E-2</v>
      </c>
      <c r="AC20" s="32">
        <f t="shared" si="0"/>
        <v>32.325200000000002</v>
      </c>
      <c r="AD20" s="32">
        <v>33.204300000000003</v>
      </c>
      <c r="AE20" s="32">
        <f t="shared" si="1"/>
        <v>164.06291656485118</v>
      </c>
      <c r="AF20" s="19">
        <v>175.45499999999998</v>
      </c>
      <c r="AG20" s="52"/>
      <c r="AH20" s="7">
        <f t="shared" si="2"/>
        <v>-6.4928804737105272E-2</v>
      </c>
      <c r="AI20" s="3">
        <f t="shared" si="3"/>
        <v>6.4928804737105272E-2</v>
      </c>
      <c r="AJ20" s="32">
        <f t="shared" si="4"/>
        <v>-11.392083435148805</v>
      </c>
      <c r="AK20" s="49">
        <f t="shared" si="5"/>
        <v>11.392083435148805</v>
      </c>
    </row>
    <row r="21" spans="1:37" x14ac:dyDescent="0.35">
      <c r="A21" s="4" t="s">
        <v>14</v>
      </c>
      <c r="B21" s="5" t="s">
        <v>37</v>
      </c>
      <c r="C21" s="5">
        <v>2</v>
      </c>
      <c r="D21" s="41">
        <v>0.99999553573421551</v>
      </c>
      <c r="E21" s="5" t="s">
        <v>103</v>
      </c>
      <c r="F21" s="32">
        <v>0.88661900000000005</v>
      </c>
      <c r="G21" s="32">
        <v>11.305999999999999</v>
      </c>
      <c r="H21" s="32">
        <v>6.1510349999999998E-2</v>
      </c>
      <c r="I21" s="32">
        <v>0.118604</v>
      </c>
      <c r="J21" s="32">
        <v>0</v>
      </c>
      <c r="K21" s="32">
        <v>26.775749999999999</v>
      </c>
      <c r="L21" s="32">
        <v>5.9740200000000003</v>
      </c>
      <c r="M21" s="32">
        <v>0</v>
      </c>
      <c r="N21" s="32">
        <v>0</v>
      </c>
      <c r="O21" s="32">
        <v>8.9753999999999997E-3</v>
      </c>
      <c r="P21" s="32">
        <v>8.3394700000000004</v>
      </c>
      <c r="Q21" s="32">
        <v>0</v>
      </c>
      <c r="R21" s="32">
        <v>0</v>
      </c>
      <c r="S21" s="32">
        <v>3.5497700000000001</v>
      </c>
      <c r="T21" s="32">
        <v>0</v>
      </c>
      <c r="U21" s="32">
        <v>0</v>
      </c>
      <c r="V21" s="32">
        <v>0</v>
      </c>
      <c r="W21" s="32">
        <v>0</v>
      </c>
      <c r="X21" s="32">
        <v>2.51729</v>
      </c>
      <c r="Y21" s="32">
        <v>7.9348450000000001E-2</v>
      </c>
      <c r="Z21" s="32">
        <v>0.99122849999999996</v>
      </c>
      <c r="AA21" s="32">
        <v>2.3581300000000001</v>
      </c>
      <c r="AB21" s="32">
        <v>0.30253600000000003</v>
      </c>
      <c r="AC21" s="32">
        <f t="shared" si="0"/>
        <v>32.325200000000002</v>
      </c>
      <c r="AD21" s="32">
        <v>36.276600000000002</v>
      </c>
      <c r="AE21" s="32">
        <f t="shared" si="1"/>
        <v>154.77059006485118</v>
      </c>
      <c r="AF21" s="19">
        <v>173.26666666666668</v>
      </c>
      <c r="AG21" s="52"/>
      <c r="AH21" s="7">
        <f t="shared" si="2"/>
        <v>-0.1067491916226366</v>
      </c>
      <c r="AI21" s="3">
        <f t="shared" si="3"/>
        <v>0.1067491916226366</v>
      </c>
      <c r="AJ21" s="32">
        <f t="shared" si="4"/>
        <v>-18.496076601815503</v>
      </c>
      <c r="AK21" s="49">
        <f t="shared" si="5"/>
        <v>18.496076601815503</v>
      </c>
    </row>
    <row r="22" spans="1:37" x14ac:dyDescent="0.35">
      <c r="A22" s="4" t="s">
        <v>15</v>
      </c>
      <c r="B22" s="5" t="s">
        <v>37</v>
      </c>
      <c r="C22" s="5">
        <v>3</v>
      </c>
      <c r="D22" s="41">
        <v>0.95922908582672817</v>
      </c>
      <c r="E22" s="5" t="s">
        <v>104</v>
      </c>
      <c r="F22" s="32">
        <v>0.54121300000000006</v>
      </c>
      <c r="G22" s="32">
        <v>6.91751</v>
      </c>
      <c r="H22" s="32">
        <v>0.56114699999999995</v>
      </c>
      <c r="I22" s="32">
        <v>0</v>
      </c>
      <c r="J22" s="32">
        <v>0.26350099999999999</v>
      </c>
      <c r="K22" s="32">
        <v>20.6328</v>
      </c>
      <c r="L22" s="32">
        <v>11.249000000000001</v>
      </c>
      <c r="M22" s="32">
        <v>0.97501300000000002</v>
      </c>
      <c r="N22" s="32">
        <v>0</v>
      </c>
      <c r="O22" s="32">
        <v>2.70235</v>
      </c>
      <c r="P22" s="32">
        <v>0</v>
      </c>
      <c r="Q22" s="32">
        <v>0</v>
      </c>
      <c r="R22" s="32">
        <v>0</v>
      </c>
      <c r="S22" s="32">
        <v>0</v>
      </c>
      <c r="T22" s="32">
        <v>0</v>
      </c>
      <c r="U22" s="32">
        <v>0</v>
      </c>
      <c r="V22" s="32">
        <v>0</v>
      </c>
      <c r="W22" s="32">
        <v>1.04308</v>
      </c>
      <c r="X22" s="32">
        <v>1.5202</v>
      </c>
      <c r="Y22" s="32">
        <v>0.61611199999999999</v>
      </c>
      <c r="Z22" s="32">
        <v>3.1272829999999998</v>
      </c>
      <c r="AA22" s="32">
        <v>1.3471599999999999</v>
      </c>
      <c r="AB22" s="32">
        <v>8.8571099999999996E-3</v>
      </c>
      <c r="AC22" s="32">
        <f t="shared" si="0"/>
        <v>32.325200000000002</v>
      </c>
      <c r="AD22" s="32">
        <v>30.081299999999999</v>
      </c>
      <c r="AE22" s="32">
        <f t="shared" si="1"/>
        <v>136.81126447485119</v>
      </c>
      <c r="AF22" s="19">
        <v>159.4366666666667</v>
      </c>
      <c r="AG22" s="52"/>
      <c r="AH22" s="7">
        <f t="shared" si="2"/>
        <v>-0.14190839952216452</v>
      </c>
      <c r="AI22" s="3">
        <f t="shared" si="3"/>
        <v>0.14190839952216452</v>
      </c>
      <c r="AJ22" s="32">
        <f t="shared" si="4"/>
        <v>-22.62540219181551</v>
      </c>
      <c r="AK22" s="49">
        <f t="shared" si="5"/>
        <v>22.62540219181551</v>
      </c>
    </row>
    <row r="23" spans="1:37" x14ac:dyDescent="0.35">
      <c r="A23" s="4" t="s">
        <v>4</v>
      </c>
      <c r="B23" s="5" t="s">
        <v>37</v>
      </c>
      <c r="C23" s="5">
        <v>1</v>
      </c>
      <c r="D23" s="41">
        <v>1</v>
      </c>
      <c r="E23" s="5" t="s">
        <v>105</v>
      </c>
      <c r="F23" s="32">
        <v>0.83107699999999995</v>
      </c>
      <c r="G23" s="32">
        <v>10.7638</v>
      </c>
      <c r="H23" s="32">
        <v>7.4244500000000002</v>
      </c>
      <c r="I23" s="32">
        <v>0</v>
      </c>
      <c r="J23" s="32">
        <v>2.6809599999999998</v>
      </c>
      <c r="K23" s="32">
        <v>37.764200000000002</v>
      </c>
      <c r="L23" s="32">
        <v>1.7927900000000001</v>
      </c>
      <c r="M23" s="32">
        <v>0</v>
      </c>
      <c r="N23" s="32">
        <v>0</v>
      </c>
      <c r="O23" s="32">
        <v>1.1486700000000001</v>
      </c>
      <c r="P23" s="32">
        <v>10.251300000000001</v>
      </c>
      <c r="Q23" s="32">
        <v>0</v>
      </c>
      <c r="R23" s="32">
        <v>0</v>
      </c>
      <c r="S23" s="32">
        <v>0</v>
      </c>
      <c r="T23" s="32">
        <v>0</v>
      </c>
      <c r="U23" s="32">
        <v>0</v>
      </c>
      <c r="V23" s="32">
        <v>0</v>
      </c>
      <c r="W23" s="32">
        <v>0</v>
      </c>
      <c r="X23" s="32">
        <v>2.3770500000000001</v>
      </c>
      <c r="Y23" s="32">
        <v>6.3654099999999998</v>
      </c>
      <c r="Z23" s="32">
        <v>5.3778499999999996</v>
      </c>
      <c r="AA23" s="32">
        <v>2.2104599999999999</v>
      </c>
      <c r="AB23" s="32">
        <v>0.33644600000000002</v>
      </c>
      <c r="AC23" s="32">
        <f t="shared" si="0"/>
        <v>32.325200000000002</v>
      </c>
      <c r="AD23" s="32">
        <v>37.241300000000003</v>
      </c>
      <c r="AE23" s="32">
        <f t="shared" si="1"/>
        <v>181.79050136485117</v>
      </c>
      <c r="AF23" s="19">
        <v>172.84</v>
      </c>
      <c r="AG23" s="52"/>
      <c r="AH23" s="7">
        <f t="shared" si="2"/>
        <v>5.1784895654079864E-2</v>
      </c>
      <c r="AI23" s="3">
        <f t="shared" si="3"/>
        <v>5.1784895654079864E-2</v>
      </c>
      <c r="AJ23" s="32">
        <f t="shared" si="4"/>
        <v>8.9505013648511635</v>
      </c>
      <c r="AK23" s="49">
        <f t="shared" si="5"/>
        <v>8.9505013648511635</v>
      </c>
    </row>
    <row r="24" spans="1:37" x14ac:dyDescent="0.35">
      <c r="A24" s="4" t="s">
        <v>0</v>
      </c>
      <c r="B24" s="5" t="s">
        <v>117</v>
      </c>
      <c r="C24" s="5">
        <v>1</v>
      </c>
      <c r="D24" s="41">
        <v>1</v>
      </c>
      <c r="E24" s="5" t="s">
        <v>106</v>
      </c>
      <c r="F24" s="32">
        <v>0.56277279999999996</v>
      </c>
      <c r="G24" s="32">
        <v>7.3216060000000001</v>
      </c>
      <c r="H24" s="32">
        <v>4.1832539999999998</v>
      </c>
      <c r="I24" s="32">
        <v>0</v>
      </c>
      <c r="J24" s="32">
        <v>1.82694</v>
      </c>
      <c r="K24" s="32">
        <v>16.750039999999998</v>
      </c>
      <c r="L24" s="32">
        <v>11.42948</v>
      </c>
      <c r="M24" s="32">
        <v>0</v>
      </c>
      <c r="N24" s="32">
        <v>0</v>
      </c>
      <c r="O24" s="32">
        <v>1.686666</v>
      </c>
      <c r="P24" s="32">
        <v>0</v>
      </c>
      <c r="Q24" s="32">
        <v>0</v>
      </c>
      <c r="R24" s="32">
        <v>0</v>
      </c>
      <c r="S24" s="32">
        <v>0</v>
      </c>
      <c r="T24" s="32">
        <v>0</v>
      </c>
      <c r="U24" s="32">
        <v>0</v>
      </c>
      <c r="V24" s="32">
        <v>0</v>
      </c>
      <c r="W24" s="32">
        <v>0</v>
      </c>
      <c r="X24" s="32">
        <v>1.4695819999999999</v>
      </c>
      <c r="Y24" s="32">
        <v>2.0873721999999999</v>
      </c>
      <c r="Z24" s="32">
        <v>21.476662000000001</v>
      </c>
      <c r="AA24" s="32">
        <v>1.397248</v>
      </c>
      <c r="AB24" s="32">
        <v>1.0785823999999999</v>
      </c>
      <c r="AC24" s="32">
        <f t="shared" si="0"/>
        <v>32.325200000000002</v>
      </c>
      <c r="AD24" s="32">
        <v>29.42606</v>
      </c>
      <c r="AE24" s="32">
        <f t="shared" si="1"/>
        <v>155.92100376485118</v>
      </c>
      <c r="AF24" s="19">
        <v>156.26</v>
      </c>
      <c r="AG24" s="52"/>
      <c r="AH24" s="7">
        <f t="shared" si="2"/>
        <v>-2.169437060980496E-3</v>
      </c>
      <c r="AI24" s="3">
        <f t="shared" si="3"/>
        <v>2.169437060980496E-3</v>
      </c>
      <c r="AJ24" s="32">
        <f t="shared" si="4"/>
        <v>-0.33899623514881227</v>
      </c>
      <c r="AK24" s="49">
        <f t="shared" si="5"/>
        <v>0.33899623514881227</v>
      </c>
    </row>
    <row r="25" spans="1:37" x14ac:dyDescent="0.35">
      <c r="A25" s="4" t="s">
        <v>64</v>
      </c>
      <c r="B25" s="5" t="s">
        <v>85</v>
      </c>
      <c r="C25" s="5">
        <v>2</v>
      </c>
      <c r="D25" s="41">
        <v>0.66369619201905761</v>
      </c>
      <c r="E25" s="5" t="s">
        <v>12</v>
      </c>
      <c r="F25" s="32">
        <v>0.69897938095238099</v>
      </c>
      <c r="G25" s="32">
        <v>8.9226200000000002</v>
      </c>
      <c r="H25" s="32">
        <v>1.2366280952380899</v>
      </c>
      <c r="I25" s="32">
        <v>3.0603604761904701E-3</v>
      </c>
      <c r="J25" s="32">
        <v>0</v>
      </c>
      <c r="K25" s="32">
        <v>26.1493476190476</v>
      </c>
      <c r="L25" s="32">
        <v>24.646552380952301</v>
      </c>
      <c r="M25" s="32">
        <v>0.36613228571428502</v>
      </c>
      <c r="N25" s="32">
        <v>0</v>
      </c>
      <c r="O25" s="32">
        <v>0.34170399999999901</v>
      </c>
      <c r="P25" s="32">
        <v>0.12692990476190399</v>
      </c>
      <c r="Q25" s="32">
        <v>0</v>
      </c>
      <c r="R25" s="32">
        <v>0</v>
      </c>
      <c r="S25" s="32">
        <v>0</v>
      </c>
      <c r="T25" s="32">
        <v>0</v>
      </c>
      <c r="U25" s="32">
        <v>0</v>
      </c>
      <c r="V25" s="32">
        <v>0</v>
      </c>
      <c r="W25" s="32">
        <v>0</v>
      </c>
      <c r="X25" s="32">
        <v>2.0481252380952299</v>
      </c>
      <c r="Y25" s="32">
        <v>1.3852648571428501</v>
      </c>
      <c r="Z25" s="32">
        <v>6.76812476190476</v>
      </c>
      <c r="AA25" s="32">
        <v>1.8587028571428501</v>
      </c>
      <c r="AB25" s="32">
        <v>0.88392666666666597</v>
      </c>
      <c r="AC25" s="32">
        <f t="shared" si="0"/>
        <v>32.325200000000002</v>
      </c>
      <c r="AD25" s="32">
        <v>35.038919047618997</v>
      </c>
      <c r="AE25" s="32">
        <f t="shared" si="1"/>
        <v>165.69975582056526</v>
      </c>
      <c r="AF25" s="19">
        <v>170.56</v>
      </c>
      <c r="AG25" s="52"/>
      <c r="AH25" s="7">
        <f t="shared" si="2"/>
        <v>-2.8495803115822844E-2</v>
      </c>
      <c r="AI25" s="3">
        <f t="shared" si="3"/>
        <v>2.8495803115822844E-2</v>
      </c>
      <c r="AJ25" s="32">
        <f t="shared" si="4"/>
        <v>-4.8602441794347442</v>
      </c>
      <c r="AK25" s="49">
        <f t="shared" si="5"/>
        <v>4.8602441794347442</v>
      </c>
    </row>
    <row r="26" spans="1:37" x14ac:dyDescent="0.35">
      <c r="A26" s="4" t="s">
        <v>64</v>
      </c>
      <c r="B26" s="5" t="s">
        <v>85</v>
      </c>
      <c r="C26" s="5">
        <v>2</v>
      </c>
      <c r="D26" s="41">
        <v>0.33630380798094234</v>
      </c>
      <c r="E26" s="5" t="s">
        <v>20</v>
      </c>
      <c r="F26" s="32">
        <v>0.885827238095238</v>
      </c>
      <c r="G26" s="32">
        <v>11.2898999999999</v>
      </c>
      <c r="H26" s="32">
        <v>3.25877476190476</v>
      </c>
      <c r="I26" s="32">
        <v>0</v>
      </c>
      <c r="J26" s="32">
        <v>0</v>
      </c>
      <c r="K26" s="32">
        <v>25.417414285714202</v>
      </c>
      <c r="L26" s="32">
        <v>6.42686714285714</v>
      </c>
      <c r="M26" s="32">
        <v>6.1074704761904703</v>
      </c>
      <c r="N26" s="32">
        <v>0</v>
      </c>
      <c r="O26" s="32">
        <v>2.1018104761904701</v>
      </c>
      <c r="P26" s="32">
        <v>5.4190709523809497</v>
      </c>
      <c r="Q26" s="32">
        <v>0</v>
      </c>
      <c r="R26" s="32">
        <v>0.14989557142857099</v>
      </c>
      <c r="S26" s="32">
        <v>0</v>
      </c>
      <c r="T26" s="32">
        <v>1.1436938095238101</v>
      </c>
      <c r="U26" s="32">
        <v>0</v>
      </c>
      <c r="V26" s="32">
        <v>0</v>
      </c>
      <c r="W26" s="32">
        <v>0</v>
      </c>
      <c r="X26" s="32">
        <v>2.38561047619047</v>
      </c>
      <c r="Y26" s="32">
        <v>3.65218523809523</v>
      </c>
      <c r="Z26" s="32">
        <v>16.593972380952302</v>
      </c>
      <c r="AA26" s="32">
        <v>2.2854190476190399</v>
      </c>
      <c r="AB26" s="32">
        <v>1.0051741428571399</v>
      </c>
      <c r="AC26" s="32">
        <f t="shared" si="0"/>
        <v>32.325200000000002</v>
      </c>
      <c r="AD26" s="32">
        <v>33.3271047619047</v>
      </c>
      <c r="AE26" s="32">
        <f t="shared" si="1"/>
        <v>176.67492912675556</v>
      </c>
      <c r="AF26" s="19">
        <v>174.62666666666667</v>
      </c>
      <c r="AG26" s="52"/>
      <c r="AH26" s="7">
        <f t="shared" si="2"/>
        <v>1.1729379591255015E-2</v>
      </c>
      <c r="AI26" s="3">
        <f t="shared" si="3"/>
        <v>1.1729379591255015E-2</v>
      </c>
      <c r="AJ26" s="32">
        <f t="shared" si="4"/>
        <v>2.0482624600888926</v>
      </c>
      <c r="AK26" s="49">
        <f t="shared" si="5"/>
        <v>2.0482624600888926</v>
      </c>
    </row>
    <row r="27" spans="1:37" x14ac:dyDescent="0.35">
      <c r="A27" s="4" t="s">
        <v>3</v>
      </c>
      <c r="B27" s="5" t="s">
        <v>85</v>
      </c>
      <c r="C27" s="5">
        <v>1</v>
      </c>
      <c r="D27" s="41">
        <v>1</v>
      </c>
      <c r="E27" s="5" t="s">
        <v>228</v>
      </c>
      <c r="F27" s="32">
        <v>0.75859399999999999</v>
      </c>
      <c r="G27" s="32">
        <v>10.195</v>
      </c>
      <c r="H27" s="32">
        <v>4.1280200000000002</v>
      </c>
      <c r="I27" s="32">
        <v>0</v>
      </c>
      <c r="J27" s="32">
        <v>1.28573</v>
      </c>
      <c r="K27" s="32">
        <v>24.624500000000001</v>
      </c>
      <c r="L27" s="32">
        <v>16.060500000000001</v>
      </c>
      <c r="M27" s="32">
        <v>1.0808899999999999</v>
      </c>
      <c r="N27" s="32">
        <v>0</v>
      </c>
      <c r="O27" s="32">
        <v>3.0405199999999999</v>
      </c>
      <c r="P27" s="32">
        <v>0.37472</v>
      </c>
      <c r="Q27" s="32">
        <v>0</v>
      </c>
      <c r="R27" s="32">
        <v>0</v>
      </c>
      <c r="S27" s="32">
        <v>0</v>
      </c>
      <c r="T27" s="32">
        <v>0</v>
      </c>
      <c r="U27" s="32">
        <v>0</v>
      </c>
      <c r="V27" s="32">
        <v>0</v>
      </c>
      <c r="W27" s="32">
        <v>0</v>
      </c>
      <c r="X27" s="32">
        <v>2.0890200000000001</v>
      </c>
      <c r="Y27" s="32">
        <v>4.1293600000000001</v>
      </c>
      <c r="Z27" s="32">
        <v>16.588159999999998</v>
      </c>
      <c r="AA27" s="32">
        <v>1.92252</v>
      </c>
      <c r="AB27" s="32">
        <v>0.280611</v>
      </c>
      <c r="AC27" s="32">
        <f t="shared" si="0"/>
        <v>32.325200000000002</v>
      </c>
      <c r="AD27" s="32">
        <v>37.111499999999999</v>
      </c>
      <c r="AE27" s="32">
        <f t="shared" si="1"/>
        <v>178.89438336485119</v>
      </c>
      <c r="AF27" s="19">
        <v>175.53</v>
      </c>
      <c r="AG27" s="52"/>
      <c r="AH27" s="7">
        <f t="shared" si="2"/>
        <v>1.9166999173082625E-2</v>
      </c>
      <c r="AI27" s="3">
        <f t="shared" si="3"/>
        <v>1.9166999173082625E-2</v>
      </c>
      <c r="AJ27" s="32">
        <f t="shared" si="4"/>
        <v>3.3643833648511929</v>
      </c>
      <c r="AK27" s="49">
        <f t="shared" si="5"/>
        <v>3.3643833648511929</v>
      </c>
    </row>
    <row r="28" spans="1:37" ht="15" thickBot="1" x14ac:dyDescent="0.4">
      <c r="A28" s="41" t="s">
        <v>120</v>
      </c>
      <c r="B28" s="41" t="s">
        <v>117</v>
      </c>
      <c r="C28" s="5">
        <v>6</v>
      </c>
      <c r="D28" s="41">
        <v>0.53919490683131044</v>
      </c>
      <c r="E28" s="5" t="s">
        <v>107</v>
      </c>
      <c r="F28" s="32">
        <v>0.736546809999999</v>
      </c>
      <c r="G28" s="32">
        <v>9.4249843999999996</v>
      </c>
      <c r="H28" s="32">
        <v>7.9887804999999998</v>
      </c>
      <c r="I28" s="32">
        <v>0</v>
      </c>
      <c r="J28" s="32">
        <v>7.3576903999999998E-6</v>
      </c>
      <c r="K28" s="32">
        <v>19.206927999999898</v>
      </c>
      <c r="L28" s="32">
        <v>7.2369988000000101</v>
      </c>
      <c r="M28" s="32">
        <v>5.5494817999999899</v>
      </c>
      <c r="N28" s="32">
        <v>0.193846879999999</v>
      </c>
      <c r="O28" s="32">
        <v>3.1806675999999898</v>
      </c>
      <c r="P28" s="32">
        <v>0.68710185999999895</v>
      </c>
      <c r="Q28" s="32">
        <v>0</v>
      </c>
      <c r="R28" s="32">
        <v>0</v>
      </c>
      <c r="S28" s="32">
        <v>6.8229037999999895E-2</v>
      </c>
      <c r="T28" s="32">
        <v>0.37053814999999901</v>
      </c>
      <c r="U28" s="32">
        <v>0.54079529999999898</v>
      </c>
      <c r="V28" s="32">
        <v>0</v>
      </c>
      <c r="W28" s="32">
        <v>0</v>
      </c>
      <c r="X28" s="32">
        <v>2.0186497000000001</v>
      </c>
      <c r="Y28" s="32">
        <v>3.6889037999999901</v>
      </c>
      <c r="Z28" s="32">
        <v>11.7401736</v>
      </c>
      <c r="AA28" s="32">
        <v>1.7651475999999999</v>
      </c>
      <c r="AB28" s="32">
        <v>1.7664264999999899</v>
      </c>
      <c r="AC28" s="32">
        <f t="shared" si="0"/>
        <v>32.325200000000002</v>
      </c>
      <c r="AD28" s="32">
        <v>30.305765000000001</v>
      </c>
      <c r="AE28" s="32">
        <f t="shared" si="1"/>
        <v>161.69471106054147</v>
      </c>
      <c r="AF28" s="19">
        <v>137.49166666666667</v>
      </c>
      <c r="AG28" s="52"/>
      <c r="AH28" s="7">
        <f t="shared" si="2"/>
        <v>0.17603280970149554</v>
      </c>
      <c r="AI28" s="3">
        <f t="shared" si="3"/>
        <v>0.17603280970149554</v>
      </c>
      <c r="AJ28" s="32">
        <f t="shared" si="4"/>
        <v>24.203044393874791</v>
      </c>
      <c r="AK28" s="49">
        <f t="shared" si="5"/>
        <v>24.203044393874791</v>
      </c>
    </row>
    <row r="29" spans="1:37" x14ac:dyDescent="0.35">
      <c r="A29" s="129" t="s">
        <v>79</v>
      </c>
      <c r="B29" s="130"/>
      <c r="C29" s="130"/>
      <c r="D29" s="130"/>
      <c r="E29" s="131"/>
      <c r="F29" s="22">
        <f t="shared" ref="F29:AF29" si="6">AVERAGE(F3:F28)</f>
        <v>0.54147759497444903</v>
      </c>
      <c r="G29" s="22">
        <f t="shared" si="6"/>
        <v>7.0566213008898249</v>
      </c>
      <c r="H29" s="22">
        <f t="shared" si="6"/>
        <v>3.1873690524957969</v>
      </c>
      <c r="I29" s="22">
        <f t="shared" si="6"/>
        <v>1.0750311778369962E-2</v>
      </c>
      <c r="J29" s="22">
        <f t="shared" si="6"/>
        <v>1.3163630210459951</v>
      </c>
      <c r="K29" s="22">
        <f t="shared" si="6"/>
        <v>17.133242333135613</v>
      </c>
      <c r="L29" s="22">
        <f t="shared" si="6"/>
        <v>6.6472258809908817</v>
      </c>
      <c r="M29" s="22">
        <f t="shared" si="6"/>
        <v>1.4302826966132325</v>
      </c>
      <c r="N29" s="22">
        <f t="shared" si="6"/>
        <v>0.10132076461538457</v>
      </c>
      <c r="O29" s="22">
        <f t="shared" si="6"/>
        <v>1.3097586129602798</v>
      </c>
      <c r="P29" s="22">
        <f t="shared" si="6"/>
        <v>1.5316292734104009</v>
      </c>
      <c r="Q29" s="22">
        <f t="shared" si="6"/>
        <v>0</v>
      </c>
      <c r="R29" s="22">
        <f t="shared" si="6"/>
        <v>5.7652142857142685E-3</v>
      </c>
      <c r="S29" s="22">
        <f t="shared" si="6"/>
        <v>0.13915380915384615</v>
      </c>
      <c r="T29" s="22">
        <f t="shared" si="6"/>
        <v>0.1867532179855311</v>
      </c>
      <c r="U29" s="22">
        <f t="shared" si="6"/>
        <v>7.5219857692307657E-2</v>
      </c>
      <c r="V29" s="22">
        <f t="shared" si="6"/>
        <v>4.0675356043956006</v>
      </c>
      <c r="W29" s="22">
        <f t="shared" si="6"/>
        <v>9.4350034615384618E-2</v>
      </c>
      <c r="X29" s="22">
        <f t="shared" si="6"/>
        <v>1.4944683788633435</v>
      </c>
      <c r="Y29" s="22">
        <f t="shared" si="6"/>
        <v>2.4370695025696119</v>
      </c>
      <c r="Z29" s="22">
        <f t="shared" si="6"/>
        <v>10.587117415057069</v>
      </c>
      <c r="AA29" s="22">
        <f t="shared" si="6"/>
        <v>1.3604777292330579</v>
      </c>
      <c r="AB29" s="22">
        <f t="shared" si="6"/>
        <v>0.9987274769747605</v>
      </c>
      <c r="AC29" s="22">
        <f t="shared" si="6"/>
        <v>32.325200000000002</v>
      </c>
      <c r="AD29" s="22">
        <f t="shared" si="6"/>
        <v>31.879818646475318</v>
      </c>
      <c r="AE29" s="22">
        <f t="shared" si="6"/>
        <v>148.81723609506295</v>
      </c>
      <c r="AF29" s="22">
        <f t="shared" si="6"/>
        <v>153.08162014652018</v>
      </c>
      <c r="AG29" s="16" t="s">
        <v>70</v>
      </c>
      <c r="AH29" s="17">
        <f>AVERAGE(AH3:AH28)</f>
        <v>-1.4046404471054291E-2</v>
      </c>
      <c r="AI29" s="45">
        <f>AVERAGE(AI3:AI28)</f>
        <v>0.12948270554149072</v>
      </c>
      <c r="AJ29" s="17">
        <f>AVERAGE(AJ3:AJ28)</f>
        <v>-4.2643840514571885</v>
      </c>
      <c r="AK29" s="48">
        <f>AVERAGE(AK3:AK28)</f>
        <v>19.010595127335865</v>
      </c>
    </row>
    <row r="30" spans="1:37" ht="15" thickBot="1" x14ac:dyDescent="0.4">
      <c r="A30" s="122" t="s">
        <v>80</v>
      </c>
      <c r="B30" s="123"/>
      <c r="C30" s="123"/>
      <c r="D30" s="123"/>
      <c r="E30" s="124"/>
      <c r="F30" s="24">
        <f t="shared" ref="F30:AD30" si="7">AVERAGE(F3/$AE3, F4/$AE4, F5/$AE5, F6/$AE6, F7/$AE7, F12/$AE12, F13/$AE13, F14/$AE14, F15/$AE15, F16/$AE16, F17/$AE17, F18/$AE18, F19/$AE19, F20/$AE20, F21/$AE21, F22/$AE22, F23/$AE23, F24/$AE24, F25/$AE25,  F26/$AE26, F27/$AE27, F28/$AE28,F8/$AE8, F9/$AE9, F10/$AE10, F11/$AE11)</f>
        <v>3.5346486990179382E-3</v>
      </c>
      <c r="G30" s="24">
        <f t="shared" si="7"/>
        <v>4.6053493446944725E-2</v>
      </c>
      <c r="H30" s="24">
        <f t="shared" si="7"/>
        <v>2.1541047465135209E-2</v>
      </c>
      <c r="I30" s="24">
        <f t="shared" si="7"/>
        <v>8.3432410858947379E-5</v>
      </c>
      <c r="J30" s="24">
        <f t="shared" si="7"/>
        <v>8.4834872262309815E-3</v>
      </c>
      <c r="K30" s="24">
        <f t="shared" si="7"/>
        <v>0.11137779639971868</v>
      </c>
      <c r="L30" s="24">
        <f t="shared" si="7"/>
        <v>4.2385621675304699E-2</v>
      </c>
      <c r="M30" s="24">
        <f t="shared" si="7"/>
        <v>9.3996956243193562E-3</v>
      </c>
      <c r="N30" s="24">
        <f t="shared" si="7"/>
        <v>5.8338493689251349E-4</v>
      </c>
      <c r="O30" s="24">
        <f t="shared" si="7"/>
        <v>8.6574122998573002E-3</v>
      </c>
      <c r="P30" s="24">
        <f t="shared" si="7"/>
        <v>9.7718920965845033E-3</v>
      </c>
      <c r="Q30" s="24">
        <f t="shared" si="7"/>
        <v>0</v>
      </c>
      <c r="R30" s="24">
        <f t="shared" si="7"/>
        <v>3.2631762266495726E-5</v>
      </c>
      <c r="S30" s="24">
        <f t="shared" si="7"/>
        <v>8.9837116587746988E-4</v>
      </c>
      <c r="T30" s="24">
        <f t="shared" si="7"/>
        <v>1.1010594170152779E-3</v>
      </c>
      <c r="U30" s="24">
        <f t="shared" si="7"/>
        <v>4.7126457710477677E-4</v>
      </c>
      <c r="V30" s="24">
        <f t="shared" si="7"/>
        <v>2.7419598211979597E-2</v>
      </c>
      <c r="W30" s="24">
        <f t="shared" si="7"/>
        <v>7.6444067396228064E-4</v>
      </c>
      <c r="X30" s="24">
        <f t="shared" si="7"/>
        <v>9.7531357083267926E-3</v>
      </c>
      <c r="Y30" s="24">
        <f t="shared" si="7"/>
        <v>1.6290689055675531E-2</v>
      </c>
      <c r="Z30" s="24">
        <f t="shared" si="7"/>
        <v>6.9389313761340318E-2</v>
      </c>
      <c r="AA30" s="24">
        <f t="shared" si="7"/>
        <v>8.8922953463217123E-3</v>
      </c>
      <c r="AB30" s="24">
        <f t="shared" si="7"/>
        <v>7.4840467460959995E-3</v>
      </c>
      <c r="AC30" s="24">
        <f t="shared" si="7"/>
        <v>0.22230167210787638</v>
      </c>
      <c r="AD30" s="24">
        <f t="shared" si="7"/>
        <v>0.21584854295792558</v>
      </c>
      <c r="AE30" s="23" t="s">
        <v>81</v>
      </c>
      <c r="AF30" s="32">
        <f>PEARSON(AE3:AE28,AF3:AF28)</f>
        <v>0.29057685862798588</v>
      </c>
      <c r="AG30" s="18" t="s">
        <v>71</v>
      </c>
      <c r="AH30" s="1">
        <f>_xlfn.VAR.P(AH3:AH28)</f>
        <v>3.1576511772448641E-2</v>
      </c>
      <c r="AI30" s="1">
        <f>_xlfn.VAR.P(AI3:AI28)</f>
        <v>1.5008042216668703E-2</v>
      </c>
      <c r="AJ30" s="1">
        <f>_xlfn.VAR.P(AJ3:AJ28)</f>
        <v>634.53717239791808</v>
      </c>
      <c r="AK30" s="46">
        <f>_xlfn.VAR.P(AK3:AK28)</f>
        <v>291.31941664075435</v>
      </c>
    </row>
    <row r="31" spans="1:37" ht="15" thickBot="1" x14ac:dyDescent="0.4">
      <c r="L31" s="40"/>
      <c r="M31" s="40"/>
      <c r="AE31" s="25"/>
      <c r="AF31" s="26"/>
      <c r="AG31" s="18" t="s">
        <v>72</v>
      </c>
      <c r="AH31" s="1">
        <f>_xlfn.STDEV.P(AH3:AH28)</f>
        <v>0.1776978102635163</v>
      </c>
      <c r="AI31" s="1">
        <f>_xlfn.STDEV.P(AI3:AI28)</f>
        <v>0.12250731495167422</v>
      </c>
      <c r="AJ31" s="1">
        <f>_xlfn.STDEV.P(AJ3:AJ28)</f>
        <v>25.190021286174375</v>
      </c>
      <c r="AK31" s="46">
        <f>_xlfn.STDEV.P(AK3:AK28)</f>
        <v>17.068081809059692</v>
      </c>
    </row>
    <row r="32" spans="1:37" ht="15" thickBot="1" x14ac:dyDescent="0.4">
      <c r="L32" s="40"/>
      <c r="M32" s="40"/>
      <c r="AG32" s="27" t="s">
        <v>73</v>
      </c>
      <c r="AH32" s="1">
        <f>_xlfn.CONFIDENCE.NORM(1-0.95, AH31, COUNTA($E$3:$E$28))</f>
        <v>6.8303584114492596E-2</v>
      </c>
      <c r="AI32" s="28">
        <f>_xlfn.CONFIDENCE.NORM(1-0.95, AI31, COUNTA($E$3:$E$28))</f>
        <v>4.7089430528341816E-2</v>
      </c>
      <c r="AJ32" s="19">
        <f>_xlfn.CONFIDENCE.NORM(1-0.95, AJ31, COUNTA($E$3:$E$28))</f>
        <v>9.6825545301574589</v>
      </c>
      <c r="AK32" s="46">
        <f>_xlfn.CONFIDENCE.NORM(1-0.95, AK31, COUNTA($E$3:$E$28))</f>
        <v>6.5606388721915829</v>
      </c>
    </row>
    <row r="33" spans="1:37" ht="29" x14ac:dyDescent="0.35">
      <c r="A33" s="66" t="s">
        <v>23</v>
      </c>
      <c r="B33" s="66" t="s">
        <v>170</v>
      </c>
      <c r="C33" s="66" t="s">
        <v>151</v>
      </c>
      <c r="D33" s="66" t="s">
        <v>168</v>
      </c>
      <c r="E33" s="66" t="s">
        <v>167</v>
      </c>
      <c r="F33" s="66" t="s">
        <v>164</v>
      </c>
      <c r="G33" s="66" t="s">
        <v>203</v>
      </c>
      <c r="H33" s="66" t="s">
        <v>165</v>
      </c>
      <c r="I33" s="66" t="s">
        <v>166</v>
      </c>
      <c r="J33" s="66" t="s">
        <v>198</v>
      </c>
      <c r="K33" s="66" t="s">
        <v>201</v>
      </c>
      <c r="L33" s="66" t="s">
        <v>197</v>
      </c>
      <c r="M33" s="66" t="s">
        <v>171</v>
      </c>
      <c r="N33" s="66" t="s">
        <v>169</v>
      </c>
      <c r="O33" s="66" t="s">
        <v>199</v>
      </c>
      <c r="AB33" s="20" t="s">
        <v>229</v>
      </c>
      <c r="AC33" s="40">
        <v>1.7084113436220401</v>
      </c>
      <c r="AD33" s="2"/>
      <c r="AG33" s="27" t="s">
        <v>74</v>
      </c>
      <c r="AH33" s="1">
        <f>MIN(AH3:AH28)</f>
        <v>-0.36075418794127434</v>
      </c>
      <c r="AI33" s="28">
        <f>MIN(AI3:AI28)</f>
        <v>2.169437060980496E-3</v>
      </c>
      <c r="AJ33" s="19">
        <f>MIN(AJ3:AJ28)</f>
        <v>-60.40558311435683</v>
      </c>
      <c r="AK33" s="46">
        <f>MIN(AK3:AK28)</f>
        <v>0.33899623514881227</v>
      </c>
    </row>
    <row r="34" spans="1:37" ht="15" thickBot="1" x14ac:dyDescent="0.4">
      <c r="A34" s="40" t="s">
        <v>204</v>
      </c>
      <c r="B34" s="70">
        <f>AC30</f>
        <v>0.22230167210787638</v>
      </c>
      <c r="C34" s="70">
        <f>AD30</f>
        <v>0.21584854295792558</v>
      </c>
      <c r="D34" s="70">
        <f>AB30</f>
        <v>7.4840467460959995E-3</v>
      </c>
      <c r="E34" s="70">
        <f>K30</f>
        <v>0.11137779639971868</v>
      </c>
      <c r="F34" s="70">
        <f>L30+O30</f>
        <v>5.1043033975162001E-2</v>
      </c>
      <c r="G34" s="70">
        <f>M30+P30+N30+U30</f>
        <v>2.0226237234901152E-2</v>
      </c>
      <c r="H34" s="70">
        <f>Q30+R30+S30+T30</f>
        <v>2.0320623451592435E-3</v>
      </c>
      <c r="I34" s="70">
        <f>V30</f>
        <v>2.7419598211979597E-2</v>
      </c>
      <c r="J34" s="70">
        <f>H30+J30</f>
        <v>3.0024534691366192E-2</v>
      </c>
      <c r="K34" s="70">
        <f>G30+I30</f>
        <v>4.6136925857803671E-2</v>
      </c>
      <c r="L34" s="70">
        <f>Y30</f>
        <v>1.6290689055675531E-2</v>
      </c>
      <c r="M34" s="70">
        <f>Z30</f>
        <v>6.9389313761340318E-2</v>
      </c>
      <c r="N34" s="70">
        <f>F30+W30+X30+AA30</f>
        <v>2.2944520427628724E-2</v>
      </c>
      <c r="AG34" s="29" t="s">
        <v>46</v>
      </c>
      <c r="AH34" s="24">
        <f>MAX(AH3:AH28)</f>
        <v>0.53139260479729167</v>
      </c>
      <c r="AI34" s="30">
        <f>MAX(AI3:AI28)</f>
        <v>0.53139260479729167</v>
      </c>
      <c r="AJ34" s="31">
        <f>MAX(AJ3:AJ28)</f>
        <v>63.037829364851191</v>
      </c>
      <c r="AK34" s="47">
        <f>MAX(AK3:AK28)</f>
        <v>63.037829364851191</v>
      </c>
    </row>
    <row r="35" spans="1:37" x14ac:dyDescent="0.35">
      <c r="AJ35" s="2"/>
    </row>
    <row r="36" spans="1:37" x14ac:dyDescent="0.35">
      <c r="AJ36" s="2"/>
    </row>
    <row r="41" spans="1:37" x14ac:dyDescent="0.35">
      <c r="X41" s="43" t="s">
        <v>82</v>
      </c>
    </row>
    <row r="42" spans="1:37" x14ac:dyDescent="0.35">
      <c r="X42" s="43">
        <v>0</v>
      </c>
    </row>
    <row r="43" spans="1:37" x14ac:dyDescent="0.35">
      <c r="X43" s="43">
        <v>220</v>
      </c>
    </row>
    <row r="53" s="40" customFormat="1" x14ac:dyDescent="0.35"/>
    <row r="54" s="40" customFormat="1" x14ac:dyDescent="0.35"/>
    <row r="55" s="40" customFormat="1" x14ac:dyDescent="0.35"/>
    <row r="56" s="40" customFormat="1" x14ac:dyDescent="0.35"/>
    <row r="57" s="40" customFormat="1" x14ac:dyDescent="0.35"/>
    <row r="58" s="40" customFormat="1" x14ac:dyDescent="0.35"/>
    <row r="59" s="40" customFormat="1" x14ac:dyDescent="0.35"/>
    <row r="60" s="40" customFormat="1" x14ac:dyDescent="0.35"/>
    <row r="61" s="40" customFormat="1" ht="15.75" customHeight="1" x14ac:dyDescent="0.35"/>
    <row r="62" s="40" customFormat="1" x14ac:dyDescent="0.35"/>
    <row r="63" s="40" customFormat="1" x14ac:dyDescent="0.35"/>
    <row r="64" s="40" customFormat="1" x14ac:dyDescent="0.35"/>
    <row r="65" spans="2:17" ht="15" thickBot="1" x14ac:dyDescent="0.4">
      <c r="L65" s="40"/>
      <c r="M65" s="40"/>
    </row>
    <row r="66" spans="2:17" ht="29" x14ac:dyDescent="0.35">
      <c r="B66" s="66" t="s">
        <v>23</v>
      </c>
      <c r="C66" s="66" t="s">
        <v>170</v>
      </c>
      <c r="D66" s="66" t="s">
        <v>151</v>
      </c>
      <c r="E66" s="66" t="s">
        <v>168</v>
      </c>
      <c r="F66" s="66" t="s">
        <v>167</v>
      </c>
      <c r="G66" s="66" t="s">
        <v>164</v>
      </c>
      <c r="H66" s="66" t="s">
        <v>203</v>
      </c>
      <c r="I66" s="66" t="s">
        <v>165</v>
      </c>
      <c r="J66" s="66" t="s">
        <v>166</v>
      </c>
      <c r="K66" s="66" t="s">
        <v>198</v>
      </c>
      <c r="L66" s="66" t="s">
        <v>201</v>
      </c>
      <c r="M66" s="66" t="s">
        <v>197</v>
      </c>
      <c r="N66" s="66" t="s">
        <v>171</v>
      </c>
      <c r="O66" s="66" t="s">
        <v>169</v>
      </c>
      <c r="P66" s="66" t="s">
        <v>199</v>
      </c>
    </row>
    <row r="67" spans="2:17" x14ac:dyDescent="0.35">
      <c r="B67" s="67" t="s">
        <v>176</v>
      </c>
      <c r="C67" s="58">
        <f>AC3</f>
        <v>32.325200000000002</v>
      </c>
      <c r="D67" s="58">
        <f>AD3</f>
        <v>30.884399999999999</v>
      </c>
      <c r="E67" s="58">
        <f>AB3</f>
        <v>0.24673100000000001</v>
      </c>
      <c r="F67" s="58">
        <f>K3</f>
        <v>9.7113200000000006</v>
      </c>
      <c r="G67" s="58">
        <f>L3+O3</f>
        <v>6.6105700000000001</v>
      </c>
      <c r="H67" s="58">
        <f>M3+P3+N3+U3</f>
        <v>0</v>
      </c>
      <c r="I67" s="58">
        <f>Q3+R3+S3+T3</f>
        <v>0</v>
      </c>
      <c r="J67" s="58">
        <f>V3</f>
        <v>0</v>
      </c>
      <c r="K67" s="65">
        <f>H3+J3</f>
        <v>8.0938599999999994</v>
      </c>
      <c r="L67" s="58">
        <f>G3+I3</f>
        <v>5.6786000000000003</v>
      </c>
      <c r="M67" s="65">
        <f>Y3</f>
        <v>1.5583309999999999</v>
      </c>
      <c r="N67" s="58">
        <f>Z3</f>
        <v>6.6788100000000004</v>
      </c>
      <c r="O67" s="58">
        <f>F3+W3+X3+AA3</f>
        <v>2.50292</v>
      </c>
      <c r="P67" s="58"/>
      <c r="Q67" s="58"/>
    </row>
    <row r="68" spans="2:17" x14ac:dyDescent="0.35">
      <c r="B68" s="68"/>
      <c r="C68" s="58"/>
      <c r="D68" s="58"/>
      <c r="E68" s="58"/>
      <c r="F68" s="58"/>
      <c r="G68" s="58"/>
      <c r="H68" s="58"/>
      <c r="I68" s="58"/>
      <c r="J68" s="58"/>
      <c r="K68" s="65"/>
      <c r="L68" s="58"/>
      <c r="M68" s="65"/>
      <c r="N68" s="58"/>
      <c r="O68" s="58"/>
      <c r="P68" s="58">
        <f>AF3</f>
        <v>145.04285714285714</v>
      </c>
      <c r="Q68" s="58"/>
    </row>
    <row r="69" spans="2:17" x14ac:dyDescent="0.35">
      <c r="B69" s="69" t="s">
        <v>200</v>
      </c>
      <c r="C69" s="58"/>
      <c r="D69" s="58"/>
      <c r="E69" s="58"/>
      <c r="F69" s="58"/>
      <c r="G69" s="58"/>
      <c r="H69" s="58"/>
      <c r="I69" s="58"/>
      <c r="J69" s="58"/>
      <c r="K69" s="65"/>
      <c r="L69" s="58"/>
      <c r="M69" s="65"/>
      <c r="N69" s="58"/>
      <c r="O69" s="58"/>
      <c r="P69" s="58"/>
    </row>
    <row r="70" spans="2:17" x14ac:dyDescent="0.35">
      <c r="B70" s="67" t="s">
        <v>178</v>
      </c>
      <c r="C70" s="58">
        <f>AC4</f>
        <v>32.325200000000002</v>
      </c>
      <c r="D70" s="58">
        <f>AD4</f>
        <v>31.791699999999999</v>
      </c>
      <c r="E70" s="58">
        <f>AB4</f>
        <v>0.20721899999999999</v>
      </c>
      <c r="F70" s="58">
        <f>K4</f>
        <v>7.7707699999999997</v>
      </c>
      <c r="G70" s="58">
        <f>L4+O4</f>
        <v>5.5945999999999998</v>
      </c>
      <c r="H70" s="58">
        <f>M4+P4+N4+U4</f>
        <v>0</v>
      </c>
      <c r="I70" s="58">
        <f>Q4+R4+S4+T4</f>
        <v>0</v>
      </c>
      <c r="J70" s="58">
        <f>V4</f>
        <v>0</v>
      </c>
      <c r="K70" s="65">
        <f>H4+J4</f>
        <v>5.3376400000000004</v>
      </c>
      <c r="L70" s="58">
        <f>G4+I4</f>
        <v>4.2905800000000003</v>
      </c>
      <c r="M70" s="65">
        <f>Y4</f>
        <v>1.164925</v>
      </c>
      <c r="N70" s="58">
        <f>Z4</f>
        <v>5.1340599999999998</v>
      </c>
      <c r="O70" s="58">
        <f>F4+W4+X4+AA4</f>
        <v>2.0608500000000003</v>
      </c>
    </row>
    <row r="71" spans="2:17" x14ac:dyDescent="0.35">
      <c r="B71" s="68"/>
      <c r="C71" s="58"/>
      <c r="D71" s="58"/>
      <c r="E71" s="58"/>
      <c r="F71" s="58"/>
      <c r="G71" s="58"/>
      <c r="H71" s="58"/>
      <c r="I71" s="58"/>
      <c r="J71" s="58"/>
      <c r="K71" s="65"/>
      <c r="L71" s="58"/>
      <c r="M71" s="65"/>
      <c r="N71" s="58"/>
      <c r="O71" s="58"/>
      <c r="P71" s="58">
        <f>AF4</f>
        <v>132.75</v>
      </c>
    </row>
    <row r="72" spans="2:17" x14ac:dyDescent="0.35">
      <c r="B72" s="69"/>
      <c r="C72" s="58"/>
      <c r="D72" s="58"/>
      <c r="E72" s="58"/>
      <c r="F72" s="58"/>
      <c r="G72" s="58"/>
      <c r="H72" s="58"/>
      <c r="I72" s="58"/>
      <c r="J72" s="58"/>
      <c r="K72" s="65"/>
      <c r="L72" s="58"/>
      <c r="M72" s="65"/>
      <c r="N72" s="58"/>
      <c r="O72" s="58"/>
      <c r="P72" s="58"/>
    </row>
    <row r="73" spans="2:17" x14ac:dyDescent="0.35">
      <c r="B73" s="67" t="s">
        <v>175</v>
      </c>
      <c r="C73" s="58">
        <f>AC5</f>
        <v>32.325200000000002</v>
      </c>
      <c r="D73" s="58">
        <f>AD5</f>
        <v>29.712700000000002</v>
      </c>
      <c r="E73" s="58">
        <f>AB5</f>
        <v>0.85703200000000002</v>
      </c>
      <c r="F73" s="58">
        <f>K5</f>
        <v>22.2713</v>
      </c>
      <c r="G73" s="58">
        <f>L5+O5</f>
        <v>9.7617200000000004</v>
      </c>
      <c r="H73" s="58">
        <f>M5+P5+N5+U5</f>
        <v>3.0611349999999997</v>
      </c>
      <c r="I73" s="58">
        <f>Q5+R5+S5+T5</f>
        <v>1.84918</v>
      </c>
      <c r="J73" s="58">
        <f>V5</f>
        <v>0</v>
      </c>
      <c r="K73" s="65">
        <f>H5+J5</f>
        <v>4.4737799999999996</v>
      </c>
      <c r="L73" s="58">
        <f>G5+I5</f>
        <v>10.9237</v>
      </c>
      <c r="M73" s="65">
        <f>Y5</f>
        <v>3.50422999999999</v>
      </c>
      <c r="N73" s="58">
        <f>Z5</f>
        <v>13.1424799999999</v>
      </c>
      <c r="O73" s="58">
        <f>F5+W5+X5+AA5</f>
        <v>4.254372</v>
      </c>
    </row>
    <row r="74" spans="2:17" x14ac:dyDescent="0.35">
      <c r="B74" s="68"/>
      <c r="C74" s="58"/>
      <c r="D74" s="58"/>
      <c r="E74" s="58"/>
      <c r="F74" s="58"/>
      <c r="G74" s="58"/>
      <c r="H74" s="58"/>
      <c r="I74" s="58"/>
      <c r="J74" s="58"/>
      <c r="K74" s="65"/>
      <c r="L74" s="58"/>
      <c r="M74" s="65"/>
      <c r="N74" s="58"/>
      <c r="O74" s="58"/>
      <c r="P74" s="58">
        <f>AF5</f>
        <v>166.71</v>
      </c>
    </row>
    <row r="75" spans="2:17" x14ac:dyDescent="0.35">
      <c r="B75" s="69"/>
      <c r="C75" s="58"/>
      <c r="D75" s="58"/>
      <c r="E75" s="58"/>
      <c r="F75" s="58"/>
      <c r="G75" s="58"/>
      <c r="H75" s="58"/>
      <c r="I75" s="58"/>
      <c r="J75" s="58"/>
      <c r="K75" s="65"/>
      <c r="L75" s="58"/>
      <c r="M75" s="65"/>
      <c r="N75" s="58"/>
      <c r="O75" s="58"/>
      <c r="P75" s="58"/>
    </row>
    <row r="76" spans="2:17" x14ac:dyDescent="0.35">
      <c r="B76" s="67" t="s">
        <v>173</v>
      </c>
      <c r="C76" s="58">
        <f>AC6</f>
        <v>32.325200000000002</v>
      </c>
      <c r="D76" s="58">
        <f>AD6</f>
        <v>38.244300000000003</v>
      </c>
      <c r="E76" s="58">
        <f>AB6</f>
        <v>0.77315199999999995</v>
      </c>
      <c r="F76" s="58">
        <f>K6</f>
        <v>6.0221400000000003</v>
      </c>
      <c r="G76" s="58">
        <f>L6+O6</f>
        <v>1.7751990000000002</v>
      </c>
      <c r="H76" s="58">
        <f>M6+P6+N6+U6</f>
        <v>3.9137330000000001</v>
      </c>
      <c r="I76" s="58">
        <f>Q6+R6+S6+T6</f>
        <v>0</v>
      </c>
      <c r="J76" s="58">
        <f>V6</f>
        <v>0</v>
      </c>
      <c r="K76" s="65">
        <f>H6+J6</f>
        <v>8.7261699999999998</v>
      </c>
      <c r="L76" s="58">
        <f>G6+I6</f>
        <v>2.8460700000000001</v>
      </c>
      <c r="M76" s="65">
        <f>Y6</f>
        <v>5.5063399999999998</v>
      </c>
      <c r="N76" s="58">
        <f>Z6</f>
        <v>23.33456</v>
      </c>
      <c r="O76" s="58">
        <f>F6+W6+X6+AA6</f>
        <v>1.428264</v>
      </c>
    </row>
    <row r="77" spans="2:17" x14ac:dyDescent="0.35">
      <c r="B77" s="68"/>
      <c r="C77" s="58"/>
      <c r="D77" s="58"/>
      <c r="E77" s="58"/>
      <c r="F77" s="58"/>
      <c r="G77" s="58"/>
      <c r="H77" s="58"/>
      <c r="I77" s="58"/>
      <c r="J77" s="58"/>
      <c r="K77" s="65"/>
      <c r="L77" s="58"/>
      <c r="M77" s="65"/>
      <c r="N77" s="58"/>
      <c r="O77" s="58"/>
      <c r="P77" s="58">
        <f>AF6</f>
        <v>119.81666666666668</v>
      </c>
    </row>
    <row r="78" spans="2:17" x14ac:dyDescent="0.35">
      <c r="B78" s="69"/>
      <c r="C78" s="58"/>
      <c r="D78" s="58"/>
      <c r="E78" s="58"/>
      <c r="F78" s="58"/>
      <c r="G78" s="58"/>
      <c r="H78" s="58"/>
      <c r="I78" s="58"/>
      <c r="J78" s="58"/>
      <c r="K78" s="65"/>
      <c r="L78" s="58"/>
      <c r="M78" s="65"/>
      <c r="N78" s="58"/>
      <c r="O78" s="58"/>
      <c r="P78" s="58"/>
    </row>
    <row r="79" spans="2:17" x14ac:dyDescent="0.35">
      <c r="B79" s="67" t="s">
        <v>182</v>
      </c>
      <c r="C79" s="58">
        <f>AC7</f>
        <v>32.325200000000002</v>
      </c>
      <c r="D79" s="58">
        <f>AD7</f>
        <v>34.064100000000003</v>
      </c>
      <c r="E79" s="58">
        <f>AB7</f>
        <v>0.27834300000000001</v>
      </c>
      <c r="F79" s="58">
        <f>K7</f>
        <v>29.289400000000001</v>
      </c>
      <c r="G79" s="58">
        <f>L7+O7</f>
        <v>2.3144230210000001</v>
      </c>
      <c r="H79" s="58">
        <f>M7+P7+N7+U7</f>
        <v>9.0732120999999992</v>
      </c>
      <c r="I79" s="58">
        <f>Q7+R7+S7+T7</f>
        <v>1.7637900000000001E-2</v>
      </c>
      <c r="J79" s="58">
        <f>V7</f>
        <v>0</v>
      </c>
      <c r="K79" s="65">
        <f>H7+J7</f>
        <v>1.134465888</v>
      </c>
      <c r="L79" s="58">
        <f>G7+I7</f>
        <v>11.6360678042</v>
      </c>
      <c r="M79" s="65">
        <f>Y7</f>
        <v>2.0214739999999901E-3</v>
      </c>
      <c r="N79" s="58">
        <f>Z7</f>
        <v>0.55167094999999999</v>
      </c>
      <c r="O79" s="58">
        <f>F7+W7+X7+AA7</f>
        <v>5.4794529999999995</v>
      </c>
    </row>
    <row r="80" spans="2:17" x14ac:dyDescent="0.35">
      <c r="B80" s="68"/>
      <c r="C80" s="58"/>
      <c r="D80" s="58"/>
      <c r="E80" s="58"/>
      <c r="F80" s="58"/>
      <c r="G80" s="58"/>
      <c r="H80" s="58"/>
      <c r="I80" s="58"/>
      <c r="J80" s="58"/>
      <c r="K80" s="65"/>
      <c r="L80" s="58"/>
      <c r="M80" s="65"/>
      <c r="N80" s="58"/>
      <c r="O80" s="58"/>
      <c r="P80" s="58">
        <f>AF7</f>
        <v>173.35500000000002</v>
      </c>
    </row>
    <row r="81" spans="2:16" x14ac:dyDescent="0.35">
      <c r="B81" s="69"/>
      <c r="C81" s="58"/>
      <c r="D81" s="58"/>
      <c r="E81" s="58"/>
      <c r="F81" s="58"/>
      <c r="G81" s="58"/>
      <c r="H81" s="58"/>
      <c r="I81" s="58"/>
      <c r="J81" s="58"/>
      <c r="K81" s="65"/>
      <c r="L81" s="58"/>
      <c r="M81" s="65"/>
      <c r="N81" s="58"/>
      <c r="O81" s="58"/>
      <c r="P81" s="58"/>
    </row>
    <row r="82" spans="2:16" x14ac:dyDescent="0.35">
      <c r="B82" s="67" t="s">
        <v>183</v>
      </c>
      <c r="C82" s="58">
        <f>AC12</f>
        <v>32.325200000000002</v>
      </c>
      <c r="D82" s="58">
        <f>AD12</f>
        <v>20.51193</v>
      </c>
      <c r="E82" s="58">
        <f>AB12</f>
        <v>3.3302419999999899</v>
      </c>
      <c r="F82" s="58">
        <f>K12</f>
        <v>11.5523799999999</v>
      </c>
      <c r="G82" s="58">
        <f>L12+O12</f>
        <v>3.0409075999999997</v>
      </c>
      <c r="H82" s="58">
        <f>M12+P12+N12+U12</f>
        <v>3.1689470000000002</v>
      </c>
      <c r="I82" s="58">
        <f>Q12+R12+S12+T12</f>
        <v>0</v>
      </c>
      <c r="J82" s="58">
        <f>V12</f>
        <v>0</v>
      </c>
      <c r="K82" s="65">
        <f>H12+J12</f>
        <v>2.7574800999999898</v>
      </c>
      <c r="L82" s="58">
        <f>G12+I12</f>
        <v>6.2341925600000003</v>
      </c>
      <c r="M82" s="65">
        <f>Y12</f>
        <v>1.7827735999999901</v>
      </c>
      <c r="N82" s="58">
        <f>Z12</f>
        <v>1.0740314200000001</v>
      </c>
      <c r="O82" s="58">
        <f>F12+W12+X12+AA12</f>
        <v>3.1051083999999998</v>
      </c>
    </row>
    <row r="83" spans="2:16" x14ac:dyDescent="0.35">
      <c r="B83" s="68"/>
      <c r="C83" s="58"/>
      <c r="D83" s="58"/>
      <c r="E83" s="58"/>
      <c r="F83" s="58"/>
      <c r="G83" s="58"/>
      <c r="H83" s="58"/>
      <c r="I83" s="58"/>
      <c r="J83" s="58"/>
      <c r="K83" s="65"/>
      <c r="L83" s="58"/>
      <c r="M83" s="65"/>
      <c r="N83" s="58"/>
      <c r="O83" s="58"/>
      <c r="P83" s="58">
        <f>AF12</f>
        <v>117.37666666666667</v>
      </c>
    </row>
    <row r="84" spans="2:16" x14ac:dyDescent="0.35">
      <c r="B84" s="69"/>
      <c r="C84" s="58"/>
      <c r="D84" s="58"/>
      <c r="E84" s="58"/>
      <c r="F84" s="58"/>
      <c r="G84" s="58"/>
      <c r="H84" s="58"/>
      <c r="I84" s="58"/>
      <c r="J84" s="58"/>
      <c r="K84" s="65"/>
      <c r="L84" s="58"/>
      <c r="M84" s="65"/>
      <c r="N84" s="58"/>
      <c r="O84" s="58"/>
      <c r="P84" s="58"/>
    </row>
    <row r="85" spans="2:16" x14ac:dyDescent="0.35">
      <c r="B85" s="67" t="s">
        <v>184</v>
      </c>
      <c r="C85" s="58">
        <f>AC13</f>
        <v>32.325200000000002</v>
      </c>
      <c r="D85" s="58">
        <f>AD13</f>
        <v>15.8579118811881</v>
      </c>
      <c r="E85" s="58">
        <f>AB13</f>
        <v>5.6170701980197997</v>
      </c>
      <c r="F85" s="58">
        <f>K13</f>
        <v>8.5880862376237594</v>
      </c>
      <c r="G85" s="58">
        <f>L13+O13</f>
        <v>2.0811726831683073</v>
      </c>
      <c r="H85" s="58">
        <f>M13+P13+N13+U13</f>
        <v>3.23495389108909</v>
      </c>
      <c r="I85" s="58">
        <f>Q13+R13+S13+T13</f>
        <v>0</v>
      </c>
      <c r="J85" s="58">
        <f>V13</f>
        <v>0</v>
      </c>
      <c r="K85" s="65">
        <f>H13+J13</f>
        <v>4.90823590099009</v>
      </c>
      <c r="L85" s="58">
        <f>G13+I13</f>
        <v>3.3692254455445498</v>
      </c>
      <c r="M85" s="65">
        <f>Y13</f>
        <v>4.6579816237623701</v>
      </c>
      <c r="N85" s="58">
        <f>Z13</f>
        <v>1.79551690693069</v>
      </c>
      <c r="O85" s="58">
        <f>F13+W13+X13+AA13</f>
        <v>1.7020237524752462</v>
      </c>
    </row>
    <row r="86" spans="2:16" x14ac:dyDescent="0.35">
      <c r="B86" s="68"/>
      <c r="C86" s="58"/>
      <c r="D86" s="58"/>
      <c r="E86" s="58"/>
      <c r="F86" s="58"/>
      <c r="G86" s="58"/>
      <c r="H86" s="58"/>
      <c r="I86" s="58"/>
      <c r="J86" s="58"/>
      <c r="K86" s="65"/>
      <c r="L86" s="58"/>
      <c r="M86" s="65"/>
      <c r="N86" s="58"/>
      <c r="O86" s="58"/>
      <c r="P86" s="58">
        <f>AF13</f>
        <v>167.4425</v>
      </c>
    </row>
    <row r="87" spans="2:16" x14ac:dyDescent="0.35">
      <c r="B87" s="69"/>
      <c r="C87" s="58"/>
      <c r="D87" s="58"/>
      <c r="E87" s="58"/>
      <c r="F87" s="58"/>
      <c r="G87" s="58"/>
      <c r="H87" s="58"/>
      <c r="I87" s="58"/>
      <c r="J87" s="58"/>
      <c r="K87" s="65"/>
      <c r="L87" s="58"/>
      <c r="M87" s="65"/>
      <c r="N87" s="58"/>
      <c r="O87" s="58"/>
      <c r="P87" s="58"/>
    </row>
    <row r="88" spans="2:16" x14ac:dyDescent="0.35">
      <c r="B88" s="67" t="s">
        <v>172</v>
      </c>
      <c r="C88" s="58">
        <f>AC14</f>
        <v>32.325200000000002</v>
      </c>
      <c r="D88" s="58">
        <f>AD14</f>
        <v>37.898766666666603</v>
      </c>
      <c r="E88" s="58">
        <f>AB14</f>
        <v>0.17695511111111101</v>
      </c>
      <c r="F88" s="58">
        <f>K14</f>
        <v>3.6775355555555498</v>
      </c>
      <c r="G88" s="58">
        <f>L14+O14</f>
        <v>1.8413011111111111</v>
      </c>
      <c r="H88" s="58">
        <f>M14+P14+N14+U14</f>
        <v>1.0257597777777701</v>
      </c>
      <c r="I88" s="58">
        <f>Q14+R14+S14+T14</f>
        <v>0</v>
      </c>
      <c r="J88" s="58">
        <f>V14</f>
        <v>0</v>
      </c>
      <c r="K88" s="65">
        <f>H14+J14</f>
        <v>2.0048983333333301</v>
      </c>
      <c r="L88" s="58">
        <f>G14+I14</f>
        <v>1.386385</v>
      </c>
      <c r="M88" s="65">
        <f>Y14</f>
        <v>3.97156166666666</v>
      </c>
      <c r="N88" s="58">
        <f>Z14</f>
        <v>21.908264444444399</v>
      </c>
      <c r="O88" s="58">
        <f>F14+W14+X14+AA14</f>
        <v>0.695763983333331</v>
      </c>
    </row>
    <row r="89" spans="2:16" x14ac:dyDescent="0.35">
      <c r="B89" s="68"/>
      <c r="C89" s="58"/>
      <c r="D89" s="58"/>
      <c r="E89" s="58"/>
      <c r="F89" s="58"/>
      <c r="G89" s="58"/>
      <c r="H89" s="58"/>
      <c r="I89" s="58"/>
      <c r="J89" s="58"/>
      <c r="K89" s="65"/>
      <c r="L89" s="58"/>
      <c r="M89" s="65"/>
      <c r="N89" s="58"/>
      <c r="O89" s="58"/>
      <c r="P89" s="58">
        <f>AF14</f>
        <v>126.64999999999999</v>
      </c>
    </row>
    <row r="90" spans="2:16" x14ac:dyDescent="0.35">
      <c r="B90" s="69"/>
      <c r="C90" s="58"/>
      <c r="D90" s="58"/>
      <c r="E90" s="58"/>
      <c r="F90" s="58"/>
      <c r="G90" s="58"/>
      <c r="H90" s="58"/>
      <c r="I90" s="58"/>
      <c r="J90" s="58"/>
      <c r="K90" s="65"/>
      <c r="L90" s="58"/>
      <c r="M90" s="65"/>
      <c r="N90" s="58"/>
      <c r="O90" s="58"/>
      <c r="P90" s="58"/>
    </row>
    <row r="91" spans="2:16" x14ac:dyDescent="0.35">
      <c r="B91" s="67" t="s">
        <v>179</v>
      </c>
      <c r="C91" s="58">
        <f>AC15</f>
        <v>32.325200000000002</v>
      </c>
      <c r="D91" s="58">
        <f>AD15</f>
        <v>37.871033333333301</v>
      </c>
      <c r="E91" s="58">
        <f>AB15</f>
        <v>0.168264</v>
      </c>
      <c r="F91" s="58">
        <f>K15</f>
        <v>15.150466666666601</v>
      </c>
      <c r="G91" s="58">
        <f>L15+O15</f>
        <v>7.5179933333333198</v>
      </c>
      <c r="H91" s="58">
        <f>M15+P15+N15+U15</f>
        <v>5.0686900000000001</v>
      </c>
      <c r="I91" s="58">
        <f>Q15+R15+S15+T15</f>
        <v>0</v>
      </c>
      <c r="J91" s="58">
        <f>V15</f>
        <v>0</v>
      </c>
      <c r="K91" s="65">
        <f>H15+J15</f>
        <v>6.0229333333333299</v>
      </c>
      <c r="L91" s="58">
        <f>G15+I15</f>
        <v>6.6521699999999901</v>
      </c>
      <c r="M91" s="65">
        <f>Y15</f>
        <v>3.5676933333333301</v>
      </c>
      <c r="N91" s="58">
        <f>Z15</f>
        <v>19.825629999999901</v>
      </c>
      <c r="O91" s="58">
        <f>F15+W15+X15+AA15</f>
        <v>3.2659723333333259</v>
      </c>
    </row>
    <row r="92" spans="2:16" x14ac:dyDescent="0.35">
      <c r="B92" s="68"/>
      <c r="C92" s="58"/>
      <c r="D92" s="58"/>
      <c r="E92" s="58"/>
      <c r="F92" s="58"/>
      <c r="G92" s="58"/>
      <c r="H92" s="58"/>
      <c r="I92" s="58"/>
      <c r="J92" s="58"/>
      <c r="K92" s="65"/>
      <c r="L92" s="58"/>
      <c r="M92" s="65"/>
      <c r="N92" s="58"/>
      <c r="O92" s="58"/>
      <c r="P92" s="58">
        <f>AF15</f>
        <v>157.76999999999998</v>
      </c>
    </row>
    <row r="93" spans="2:16" x14ac:dyDescent="0.35">
      <c r="B93" s="69"/>
      <c r="C93" s="58"/>
      <c r="D93" s="58"/>
      <c r="E93" s="58"/>
      <c r="F93" s="58"/>
      <c r="G93" s="58"/>
      <c r="H93" s="58"/>
      <c r="I93" s="58"/>
      <c r="J93" s="58"/>
      <c r="K93" s="65"/>
      <c r="L93" s="58"/>
      <c r="M93" s="65"/>
      <c r="N93" s="58"/>
      <c r="O93" s="58"/>
      <c r="P93" s="58"/>
    </row>
    <row r="94" spans="2:16" x14ac:dyDescent="0.35">
      <c r="B94" s="67" t="s">
        <v>177</v>
      </c>
      <c r="C94" s="58">
        <f>AC16</f>
        <v>32.325200000000002</v>
      </c>
      <c r="D94" s="58">
        <f>AD16</f>
        <v>32.508694117647003</v>
      </c>
      <c r="E94" s="58">
        <f>AB16</f>
        <v>0.273796294117647</v>
      </c>
      <c r="F94" s="58">
        <f>K16</f>
        <v>18.001047058823499</v>
      </c>
      <c r="G94" s="58">
        <f>L16+O16</f>
        <v>11.87949729411759</v>
      </c>
      <c r="H94" s="58">
        <f>M16+P16+N16+U16</f>
        <v>0</v>
      </c>
      <c r="I94" s="58">
        <f>Q16+R16+S16+T16</f>
        <v>0</v>
      </c>
      <c r="J94" s="58">
        <f>V16</f>
        <v>0</v>
      </c>
      <c r="K94" s="65">
        <f>H16+J16</f>
        <v>9.6019147058823506</v>
      </c>
      <c r="L94" s="58">
        <f>G16+I16</f>
        <v>6.4770858823529398</v>
      </c>
      <c r="M94" s="65">
        <f>Y16</f>
        <v>2.1753282999999999</v>
      </c>
      <c r="N94" s="58">
        <f>Z16</f>
        <v>26.4676870588235</v>
      </c>
      <c r="O94" s="58">
        <f>F16+W16+X16+AA16</f>
        <v>3.1940729411764552</v>
      </c>
    </row>
    <row r="95" spans="2:16" x14ac:dyDescent="0.35">
      <c r="B95" s="68"/>
      <c r="C95" s="58"/>
      <c r="D95" s="58"/>
      <c r="E95" s="58"/>
      <c r="F95" s="58"/>
      <c r="G95" s="58"/>
      <c r="H95" s="58"/>
      <c r="I95" s="58"/>
      <c r="J95" s="58"/>
      <c r="K95" s="65"/>
      <c r="L95" s="58"/>
      <c r="M95" s="65"/>
      <c r="N95" s="58"/>
      <c r="O95" s="58"/>
      <c r="P95" s="58">
        <f>AF16</f>
        <v>166.86500000000001</v>
      </c>
    </row>
    <row r="96" spans="2:16" x14ac:dyDescent="0.35">
      <c r="B96" s="69"/>
      <c r="C96" s="58"/>
      <c r="D96" s="58"/>
      <c r="E96" s="58"/>
      <c r="F96" s="58"/>
      <c r="G96" s="58"/>
      <c r="H96" s="58"/>
      <c r="I96" s="58"/>
      <c r="J96" s="58"/>
      <c r="K96" s="65"/>
      <c r="L96" s="58"/>
      <c r="M96" s="65"/>
      <c r="N96" s="58"/>
      <c r="O96" s="58"/>
      <c r="P96" s="58"/>
    </row>
    <row r="97" spans="2:16" x14ac:dyDescent="0.35">
      <c r="B97" s="67" t="s">
        <v>185</v>
      </c>
      <c r="C97" s="58">
        <f>AC17</f>
        <v>32.325200000000002</v>
      </c>
      <c r="D97" s="58">
        <f>AD17</f>
        <v>35.360700000000001</v>
      </c>
      <c r="E97" s="58">
        <f>AB17</f>
        <v>0.35159699999999999</v>
      </c>
      <c r="F97" s="58">
        <f>K17</f>
        <v>23.253799999999998</v>
      </c>
      <c r="G97" s="58">
        <f>L17+O17</f>
        <v>18.109770000000001</v>
      </c>
      <c r="H97" s="58">
        <f>M17+P17+N17+U17</f>
        <v>9.0424910000000001</v>
      </c>
      <c r="I97" s="58">
        <f>Q17+R17+S17+T17</f>
        <v>1.4745200000000001</v>
      </c>
      <c r="J97" s="58">
        <f>V17</f>
        <v>0</v>
      </c>
      <c r="K97" s="65">
        <f>H17+J17</f>
        <v>5.0831999999999997</v>
      </c>
      <c r="L97" s="58">
        <f>G17+I17</f>
        <v>14.109500000000001</v>
      </c>
      <c r="M97" s="65">
        <f>Y17</f>
        <v>2.8305630000000002</v>
      </c>
      <c r="N97" s="58">
        <f>Z17</f>
        <v>10.34788</v>
      </c>
      <c r="O97" s="58">
        <f>F17+W17+X17+AA17</f>
        <v>6.4766700000000004</v>
      </c>
    </row>
    <row r="98" spans="2:16" x14ac:dyDescent="0.35">
      <c r="B98" s="68"/>
      <c r="C98" s="58"/>
      <c r="D98" s="58"/>
      <c r="E98" s="58"/>
      <c r="F98" s="58"/>
      <c r="G98" s="58"/>
      <c r="H98" s="58"/>
      <c r="I98" s="58"/>
      <c r="J98" s="58"/>
      <c r="K98" s="65"/>
      <c r="L98" s="58"/>
      <c r="M98" s="65"/>
      <c r="N98" s="58"/>
      <c r="O98" s="58"/>
      <c r="P98" s="58">
        <f>AF17</f>
        <v>118.62759999999999</v>
      </c>
    </row>
    <row r="99" spans="2:16" x14ac:dyDescent="0.35">
      <c r="B99" s="69"/>
      <c r="C99" s="58"/>
      <c r="D99" s="58"/>
      <c r="E99" s="58"/>
      <c r="F99" s="58"/>
      <c r="G99" s="58"/>
      <c r="H99" s="58"/>
      <c r="I99" s="58"/>
      <c r="J99" s="58"/>
      <c r="K99" s="65"/>
      <c r="L99" s="58"/>
      <c r="M99" s="65"/>
      <c r="N99" s="58"/>
      <c r="O99" s="58"/>
      <c r="P99" s="58"/>
    </row>
    <row r="100" spans="2:16" x14ac:dyDescent="0.35">
      <c r="B100" s="67" t="s">
        <v>186</v>
      </c>
      <c r="C100" s="58">
        <f>AC18</f>
        <v>32.325200000000002</v>
      </c>
      <c r="D100" s="58">
        <f>AD18</f>
        <v>30.343299999999999</v>
      </c>
      <c r="E100" s="58">
        <f>AB18</f>
        <v>6.2273849999999999E-2</v>
      </c>
      <c r="F100" s="58">
        <f>K18</f>
        <v>11.870799999999999</v>
      </c>
      <c r="G100" s="58">
        <f>L18+O18</f>
        <v>4.7167405000000002</v>
      </c>
      <c r="H100" s="58">
        <f>M18+P18+N18+U18</f>
        <v>3.9560275000000003</v>
      </c>
      <c r="I100" s="58">
        <f>Q18+R18+S18+T18</f>
        <v>0</v>
      </c>
      <c r="J100" s="58">
        <f>V18</f>
        <v>0</v>
      </c>
      <c r="K100" s="65">
        <f>H18+J18</f>
        <v>5.59423E-2</v>
      </c>
      <c r="L100" s="58">
        <f>G18+I18</f>
        <v>4.95629995</v>
      </c>
      <c r="M100" s="65">
        <f>Y18</f>
        <v>9.1732499999999995E-2</v>
      </c>
      <c r="N100" s="58">
        <f>Z18</f>
        <v>0.58128369699999904</v>
      </c>
      <c r="O100" s="58">
        <f>F18+W18+X18+AA18</f>
        <v>3.6339834999999989</v>
      </c>
    </row>
    <row r="101" spans="2:16" x14ac:dyDescent="0.35">
      <c r="B101" s="68"/>
      <c r="C101" s="58"/>
      <c r="D101" s="58"/>
      <c r="E101" s="58"/>
      <c r="F101" s="58"/>
      <c r="G101" s="58"/>
      <c r="H101" s="58"/>
      <c r="I101" s="58"/>
      <c r="J101" s="58"/>
      <c r="K101" s="65"/>
      <c r="L101" s="58"/>
      <c r="M101" s="65"/>
      <c r="N101" s="58"/>
      <c r="O101" s="58"/>
      <c r="P101" s="58">
        <f>AF18</f>
        <v>163.49333333333334</v>
      </c>
    </row>
    <row r="102" spans="2:16" x14ac:dyDescent="0.35">
      <c r="B102" s="69"/>
      <c r="C102" s="58"/>
      <c r="D102" s="58"/>
      <c r="E102" s="58"/>
      <c r="F102" s="58"/>
      <c r="G102" s="58"/>
      <c r="H102" s="58"/>
      <c r="I102" s="58"/>
      <c r="J102" s="58"/>
      <c r="K102" s="65"/>
      <c r="L102" s="58"/>
      <c r="M102" s="65"/>
      <c r="N102" s="58"/>
      <c r="O102" s="58"/>
      <c r="P102" s="58"/>
    </row>
    <row r="103" spans="2:16" x14ac:dyDescent="0.35">
      <c r="B103" s="67" t="s">
        <v>187</v>
      </c>
      <c r="C103" s="58">
        <f>AC19</f>
        <v>32.325200000000002</v>
      </c>
      <c r="D103" s="58">
        <f>AD19</f>
        <v>29.584</v>
      </c>
      <c r="E103" s="58">
        <f>AB19</f>
        <v>0.1299505</v>
      </c>
      <c r="F103" s="58">
        <f>K19</f>
        <v>14.669416666666599</v>
      </c>
      <c r="G103" s="58">
        <f>L19+O19</f>
        <v>8.100720499999996</v>
      </c>
      <c r="H103" s="58">
        <f>M19+P19+N19+U19</f>
        <v>0</v>
      </c>
      <c r="I103" s="58">
        <f>Q19+R19+S19+T19</f>
        <v>0</v>
      </c>
      <c r="J103" s="58">
        <f>V19</f>
        <v>0</v>
      </c>
      <c r="K103" s="65">
        <f>H19+J19</f>
        <v>5.7852999999999906</v>
      </c>
      <c r="L103" s="58">
        <f>G19+I19</f>
        <v>7.1750266666666596</v>
      </c>
      <c r="M103" s="65">
        <f>Y19</f>
        <v>2.84370516666666</v>
      </c>
      <c r="N103" s="58">
        <f>Z19</f>
        <v>18.0319425</v>
      </c>
      <c r="O103" s="58">
        <f>F19+W19+X19+AA19</f>
        <v>3.2694082499999926</v>
      </c>
    </row>
    <row r="104" spans="2:16" x14ac:dyDescent="0.35">
      <c r="B104" s="68"/>
      <c r="C104" s="58"/>
      <c r="D104" s="58"/>
      <c r="E104" s="58"/>
      <c r="F104" s="58"/>
      <c r="G104" s="58"/>
      <c r="H104" s="58"/>
      <c r="I104" s="58"/>
      <c r="J104" s="58"/>
      <c r="K104" s="65"/>
      <c r="L104" s="58"/>
      <c r="M104" s="65"/>
      <c r="N104" s="58"/>
      <c r="O104" s="58"/>
      <c r="P104" s="58">
        <f>AF19</f>
        <v>172.56333333333336</v>
      </c>
    </row>
    <row r="105" spans="2:16" x14ac:dyDescent="0.35">
      <c r="B105" s="69"/>
      <c r="C105" s="58"/>
      <c r="D105" s="58"/>
      <c r="E105" s="58"/>
      <c r="F105" s="58"/>
      <c r="G105" s="58"/>
      <c r="H105" s="58"/>
      <c r="I105" s="58"/>
      <c r="J105" s="58"/>
      <c r="K105" s="65"/>
      <c r="L105" s="58"/>
      <c r="M105" s="65"/>
      <c r="N105" s="58"/>
      <c r="O105" s="58"/>
      <c r="P105" s="58"/>
    </row>
    <row r="106" spans="2:16" x14ac:dyDescent="0.35">
      <c r="B106" s="67" t="s">
        <v>188</v>
      </c>
      <c r="C106" s="58">
        <f>AC20</f>
        <v>32.325200000000002</v>
      </c>
      <c r="D106" s="58">
        <f>AD20</f>
        <v>33.204300000000003</v>
      </c>
      <c r="E106" s="58">
        <f>AB20</f>
        <v>7.46222E-2</v>
      </c>
      <c r="F106" s="58">
        <f>K20</f>
        <v>25.628299999999999</v>
      </c>
      <c r="G106" s="58">
        <f>L20+O20</f>
        <v>21.976379999999999</v>
      </c>
      <c r="H106" s="58">
        <f>M20+P20+N20+U20</f>
        <v>0</v>
      </c>
      <c r="I106" s="58">
        <f>Q20+R20+S20+T20</f>
        <v>0</v>
      </c>
      <c r="J106" s="58">
        <f>V20</f>
        <v>0</v>
      </c>
      <c r="K106" s="65">
        <f>H20+J20</f>
        <v>4.7679179999999999</v>
      </c>
      <c r="L106" s="58">
        <f>G20+I20</f>
        <v>10.703099999999999</v>
      </c>
      <c r="M106" s="65">
        <f>Y20</f>
        <v>0.81845099999999904</v>
      </c>
      <c r="N106" s="58">
        <f>Z20</f>
        <v>6.3818400000000004</v>
      </c>
      <c r="O106" s="58">
        <f>F20+W20+X20+AA20</f>
        <v>5.2832670000000004</v>
      </c>
    </row>
    <row r="107" spans="2:16" x14ac:dyDescent="0.35">
      <c r="B107" s="68"/>
      <c r="C107" s="58"/>
      <c r="D107" s="58"/>
      <c r="E107" s="58"/>
      <c r="F107" s="58"/>
      <c r="G107" s="58"/>
      <c r="H107" s="58"/>
      <c r="I107" s="58"/>
      <c r="J107" s="58"/>
      <c r="K107" s="65"/>
      <c r="L107" s="58"/>
      <c r="M107" s="65"/>
      <c r="N107" s="58"/>
      <c r="O107" s="58"/>
      <c r="P107" s="58">
        <f>AF20</f>
        <v>175.45499999999998</v>
      </c>
    </row>
    <row r="108" spans="2:16" x14ac:dyDescent="0.35">
      <c r="B108" s="69"/>
      <c r="C108" s="58"/>
      <c r="D108" s="58"/>
      <c r="E108" s="58"/>
      <c r="F108" s="58"/>
      <c r="G108" s="58"/>
      <c r="H108" s="58"/>
      <c r="I108" s="58"/>
      <c r="J108" s="58"/>
      <c r="K108" s="65"/>
      <c r="L108" s="58"/>
      <c r="M108" s="65"/>
      <c r="N108" s="58"/>
      <c r="O108" s="58"/>
      <c r="P108" s="58"/>
    </row>
    <row r="109" spans="2:16" x14ac:dyDescent="0.35">
      <c r="B109" s="67" t="s">
        <v>189</v>
      </c>
      <c r="C109" s="58">
        <f>AC21</f>
        <v>32.325200000000002</v>
      </c>
      <c r="D109" s="58">
        <f>AD21</f>
        <v>36.276600000000002</v>
      </c>
      <c r="E109" s="58">
        <f>AB21</f>
        <v>0.30253600000000003</v>
      </c>
      <c r="F109" s="58">
        <f>K21</f>
        <v>26.775749999999999</v>
      </c>
      <c r="G109" s="58">
        <f>L21+O21</f>
        <v>5.9829954000000001</v>
      </c>
      <c r="H109" s="58">
        <f>M21+P21+N21+U21</f>
        <v>8.3394700000000004</v>
      </c>
      <c r="I109" s="58">
        <f>Q21+R21+S21+T21</f>
        <v>3.5497700000000001</v>
      </c>
      <c r="J109" s="58">
        <f>V21</f>
        <v>0</v>
      </c>
      <c r="K109" s="65">
        <f>H21+J21</f>
        <v>6.1510349999999998E-2</v>
      </c>
      <c r="L109" s="58">
        <f>G21+I21</f>
        <v>11.424603999999999</v>
      </c>
      <c r="M109" s="65">
        <f>Y21</f>
        <v>7.9348450000000001E-2</v>
      </c>
      <c r="N109" s="58">
        <f>Z21</f>
        <v>0.99122849999999996</v>
      </c>
      <c r="O109" s="58">
        <f>F21+W21+X21+AA21</f>
        <v>5.7620389999999997</v>
      </c>
    </row>
    <row r="110" spans="2:16" x14ac:dyDescent="0.35">
      <c r="B110" s="68"/>
      <c r="C110" s="58"/>
      <c r="D110" s="58"/>
      <c r="E110" s="58"/>
      <c r="F110" s="58"/>
      <c r="G110" s="58"/>
      <c r="H110" s="58"/>
      <c r="I110" s="58"/>
      <c r="J110" s="58"/>
      <c r="K110" s="65"/>
      <c r="L110" s="58"/>
      <c r="M110" s="65"/>
      <c r="N110" s="58"/>
      <c r="O110" s="58"/>
      <c r="P110" s="58">
        <f>AF21</f>
        <v>173.26666666666668</v>
      </c>
    </row>
    <row r="111" spans="2:16" x14ac:dyDescent="0.35">
      <c r="B111" s="69"/>
      <c r="C111" s="58"/>
      <c r="D111" s="58"/>
      <c r="E111" s="58"/>
      <c r="F111" s="58"/>
      <c r="G111" s="58"/>
      <c r="H111" s="58"/>
      <c r="I111" s="58"/>
      <c r="J111" s="58"/>
      <c r="K111" s="65"/>
      <c r="L111" s="58"/>
      <c r="M111" s="65"/>
      <c r="N111" s="58"/>
      <c r="O111" s="58"/>
      <c r="P111" s="58"/>
    </row>
    <row r="112" spans="2:16" x14ac:dyDescent="0.35">
      <c r="B112" s="67" t="s">
        <v>180</v>
      </c>
      <c r="C112" s="58">
        <f>AC22</f>
        <v>32.325200000000002</v>
      </c>
      <c r="D112" s="58">
        <f>AD22</f>
        <v>30.081299999999999</v>
      </c>
      <c r="E112" s="58">
        <f>AB22</f>
        <v>8.8571099999999996E-3</v>
      </c>
      <c r="F112" s="58">
        <f>K22</f>
        <v>20.6328</v>
      </c>
      <c r="G112" s="58">
        <f>L22+O22</f>
        <v>13.951350000000001</v>
      </c>
      <c r="H112" s="58">
        <f>M22+P22+N22+U22</f>
        <v>0.97501300000000002</v>
      </c>
      <c r="I112" s="58">
        <f>Q22+R22+S22+T22</f>
        <v>0</v>
      </c>
      <c r="J112" s="58">
        <f>V22</f>
        <v>0</v>
      </c>
      <c r="K112" s="65">
        <f>H22+J22</f>
        <v>0.82464799999999994</v>
      </c>
      <c r="L112" s="58">
        <f>G22+I22</f>
        <v>6.91751</v>
      </c>
      <c r="M112" s="65">
        <f>Y22</f>
        <v>0.61611199999999999</v>
      </c>
      <c r="N112" s="58">
        <f>Z22</f>
        <v>3.1272829999999998</v>
      </c>
      <c r="O112" s="58">
        <f>F22+W22+X22+AA22</f>
        <v>4.4516530000000003</v>
      </c>
      <c r="P112" s="58"/>
    </row>
    <row r="113" spans="2:16" x14ac:dyDescent="0.35">
      <c r="B113" s="68"/>
      <c r="C113" s="58"/>
      <c r="D113" s="58"/>
      <c r="E113" s="58"/>
      <c r="F113" s="58"/>
      <c r="G113" s="58"/>
      <c r="H113" s="58"/>
      <c r="I113" s="58"/>
      <c r="J113" s="58"/>
      <c r="K113" s="65"/>
      <c r="L113" s="58"/>
      <c r="M113" s="65"/>
      <c r="N113" s="58"/>
      <c r="O113" s="58"/>
      <c r="P113" s="58">
        <f>AF22</f>
        <v>159.4366666666667</v>
      </c>
    </row>
    <row r="114" spans="2:16" x14ac:dyDescent="0.35">
      <c r="B114" s="69"/>
      <c r="C114" s="58"/>
      <c r="D114" s="58"/>
      <c r="E114" s="58"/>
      <c r="F114" s="58"/>
      <c r="G114" s="58"/>
      <c r="H114" s="58"/>
      <c r="I114" s="58"/>
      <c r="J114" s="58"/>
      <c r="K114" s="65"/>
      <c r="L114" s="58"/>
      <c r="M114" s="65"/>
      <c r="N114" s="58"/>
      <c r="O114" s="58"/>
      <c r="P114" s="58"/>
    </row>
    <row r="115" spans="2:16" x14ac:dyDescent="0.35">
      <c r="B115" s="67" t="s">
        <v>190</v>
      </c>
      <c r="C115" s="58">
        <f>AC23</f>
        <v>32.325200000000002</v>
      </c>
      <c r="D115" s="58">
        <f>AD23</f>
        <v>37.241300000000003</v>
      </c>
      <c r="E115" s="58">
        <f>AB23</f>
        <v>0.33644600000000002</v>
      </c>
      <c r="F115" s="58">
        <f>K23</f>
        <v>37.764200000000002</v>
      </c>
      <c r="G115" s="58">
        <f>L23+O23</f>
        <v>2.9414600000000002</v>
      </c>
      <c r="H115" s="58">
        <f>M23+P23+N23+U23</f>
        <v>10.251300000000001</v>
      </c>
      <c r="I115" s="58">
        <f>Q23+R23+S23+T23</f>
        <v>0</v>
      </c>
      <c r="J115" s="58">
        <f>V23</f>
        <v>0</v>
      </c>
      <c r="K115" s="65">
        <f>H23+J23</f>
        <v>10.105409999999999</v>
      </c>
      <c r="L115" s="58">
        <f>G23+I23</f>
        <v>10.7638</v>
      </c>
      <c r="M115" s="65">
        <f>Y23</f>
        <v>6.3654099999999998</v>
      </c>
      <c r="N115" s="58">
        <f>Z23</f>
        <v>5.3778499999999996</v>
      </c>
      <c r="O115" s="58">
        <f>F23+W23+X23+AA23</f>
        <v>5.4185870000000005</v>
      </c>
      <c r="P115" s="58"/>
    </row>
    <row r="116" spans="2:16" x14ac:dyDescent="0.35">
      <c r="B116" s="68"/>
      <c r="C116" s="58"/>
      <c r="D116" s="58"/>
      <c r="E116" s="58"/>
      <c r="F116" s="58"/>
      <c r="G116" s="58"/>
      <c r="H116" s="58"/>
      <c r="I116" s="58"/>
      <c r="J116" s="58"/>
      <c r="K116" s="65"/>
      <c r="L116" s="58"/>
      <c r="M116" s="65"/>
      <c r="N116" s="58"/>
      <c r="O116" s="58"/>
      <c r="P116" s="58">
        <f>AF23</f>
        <v>172.84</v>
      </c>
    </row>
    <row r="117" spans="2:16" x14ac:dyDescent="0.35">
      <c r="B117" s="69"/>
      <c r="C117" s="58"/>
      <c r="D117" s="58"/>
      <c r="E117" s="58"/>
      <c r="F117" s="58"/>
      <c r="G117" s="58"/>
      <c r="H117" s="58"/>
      <c r="I117" s="58"/>
      <c r="J117" s="58"/>
      <c r="K117" s="65"/>
      <c r="L117" s="58"/>
      <c r="M117" s="65"/>
      <c r="N117" s="58"/>
      <c r="O117" s="58"/>
      <c r="P117" s="58"/>
    </row>
    <row r="118" spans="2:16" x14ac:dyDescent="0.35">
      <c r="B118" s="67" t="s">
        <v>191</v>
      </c>
      <c r="C118" s="58">
        <f>AC24</f>
        <v>32.325200000000002</v>
      </c>
      <c r="D118" s="58">
        <f>AD24</f>
        <v>29.42606</v>
      </c>
      <c r="E118" s="58">
        <f>AB24</f>
        <v>1.0785823999999999</v>
      </c>
      <c r="F118" s="58">
        <f>K24</f>
        <v>16.750039999999998</v>
      </c>
      <c r="G118" s="58">
        <f>L24+O24</f>
        <v>13.116146000000001</v>
      </c>
      <c r="H118" s="58">
        <f>M24+P24+N24+U24</f>
        <v>0</v>
      </c>
      <c r="I118" s="58">
        <f>Q24+R24+S24+T24</f>
        <v>0</v>
      </c>
      <c r="J118" s="58">
        <f>V24</f>
        <v>0</v>
      </c>
      <c r="K118" s="65">
        <f>H24+J24</f>
        <v>6.0101940000000003</v>
      </c>
      <c r="L118" s="58">
        <f>G24+I24</f>
        <v>7.3216060000000001</v>
      </c>
      <c r="M118" s="65">
        <f>Y24</f>
        <v>2.0873721999999999</v>
      </c>
      <c r="N118" s="58">
        <f>Z24</f>
        <v>21.476662000000001</v>
      </c>
      <c r="O118" s="58">
        <f>F24+W24+X24+AA24</f>
        <v>3.4296027999999996</v>
      </c>
      <c r="P118" s="58"/>
    </row>
    <row r="119" spans="2:16" x14ac:dyDescent="0.35">
      <c r="B119" s="68"/>
      <c r="C119" s="58"/>
      <c r="D119" s="58"/>
      <c r="E119" s="58"/>
      <c r="F119" s="58"/>
      <c r="G119" s="58"/>
      <c r="H119" s="58"/>
      <c r="I119" s="58"/>
      <c r="J119" s="58"/>
      <c r="K119" s="65"/>
      <c r="L119" s="58"/>
      <c r="M119" s="65"/>
      <c r="N119" s="58"/>
      <c r="O119" s="58"/>
      <c r="P119" s="58">
        <f>AF24</f>
        <v>156.26</v>
      </c>
    </row>
    <row r="120" spans="2:16" x14ac:dyDescent="0.35">
      <c r="B120" s="69"/>
      <c r="C120" s="58"/>
      <c r="D120" s="58"/>
      <c r="E120" s="58"/>
      <c r="F120" s="58"/>
      <c r="G120" s="58"/>
      <c r="H120" s="58"/>
      <c r="I120" s="58"/>
      <c r="J120" s="58"/>
      <c r="K120" s="65"/>
      <c r="L120" s="58"/>
      <c r="M120" s="65"/>
      <c r="N120" s="58"/>
      <c r="O120" s="58"/>
      <c r="P120" s="58"/>
    </row>
    <row r="121" spans="2:16" x14ac:dyDescent="0.35">
      <c r="B121" s="67" t="s">
        <v>181</v>
      </c>
      <c r="C121" s="58">
        <f>AC25</f>
        <v>32.325200000000002</v>
      </c>
      <c r="D121" s="58">
        <f>AD25</f>
        <v>35.038919047618997</v>
      </c>
      <c r="E121" s="58">
        <f>AB25</f>
        <v>0.88392666666666597</v>
      </c>
      <c r="F121" s="58">
        <f>K25</f>
        <v>26.1493476190476</v>
      </c>
      <c r="G121" s="58">
        <f>L25+O25</f>
        <v>24.988256380952301</v>
      </c>
      <c r="H121" s="58">
        <f>M25+P25+N25+U25</f>
        <v>0.49306219047618904</v>
      </c>
      <c r="I121" s="58">
        <f>Q25+R25+S25+T25</f>
        <v>0</v>
      </c>
      <c r="J121" s="58">
        <f>V25</f>
        <v>0</v>
      </c>
      <c r="K121" s="65">
        <f>H25+J25</f>
        <v>1.2366280952380899</v>
      </c>
      <c r="L121" s="58">
        <f>G25+I25</f>
        <v>8.925680360476191</v>
      </c>
      <c r="M121" s="65">
        <f>Y25</f>
        <v>1.3852648571428501</v>
      </c>
      <c r="N121" s="58">
        <f>Z25</f>
        <v>6.76812476190476</v>
      </c>
      <c r="O121" s="58">
        <f>F25+W25+X25+AA25</f>
        <v>4.6058074761904608</v>
      </c>
      <c r="P121" s="58"/>
    </row>
    <row r="122" spans="2:16" x14ac:dyDescent="0.35">
      <c r="B122" s="68"/>
      <c r="C122" s="58"/>
      <c r="D122" s="58"/>
      <c r="E122" s="58"/>
      <c r="F122" s="58"/>
      <c r="G122" s="58"/>
      <c r="H122" s="58"/>
      <c r="I122" s="58"/>
      <c r="J122" s="58"/>
      <c r="K122" s="65"/>
      <c r="L122" s="58"/>
      <c r="M122" s="65"/>
      <c r="N122" s="58"/>
      <c r="O122" s="58"/>
      <c r="P122" s="58">
        <f>AF25</f>
        <v>170.56</v>
      </c>
    </row>
    <row r="123" spans="2:16" x14ac:dyDescent="0.35">
      <c r="B123" s="69"/>
      <c r="C123" s="58"/>
      <c r="D123" s="58"/>
      <c r="E123" s="58"/>
      <c r="F123" s="58"/>
      <c r="G123" s="58"/>
      <c r="H123" s="58"/>
      <c r="I123" s="58"/>
      <c r="J123" s="58"/>
      <c r="K123" s="65"/>
      <c r="L123" s="58"/>
      <c r="M123" s="65"/>
      <c r="N123" s="58"/>
      <c r="O123" s="58"/>
      <c r="P123" s="58"/>
    </row>
    <row r="124" spans="2:16" x14ac:dyDescent="0.35">
      <c r="B124" s="67" t="s">
        <v>174</v>
      </c>
      <c r="C124" s="58">
        <f>AC26</f>
        <v>32.325200000000002</v>
      </c>
      <c r="D124" s="58">
        <f>AD26</f>
        <v>33.3271047619047</v>
      </c>
      <c r="E124" s="58">
        <f>AB26</f>
        <v>1.0051741428571399</v>
      </c>
      <c r="F124" s="58">
        <f>K26</f>
        <v>25.417414285714202</v>
      </c>
      <c r="G124" s="58">
        <f>L26+O26</f>
        <v>8.5286776190476097</v>
      </c>
      <c r="H124" s="58">
        <f>M26+P26+N26+U26</f>
        <v>11.52654142857142</v>
      </c>
      <c r="I124" s="58">
        <f>Q26+R26+S26+T26</f>
        <v>1.2935893809523811</v>
      </c>
      <c r="J124" s="58">
        <f>V26</f>
        <v>0</v>
      </c>
      <c r="K124" s="65">
        <f>H26+J26</f>
        <v>3.25877476190476</v>
      </c>
      <c r="L124" s="58">
        <f>G26+I26</f>
        <v>11.2898999999999</v>
      </c>
      <c r="M124" s="65">
        <f>Y26</f>
        <v>3.65218523809523</v>
      </c>
      <c r="N124" s="58">
        <f>Z26</f>
        <v>16.593972380952302</v>
      </c>
      <c r="O124" s="58">
        <f>F26+W26+X26+AA26</f>
        <v>5.556856761904748</v>
      </c>
      <c r="P124" s="58"/>
    </row>
    <row r="125" spans="2:16" x14ac:dyDescent="0.35">
      <c r="B125" s="68"/>
      <c r="C125" s="58"/>
      <c r="D125" s="58"/>
      <c r="E125" s="58"/>
      <c r="F125" s="58"/>
      <c r="G125" s="58"/>
      <c r="H125" s="58"/>
      <c r="I125" s="58"/>
      <c r="J125" s="58"/>
      <c r="K125" s="65"/>
      <c r="L125" s="58"/>
      <c r="M125" s="65"/>
      <c r="N125" s="58"/>
      <c r="O125" s="58"/>
      <c r="P125" s="58">
        <f>AF26</f>
        <v>174.62666666666667</v>
      </c>
    </row>
    <row r="126" spans="2:16" x14ac:dyDescent="0.35">
      <c r="B126" s="69"/>
      <c r="C126" s="58"/>
      <c r="D126" s="58"/>
      <c r="E126" s="58"/>
      <c r="F126" s="58"/>
      <c r="G126" s="58"/>
      <c r="H126" s="58"/>
      <c r="I126" s="58"/>
      <c r="J126" s="58"/>
      <c r="K126" s="65"/>
      <c r="L126" s="58"/>
      <c r="M126" s="65"/>
      <c r="N126" s="58"/>
      <c r="O126" s="58"/>
      <c r="P126" s="58"/>
    </row>
    <row r="127" spans="2:16" x14ac:dyDescent="0.35">
      <c r="B127" s="67" t="s">
        <v>202</v>
      </c>
      <c r="C127" s="58">
        <f>AC27</f>
        <v>32.325200000000002</v>
      </c>
      <c r="D127" s="58">
        <f>AD27</f>
        <v>37.111499999999999</v>
      </c>
      <c r="E127" s="58">
        <f>AB27</f>
        <v>0.280611</v>
      </c>
      <c r="F127" s="58">
        <f>K27</f>
        <v>24.624500000000001</v>
      </c>
      <c r="G127" s="58">
        <f>L27+O27</f>
        <v>19.101020000000002</v>
      </c>
      <c r="H127" s="58">
        <f>M27+P27+N27+U27</f>
        <v>1.4556099999999998</v>
      </c>
      <c r="I127" s="58">
        <f>Q27+R27+S27+T27</f>
        <v>0</v>
      </c>
      <c r="J127" s="58">
        <f>V27</f>
        <v>0</v>
      </c>
      <c r="K127" s="65">
        <f>H27+J27</f>
        <v>5.4137500000000003</v>
      </c>
      <c r="L127" s="58">
        <f>G27+I27</f>
        <v>10.195</v>
      </c>
      <c r="M127" s="65">
        <f>Y27</f>
        <v>4.1293600000000001</v>
      </c>
      <c r="N127" s="58">
        <f>Z27</f>
        <v>16.588159999999998</v>
      </c>
      <c r="O127" s="58">
        <f>F27+W27+X27+AA27</f>
        <v>4.7701340000000005</v>
      </c>
      <c r="P127" s="58"/>
    </row>
    <row r="128" spans="2:16" x14ac:dyDescent="0.35">
      <c r="B128" s="68"/>
      <c r="C128" s="58"/>
      <c r="D128" s="58"/>
      <c r="E128" s="58"/>
      <c r="F128" s="58"/>
      <c r="G128" s="58"/>
      <c r="H128" s="58"/>
      <c r="I128" s="58"/>
      <c r="J128" s="58"/>
      <c r="K128" s="65"/>
      <c r="L128" s="58"/>
      <c r="M128" s="65"/>
      <c r="N128" s="58"/>
      <c r="O128" s="58"/>
      <c r="P128" s="58">
        <f>AF27</f>
        <v>175.53</v>
      </c>
    </row>
    <row r="129" spans="2:16" x14ac:dyDescent="0.35">
      <c r="B129" s="69"/>
      <c r="C129" s="58"/>
      <c r="D129" s="58"/>
      <c r="E129" s="58"/>
      <c r="F129" s="58"/>
      <c r="G129" s="58"/>
      <c r="H129" s="58"/>
      <c r="I129" s="58"/>
      <c r="J129" s="58"/>
      <c r="K129" s="65"/>
      <c r="L129" s="58"/>
      <c r="M129" s="65"/>
      <c r="N129" s="58"/>
      <c r="O129" s="58"/>
      <c r="P129" s="58"/>
    </row>
    <row r="130" spans="2:16" x14ac:dyDescent="0.35">
      <c r="B130" s="67" t="s">
        <v>192</v>
      </c>
      <c r="C130" s="58">
        <f>AC28</f>
        <v>32.325200000000002</v>
      </c>
      <c r="D130" s="58">
        <f>AD28</f>
        <v>30.305765000000001</v>
      </c>
      <c r="E130" s="58">
        <f>AB28</f>
        <v>1.7664264999999899</v>
      </c>
      <c r="F130" s="58">
        <f>K28</f>
        <v>19.206927999999898</v>
      </c>
      <c r="G130" s="58">
        <f>L28+O28</f>
        <v>10.4176664</v>
      </c>
      <c r="H130" s="58">
        <f>M28+P28+N28+U28</f>
        <v>6.9712258399999865</v>
      </c>
      <c r="I130" s="58">
        <f>Q28+R28+S28+T28</f>
        <v>0.43876718799999892</v>
      </c>
      <c r="J130" s="58">
        <f>V28</f>
        <v>0</v>
      </c>
      <c r="K130" s="65">
        <f>H28+J28</f>
        <v>7.9887878576903999</v>
      </c>
      <c r="L130" s="58">
        <f>G28+I28</f>
        <v>9.4249843999999996</v>
      </c>
      <c r="M130" s="65">
        <f>Y28</f>
        <v>3.6889037999999901</v>
      </c>
      <c r="N130" s="58">
        <f>Z28</f>
        <v>11.7401736</v>
      </c>
      <c r="O130" s="58">
        <f>F28+W28+X28+AA28</f>
        <v>4.520344109999999</v>
      </c>
      <c r="P130" s="58"/>
    </row>
    <row r="131" spans="2:16" x14ac:dyDescent="0.35">
      <c r="B131" s="68"/>
      <c r="C131" s="58"/>
      <c r="D131" s="58"/>
      <c r="E131" s="58"/>
      <c r="F131" s="58"/>
      <c r="G131" s="58"/>
      <c r="H131" s="58"/>
      <c r="I131" s="58"/>
      <c r="J131" s="58"/>
      <c r="K131" s="65"/>
      <c r="L131" s="58"/>
      <c r="M131" s="65"/>
      <c r="N131" s="58"/>
      <c r="O131" s="58"/>
      <c r="P131" s="58">
        <f>AF28</f>
        <v>137.49166666666667</v>
      </c>
    </row>
    <row r="132" spans="2:16" x14ac:dyDescent="0.35">
      <c r="B132" s="69"/>
      <c r="C132" s="58"/>
      <c r="D132" s="58"/>
      <c r="E132" s="58"/>
      <c r="F132" s="58"/>
      <c r="G132" s="58"/>
      <c r="H132" s="58"/>
      <c r="I132" s="58"/>
      <c r="J132" s="58"/>
      <c r="K132" s="65"/>
      <c r="L132" s="58"/>
      <c r="M132" s="65"/>
      <c r="N132" s="58"/>
      <c r="O132" s="58"/>
      <c r="P132" s="58"/>
    </row>
    <row r="133" spans="2:16" x14ac:dyDescent="0.35">
      <c r="B133" s="67" t="s">
        <v>196</v>
      </c>
      <c r="C133" s="58">
        <f>AC8</f>
        <v>32.325200000000002</v>
      </c>
      <c r="D133" s="58">
        <f>AD8</f>
        <v>37.964599999999997</v>
      </c>
      <c r="E133" s="58">
        <f>AB8</f>
        <v>0.30088500000000001</v>
      </c>
      <c r="F133" s="58">
        <f>K8</f>
        <v>4.3993799999999998</v>
      </c>
      <c r="G133" s="58">
        <f>L8+O8</f>
        <v>0.87527700000000008</v>
      </c>
      <c r="H133" s="58">
        <f>M8+P8+N8+U8</f>
        <v>1.3199400700000001E-2</v>
      </c>
      <c r="I133" s="58">
        <f>Q8+R8+S8+T8</f>
        <v>1.3808100000000001E-5</v>
      </c>
      <c r="J133" s="58">
        <f>V8</f>
        <v>7.67624</v>
      </c>
      <c r="K133" s="65">
        <f>H8+J8</f>
        <v>2.539479</v>
      </c>
      <c r="L133" s="58">
        <f>G8+I8</f>
        <v>1.2844696</v>
      </c>
      <c r="M133" s="65">
        <f>Y8</f>
        <v>1.6854039999999999</v>
      </c>
      <c r="N133" s="58">
        <f>Z8</f>
        <v>10.303899999999899</v>
      </c>
      <c r="O133" s="58">
        <f>F8+W8+X8+AA8</f>
        <v>0.63657330000000001</v>
      </c>
      <c r="P133" s="58"/>
    </row>
    <row r="134" spans="2:16" x14ac:dyDescent="0.35">
      <c r="B134" s="68"/>
      <c r="C134" s="58"/>
      <c r="D134" s="58"/>
      <c r="E134" s="58"/>
      <c r="F134" s="58"/>
      <c r="G134" s="58"/>
      <c r="H134" s="58"/>
      <c r="I134" s="58"/>
      <c r="J134" s="58"/>
      <c r="K134" s="65"/>
      <c r="L134" s="58"/>
      <c r="M134" s="65"/>
      <c r="N134" s="58"/>
      <c r="O134" s="58"/>
      <c r="P134" s="58">
        <f>AF8</f>
        <v>160.9675</v>
      </c>
    </row>
    <row r="135" spans="2:16" x14ac:dyDescent="0.35">
      <c r="B135" s="69"/>
      <c r="C135" s="58"/>
      <c r="D135" s="58"/>
      <c r="E135" s="58"/>
      <c r="F135" s="58"/>
      <c r="G135" s="58"/>
      <c r="H135" s="58"/>
      <c r="I135" s="58"/>
      <c r="J135" s="58"/>
      <c r="K135" s="65"/>
      <c r="L135" s="58"/>
      <c r="M135" s="65"/>
      <c r="N135" s="58"/>
      <c r="O135" s="58"/>
      <c r="P135" s="58"/>
    </row>
    <row r="136" spans="2:16" x14ac:dyDescent="0.35">
      <c r="B136" s="67" t="s">
        <v>193</v>
      </c>
      <c r="C136" s="58">
        <f>AC9</f>
        <v>32.325200000000002</v>
      </c>
      <c r="D136" s="58">
        <f>AD9</f>
        <v>21.0497428571428</v>
      </c>
      <c r="E136" s="58">
        <f>AB9</f>
        <v>4.1516299999999999</v>
      </c>
      <c r="F136" s="58">
        <f>K9</f>
        <v>10.4064642857142</v>
      </c>
      <c r="G136" s="58">
        <f>L9+O9</f>
        <v>0.41746257142857002</v>
      </c>
      <c r="H136" s="58">
        <f>M9+P9+N9+U9</f>
        <v>8.9289589999999915E-3</v>
      </c>
      <c r="I136" s="58">
        <f>Q9+R9+S9+T9</f>
        <v>0</v>
      </c>
      <c r="J136" s="58">
        <f>V9</f>
        <v>28.482242857142801</v>
      </c>
      <c r="K136" s="65">
        <f>H9+J9</f>
        <v>2.3678789999999901</v>
      </c>
      <c r="L136" s="58">
        <f>G9+I9</f>
        <v>2.901300456515707</v>
      </c>
      <c r="M136" s="65">
        <f>Y9</f>
        <v>0.74736657142857099</v>
      </c>
      <c r="N136" s="58">
        <f>Z9</f>
        <v>8.1838458571428507</v>
      </c>
      <c r="O136" s="58">
        <f>F9+W9+X9+AA9</f>
        <v>1.794890714285712</v>
      </c>
    </row>
    <row r="137" spans="2:16" x14ac:dyDescent="0.35">
      <c r="B137" s="68"/>
      <c r="C137" s="58"/>
      <c r="D137" s="58"/>
      <c r="E137" s="58"/>
      <c r="F137" s="58"/>
      <c r="G137" s="58"/>
      <c r="H137" s="58"/>
      <c r="I137" s="58"/>
      <c r="J137" s="58"/>
      <c r="K137" s="65"/>
      <c r="L137" s="58"/>
      <c r="M137" s="65"/>
      <c r="N137" s="58"/>
      <c r="O137" s="58"/>
      <c r="P137" s="58">
        <f>AF9</f>
        <v>116.52</v>
      </c>
    </row>
    <row r="138" spans="2:16" x14ac:dyDescent="0.35">
      <c r="B138" s="69"/>
      <c r="C138" s="58"/>
      <c r="D138" s="58"/>
      <c r="E138" s="58"/>
      <c r="F138" s="58"/>
      <c r="G138" s="58"/>
      <c r="H138" s="58"/>
      <c r="I138" s="58"/>
      <c r="J138" s="58"/>
      <c r="K138" s="65"/>
      <c r="L138" s="58"/>
      <c r="M138" s="65"/>
      <c r="N138" s="58"/>
      <c r="O138" s="58"/>
      <c r="P138" s="58"/>
    </row>
    <row r="139" spans="2:16" x14ac:dyDescent="0.35">
      <c r="B139" s="67" t="s">
        <v>194</v>
      </c>
      <c r="C139" s="58">
        <f>AC10</f>
        <v>32.325200000000002</v>
      </c>
      <c r="D139" s="58">
        <f>AD10</f>
        <v>33.606414285714202</v>
      </c>
      <c r="E139" s="58">
        <f>AB10</f>
        <v>1.23656571428571</v>
      </c>
      <c r="F139" s="58">
        <f>K10</f>
        <v>12.368857142857101</v>
      </c>
      <c r="G139" s="58">
        <f>L10+O10</f>
        <v>0.57010028571428495</v>
      </c>
      <c r="H139" s="58">
        <f>M10+P10+N10+U10</f>
        <v>7.4735011428571337E-3</v>
      </c>
      <c r="I139" s="58">
        <f>Q10+R10+S10+T10</f>
        <v>0</v>
      </c>
      <c r="J139" s="58">
        <f>V10</f>
        <v>33.353571428571399</v>
      </c>
      <c r="K139" s="65">
        <f>H10+J10</f>
        <v>3.9994628571428503</v>
      </c>
      <c r="L139" s="58">
        <f>G10+I10</f>
        <v>3.2863041333642844</v>
      </c>
      <c r="M139" s="65">
        <f>Y10</f>
        <v>2.0030749999999999</v>
      </c>
      <c r="N139" s="58">
        <f>Z10</f>
        <v>10.263714285714199</v>
      </c>
      <c r="O139" s="58">
        <f>F10+W10+X10+AA10</f>
        <v>1.6513607142857132</v>
      </c>
    </row>
    <row r="140" spans="2:16" x14ac:dyDescent="0.35">
      <c r="B140" s="68"/>
      <c r="C140" s="58"/>
      <c r="D140" s="58"/>
      <c r="E140" s="58"/>
      <c r="F140" s="58"/>
      <c r="G140" s="58"/>
      <c r="H140" s="58"/>
      <c r="I140" s="58"/>
      <c r="J140" s="58"/>
      <c r="K140" s="65"/>
      <c r="L140" s="58"/>
      <c r="M140" s="65"/>
      <c r="N140" s="58"/>
      <c r="O140" s="58"/>
      <c r="P140" s="58">
        <f>AF10</f>
        <v>145.14500000000001</v>
      </c>
    </row>
    <row r="141" spans="2:16" x14ac:dyDescent="0.35">
      <c r="B141" s="69"/>
      <c r="C141" s="58"/>
      <c r="D141" s="58"/>
      <c r="E141" s="58"/>
      <c r="F141" s="58"/>
      <c r="G141" s="58"/>
      <c r="H141" s="58"/>
      <c r="I141" s="58"/>
      <c r="J141" s="58"/>
      <c r="K141" s="65"/>
      <c r="L141" s="58"/>
      <c r="M141" s="65"/>
      <c r="N141" s="58"/>
      <c r="O141" s="58"/>
      <c r="P141" s="58"/>
    </row>
    <row r="142" spans="2:16" x14ac:dyDescent="0.35">
      <c r="B142" s="67" t="s">
        <v>195</v>
      </c>
      <c r="C142" s="58">
        <f>AC11</f>
        <v>32.325200000000002</v>
      </c>
      <c r="D142" s="58">
        <f>AD11</f>
        <v>29.608142857142798</v>
      </c>
      <c r="E142" s="58">
        <f>AB11</f>
        <v>2.0680257142857101</v>
      </c>
      <c r="F142" s="58">
        <f>K11</f>
        <v>13.511857142857099</v>
      </c>
      <c r="G142" s="58">
        <f>L11+O11</f>
        <v>0.67019014285714107</v>
      </c>
      <c r="H142" s="58">
        <f>M11+P11+N11+U11</f>
        <v>1.2993811857142785E-2</v>
      </c>
      <c r="I142" s="58">
        <f>Q11+R11+S11+T11</f>
        <v>0</v>
      </c>
      <c r="J142" s="58">
        <f>V11</f>
        <v>36.243871428571403</v>
      </c>
      <c r="K142" s="65">
        <f>H11+J11</f>
        <v>4.53677142857142</v>
      </c>
      <c r="L142" s="58">
        <f>G11+I11</f>
        <v>3.5784996702528571</v>
      </c>
      <c r="M142" s="65">
        <f>Y11</f>
        <v>2.44836728571428</v>
      </c>
      <c r="N142" s="58">
        <f>Z11</f>
        <v>8.5944814285714202</v>
      </c>
      <c r="O142" s="58">
        <f>F11+W11+X11+AA11</f>
        <v>1.8101391428571409</v>
      </c>
      <c r="P142" s="58"/>
    </row>
    <row r="143" spans="2:16" x14ac:dyDescent="0.35">
      <c r="B143" s="68"/>
      <c r="L143" s="40"/>
      <c r="M143" s="40"/>
      <c r="P143" s="58">
        <f>AF11</f>
        <v>133.56</v>
      </c>
    </row>
    <row r="144" spans="2:16" x14ac:dyDescent="0.35">
      <c r="P144" s="58"/>
    </row>
  </sheetData>
  <mergeCells count="14">
    <mergeCell ref="AI1:AI2"/>
    <mergeCell ref="AJ1:AJ2"/>
    <mergeCell ref="AK1:AK2"/>
    <mergeCell ref="A29:E29"/>
    <mergeCell ref="A1:A2"/>
    <mergeCell ref="B1:B2"/>
    <mergeCell ref="C1:C2"/>
    <mergeCell ref="D1:D2"/>
    <mergeCell ref="E1:E2"/>
    <mergeCell ref="A30:E30"/>
    <mergeCell ref="F1:AD1"/>
    <mergeCell ref="AE1:AE2"/>
    <mergeCell ref="AF1:AF2"/>
    <mergeCell ref="AH1:AH2"/>
  </mergeCells>
  <conditionalFormatting sqref="AH3:AH10 AH12:AH28">
    <cfRule type="cellIs" dxfId="4" priority="3" operator="notBetween">
      <formula>-20</formula>
      <formula>20</formula>
    </cfRule>
  </conditionalFormatting>
  <conditionalFormatting sqref="AH8">
    <cfRule type="cellIs" dxfId="3" priority="2" operator="notBetween">
      <formula>-20</formula>
      <formula>20</formula>
    </cfRule>
  </conditionalFormatting>
  <conditionalFormatting sqref="AH11">
    <cfRule type="cellIs" dxfId="2" priority="1" operator="notBetween">
      <formula>-20</formula>
      <formula>20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C9E49-AA3E-42CA-92EB-FD5A4665D4B2}">
  <dimension ref="A1:AR96"/>
  <sheetViews>
    <sheetView showZeros="0" tabSelected="1" topLeftCell="X22" zoomScale="85" zoomScaleNormal="85" workbookViewId="0">
      <selection activeCell="AK18" sqref="AK18"/>
    </sheetView>
  </sheetViews>
  <sheetFormatPr defaultColWidth="5.6328125" defaultRowHeight="14.5" x14ac:dyDescent="0.35"/>
  <cols>
    <col min="1" max="1" width="28.453125" style="40" customWidth="1"/>
    <col min="2" max="2" width="22.453125" style="40" customWidth="1"/>
    <col min="3" max="3" width="11.1796875" style="40" customWidth="1"/>
    <col min="4" max="4" width="15.36328125" style="40" customWidth="1"/>
    <col min="5" max="5" width="25.6328125" style="40" customWidth="1"/>
    <col min="6" max="10" width="8.6328125" style="40" customWidth="1"/>
    <col min="11" max="11" width="10.6328125" style="40" customWidth="1"/>
    <col min="12" max="12" width="8.453125" style="6" customWidth="1"/>
    <col min="13" max="13" width="8.6328125" style="6" customWidth="1"/>
    <col min="14" max="14" width="8.6328125" style="40" customWidth="1"/>
    <col min="15" max="15" width="10.36328125" style="40" customWidth="1"/>
    <col min="16" max="16" width="15.36328125" style="40" customWidth="1"/>
    <col min="17" max="17" width="14.81640625" style="40" customWidth="1"/>
    <col min="18" max="18" width="11.6328125" style="40" customWidth="1"/>
    <col min="19" max="19" width="12.453125" style="40" customWidth="1"/>
    <col min="20" max="20" width="9.453125" style="40" customWidth="1"/>
    <col min="21" max="21" width="10.453125" style="40" customWidth="1"/>
    <col min="22" max="22" width="11.36328125" style="40" customWidth="1"/>
    <col min="23" max="23" width="10.453125" style="40" customWidth="1"/>
    <col min="24" max="24" width="10.36328125" style="40" customWidth="1"/>
    <col min="25" max="25" width="9.453125" style="40" customWidth="1"/>
    <col min="26" max="26" width="10.453125" style="40" customWidth="1"/>
    <col min="27" max="27" width="11.453125" style="40" customWidth="1"/>
    <col min="28" max="28" width="9.6328125" style="40" customWidth="1"/>
    <col min="29" max="30" width="8.36328125" style="40" customWidth="1"/>
    <col min="31" max="31" width="10" style="40" customWidth="1"/>
    <col min="32" max="33" width="7.453125" style="40" customWidth="1"/>
    <col min="34" max="34" width="12.6328125" style="40" customWidth="1"/>
    <col min="35" max="35" width="9.81640625" style="40" customWidth="1"/>
    <col min="36" max="36" width="10.81640625" style="40" customWidth="1"/>
    <col min="37" max="37" width="9.81640625" style="40" customWidth="1"/>
    <col min="38" max="38" width="11.453125" style="40" customWidth="1"/>
    <col min="39" max="39" width="13" style="40" customWidth="1"/>
    <col min="40" max="40" width="15.81640625" style="40" customWidth="1"/>
    <col min="41" max="41" width="12.81640625" style="40" customWidth="1"/>
    <col min="42" max="43" width="14.453125" style="40" customWidth="1"/>
    <col min="44" max="44" width="10.6328125" style="40" customWidth="1"/>
    <col min="45" max="45" width="7.6328125" style="40" customWidth="1"/>
    <col min="46" max="46" width="9.453125" style="40" customWidth="1"/>
    <col min="47" max="47" width="7.6328125" style="40" customWidth="1"/>
    <col min="48" max="49" width="8.453125" style="40" customWidth="1"/>
    <col min="50" max="50" width="5.6328125" style="40"/>
    <col min="51" max="51" width="9.453125" style="40" customWidth="1"/>
    <col min="52" max="52" width="8.81640625" style="40" customWidth="1"/>
    <col min="53" max="53" width="7.36328125" style="40" customWidth="1"/>
    <col min="54" max="54" width="7.1796875" style="40" customWidth="1"/>
    <col min="55" max="55" width="8" style="40" customWidth="1"/>
    <col min="56" max="56" width="7.453125" style="40" customWidth="1"/>
    <col min="57" max="16384" width="5.6328125" style="40"/>
  </cols>
  <sheetData>
    <row r="1" spans="1:44" s="20" customFormat="1" ht="35.25" customHeight="1" x14ac:dyDescent="0.35">
      <c r="A1" s="127" t="s">
        <v>2</v>
      </c>
      <c r="B1" s="127" t="s">
        <v>21</v>
      </c>
      <c r="C1" s="127" t="s">
        <v>22</v>
      </c>
      <c r="D1" s="127" t="s">
        <v>51</v>
      </c>
      <c r="E1" s="127" t="s">
        <v>23</v>
      </c>
      <c r="F1" s="125" t="s">
        <v>75</v>
      </c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26"/>
      <c r="AD1" s="126"/>
      <c r="AE1" s="126"/>
      <c r="AF1" s="126"/>
      <c r="AG1" s="126"/>
      <c r="AH1" s="126"/>
      <c r="AI1" s="126"/>
      <c r="AJ1" s="134"/>
      <c r="AK1" s="127" t="s">
        <v>76</v>
      </c>
      <c r="AL1" s="127" t="s">
        <v>77</v>
      </c>
      <c r="AM1" s="42"/>
      <c r="AN1" s="127" t="s">
        <v>67</v>
      </c>
      <c r="AO1" s="127" t="s">
        <v>68</v>
      </c>
      <c r="AP1" s="127" t="s">
        <v>69</v>
      </c>
      <c r="AQ1" s="132" t="s">
        <v>78</v>
      </c>
      <c r="AR1" s="40"/>
    </row>
    <row r="2" spans="1:44" s="20" customFormat="1" ht="35.25" customHeight="1" x14ac:dyDescent="0.35">
      <c r="A2" s="128"/>
      <c r="B2" s="128"/>
      <c r="C2" s="128"/>
      <c r="D2" s="128"/>
      <c r="E2" s="128"/>
      <c r="F2" s="21" t="s">
        <v>123</v>
      </c>
      <c r="G2" s="21" t="s">
        <v>124</v>
      </c>
      <c r="H2" s="21" t="s">
        <v>125</v>
      </c>
      <c r="I2" s="21" t="s">
        <v>122</v>
      </c>
      <c r="J2" s="21" t="s">
        <v>126</v>
      </c>
      <c r="K2" s="21" t="s">
        <v>127</v>
      </c>
      <c r="L2" s="21" t="s">
        <v>128</v>
      </c>
      <c r="M2" s="21" t="s">
        <v>129</v>
      </c>
      <c r="N2" s="21" t="s">
        <v>130</v>
      </c>
      <c r="O2" s="21" t="s">
        <v>131</v>
      </c>
      <c r="P2" s="21" t="s">
        <v>146</v>
      </c>
      <c r="Q2" s="21" t="s">
        <v>147</v>
      </c>
      <c r="R2" s="21" t="s">
        <v>132</v>
      </c>
      <c r="S2" s="21" t="s">
        <v>148</v>
      </c>
      <c r="T2" s="21" t="s">
        <v>133</v>
      </c>
      <c r="U2" s="21" t="s">
        <v>149</v>
      </c>
      <c r="V2" s="21" t="s">
        <v>134</v>
      </c>
      <c r="W2" s="21" t="s">
        <v>135</v>
      </c>
      <c r="X2" s="21" t="s">
        <v>136</v>
      </c>
      <c r="Y2" s="21" t="s">
        <v>137</v>
      </c>
      <c r="Z2" s="21" t="s">
        <v>138</v>
      </c>
      <c r="AA2" s="21" t="s">
        <v>150</v>
      </c>
      <c r="AB2" s="21" t="s">
        <v>139</v>
      </c>
      <c r="AC2" s="21" t="s">
        <v>140</v>
      </c>
      <c r="AD2" s="21" t="s">
        <v>141</v>
      </c>
      <c r="AE2" s="21" t="s">
        <v>142</v>
      </c>
      <c r="AF2" s="21" t="s">
        <v>143</v>
      </c>
      <c r="AG2" s="21" t="s">
        <v>144</v>
      </c>
      <c r="AH2" s="21" t="s">
        <v>145</v>
      </c>
      <c r="AI2" s="21" t="s">
        <v>84</v>
      </c>
      <c r="AJ2" s="50" t="s">
        <v>83</v>
      </c>
      <c r="AK2" s="128"/>
      <c r="AL2" s="128"/>
      <c r="AM2" s="52"/>
      <c r="AN2" s="128"/>
      <c r="AO2" s="128"/>
      <c r="AP2" s="128"/>
      <c r="AQ2" s="133"/>
      <c r="AR2" s="40"/>
    </row>
    <row r="3" spans="1:44" x14ac:dyDescent="0.35">
      <c r="A3" s="44" t="s">
        <v>65</v>
      </c>
      <c r="B3" s="13" t="s">
        <v>117</v>
      </c>
      <c r="C3" s="5">
        <v>2</v>
      </c>
      <c r="D3" s="41">
        <v>0.48469828306774893</v>
      </c>
      <c r="E3" s="5" t="s">
        <v>94</v>
      </c>
      <c r="F3" s="32">
        <v>6.2508999999999995E-2</v>
      </c>
      <c r="G3" s="32">
        <v>5.4748799999999997</v>
      </c>
      <c r="H3" s="32">
        <v>5.3459300000000001</v>
      </c>
      <c r="I3" s="32">
        <v>0</v>
      </c>
      <c r="J3" s="32">
        <v>0</v>
      </c>
      <c r="K3" s="32">
        <v>0</v>
      </c>
      <c r="L3" s="32">
        <v>9.1354100000000003</v>
      </c>
      <c r="M3" s="32">
        <v>1.18224</v>
      </c>
      <c r="N3" s="32">
        <v>0</v>
      </c>
      <c r="O3" s="32">
        <v>0</v>
      </c>
      <c r="P3" s="32">
        <v>0</v>
      </c>
      <c r="Q3" s="32">
        <v>0.378772</v>
      </c>
      <c r="R3" s="32">
        <v>0.42138300000000001</v>
      </c>
      <c r="S3" s="32">
        <v>0</v>
      </c>
      <c r="T3" s="32">
        <v>0</v>
      </c>
      <c r="U3" s="32">
        <v>0</v>
      </c>
      <c r="V3" s="32">
        <v>0</v>
      </c>
      <c r="W3" s="32">
        <v>0</v>
      </c>
      <c r="X3" s="32">
        <v>0</v>
      </c>
      <c r="Y3" s="32">
        <v>0</v>
      </c>
      <c r="Z3" s="32">
        <v>0</v>
      </c>
      <c r="AA3" s="32">
        <v>0</v>
      </c>
      <c r="AB3" s="32">
        <v>0</v>
      </c>
      <c r="AC3" s="32">
        <v>0</v>
      </c>
      <c r="AD3" s="32">
        <v>0.90241199999999999</v>
      </c>
      <c r="AE3" s="32">
        <v>2.792484</v>
      </c>
      <c r="AF3" s="32">
        <v>5.9885999999999999</v>
      </c>
      <c r="AG3" s="32">
        <v>3.4402700000000001E-2</v>
      </c>
      <c r="AH3" s="32">
        <v>0.26156499999999999</v>
      </c>
      <c r="AI3" s="32">
        <f>32.3252</f>
        <v>32.325200000000002</v>
      </c>
      <c r="AJ3" s="32">
        <v>32.232999999999997</v>
      </c>
      <c r="AK3" s="32">
        <f>SUM(L3:AJ3) - AI3 + $AI$28*AI3</f>
        <v>120.64965520034778</v>
      </c>
      <c r="AL3" s="19">
        <v>145.04285714285714</v>
      </c>
      <c r="AM3" s="52"/>
      <c r="AN3" s="7">
        <f>(AK3-AL3)/AL3</f>
        <v>-0.16817927075501385</v>
      </c>
      <c r="AO3" s="14">
        <f>ABS(AN3)</f>
        <v>0.16817927075501385</v>
      </c>
      <c r="AP3" s="15">
        <f>AK3-AL3</f>
        <v>-24.393201942509364</v>
      </c>
      <c r="AQ3" s="48">
        <f>ABS(AP3)</f>
        <v>24.393201942509364</v>
      </c>
    </row>
    <row r="4" spans="1:44" x14ac:dyDescent="0.35">
      <c r="A4" s="4" t="s">
        <v>65</v>
      </c>
      <c r="B4" s="5" t="s">
        <v>117</v>
      </c>
      <c r="C4" s="5">
        <v>2</v>
      </c>
      <c r="D4" s="41">
        <v>0.51530171693225113</v>
      </c>
      <c r="E4" s="5" t="s">
        <v>95</v>
      </c>
      <c r="F4" s="32">
        <v>6.1695800000000002E-2</v>
      </c>
      <c r="G4" s="32">
        <v>5.30966</v>
      </c>
      <c r="H4" s="32">
        <v>4.0603199999999999</v>
      </c>
      <c r="I4" s="32">
        <v>0</v>
      </c>
      <c r="J4" s="32">
        <v>0</v>
      </c>
      <c r="K4" s="32">
        <v>0</v>
      </c>
      <c r="L4" s="32">
        <v>8.4296000000000006</v>
      </c>
      <c r="M4" s="32">
        <v>1.0206900000000001</v>
      </c>
      <c r="N4" s="32">
        <v>0</v>
      </c>
      <c r="O4" s="32">
        <v>0</v>
      </c>
      <c r="P4" s="32">
        <v>0</v>
      </c>
      <c r="Q4" s="32">
        <v>0.58151399999999998</v>
      </c>
      <c r="R4" s="32">
        <v>0.342941</v>
      </c>
      <c r="S4" s="32">
        <v>0</v>
      </c>
      <c r="T4" s="32">
        <v>0</v>
      </c>
      <c r="U4" s="32">
        <v>0</v>
      </c>
      <c r="V4" s="32">
        <v>0</v>
      </c>
      <c r="W4" s="32">
        <v>0</v>
      </c>
      <c r="X4" s="32">
        <v>0</v>
      </c>
      <c r="Y4" s="32">
        <v>0</v>
      </c>
      <c r="Z4" s="32">
        <v>0</v>
      </c>
      <c r="AA4" s="32">
        <v>0</v>
      </c>
      <c r="AB4" s="32">
        <v>0</v>
      </c>
      <c r="AC4" s="32">
        <v>0</v>
      </c>
      <c r="AD4" s="32">
        <v>0.89067200000000002</v>
      </c>
      <c r="AE4" s="32">
        <v>2.4248569999999998</v>
      </c>
      <c r="AF4" s="32">
        <v>5.0569499999999996</v>
      </c>
      <c r="AG4" s="32">
        <v>3.2190200000000002E-2</v>
      </c>
      <c r="AH4" s="32">
        <v>0.189053</v>
      </c>
      <c r="AI4" s="32">
        <f t="shared" ref="AI4:AI23" si="0">32.3252</f>
        <v>32.325200000000002</v>
      </c>
      <c r="AJ4" s="32">
        <v>31.930900000000001</v>
      </c>
      <c r="AK4" s="32">
        <f>SUM(L4:AJ4) - AI4 + $AI$28*AI4</f>
        <v>118.21875370034778</v>
      </c>
      <c r="AL4" s="19">
        <v>132.75</v>
      </c>
      <c r="AM4" s="52"/>
      <c r="AN4" s="7">
        <f t="shared" ref="AN4:AN23" si="1">(AK4-AL4)/AL4</f>
        <v>-0.10946324896159867</v>
      </c>
      <c r="AO4" s="3">
        <f t="shared" ref="AO4:AO23" si="2">ABS(AN4)</f>
        <v>0.10946324896159867</v>
      </c>
      <c r="AP4" s="32">
        <f t="shared" ref="AP4:AP23" si="3">AK4-AL4</f>
        <v>-14.531246299652224</v>
      </c>
      <c r="AQ4" s="49">
        <f t="shared" ref="AQ4:AQ23" si="4">ABS(AP4)</f>
        <v>14.531246299652224</v>
      </c>
    </row>
    <row r="5" spans="1:44" x14ac:dyDescent="0.35">
      <c r="A5" s="4" t="s">
        <v>66</v>
      </c>
      <c r="B5" s="5" t="s">
        <v>117</v>
      </c>
      <c r="C5" s="5">
        <v>2</v>
      </c>
      <c r="D5" s="41">
        <v>0.75690314213498466</v>
      </c>
      <c r="E5" s="5" t="s">
        <v>96</v>
      </c>
      <c r="F5" s="32">
        <v>9.8198599999999997E-2</v>
      </c>
      <c r="G5" s="32">
        <v>8.4748800000000006</v>
      </c>
      <c r="H5" s="32">
        <v>1.2655799999999999</v>
      </c>
      <c r="I5" s="32">
        <v>0</v>
      </c>
      <c r="J5" s="32">
        <v>0</v>
      </c>
      <c r="K5" s="32">
        <v>1.4868300000000001</v>
      </c>
      <c r="L5" s="32">
        <v>13.2102</v>
      </c>
      <c r="M5" s="32">
        <v>1.2239199999999999</v>
      </c>
      <c r="N5" s="32">
        <v>3.4494400000000001</v>
      </c>
      <c r="O5" s="32">
        <v>0</v>
      </c>
      <c r="P5" s="32">
        <v>0</v>
      </c>
      <c r="Q5" s="32">
        <v>0.42463000000000001</v>
      </c>
      <c r="R5" s="32">
        <v>0</v>
      </c>
      <c r="S5" s="32">
        <v>15.7478</v>
      </c>
      <c r="T5" s="32">
        <v>0.81688499999999997</v>
      </c>
      <c r="U5" s="32">
        <v>0</v>
      </c>
      <c r="V5" s="32">
        <v>0</v>
      </c>
      <c r="W5" s="32">
        <v>0.90750600000000003</v>
      </c>
      <c r="X5" s="32">
        <v>0</v>
      </c>
      <c r="Y5" s="32">
        <v>2.1585299999999998</v>
      </c>
      <c r="Z5" s="32">
        <v>0</v>
      </c>
      <c r="AA5" s="32">
        <v>0</v>
      </c>
      <c r="AB5" s="32">
        <v>0</v>
      </c>
      <c r="AC5" s="32">
        <v>0</v>
      </c>
      <c r="AD5" s="32">
        <v>1.28983</v>
      </c>
      <c r="AE5" s="32">
        <v>3.809456</v>
      </c>
      <c r="AF5" s="32">
        <v>7.5789999999999997</v>
      </c>
      <c r="AG5" s="32">
        <v>4.85844E-2</v>
      </c>
      <c r="AH5" s="32">
        <v>0.49862800000000002</v>
      </c>
      <c r="AI5" s="32">
        <f t="shared" si="0"/>
        <v>32.325200000000002</v>
      </c>
      <c r="AJ5" s="32">
        <v>32.444800000000001</v>
      </c>
      <c r="AK5" s="32">
        <f t="shared" ref="AK4:AK22" si="5">SUM(L5:AJ5) - AI5 + $AI$28*AI5</f>
        <v>150.92859590034777</v>
      </c>
      <c r="AL5" s="19">
        <v>166.71</v>
      </c>
      <c r="AM5" s="52"/>
      <c r="AN5" s="7">
        <f t="shared" si="1"/>
        <v>-9.4663812006791637E-2</v>
      </c>
      <c r="AO5" s="3">
        <f t="shared" si="2"/>
        <v>9.4663812006791637E-2</v>
      </c>
      <c r="AP5" s="32">
        <f t="shared" si="3"/>
        <v>-15.781404099652235</v>
      </c>
      <c r="AQ5" s="49">
        <f t="shared" si="4"/>
        <v>15.781404099652235</v>
      </c>
    </row>
    <row r="6" spans="1:44" x14ac:dyDescent="0.35">
      <c r="A6" s="4" t="s">
        <v>66</v>
      </c>
      <c r="B6" s="5" t="s">
        <v>117</v>
      </c>
      <c r="C6" s="5">
        <v>2</v>
      </c>
      <c r="D6" s="41">
        <v>0.24309685786501534</v>
      </c>
      <c r="E6" s="5" t="s">
        <v>97</v>
      </c>
      <c r="F6" s="32">
        <v>5.2107300000000002E-2</v>
      </c>
      <c r="G6" s="32">
        <v>4.6163800000000004</v>
      </c>
      <c r="H6" s="32">
        <v>6.0968900000000001</v>
      </c>
      <c r="I6" s="32">
        <v>0</v>
      </c>
      <c r="J6" s="32">
        <v>0</v>
      </c>
      <c r="K6" s="32">
        <v>4.4752300000000002E-4</v>
      </c>
      <c r="L6" s="32">
        <v>8.5366199999999992</v>
      </c>
      <c r="M6" s="32">
        <v>0.69415899999999997</v>
      </c>
      <c r="N6" s="32">
        <v>0.692075</v>
      </c>
      <c r="O6" s="32">
        <v>2.8877199999999998</v>
      </c>
      <c r="P6" s="32">
        <v>0</v>
      </c>
      <c r="Q6" s="32">
        <v>1.0071699999999999</v>
      </c>
      <c r="R6" s="32">
        <v>0</v>
      </c>
      <c r="S6" s="32">
        <v>0</v>
      </c>
      <c r="T6" s="32">
        <v>0</v>
      </c>
      <c r="U6" s="32">
        <v>0</v>
      </c>
      <c r="V6" s="32">
        <v>0</v>
      </c>
      <c r="W6" s="32">
        <v>0</v>
      </c>
      <c r="X6" s="32">
        <v>0</v>
      </c>
      <c r="Y6" s="32">
        <v>0</v>
      </c>
      <c r="Z6" s="32">
        <v>1.6899200000000001</v>
      </c>
      <c r="AA6" s="32">
        <v>0</v>
      </c>
      <c r="AB6" s="32">
        <v>0</v>
      </c>
      <c r="AC6" s="32">
        <v>0</v>
      </c>
      <c r="AD6" s="32">
        <v>0.72489700000000001</v>
      </c>
      <c r="AE6" s="32">
        <v>8.7394700000000007</v>
      </c>
      <c r="AF6" s="32">
        <v>21.893409999999999</v>
      </c>
      <c r="AG6" s="32">
        <v>3.4012800000000003E-2</v>
      </c>
      <c r="AH6" s="32">
        <v>0.69072299999999998</v>
      </c>
      <c r="AI6" s="32">
        <f t="shared" si="0"/>
        <v>32.325200000000002</v>
      </c>
      <c r="AJ6" s="32">
        <v>38.47</v>
      </c>
      <c r="AK6" s="32">
        <f t="shared" si="5"/>
        <v>153.37956330034777</v>
      </c>
      <c r="AL6" s="19">
        <v>119.81666666666668</v>
      </c>
      <c r="AM6" s="52"/>
      <c r="AN6" s="7">
        <f t="shared" si="1"/>
        <v>0.28011876450422385</v>
      </c>
      <c r="AO6" s="3">
        <f t="shared" si="2"/>
        <v>0.28011876450422385</v>
      </c>
      <c r="AP6" s="32">
        <f t="shared" si="3"/>
        <v>33.562896633681092</v>
      </c>
      <c r="AQ6" s="49">
        <f t="shared" si="4"/>
        <v>33.562896633681092</v>
      </c>
    </row>
    <row r="7" spans="1:44" x14ac:dyDescent="0.35">
      <c r="A7" s="4" t="s">
        <v>118</v>
      </c>
      <c r="B7" s="5" t="s">
        <v>85</v>
      </c>
      <c r="C7" s="5">
        <v>1</v>
      </c>
      <c r="D7" s="41">
        <v>1</v>
      </c>
      <c r="E7" s="5" t="s">
        <v>98</v>
      </c>
      <c r="F7" s="32">
        <v>0.17715</v>
      </c>
      <c r="G7" s="32">
        <v>15.0717</v>
      </c>
      <c r="H7" s="32">
        <v>1.4068800000000001E-4</v>
      </c>
      <c r="I7" s="32">
        <v>0</v>
      </c>
      <c r="J7" s="32">
        <v>0</v>
      </c>
      <c r="K7" s="32">
        <v>2.0614400000000002</v>
      </c>
      <c r="L7" s="32">
        <v>20.261399999999998</v>
      </c>
      <c r="M7" s="32">
        <v>0.57194100000000003</v>
      </c>
      <c r="N7" s="32">
        <v>7.2929800000000003E-2</v>
      </c>
      <c r="O7" s="32">
        <v>0</v>
      </c>
      <c r="P7" s="32">
        <v>0</v>
      </c>
      <c r="Q7" s="32">
        <v>8.3192200000000002E-4</v>
      </c>
      <c r="R7" s="32">
        <v>0</v>
      </c>
      <c r="S7" s="32">
        <v>0</v>
      </c>
      <c r="T7" s="32">
        <v>23.119</v>
      </c>
      <c r="U7" s="32">
        <v>0</v>
      </c>
      <c r="V7" s="32">
        <v>0</v>
      </c>
      <c r="W7" s="32">
        <v>0</v>
      </c>
      <c r="X7" s="32">
        <v>0</v>
      </c>
      <c r="Y7" s="32">
        <v>3.6894999999999997E-2</v>
      </c>
      <c r="Z7" s="32">
        <v>0</v>
      </c>
      <c r="AA7" s="32">
        <v>0</v>
      </c>
      <c r="AB7" s="32">
        <v>0</v>
      </c>
      <c r="AC7" s="32">
        <v>0</v>
      </c>
      <c r="AD7" s="32">
        <v>2.4199600000000001</v>
      </c>
      <c r="AE7" s="32">
        <v>2.6108030000000001E-3</v>
      </c>
      <c r="AF7" s="32">
        <v>0.55150997999999996</v>
      </c>
      <c r="AG7" s="32">
        <v>9.7080899999999998E-2</v>
      </c>
      <c r="AH7" s="32">
        <v>0.26901799999999998</v>
      </c>
      <c r="AI7" s="32">
        <f t="shared" si="0"/>
        <v>32.325200000000002</v>
      </c>
      <c r="AJ7" s="32">
        <v>33.9604</v>
      </c>
      <c r="AK7" s="32">
        <f t="shared" si="5"/>
        <v>148.68296390534778</v>
      </c>
      <c r="AL7" s="19">
        <v>173.35500000000002</v>
      </c>
      <c r="AM7" s="52"/>
      <c r="AN7" s="7">
        <f t="shared" si="1"/>
        <v>-0.14232087966688148</v>
      </c>
      <c r="AO7" s="3">
        <f t="shared" si="2"/>
        <v>0.14232087966688148</v>
      </c>
      <c r="AP7" s="32">
        <f t="shared" si="3"/>
        <v>-24.672036094652242</v>
      </c>
      <c r="AQ7" s="49">
        <f t="shared" si="4"/>
        <v>24.672036094652242</v>
      </c>
    </row>
    <row r="8" spans="1:44" x14ac:dyDescent="0.35">
      <c r="A8" s="41" t="s">
        <v>163</v>
      </c>
      <c r="B8" s="5" t="s">
        <v>85</v>
      </c>
      <c r="C8" s="5">
        <v>1</v>
      </c>
      <c r="D8" s="41">
        <v>1</v>
      </c>
      <c r="E8" s="5" t="s">
        <v>152</v>
      </c>
      <c r="F8" s="32">
        <v>5.3791500000000001E-3</v>
      </c>
      <c r="G8" s="32">
        <v>0.45689200000000002</v>
      </c>
      <c r="H8" s="32">
        <v>9.4667700000000004</v>
      </c>
      <c r="I8" s="32">
        <v>0</v>
      </c>
      <c r="J8" s="32">
        <v>0</v>
      </c>
      <c r="K8" s="32">
        <v>0.26353399999999999</v>
      </c>
      <c r="L8" s="32">
        <v>3.9925999999999999</v>
      </c>
      <c r="M8" s="32">
        <v>6.5358100000000002E-2</v>
      </c>
      <c r="N8" s="32">
        <v>0</v>
      </c>
      <c r="O8" s="32">
        <v>0</v>
      </c>
      <c r="P8" s="32">
        <v>0</v>
      </c>
      <c r="Q8" s="32">
        <v>2.7104400000000002E-4</v>
      </c>
      <c r="R8" s="32">
        <v>0</v>
      </c>
      <c r="S8" s="32">
        <v>0</v>
      </c>
      <c r="T8" s="32">
        <v>2.1495799999999999E-2</v>
      </c>
      <c r="U8" s="32">
        <v>1.20703E-4</v>
      </c>
      <c r="V8" s="32">
        <v>0</v>
      </c>
      <c r="W8" s="32">
        <v>0</v>
      </c>
      <c r="X8" s="32">
        <v>0</v>
      </c>
      <c r="Y8" s="32">
        <v>0</v>
      </c>
      <c r="Z8" s="32">
        <v>0</v>
      </c>
      <c r="AA8" s="32">
        <v>0</v>
      </c>
      <c r="AB8" s="32">
        <v>4.02203</v>
      </c>
      <c r="AC8" s="32">
        <v>0</v>
      </c>
      <c r="AD8" s="32">
        <v>7.7558299999999997E-2</v>
      </c>
      <c r="AE8" s="32">
        <v>3.6268020000000001</v>
      </c>
      <c r="AF8" s="32">
        <v>8.7084499999999991</v>
      </c>
      <c r="AG8" s="32">
        <v>7.1042700000000002E-3</v>
      </c>
      <c r="AH8" s="32">
        <v>0.35935299999999998</v>
      </c>
      <c r="AI8" s="32">
        <f t="shared" si="0"/>
        <v>32.325200000000002</v>
      </c>
      <c r="AJ8" s="32">
        <v>36.933700000000002</v>
      </c>
      <c r="AK8" s="32">
        <f t="shared" si="5"/>
        <v>125.13422971734778</v>
      </c>
      <c r="AL8" s="19">
        <v>160.9675</v>
      </c>
      <c r="AM8" s="52"/>
      <c r="AN8" s="7">
        <f>(AK8-AL8)/AL8</f>
        <v>-0.22261183333686752</v>
      </c>
      <c r="AO8" s="3">
        <f>ABS(AN8)</f>
        <v>0.22261183333686752</v>
      </c>
      <c r="AP8" s="32">
        <f>AK8-AL8</f>
        <v>-35.833270282652222</v>
      </c>
      <c r="AQ8" s="49">
        <f>ABS(AP8)</f>
        <v>35.833270282652222</v>
      </c>
    </row>
    <row r="9" spans="1:44" x14ac:dyDescent="0.35">
      <c r="A9" s="4" t="s">
        <v>8</v>
      </c>
      <c r="B9" s="5" t="s">
        <v>85</v>
      </c>
      <c r="C9" s="5">
        <v>5</v>
      </c>
      <c r="D9" s="41">
        <v>0.19567872270042602</v>
      </c>
      <c r="E9" s="5" t="s">
        <v>87</v>
      </c>
      <c r="F9" s="32">
        <v>0.10335567999999901</v>
      </c>
      <c r="G9" s="32">
        <v>8.8577079999999899</v>
      </c>
      <c r="H9" s="32">
        <v>0.76162989999999997</v>
      </c>
      <c r="I9" s="32">
        <v>2.3295259999999902E-3</v>
      </c>
      <c r="J9" s="32">
        <v>0</v>
      </c>
      <c r="K9" s="32">
        <v>3.4025239999999899</v>
      </c>
      <c r="L9" s="32">
        <v>20.5073399999999</v>
      </c>
      <c r="M9" s="32">
        <v>1.2277469999999999</v>
      </c>
      <c r="N9" s="32">
        <v>1.540467</v>
      </c>
      <c r="O9" s="32">
        <v>0</v>
      </c>
      <c r="P9" s="32">
        <v>0.32274009999999997</v>
      </c>
      <c r="Q9" s="32">
        <v>0.84121729999999995</v>
      </c>
      <c r="R9" s="32">
        <v>0</v>
      </c>
      <c r="S9" s="32">
        <v>0</v>
      </c>
      <c r="T9" s="32">
        <v>3.775585</v>
      </c>
      <c r="U9" s="32">
        <v>0</v>
      </c>
      <c r="V9" s="32">
        <v>0</v>
      </c>
      <c r="W9" s="32">
        <v>0</v>
      </c>
      <c r="X9" s="32">
        <v>0</v>
      </c>
      <c r="Y9" s="32">
        <v>0</v>
      </c>
      <c r="Z9" s="32">
        <v>0</v>
      </c>
      <c r="AA9" s="32">
        <v>0</v>
      </c>
      <c r="AB9" s="32">
        <v>0</v>
      </c>
      <c r="AC9" s="32">
        <v>0.23593129999999901</v>
      </c>
      <c r="AD9" s="32">
        <v>1.4007419999999999</v>
      </c>
      <c r="AE9" s="32">
        <v>3.8397288999999999</v>
      </c>
      <c r="AF9" s="32">
        <v>0.89991553599999996</v>
      </c>
      <c r="AG9" s="32">
        <v>6.8029060000000002E-2</v>
      </c>
      <c r="AH9" s="32">
        <v>2.8727919999999898</v>
      </c>
      <c r="AI9" s="32">
        <f t="shared" si="0"/>
        <v>32.325200000000002</v>
      </c>
      <c r="AJ9" s="32">
        <v>22.2075</v>
      </c>
      <c r="AK9" s="32">
        <f t="shared" si="5"/>
        <v>127.05912169634766</v>
      </c>
      <c r="AL9" s="19">
        <v>117.37666666666667</v>
      </c>
      <c r="AM9" s="52"/>
      <c r="AN9" s="7">
        <f t="shared" si="1"/>
        <v>8.2490458322332622E-2</v>
      </c>
      <c r="AO9" s="3">
        <f t="shared" si="2"/>
        <v>8.2490458322332622E-2</v>
      </c>
      <c r="AP9" s="32">
        <f t="shared" si="3"/>
        <v>9.6824550296809946</v>
      </c>
      <c r="AQ9" s="49">
        <f t="shared" si="4"/>
        <v>9.6824550296809946</v>
      </c>
    </row>
    <row r="10" spans="1:44" x14ac:dyDescent="0.35">
      <c r="A10" s="4" t="s">
        <v>8</v>
      </c>
      <c r="B10" s="5" t="s">
        <v>85</v>
      </c>
      <c r="C10" s="5">
        <v>5</v>
      </c>
      <c r="D10" s="41">
        <v>0.72305674363694006</v>
      </c>
      <c r="E10" s="5" t="s">
        <v>88</v>
      </c>
      <c r="F10" s="32">
        <v>5.11588217821781E-2</v>
      </c>
      <c r="G10" s="32">
        <v>4.3649358415841499</v>
      </c>
      <c r="H10" s="32">
        <v>2.5084614851485099</v>
      </c>
      <c r="I10" s="32">
        <v>0</v>
      </c>
      <c r="J10" s="32">
        <v>0</v>
      </c>
      <c r="K10" s="32">
        <v>1.6504925742574199</v>
      </c>
      <c r="L10" s="32">
        <v>9.6651160396039497</v>
      </c>
      <c r="M10" s="32">
        <v>0.60658005940593995</v>
      </c>
      <c r="N10" s="32">
        <v>2.9578534653465298</v>
      </c>
      <c r="O10" s="32">
        <v>0</v>
      </c>
      <c r="P10" s="32">
        <v>6.5238067326732693E-2</v>
      </c>
      <c r="Q10" s="32">
        <v>0.39673029702970197</v>
      </c>
      <c r="R10" s="32">
        <v>0</v>
      </c>
      <c r="S10" s="32">
        <v>0</v>
      </c>
      <c r="T10" s="32">
        <v>2.6708812871287102</v>
      </c>
      <c r="U10" s="32">
        <v>0</v>
      </c>
      <c r="V10" s="32">
        <v>0</v>
      </c>
      <c r="W10" s="32">
        <v>0</v>
      </c>
      <c r="X10" s="32">
        <v>0</v>
      </c>
      <c r="Y10" s="32">
        <v>0</v>
      </c>
      <c r="Z10" s="32">
        <v>0</v>
      </c>
      <c r="AA10" s="32">
        <v>0</v>
      </c>
      <c r="AB10" s="32">
        <v>0</v>
      </c>
      <c r="AC10" s="32">
        <v>0</v>
      </c>
      <c r="AD10" s="32">
        <v>0.71085961386138496</v>
      </c>
      <c r="AE10" s="32">
        <v>6.7434188118811802</v>
      </c>
      <c r="AF10" s="32">
        <v>1.3823852742574201</v>
      </c>
      <c r="AG10" s="32">
        <v>3.3914134653465301E-2</v>
      </c>
      <c r="AH10" s="32">
        <v>4.65973643564356</v>
      </c>
      <c r="AI10" s="32">
        <f t="shared" si="0"/>
        <v>32.325200000000002</v>
      </c>
      <c r="AJ10" s="32">
        <v>18.687347524752401</v>
      </c>
      <c r="AK10" s="32">
        <f t="shared" si="5"/>
        <v>115.89944751123875</v>
      </c>
      <c r="AL10" s="19">
        <v>167.4425</v>
      </c>
      <c r="AM10" s="52"/>
      <c r="AN10" s="7">
        <f t="shared" si="1"/>
        <v>-0.30782538775257923</v>
      </c>
      <c r="AO10" s="3">
        <f t="shared" si="2"/>
        <v>0.30782538775257923</v>
      </c>
      <c r="AP10" s="32">
        <f t="shared" si="3"/>
        <v>-51.543052488761248</v>
      </c>
      <c r="AQ10" s="49">
        <f t="shared" si="4"/>
        <v>51.543052488761248</v>
      </c>
    </row>
    <row r="11" spans="1:44" x14ac:dyDescent="0.35">
      <c r="A11" s="4" t="s">
        <v>62</v>
      </c>
      <c r="B11" s="5" t="s">
        <v>85</v>
      </c>
      <c r="C11" s="5">
        <v>3</v>
      </c>
      <c r="D11" s="41">
        <v>0.4778012295270837</v>
      </c>
      <c r="E11" s="5" t="s">
        <v>9</v>
      </c>
      <c r="F11" s="32">
        <v>2.36570277777777E-2</v>
      </c>
      <c r="G11" s="32">
        <v>2.0084055555555498</v>
      </c>
      <c r="H11" s="32">
        <v>1.5820072222222199</v>
      </c>
      <c r="I11" s="32">
        <v>0</v>
      </c>
      <c r="J11" s="32">
        <v>0</v>
      </c>
      <c r="K11" s="32">
        <v>0</v>
      </c>
      <c r="L11" s="32">
        <v>3.69689333333333</v>
      </c>
      <c r="M11" s="32">
        <v>0.50999699999999903</v>
      </c>
      <c r="N11" s="32">
        <v>1.3821416666666599</v>
      </c>
      <c r="O11" s="32">
        <v>0</v>
      </c>
      <c r="P11" s="32">
        <v>0</v>
      </c>
      <c r="Q11" s="32">
        <v>0.50315577777777698</v>
      </c>
      <c r="R11" s="32">
        <v>0</v>
      </c>
      <c r="S11" s="32">
        <v>0</v>
      </c>
      <c r="T11" s="32">
        <v>0</v>
      </c>
      <c r="U11" s="32">
        <v>0</v>
      </c>
      <c r="V11" s="32">
        <v>0</v>
      </c>
      <c r="W11" s="32">
        <v>0</v>
      </c>
      <c r="X11" s="32">
        <v>0</v>
      </c>
      <c r="Y11" s="32">
        <v>0</v>
      </c>
      <c r="Z11" s="32">
        <v>0</v>
      </c>
      <c r="AA11" s="32">
        <v>0</v>
      </c>
      <c r="AB11" s="32">
        <v>0</v>
      </c>
      <c r="AC11" s="32">
        <v>0</v>
      </c>
      <c r="AD11" s="32">
        <v>0.321033944444444</v>
      </c>
      <c r="AE11" s="32">
        <v>7.1577088888888802</v>
      </c>
      <c r="AF11" s="32">
        <v>23.3256344444444</v>
      </c>
      <c r="AG11" s="32">
        <v>1.54170833333333E-2</v>
      </c>
      <c r="AH11" s="32">
        <v>0.174476833333333</v>
      </c>
      <c r="AI11" s="32">
        <f t="shared" si="0"/>
        <v>32.325200000000002</v>
      </c>
      <c r="AJ11" s="32">
        <v>37.890538888888798</v>
      </c>
      <c r="AK11" s="32">
        <f t="shared" si="5"/>
        <v>142.29638436145873</v>
      </c>
      <c r="AL11" s="19">
        <v>126.64999999999999</v>
      </c>
      <c r="AM11" s="52"/>
      <c r="AN11" s="7">
        <f t="shared" si="1"/>
        <v>0.12354034237235487</v>
      </c>
      <c r="AO11" s="3">
        <f t="shared" si="2"/>
        <v>0.12354034237235487</v>
      </c>
      <c r="AP11" s="32">
        <f t="shared" si="3"/>
        <v>15.646384361458743</v>
      </c>
      <c r="AQ11" s="49">
        <f t="shared" si="4"/>
        <v>15.646384361458743</v>
      </c>
    </row>
    <row r="12" spans="1:44" x14ac:dyDescent="0.35">
      <c r="A12" s="4" t="s">
        <v>62</v>
      </c>
      <c r="B12" s="5" t="s">
        <v>85</v>
      </c>
      <c r="C12" s="5">
        <v>3</v>
      </c>
      <c r="D12" s="41">
        <v>0.49372793717798646</v>
      </c>
      <c r="E12" s="5" t="s">
        <v>18</v>
      </c>
      <c r="F12" s="32">
        <v>0.13223533333333301</v>
      </c>
      <c r="G12" s="32">
        <v>11.224966666666599</v>
      </c>
      <c r="H12" s="32">
        <v>1.28531333333333</v>
      </c>
      <c r="I12" s="32">
        <v>0</v>
      </c>
      <c r="J12" s="32">
        <v>0</v>
      </c>
      <c r="K12" s="32">
        <v>6.9449766666666601</v>
      </c>
      <c r="L12" s="32">
        <v>19.6037</v>
      </c>
      <c r="M12" s="32">
        <v>3.0330300000000001</v>
      </c>
      <c r="N12" s="32">
        <v>6.1763466666666602</v>
      </c>
      <c r="O12" s="32">
        <v>0</v>
      </c>
      <c r="P12" s="32">
        <v>0</v>
      </c>
      <c r="Q12" s="32">
        <v>0.81762266666666605</v>
      </c>
      <c r="R12" s="32">
        <v>0</v>
      </c>
      <c r="S12" s="32">
        <v>0</v>
      </c>
      <c r="T12" s="32">
        <v>0</v>
      </c>
      <c r="U12" s="32">
        <v>0</v>
      </c>
      <c r="V12" s="32">
        <v>0</v>
      </c>
      <c r="W12" s="32">
        <v>0</v>
      </c>
      <c r="X12" s="32">
        <v>0</v>
      </c>
      <c r="Y12" s="32">
        <v>0</v>
      </c>
      <c r="Z12" s="32">
        <v>0</v>
      </c>
      <c r="AA12" s="32">
        <v>0</v>
      </c>
      <c r="AB12" s="32">
        <v>0</v>
      </c>
      <c r="AC12" s="32">
        <v>0</v>
      </c>
      <c r="AD12" s="32">
        <v>1.8923733333333299</v>
      </c>
      <c r="AE12" s="32">
        <v>5.8168633333333304</v>
      </c>
      <c r="AF12" s="32">
        <v>19.135546666666599</v>
      </c>
      <c r="AG12" s="32">
        <v>8.2567433333333301E-2</v>
      </c>
      <c r="AH12" s="32">
        <v>0.168446333333333</v>
      </c>
      <c r="AI12" s="32">
        <f t="shared" si="0"/>
        <v>32.325200000000002</v>
      </c>
      <c r="AJ12" s="32">
        <v>37.882766666666598</v>
      </c>
      <c r="AK12" s="32">
        <f t="shared" si="5"/>
        <v>161.92864960034763</v>
      </c>
      <c r="AL12" s="19">
        <v>157.76999999999998</v>
      </c>
      <c r="AM12" s="52"/>
      <c r="AN12" s="7">
        <f t="shared" si="1"/>
        <v>2.6358937696315171E-2</v>
      </c>
      <c r="AO12" s="3">
        <f t="shared" si="2"/>
        <v>2.6358937696315171E-2</v>
      </c>
      <c r="AP12" s="32">
        <f t="shared" si="3"/>
        <v>4.1586496003476441</v>
      </c>
      <c r="AQ12" s="49">
        <f t="shared" si="4"/>
        <v>4.1586496003476441</v>
      </c>
    </row>
    <row r="13" spans="1:44" x14ac:dyDescent="0.35">
      <c r="A13" s="4" t="s">
        <v>63</v>
      </c>
      <c r="B13" s="5" t="s">
        <v>85</v>
      </c>
      <c r="C13" s="5">
        <v>4</v>
      </c>
      <c r="D13" s="41">
        <v>0.52913395302108268</v>
      </c>
      <c r="E13" s="5" t="s">
        <v>10</v>
      </c>
      <c r="F13" s="32">
        <v>0.117078823529411</v>
      </c>
      <c r="G13" s="32">
        <v>9.9379682352941092</v>
      </c>
      <c r="H13" s="32">
        <v>2.6248211764705802</v>
      </c>
      <c r="I13" s="32">
        <v>0</v>
      </c>
      <c r="J13" s="32">
        <v>0</v>
      </c>
      <c r="K13" s="32">
        <v>10.240629411764701</v>
      </c>
      <c r="L13" s="32">
        <v>24.2736058823529</v>
      </c>
      <c r="M13" s="32">
        <v>3.4487317647058799</v>
      </c>
      <c r="N13" s="32">
        <v>0</v>
      </c>
      <c r="O13" s="32">
        <v>0</v>
      </c>
      <c r="P13" s="32">
        <v>0</v>
      </c>
      <c r="Q13" s="32">
        <v>0.275148</v>
      </c>
      <c r="R13" s="32">
        <v>0</v>
      </c>
      <c r="S13" s="32">
        <v>0</v>
      </c>
      <c r="T13" s="32">
        <v>0</v>
      </c>
      <c r="U13" s="32">
        <v>0</v>
      </c>
      <c r="V13" s="32">
        <v>0</v>
      </c>
      <c r="W13" s="32">
        <v>0</v>
      </c>
      <c r="X13" s="32">
        <v>0</v>
      </c>
      <c r="Y13" s="32">
        <v>0</v>
      </c>
      <c r="Z13" s="32">
        <v>0</v>
      </c>
      <c r="AA13" s="32">
        <v>0</v>
      </c>
      <c r="AB13" s="32">
        <v>0</v>
      </c>
      <c r="AC13" s="32">
        <v>0</v>
      </c>
      <c r="AD13" s="32">
        <v>1.69021411764705</v>
      </c>
      <c r="AE13" s="32">
        <v>5.4319048823529403</v>
      </c>
      <c r="AF13" s="32">
        <v>27.438764117647001</v>
      </c>
      <c r="AG13" s="32">
        <v>7.6670852941176398E-2</v>
      </c>
      <c r="AH13" s="32">
        <v>0.318683764705882</v>
      </c>
      <c r="AI13" s="32">
        <f t="shared" si="0"/>
        <v>32.325200000000002</v>
      </c>
      <c r="AJ13" s="32">
        <v>32.3463882352941</v>
      </c>
      <c r="AK13" s="32">
        <f t="shared" si="5"/>
        <v>162.61949811799471</v>
      </c>
      <c r="AL13" s="19">
        <v>166.86500000000001</v>
      </c>
      <c r="AM13" s="52"/>
      <c r="AN13" s="7">
        <f t="shared" si="1"/>
        <v>-2.5442734438050518E-2</v>
      </c>
      <c r="AO13" s="3">
        <f t="shared" si="2"/>
        <v>2.5442734438050518E-2</v>
      </c>
      <c r="AP13" s="32">
        <f t="shared" si="3"/>
        <v>-4.2455018820052999</v>
      </c>
      <c r="AQ13" s="49">
        <f t="shared" si="4"/>
        <v>4.2455018820052999</v>
      </c>
    </row>
    <row r="14" spans="1:44" x14ac:dyDescent="0.35">
      <c r="A14" s="4" t="s">
        <v>1</v>
      </c>
      <c r="B14" s="5" t="s">
        <v>117</v>
      </c>
      <c r="C14" s="5">
        <v>2</v>
      </c>
      <c r="D14" s="41">
        <v>0.928063678372953</v>
      </c>
      <c r="E14" s="5" t="s">
        <v>100</v>
      </c>
      <c r="F14" s="32">
        <v>3.5290000000000002E-2</v>
      </c>
      <c r="G14" s="32">
        <v>2.99702</v>
      </c>
      <c r="H14" s="32">
        <v>1.9498439999999999E-2</v>
      </c>
      <c r="I14" s="32">
        <v>7.2415520000000001E-3</v>
      </c>
      <c r="J14" s="32">
        <v>0</v>
      </c>
      <c r="K14" s="32">
        <v>0</v>
      </c>
      <c r="L14" s="32">
        <v>6.130922</v>
      </c>
      <c r="M14" s="32">
        <v>0.47736099999999998</v>
      </c>
      <c r="N14" s="32">
        <v>1.882612</v>
      </c>
      <c r="O14" s="32">
        <v>0</v>
      </c>
      <c r="P14" s="32">
        <v>0</v>
      </c>
      <c r="Q14" s="32">
        <v>0.28017539999999902</v>
      </c>
      <c r="R14" s="32">
        <v>0</v>
      </c>
      <c r="S14" s="32">
        <v>0</v>
      </c>
      <c r="T14" s="32">
        <v>1.0266659999999901</v>
      </c>
      <c r="U14" s="32">
        <v>0</v>
      </c>
      <c r="V14" s="32">
        <v>0</v>
      </c>
      <c r="W14" s="32">
        <v>0</v>
      </c>
      <c r="X14" s="32">
        <v>0</v>
      </c>
      <c r="Y14" s="32">
        <v>0</v>
      </c>
      <c r="Z14" s="32">
        <v>0</v>
      </c>
      <c r="AA14" s="32">
        <v>0</v>
      </c>
      <c r="AB14" s="32">
        <v>0</v>
      </c>
      <c r="AC14" s="32">
        <v>1.02666399999999</v>
      </c>
      <c r="AD14" s="32">
        <v>0.46854800000000002</v>
      </c>
      <c r="AE14" s="32">
        <v>4.3873701999999897</v>
      </c>
      <c r="AF14" s="32">
        <v>20.443111999999999</v>
      </c>
      <c r="AG14" s="32">
        <v>2.1563740000000001E-2</v>
      </c>
      <c r="AH14" s="32">
        <v>9.3050999999999995E-2</v>
      </c>
      <c r="AI14" s="32">
        <f t="shared" si="0"/>
        <v>32.325200000000002</v>
      </c>
      <c r="AJ14" s="32">
        <v>30.397500000000001</v>
      </c>
      <c r="AK14" s="32">
        <f t="shared" si="5"/>
        <v>133.95493184034774</v>
      </c>
      <c r="AL14" s="19">
        <v>163.49333333333334</v>
      </c>
      <c r="AM14" s="52"/>
      <c r="AN14" s="7">
        <f t="shared" si="1"/>
        <v>-0.18067037285711302</v>
      </c>
      <c r="AO14" s="3">
        <f t="shared" si="2"/>
        <v>0.18067037285711302</v>
      </c>
      <c r="AP14" s="32">
        <f t="shared" si="3"/>
        <v>-29.538401492985599</v>
      </c>
      <c r="AQ14" s="49">
        <f t="shared" si="4"/>
        <v>29.538401492985599</v>
      </c>
    </row>
    <row r="15" spans="1:44" x14ac:dyDescent="0.35">
      <c r="A15" s="4" t="s">
        <v>119</v>
      </c>
      <c r="B15" s="5" t="s">
        <v>85</v>
      </c>
      <c r="C15" s="5">
        <v>4</v>
      </c>
      <c r="D15" s="41">
        <v>0.71810977168450973</v>
      </c>
      <c r="E15" s="5" t="s">
        <v>101</v>
      </c>
      <c r="F15" s="32">
        <v>9.4115716666666599E-2</v>
      </c>
      <c r="G15" s="32">
        <v>7.98701333333333</v>
      </c>
      <c r="H15" s="32">
        <v>1.8740375</v>
      </c>
      <c r="I15" s="32">
        <v>0</v>
      </c>
      <c r="J15" s="32">
        <v>0</v>
      </c>
      <c r="K15" s="32">
        <v>2.7373474999999998</v>
      </c>
      <c r="L15" s="32">
        <v>15.3022416666666</v>
      </c>
      <c r="M15" s="32">
        <v>2.1354074999999999</v>
      </c>
      <c r="N15" s="32">
        <v>0</v>
      </c>
      <c r="O15" s="32">
        <v>0</v>
      </c>
      <c r="P15" s="32">
        <v>0</v>
      </c>
      <c r="Q15" s="32">
        <v>9.6729533333333301E-4</v>
      </c>
      <c r="R15" s="32">
        <v>0</v>
      </c>
      <c r="S15" s="32">
        <v>0</v>
      </c>
      <c r="T15" s="32">
        <v>0</v>
      </c>
      <c r="U15" s="32">
        <v>0</v>
      </c>
      <c r="V15" s="32">
        <v>0</v>
      </c>
      <c r="W15" s="32">
        <v>0</v>
      </c>
      <c r="X15" s="32">
        <v>0</v>
      </c>
      <c r="Y15" s="32">
        <v>0</v>
      </c>
      <c r="Z15" s="32">
        <v>0</v>
      </c>
      <c r="AA15" s="32">
        <v>0</v>
      </c>
      <c r="AB15" s="32">
        <v>0</v>
      </c>
      <c r="AC15" s="32">
        <v>0</v>
      </c>
      <c r="AD15" s="32">
        <v>1.3587041666666599</v>
      </c>
      <c r="AE15" s="32">
        <v>4.50257666666666</v>
      </c>
      <c r="AF15" s="32">
        <v>13.086244166666599</v>
      </c>
      <c r="AG15" s="32">
        <v>4.81584833333333E-2</v>
      </c>
      <c r="AH15" s="32">
        <v>9.0610908333333295E-2</v>
      </c>
      <c r="AI15" s="32">
        <f t="shared" si="0"/>
        <v>32.325200000000002</v>
      </c>
      <c r="AJ15" s="32">
        <v>29.802108333333301</v>
      </c>
      <c r="AK15" s="32">
        <f t="shared" si="5"/>
        <v>133.6464056873476</v>
      </c>
      <c r="AL15" s="19">
        <v>172.56333333333336</v>
      </c>
      <c r="AM15" s="52"/>
      <c r="AN15" s="7">
        <f t="shared" si="1"/>
        <v>-0.22552257709818091</v>
      </c>
      <c r="AO15" s="3">
        <f t="shared" si="2"/>
        <v>0.22552257709818091</v>
      </c>
      <c r="AP15" s="32">
        <f t="shared" si="3"/>
        <v>-38.916927645985766</v>
      </c>
      <c r="AQ15" s="49">
        <f t="shared" si="4"/>
        <v>38.916927645985766</v>
      </c>
    </row>
    <row r="16" spans="1:44" x14ac:dyDescent="0.35">
      <c r="A16" s="4" t="s">
        <v>119</v>
      </c>
      <c r="B16" s="5" t="s">
        <v>85</v>
      </c>
      <c r="C16" s="5">
        <v>4</v>
      </c>
      <c r="D16" s="41">
        <v>0.2630181132342978</v>
      </c>
      <c r="E16" s="5" t="s">
        <v>102</v>
      </c>
      <c r="F16" s="32">
        <v>0.19355800000000001</v>
      </c>
      <c r="G16" s="32">
        <v>16.427900000000001</v>
      </c>
      <c r="H16" s="32">
        <v>0.63123600000000002</v>
      </c>
      <c r="I16" s="32">
        <v>0</v>
      </c>
      <c r="J16" s="32">
        <v>0</v>
      </c>
      <c r="K16" s="32">
        <v>5.5107200000000001</v>
      </c>
      <c r="L16" s="32">
        <v>28.906500000000001</v>
      </c>
      <c r="M16" s="32">
        <v>6.1110300000000004</v>
      </c>
      <c r="N16" s="32">
        <v>0</v>
      </c>
      <c r="O16" s="32">
        <v>0</v>
      </c>
      <c r="P16" s="32">
        <v>0</v>
      </c>
      <c r="Q16" s="32">
        <v>2.84938E-2</v>
      </c>
      <c r="R16" s="32">
        <v>0</v>
      </c>
      <c r="S16" s="32">
        <v>0</v>
      </c>
      <c r="T16" s="32">
        <v>0</v>
      </c>
      <c r="U16" s="32">
        <v>0</v>
      </c>
      <c r="V16" s="32">
        <v>0</v>
      </c>
      <c r="W16" s="32">
        <v>0</v>
      </c>
      <c r="X16" s="32">
        <v>0</v>
      </c>
      <c r="Y16" s="32">
        <v>0</v>
      </c>
      <c r="Z16" s="32">
        <v>0</v>
      </c>
      <c r="AA16" s="32">
        <v>0</v>
      </c>
      <c r="AB16" s="32">
        <v>0</v>
      </c>
      <c r="AC16" s="32">
        <v>0</v>
      </c>
      <c r="AD16" s="32">
        <v>2.7942999999999998</v>
      </c>
      <c r="AE16" s="32">
        <v>1.6497579999999901</v>
      </c>
      <c r="AF16" s="32">
        <v>5.7882039999999897</v>
      </c>
      <c r="AG16" s="32">
        <v>0.11801200000000001</v>
      </c>
      <c r="AH16" s="32">
        <v>7.4534799999999998E-2</v>
      </c>
      <c r="AI16" s="32">
        <f t="shared" si="0"/>
        <v>32.325200000000002</v>
      </c>
      <c r="AJ16" s="32">
        <v>32.283799999999999</v>
      </c>
      <c r="AK16" s="32">
        <f t="shared" si="5"/>
        <v>145.07401910034775</v>
      </c>
      <c r="AL16" s="19">
        <v>175.45499999999998</v>
      </c>
      <c r="AM16" s="52"/>
      <c r="AN16" s="7">
        <f t="shared" si="1"/>
        <v>-0.17315540109801505</v>
      </c>
      <c r="AO16" s="3">
        <f t="shared" si="2"/>
        <v>0.17315540109801505</v>
      </c>
      <c r="AP16" s="32">
        <f t="shared" si="3"/>
        <v>-30.380980899652229</v>
      </c>
      <c r="AQ16" s="49">
        <f t="shared" si="4"/>
        <v>30.380980899652229</v>
      </c>
    </row>
    <row r="17" spans="1:43" x14ac:dyDescent="0.35">
      <c r="A17" s="4" t="s">
        <v>14</v>
      </c>
      <c r="B17" s="5" t="s">
        <v>37</v>
      </c>
      <c r="C17" s="5">
        <v>2</v>
      </c>
      <c r="D17" s="41">
        <v>0.99999553573421551</v>
      </c>
      <c r="E17" s="5" t="s">
        <v>103</v>
      </c>
      <c r="F17" s="32">
        <v>0.13426350000000001</v>
      </c>
      <c r="G17" s="32">
        <v>11.391500000000001</v>
      </c>
      <c r="H17" s="32">
        <v>3.0178E-2</v>
      </c>
      <c r="I17" s="32">
        <v>0</v>
      </c>
      <c r="J17" s="32">
        <v>0</v>
      </c>
      <c r="K17" s="32">
        <v>0</v>
      </c>
      <c r="L17" s="32">
        <v>23.071950000000001</v>
      </c>
      <c r="M17" s="32">
        <v>1.1953400000000001</v>
      </c>
      <c r="N17" s="32">
        <v>0</v>
      </c>
      <c r="O17" s="32">
        <v>0</v>
      </c>
      <c r="P17" s="32">
        <v>0</v>
      </c>
      <c r="Q17" s="32">
        <v>1.0498099999999999</v>
      </c>
      <c r="R17" s="32">
        <v>0</v>
      </c>
      <c r="S17" s="32">
        <v>0</v>
      </c>
      <c r="T17" s="32">
        <v>10.5809</v>
      </c>
      <c r="U17" s="32">
        <v>0</v>
      </c>
      <c r="V17" s="32">
        <v>0</v>
      </c>
      <c r="W17" s="32">
        <v>0</v>
      </c>
      <c r="X17" s="32">
        <v>3.5268350000000002</v>
      </c>
      <c r="Y17" s="32">
        <v>0</v>
      </c>
      <c r="Z17" s="32">
        <v>0</v>
      </c>
      <c r="AA17" s="32">
        <v>0</v>
      </c>
      <c r="AB17" s="32">
        <v>0</v>
      </c>
      <c r="AC17" s="32">
        <v>0</v>
      </c>
      <c r="AD17" s="32">
        <v>1.880965</v>
      </c>
      <c r="AE17" s="32">
        <v>9.79159E-2</v>
      </c>
      <c r="AF17" s="32">
        <v>0.83390949999999997</v>
      </c>
      <c r="AG17" s="32">
        <v>8.6673399999999998E-2</v>
      </c>
      <c r="AH17" s="32">
        <v>6.3093099999999999E-2</v>
      </c>
      <c r="AI17" s="32">
        <f t="shared" si="0"/>
        <v>32.325200000000002</v>
      </c>
      <c r="AJ17" s="32">
        <v>37.210149999999999</v>
      </c>
      <c r="AK17" s="32">
        <f>SUM(L17:AJ17) - AI17 + $AI$28*AI17</f>
        <v>146.91692840034779</v>
      </c>
      <c r="AL17" s="19">
        <v>173.26666666666668</v>
      </c>
      <c r="AM17" s="52"/>
      <c r="AN17" s="7">
        <f t="shared" si="1"/>
        <v>-0.15207621161784662</v>
      </c>
      <c r="AO17" s="3">
        <f t="shared" si="2"/>
        <v>0.15207621161784662</v>
      </c>
      <c r="AP17" s="32">
        <f t="shared" si="3"/>
        <v>-26.349738266318894</v>
      </c>
      <c r="AQ17" s="49">
        <f t="shared" si="4"/>
        <v>26.349738266318894</v>
      </c>
    </row>
    <row r="18" spans="1:43" x14ac:dyDescent="0.35">
      <c r="A18" s="4" t="s">
        <v>15</v>
      </c>
      <c r="B18" s="5" t="s">
        <v>37</v>
      </c>
      <c r="C18" s="5">
        <v>3</v>
      </c>
      <c r="D18" s="41">
        <v>0.95922908582672817</v>
      </c>
      <c r="E18" s="5" t="s">
        <v>104</v>
      </c>
      <c r="F18" s="32">
        <v>6.7629400000000006E-2</v>
      </c>
      <c r="G18" s="32">
        <v>5.7407500000000002</v>
      </c>
      <c r="H18" s="32">
        <v>0.31858700000000001</v>
      </c>
      <c r="I18" s="32">
        <v>4.0617E-2</v>
      </c>
      <c r="J18" s="32">
        <v>0</v>
      </c>
      <c r="K18" s="32">
        <v>0.320214</v>
      </c>
      <c r="L18" s="32">
        <v>17.9453</v>
      </c>
      <c r="M18" s="32">
        <v>2.1901799999999998</v>
      </c>
      <c r="N18" s="32">
        <v>0.94511500000000004</v>
      </c>
      <c r="O18" s="32">
        <v>0</v>
      </c>
      <c r="P18" s="32">
        <v>7.1297299999999994E-2</v>
      </c>
      <c r="Q18" s="32">
        <v>0.105723</v>
      </c>
      <c r="R18" s="32">
        <v>0</v>
      </c>
      <c r="S18" s="32">
        <v>0</v>
      </c>
      <c r="T18" s="32">
        <v>0</v>
      </c>
      <c r="U18" s="32">
        <v>0</v>
      </c>
      <c r="V18" s="32">
        <v>0</v>
      </c>
      <c r="W18" s="32">
        <v>0</v>
      </c>
      <c r="X18" s="32">
        <v>0</v>
      </c>
      <c r="Y18" s="32">
        <v>0</v>
      </c>
      <c r="Z18" s="32">
        <v>0</v>
      </c>
      <c r="AA18" s="32">
        <v>0</v>
      </c>
      <c r="AB18" s="32">
        <v>0</v>
      </c>
      <c r="AC18" s="32">
        <v>1.38984</v>
      </c>
      <c r="AD18" s="32">
        <v>0.97633300000000001</v>
      </c>
      <c r="AE18" s="32">
        <v>1.1060049999999999</v>
      </c>
      <c r="AF18" s="32">
        <v>2.5095420000000002</v>
      </c>
      <c r="AG18" s="32">
        <v>4.1853000000000001E-2</v>
      </c>
      <c r="AH18" s="32">
        <v>1.16659E-2</v>
      </c>
      <c r="AI18" s="32">
        <f t="shared" si="0"/>
        <v>32.325200000000002</v>
      </c>
      <c r="AJ18" s="32">
        <v>30.100300000000001</v>
      </c>
      <c r="AK18" s="32">
        <f t="shared" si="5"/>
        <v>124.71254070034777</v>
      </c>
      <c r="AL18" s="19">
        <v>159.4366666666667</v>
      </c>
      <c r="AM18" s="52"/>
      <c r="AN18" s="7">
        <f t="shared" si="1"/>
        <v>-0.21779259873085813</v>
      </c>
      <c r="AO18" s="3">
        <f t="shared" si="2"/>
        <v>0.21779259873085813</v>
      </c>
      <c r="AP18" s="32">
        <f t="shared" si="3"/>
        <v>-34.724125966318923</v>
      </c>
      <c r="AQ18" s="49">
        <f t="shared" si="4"/>
        <v>34.724125966318923</v>
      </c>
    </row>
    <row r="19" spans="1:43" x14ac:dyDescent="0.35">
      <c r="A19" s="4" t="s">
        <v>4</v>
      </c>
      <c r="B19" s="5" t="s">
        <v>37</v>
      </c>
      <c r="C19" s="5">
        <v>1</v>
      </c>
      <c r="D19" s="41">
        <v>1</v>
      </c>
      <c r="E19" s="5" t="s">
        <v>105</v>
      </c>
      <c r="F19" s="32">
        <v>0.120491</v>
      </c>
      <c r="G19" s="32">
        <v>10.238</v>
      </c>
      <c r="H19" s="32">
        <v>2.8780600000000001</v>
      </c>
      <c r="I19" s="32">
        <v>0</v>
      </c>
      <c r="J19" s="32">
        <v>0</v>
      </c>
      <c r="K19" s="32">
        <v>7.1397300000000001</v>
      </c>
      <c r="L19" s="32">
        <v>24.0108</v>
      </c>
      <c r="M19" s="32">
        <v>0.684666</v>
      </c>
      <c r="N19" s="32">
        <v>3.2332699999999999E-2</v>
      </c>
      <c r="O19" s="32">
        <v>0</v>
      </c>
      <c r="P19" s="32">
        <v>0</v>
      </c>
      <c r="Q19" s="32">
        <v>1.0078800000000001</v>
      </c>
      <c r="R19" s="32">
        <v>0</v>
      </c>
      <c r="S19" s="32">
        <v>0</v>
      </c>
      <c r="T19" s="32">
        <v>9.8462599999999991</v>
      </c>
      <c r="U19" s="32">
        <v>0</v>
      </c>
      <c r="V19" s="32">
        <v>0</v>
      </c>
      <c r="W19" s="32">
        <v>0</v>
      </c>
      <c r="X19" s="32">
        <v>0</v>
      </c>
      <c r="Y19" s="32">
        <v>0</v>
      </c>
      <c r="Z19" s="32">
        <v>0</v>
      </c>
      <c r="AA19" s="32">
        <v>0</v>
      </c>
      <c r="AB19" s="32">
        <v>0</v>
      </c>
      <c r="AC19" s="32">
        <v>0</v>
      </c>
      <c r="AD19" s="32">
        <v>1.6994400000000001</v>
      </c>
      <c r="AE19" s="32">
        <v>3.4897589999999998</v>
      </c>
      <c r="AF19" s="32">
        <v>2.4128099999999999</v>
      </c>
      <c r="AG19" s="32">
        <v>7.6246599999999998E-2</v>
      </c>
      <c r="AH19" s="32">
        <v>2.8213800000000001E-2</v>
      </c>
      <c r="AI19" s="32">
        <f t="shared" si="0"/>
        <v>32.325200000000002</v>
      </c>
      <c r="AJ19" s="32">
        <v>38.505600000000001</v>
      </c>
      <c r="AK19" s="32">
        <f t="shared" si="5"/>
        <v>149.11339460034779</v>
      </c>
      <c r="AL19" s="19">
        <v>172.84</v>
      </c>
      <c r="AM19" s="52"/>
      <c r="AN19" s="7">
        <f t="shared" si="1"/>
        <v>-0.13727496759808039</v>
      </c>
      <c r="AO19" s="3">
        <f t="shared" si="2"/>
        <v>0.13727496759808039</v>
      </c>
      <c r="AP19" s="32">
        <f t="shared" si="3"/>
        <v>-23.726605399652215</v>
      </c>
      <c r="AQ19" s="49">
        <f t="shared" si="4"/>
        <v>23.726605399652215</v>
      </c>
    </row>
    <row r="20" spans="1:43" x14ac:dyDescent="0.35">
      <c r="A20" s="4" t="s">
        <v>64</v>
      </c>
      <c r="B20" s="5" t="s">
        <v>85</v>
      </c>
      <c r="C20" s="5">
        <v>2</v>
      </c>
      <c r="D20" s="41">
        <v>0.66369619201905761</v>
      </c>
      <c r="E20" s="5" t="s">
        <v>12</v>
      </c>
      <c r="F20" s="32">
        <v>0.22460504761904701</v>
      </c>
      <c r="G20" s="32">
        <v>19.059376190476101</v>
      </c>
      <c r="H20" s="32">
        <v>1.54812095238095</v>
      </c>
      <c r="I20" s="32">
        <v>0</v>
      </c>
      <c r="J20" s="32">
        <v>0</v>
      </c>
      <c r="K20" s="32">
        <v>0</v>
      </c>
      <c r="L20" s="32">
        <v>49.918461904761898</v>
      </c>
      <c r="M20" s="32">
        <v>9.0717495238095207</v>
      </c>
      <c r="N20" s="32">
        <v>0.78270395238095203</v>
      </c>
      <c r="O20" s="32">
        <v>0</v>
      </c>
      <c r="P20" s="32">
        <v>3.0751404761904699E-2</v>
      </c>
      <c r="Q20" s="32">
        <v>0.57878766666666603</v>
      </c>
      <c r="R20" s="32">
        <v>0</v>
      </c>
      <c r="S20" s="32">
        <v>0</v>
      </c>
      <c r="T20" s="32">
        <v>0.47954552380952298</v>
      </c>
      <c r="U20" s="32">
        <v>0</v>
      </c>
      <c r="V20" s="32">
        <v>0</v>
      </c>
      <c r="W20" s="32">
        <v>0</v>
      </c>
      <c r="X20" s="32">
        <v>0</v>
      </c>
      <c r="Y20" s="32">
        <v>0</v>
      </c>
      <c r="Z20" s="32">
        <v>0</v>
      </c>
      <c r="AA20" s="32">
        <v>0</v>
      </c>
      <c r="AB20" s="32">
        <v>0</v>
      </c>
      <c r="AC20" s="32">
        <v>0</v>
      </c>
      <c r="AD20" s="32">
        <v>3.2415499999999899</v>
      </c>
      <c r="AE20" s="32">
        <v>4.9466066666666597</v>
      </c>
      <c r="AF20" s="32">
        <v>10.738509523809499</v>
      </c>
      <c r="AG20" s="32">
        <v>0.14789033333333301</v>
      </c>
      <c r="AH20" s="32">
        <v>0.990268095238095</v>
      </c>
      <c r="AI20" s="32">
        <f t="shared" si="0"/>
        <v>32.325200000000002</v>
      </c>
      <c r="AJ20" s="32">
        <v>34.585976190476103</v>
      </c>
      <c r="AK20" s="32">
        <f t="shared" si="5"/>
        <v>182.83218728606192</v>
      </c>
      <c r="AL20" s="19">
        <v>170.56</v>
      </c>
      <c r="AM20" s="52"/>
      <c r="AN20" s="7">
        <f t="shared" si="1"/>
        <v>7.1952317577755165E-2</v>
      </c>
      <c r="AO20" s="3">
        <f t="shared" si="2"/>
        <v>7.1952317577755165E-2</v>
      </c>
      <c r="AP20" s="32">
        <f t="shared" si="3"/>
        <v>12.272187286061921</v>
      </c>
      <c r="AQ20" s="49">
        <f t="shared" si="4"/>
        <v>12.272187286061921</v>
      </c>
    </row>
    <row r="21" spans="1:43" x14ac:dyDescent="0.35">
      <c r="A21" s="4" t="s">
        <v>64</v>
      </c>
      <c r="B21" s="5" t="s">
        <v>85</v>
      </c>
      <c r="C21" s="5">
        <v>2</v>
      </c>
      <c r="D21" s="41">
        <v>0.33630380798094234</v>
      </c>
      <c r="E21" s="5" t="s">
        <v>20</v>
      </c>
      <c r="F21" s="32">
        <v>0.120246095238095</v>
      </c>
      <c r="G21" s="32">
        <v>10.254280952380901</v>
      </c>
      <c r="H21" s="32">
        <v>2.6662028571428502</v>
      </c>
      <c r="I21" s="32">
        <v>0</v>
      </c>
      <c r="J21" s="32">
        <v>0</v>
      </c>
      <c r="K21" s="32">
        <v>0</v>
      </c>
      <c r="L21" s="32">
        <v>22.322004761904701</v>
      </c>
      <c r="M21" s="32">
        <v>1.1224923809523799</v>
      </c>
      <c r="N21" s="32">
        <v>6.9553585714285697</v>
      </c>
      <c r="O21" s="32">
        <v>0</v>
      </c>
      <c r="P21" s="32">
        <v>1.17684142857142E-2</v>
      </c>
      <c r="Q21" s="32">
        <v>1.9630614285714201</v>
      </c>
      <c r="R21" s="32">
        <v>0</v>
      </c>
      <c r="S21" s="32">
        <v>0.103656571428571</v>
      </c>
      <c r="T21" s="32">
        <v>8.39160857142857</v>
      </c>
      <c r="U21" s="32">
        <v>15.018171428571399</v>
      </c>
      <c r="V21" s="32">
        <v>0</v>
      </c>
      <c r="W21" s="32">
        <v>0.73310366666666604</v>
      </c>
      <c r="X21" s="32">
        <v>0</v>
      </c>
      <c r="Y21" s="32">
        <v>0</v>
      </c>
      <c r="Z21" s="32">
        <v>0</v>
      </c>
      <c r="AA21" s="32">
        <v>0</v>
      </c>
      <c r="AB21" s="32">
        <v>0</v>
      </c>
      <c r="AC21" s="32">
        <v>0</v>
      </c>
      <c r="AD21" s="32">
        <v>1.63759047619047</v>
      </c>
      <c r="AE21" s="32">
        <v>8.5170690476190405</v>
      </c>
      <c r="AF21" s="32">
        <v>17.445824761904699</v>
      </c>
      <c r="AG21" s="32">
        <v>7.2192599999999996E-2</v>
      </c>
      <c r="AH21" s="32">
        <v>0.85274504761904701</v>
      </c>
      <c r="AI21" s="32">
        <f t="shared" si="0"/>
        <v>32.325200000000002</v>
      </c>
      <c r="AJ21" s="32">
        <v>34.846980952380903</v>
      </c>
      <c r="AK21" s="32">
        <f t="shared" si="5"/>
        <v>187.31301518129993</v>
      </c>
      <c r="AL21" s="19">
        <v>174.62666666666667</v>
      </c>
      <c r="AM21" s="52"/>
      <c r="AN21" s="7">
        <f t="shared" si="1"/>
        <v>7.2648403344086052E-2</v>
      </c>
      <c r="AO21" s="3">
        <f t="shared" si="2"/>
        <v>7.2648403344086052E-2</v>
      </c>
      <c r="AP21" s="32">
        <f t="shared" si="3"/>
        <v>12.686348514633266</v>
      </c>
      <c r="AQ21" s="49">
        <f t="shared" si="4"/>
        <v>12.686348514633266</v>
      </c>
    </row>
    <row r="22" spans="1:43" x14ac:dyDescent="0.35">
      <c r="A22" s="4" t="s">
        <v>3</v>
      </c>
      <c r="B22" s="5" t="s">
        <v>85</v>
      </c>
      <c r="C22" s="5">
        <v>1</v>
      </c>
      <c r="D22" s="41">
        <v>1</v>
      </c>
      <c r="E22" s="5" t="s">
        <v>228</v>
      </c>
      <c r="F22" s="32">
        <v>0.19752700000000001</v>
      </c>
      <c r="G22" s="32">
        <v>17.135899999999999</v>
      </c>
      <c r="H22" s="32">
        <v>3.2757399999999999</v>
      </c>
      <c r="I22" s="32">
        <v>0</v>
      </c>
      <c r="J22" s="32">
        <v>0</v>
      </c>
      <c r="K22" s="32">
        <v>2.18404</v>
      </c>
      <c r="L22" s="32">
        <v>30.096699999999998</v>
      </c>
      <c r="M22" s="32">
        <v>6.2889799999999996</v>
      </c>
      <c r="N22" s="32">
        <v>1.46458</v>
      </c>
      <c r="O22" s="32">
        <v>0</v>
      </c>
      <c r="P22" s="32">
        <v>0</v>
      </c>
      <c r="Q22" s="32">
        <v>0.69885399999999998</v>
      </c>
      <c r="R22" s="32">
        <v>0</v>
      </c>
      <c r="S22" s="32">
        <v>0</v>
      </c>
      <c r="T22" s="32">
        <v>0.89735600000000004</v>
      </c>
      <c r="U22" s="32">
        <v>0</v>
      </c>
      <c r="V22" s="32">
        <v>0</v>
      </c>
      <c r="W22" s="32">
        <v>0</v>
      </c>
      <c r="X22" s="32">
        <v>0</v>
      </c>
      <c r="Y22" s="32">
        <v>0</v>
      </c>
      <c r="Z22" s="32">
        <v>0</v>
      </c>
      <c r="AA22" s="32">
        <v>0</v>
      </c>
      <c r="AB22" s="32">
        <v>0</v>
      </c>
      <c r="AC22" s="32">
        <v>0</v>
      </c>
      <c r="AD22" s="32">
        <v>2.7937099999999999</v>
      </c>
      <c r="AE22" s="32">
        <v>9.3336100000000002</v>
      </c>
      <c r="AF22" s="32">
        <v>17.34394</v>
      </c>
      <c r="AG22" s="32">
        <v>0.12235</v>
      </c>
      <c r="AH22" s="32">
        <v>0.290937</v>
      </c>
      <c r="AI22" s="32">
        <f t="shared" si="0"/>
        <v>32.325200000000002</v>
      </c>
      <c r="AJ22" s="32">
        <v>37.302700000000002</v>
      </c>
      <c r="AK22" s="32">
        <f t="shared" si="5"/>
        <v>173.95310350034777</v>
      </c>
      <c r="AL22" s="19">
        <v>175.53</v>
      </c>
      <c r="AM22" s="52"/>
      <c r="AN22" s="7">
        <f t="shared" si="1"/>
        <v>-8.9836295770081218E-3</v>
      </c>
      <c r="AO22" s="3">
        <f t="shared" si="2"/>
        <v>8.9836295770081218E-3</v>
      </c>
      <c r="AP22" s="32">
        <f t="shared" si="3"/>
        <v>-1.5768964996522357</v>
      </c>
      <c r="AQ22" s="49">
        <f t="shared" si="4"/>
        <v>1.5768964996522357</v>
      </c>
    </row>
    <row r="23" spans="1:43" ht="15" thickBot="1" x14ac:dyDescent="0.4">
      <c r="A23" s="41" t="s">
        <v>120</v>
      </c>
      <c r="B23" s="41" t="s">
        <v>117</v>
      </c>
      <c r="C23" s="5">
        <v>6</v>
      </c>
      <c r="D23" s="41">
        <v>0.53919490683131044</v>
      </c>
      <c r="E23" s="5" t="s">
        <v>107</v>
      </c>
      <c r="F23" s="32">
        <v>5.2431950999999997E-2</v>
      </c>
      <c r="G23" s="32">
        <v>4.4526935999999901</v>
      </c>
      <c r="H23" s="32">
        <v>5.7488998999999996</v>
      </c>
      <c r="I23" s="32">
        <v>0</v>
      </c>
      <c r="J23" s="32">
        <v>0</v>
      </c>
      <c r="K23" s="32">
        <v>1.1532431999999901E-5</v>
      </c>
      <c r="L23" s="32">
        <v>8.5076629999999902</v>
      </c>
      <c r="M23" s="32">
        <v>0.72791715999999895</v>
      </c>
      <c r="N23" s="32">
        <v>2.5949081999999999</v>
      </c>
      <c r="O23" s="32">
        <v>0.84647626999999903</v>
      </c>
      <c r="P23" s="32">
        <v>0</v>
      </c>
      <c r="Q23" s="32">
        <v>1.18089449999999</v>
      </c>
      <c r="R23" s="32">
        <v>0</v>
      </c>
      <c r="S23" s="32">
        <v>4.78897279999999</v>
      </c>
      <c r="T23" s="32">
        <v>0.79496923999999902</v>
      </c>
      <c r="U23" s="32">
        <v>8.6022093999999907</v>
      </c>
      <c r="V23" s="32">
        <v>0</v>
      </c>
      <c r="W23" s="32">
        <v>0</v>
      </c>
      <c r="X23" s="32">
        <v>0</v>
      </c>
      <c r="Y23" s="32">
        <v>0</v>
      </c>
      <c r="Z23" s="32">
        <v>0.39628070999999898</v>
      </c>
      <c r="AA23" s="32">
        <v>12.08483</v>
      </c>
      <c r="AB23" s="32">
        <v>0</v>
      </c>
      <c r="AC23" s="32">
        <v>0</v>
      </c>
      <c r="AD23" s="32">
        <v>0.724862219999999</v>
      </c>
      <c r="AE23" s="32">
        <v>7.4269268000000004</v>
      </c>
      <c r="AF23" s="32">
        <v>10.7720032</v>
      </c>
      <c r="AG23" s="32">
        <v>3.3978041E-2</v>
      </c>
      <c r="AH23" s="32">
        <v>1.5998437000000001</v>
      </c>
      <c r="AI23" s="32">
        <f t="shared" si="0"/>
        <v>32.325200000000002</v>
      </c>
      <c r="AJ23" s="32">
        <v>33.113562000000002</v>
      </c>
      <c r="AK23" s="32">
        <f>SUM(L23:AJ23) - AI23 + $AI$28*AI23</f>
        <v>161.51568374134774</v>
      </c>
      <c r="AL23" s="19">
        <v>137.49166666666667</v>
      </c>
      <c r="AM23" s="52"/>
      <c r="AN23" s="7">
        <f t="shared" si="1"/>
        <v>0.17473071391973624</v>
      </c>
      <c r="AO23" s="3">
        <f t="shared" si="2"/>
        <v>0.17473071391973624</v>
      </c>
      <c r="AP23" s="32">
        <f t="shared" si="3"/>
        <v>24.024017074681069</v>
      </c>
      <c r="AQ23" s="49">
        <f t="shared" si="4"/>
        <v>24.024017074681069</v>
      </c>
    </row>
    <row r="24" spans="1:43" x14ac:dyDescent="0.35">
      <c r="A24" s="129" t="s">
        <v>79</v>
      </c>
      <c r="B24" s="130"/>
      <c r="C24" s="130"/>
      <c r="D24" s="130"/>
      <c r="E24" s="131"/>
      <c r="F24" s="22">
        <f t="shared" ref="F24:AL24" si="6">AVERAGE(F3:F23)</f>
        <v>0.10117539271173845</v>
      </c>
      <c r="G24" s="22">
        <f t="shared" si="6"/>
        <v>8.6420385892995579</v>
      </c>
      <c r="H24" s="22">
        <f t="shared" si="6"/>
        <v>2.5708773549856394</v>
      </c>
      <c r="I24" s="22">
        <f t="shared" si="6"/>
        <v>2.3899084761904756E-3</v>
      </c>
      <c r="J24" s="22">
        <f t="shared" si="6"/>
        <v>0</v>
      </c>
      <c r="K24" s="22">
        <f t="shared" si="6"/>
        <v>2.0925208194343221</v>
      </c>
      <c r="L24" s="22">
        <f t="shared" si="6"/>
        <v>17.501191837553488</v>
      </c>
      <c r="M24" s="22">
        <f t="shared" si="6"/>
        <v>2.0756913089939868</v>
      </c>
      <c r="N24" s="22">
        <f t="shared" si="6"/>
        <v>1.4728030486899701</v>
      </c>
      <c r="O24" s="22">
        <f t="shared" si="6"/>
        <v>0.17781886999999996</v>
      </c>
      <c r="P24" s="22">
        <f t="shared" si="6"/>
        <v>2.3895013636873883E-2</v>
      </c>
      <c r="Q24" s="22">
        <f t="shared" si="6"/>
        <v>0.57722429038312162</v>
      </c>
      <c r="R24" s="22">
        <f t="shared" si="6"/>
        <v>3.6396380952380951E-2</v>
      </c>
      <c r="S24" s="22">
        <f t="shared" si="6"/>
        <v>0.98287758911564571</v>
      </c>
      <c r="T24" s="22">
        <f t="shared" si="6"/>
        <v>2.9724358296365141</v>
      </c>
      <c r="U24" s="22">
        <f t="shared" si="6"/>
        <v>1.1247857872176854</v>
      </c>
      <c r="V24" s="22">
        <f t="shared" si="6"/>
        <v>0</v>
      </c>
      <c r="W24" s="22">
        <f t="shared" si="6"/>
        <v>7.8124269841269814E-2</v>
      </c>
      <c r="X24" s="22">
        <f t="shared" si="6"/>
        <v>0.16794452380952382</v>
      </c>
      <c r="Y24" s="22">
        <f t="shared" si="6"/>
        <v>0.10454404761904761</v>
      </c>
      <c r="Z24" s="22">
        <f t="shared" si="6"/>
        <v>9.9342890952380913E-2</v>
      </c>
      <c r="AA24" s="22">
        <f t="shared" si="6"/>
        <v>0.57546809523809528</v>
      </c>
      <c r="AB24" s="22">
        <f t="shared" si="6"/>
        <v>0.19152523809523808</v>
      </c>
      <c r="AC24" s="22">
        <f t="shared" si="6"/>
        <v>0.12630644285714232</v>
      </c>
      <c r="AD24" s="22">
        <f t="shared" si="6"/>
        <v>1.4236454843877777</v>
      </c>
      <c r="AE24" s="22">
        <f t="shared" si="6"/>
        <v>4.5639477095432701</v>
      </c>
      <c r="AF24" s="22">
        <f t="shared" si="6"/>
        <v>10.634965008161727</v>
      </c>
      <c r="AG24" s="22">
        <f t="shared" si="6"/>
        <v>6.1852001520379736E-2</v>
      </c>
      <c r="AH24" s="22">
        <f t="shared" si="6"/>
        <v>0.69321136753364654</v>
      </c>
      <c r="AI24" s="22">
        <f t="shared" si="6"/>
        <v>32.325200000000002</v>
      </c>
      <c r="AJ24" s="22">
        <f t="shared" si="6"/>
        <v>33.006477085323432</v>
      </c>
      <c r="AK24" s="22">
        <f t="shared" si="6"/>
        <v>145.99186062141038</v>
      </c>
      <c r="AL24" s="22">
        <f t="shared" si="6"/>
        <v>157.61950113378686</v>
      </c>
      <c r="AM24" s="16" t="s">
        <v>70</v>
      </c>
      <c r="AN24" s="17">
        <f>AVERAGE(AN3:AN23)</f>
        <v>-6.3530618464670549E-2</v>
      </c>
      <c r="AO24" s="45">
        <f>AVERAGE(AO3:AO23)</f>
        <v>0.14275346967769947</v>
      </c>
      <c r="AP24" s="17">
        <f>AVERAGE(AP3:AP23)</f>
        <v>-11.627640512376475</v>
      </c>
      <c r="AQ24" s="48">
        <f>AVERAGE(AQ3:AQ23)</f>
        <v>22.29744417909502</v>
      </c>
    </row>
    <row r="25" spans="1:43" ht="15" thickBot="1" x14ac:dyDescent="0.4">
      <c r="A25" s="122" t="s">
        <v>80</v>
      </c>
      <c r="B25" s="123"/>
      <c r="C25" s="123"/>
      <c r="D25" s="123"/>
      <c r="E25" s="124"/>
      <c r="F25" s="24">
        <f t="shared" ref="F25:AJ25" si="7">AVERAGE( F3/$AK3, F4/$AK4, F5/$AK5, F6/$AK6, F7/$AK7, F9/$AK9, F10/$AK10, F11/$AK11, F12/$AK12, F13/$AK13, F14/$AK14, F15/$AK15, F16/$AK16, F17/$AK17, F18/$AK18, F19/$AK19, F20/$AK20,  F21/$AK21, F22/$AK22, F23/$AK23,F8/$AK8)</f>
        <v>6.7233881265789885E-4</v>
      </c>
      <c r="G25" s="24">
        <f t="shared" si="7"/>
        <v>5.7435706701567835E-2</v>
      </c>
      <c r="H25" s="24">
        <f t="shared" si="7"/>
        <v>1.82373737079678E-2</v>
      </c>
      <c r="I25" s="24">
        <f t="shared" si="7"/>
        <v>1.8956132069056669E-5</v>
      </c>
      <c r="J25" s="24">
        <f t="shared" si="7"/>
        <v>0</v>
      </c>
      <c r="K25" s="24">
        <f t="shared" si="7"/>
        <v>1.400849965192439E-2</v>
      </c>
      <c r="L25" s="24">
        <f t="shared" si="7"/>
        <v>0.11613592701457004</v>
      </c>
      <c r="M25" s="24">
        <f t="shared" si="7"/>
        <v>1.3432418429264091E-2</v>
      </c>
      <c r="N25" s="24">
        <f t="shared" si="7"/>
        <v>9.5764643480948791E-3</v>
      </c>
      <c r="O25" s="24">
        <f t="shared" si="7"/>
        <v>1.1461004895947171E-3</v>
      </c>
      <c r="P25" s="24">
        <f t="shared" si="7"/>
        <v>1.8598469318080853E-4</v>
      </c>
      <c r="Q25" s="24">
        <f t="shared" si="7"/>
        <v>3.7994948190591214E-3</v>
      </c>
      <c r="R25" s="24">
        <f t="shared" si="7"/>
        <v>3.0445326351882248E-4</v>
      </c>
      <c r="S25" s="24">
        <f t="shared" si="7"/>
        <v>6.4068093120205572E-3</v>
      </c>
      <c r="T25" s="24">
        <f t="shared" si="7"/>
        <v>1.9859777916645276E-2</v>
      </c>
      <c r="U25" s="24">
        <f t="shared" si="7"/>
        <v>6.3541484652984174E-3</v>
      </c>
      <c r="V25" s="24">
        <f t="shared" si="7"/>
        <v>0</v>
      </c>
      <c r="W25" s="24">
        <f t="shared" si="7"/>
        <v>4.7269552749996219E-4</v>
      </c>
      <c r="X25" s="24">
        <f t="shared" si="7"/>
        <v>1.1431257489394003E-3</v>
      </c>
      <c r="Y25" s="24">
        <f t="shared" si="7"/>
        <v>6.9284804773225275E-4</v>
      </c>
      <c r="Z25" s="24">
        <f t="shared" si="7"/>
        <v>6.414956074612154E-4</v>
      </c>
      <c r="AA25" s="24">
        <f t="shared" si="7"/>
        <v>3.5629239335026658E-3</v>
      </c>
      <c r="AB25" s="24">
        <f t="shared" si="7"/>
        <v>1.5305583334620256E-3</v>
      </c>
      <c r="AC25" s="24">
        <f t="shared" si="7"/>
        <v>9.8406952778307523E-4</v>
      </c>
      <c r="AD25" s="24">
        <f t="shared" si="7"/>
        <v>9.459511443483894E-3</v>
      </c>
      <c r="AE25" s="24">
        <f t="shared" si="7"/>
        <v>3.0753511823780097E-2</v>
      </c>
      <c r="AF25" s="24">
        <f t="shared" si="7"/>
        <v>7.0437252554912927E-2</v>
      </c>
      <c r="AG25" s="24">
        <f t="shared" si="7"/>
        <v>4.0991590131123589E-4</v>
      </c>
      <c r="AH25" s="24">
        <f t="shared" si="7"/>
        <v>5.1162557210415347E-3</v>
      </c>
      <c r="AI25" s="24">
        <f t="shared" si="7"/>
        <v>0.22563152857681712</v>
      </c>
      <c r="AJ25" s="24">
        <f t="shared" si="7"/>
        <v>0.22770153935522991</v>
      </c>
      <c r="AK25" s="23" t="s">
        <v>81</v>
      </c>
      <c r="AL25" s="60">
        <f>PEARSON(AK3:AK23,AL3:AL23)</f>
        <v>0.32339656649078419</v>
      </c>
      <c r="AM25" s="18" t="s">
        <v>71</v>
      </c>
      <c r="AN25" s="1">
        <f>_xlfn.VAR.P(AN3:AN23)</f>
        <v>2.261279618425412E-2</v>
      </c>
      <c r="AO25" s="1">
        <f>_xlfn.VAR.P(AO3:AO23)</f>
        <v>6.2703825617357947E-3</v>
      </c>
      <c r="AP25" s="1">
        <f>_xlfn.VAR.P(AP3:AP23)</f>
        <v>520.47735017267109</v>
      </c>
      <c r="AQ25" s="46">
        <f>_xlfn.VAR.P(AQ3:AQ23)</f>
        <v>158.50335713787135</v>
      </c>
    </row>
    <row r="26" spans="1:43" ht="15" thickBot="1" x14ac:dyDescent="0.4">
      <c r="L26" s="40"/>
      <c r="M26" s="40"/>
      <c r="AK26" s="25"/>
      <c r="AL26" s="26"/>
      <c r="AM26" s="18" t="s">
        <v>72</v>
      </c>
      <c r="AN26" s="1">
        <f>_xlfn.STDEV.P(AN3:AN23)</f>
        <v>0.15037551723686313</v>
      </c>
      <c r="AO26" s="1">
        <f>_xlfn.STDEV.P(AO3:AO23)</f>
        <v>7.918574721334512E-2</v>
      </c>
      <c r="AP26" s="1">
        <f>_xlfn.STDEV.P(AP3:AP23)</f>
        <v>22.813972695974524</v>
      </c>
      <c r="AQ26" s="46">
        <f>_xlfn.STDEV.P(AQ3:AQ23)</f>
        <v>12.589811640285623</v>
      </c>
    </row>
    <row r="27" spans="1:43" x14ac:dyDescent="0.35">
      <c r="L27" s="40"/>
      <c r="M27" s="40"/>
      <c r="AM27" s="27" t="s">
        <v>73</v>
      </c>
      <c r="AN27" s="1">
        <f>_xlfn.CONFIDENCE.NORM(1-0.95, AN26, COUNTA($E$3:$E$23))</f>
        <v>6.4315489270641263E-2</v>
      </c>
      <c r="AO27" s="28">
        <f>_xlfn.CONFIDENCE.NORM(1-0.95, AO26, COUNTA($E$3:$E$23))</f>
        <v>3.3867681181542375E-2</v>
      </c>
      <c r="AP27" s="19">
        <f>_xlfn.CONFIDENCE.NORM(1-0.95, AP26, COUNTA($E$3:$E$23))</f>
        <v>9.7575179996718227</v>
      </c>
      <c r="AQ27" s="46">
        <f>_xlfn.CONFIDENCE.NORM(1-0.95, AQ26, COUNTA($E$3:$E$23))</f>
        <v>5.3846524377685689</v>
      </c>
    </row>
    <row r="28" spans="1:43" ht="29" x14ac:dyDescent="0.35">
      <c r="L28" s="40"/>
      <c r="M28" s="40"/>
      <c r="AH28" s="20" t="s">
        <v>229</v>
      </c>
      <c r="AI28" s="40">
        <v>2.0825667436039921</v>
      </c>
      <c r="AJ28" s="2"/>
      <c r="AM28" s="27" t="s">
        <v>74</v>
      </c>
      <c r="AN28" s="1">
        <f>MIN(AN3:AN23)</f>
        <v>-0.30782538775257923</v>
      </c>
      <c r="AO28" s="28">
        <f>MIN(AO3:AO23)</f>
        <v>8.9836295770081218E-3</v>
      </c>
      <c r="AP28" s="19">
        <f>MIN(AP3:AP23)</f>
        <v>-51.543052488761248</v>
      </c>
      <c r="AQ28" s="46">
        <f>MIN(AQ3:AQ23)</f>
        <v>1.5768964996522357</v>
      </c>
    </row>
    <row r="34" spans="26:26" x14ac:dyDescent="0.35">
      <c r="Z34" s="43" t="s">
        <v>82</v>
      </c>
    </row>
    <row r="35" spans="26:26" x14ac:dyDescent="0.35">
      <c r="Z35" s="43">
        <v>0</v>
      </c>
    </row>
    <row r="36" spans="26:26" x14ac:dyDescent="0.35">
      <c r="Z36" s="43">
        <v>220</v>
      </c>
    </row>
    <row r="51" spans="12:13" x14ac:dyDescent="0.35">
      <c r="L51" s="40"/>
      <c r="M51" s="40"/>
    </row>
    <row r="52" spans="12:13" x14ac:dyDescent="0.35">
      <c r="L52" s="40"/>
      <c r="M52" s="40"/>
    </row>
    <row r="53" spans="12:13" x14ac:dyDescent="0.35">
      <c r="L53" s="40"/>
      <c r="M53" s="40"/>
    </row>
    <row r="54" spans="12:13" x14ac:dyDescent="0.35">
      <c r="L54" s="40"/>
      <c r="M54" s="40"/>
    </row>
    <row r="55" spans="12:13" x14ac:dyDescent="0.35">
      <c r="L55" s="40"/>
      <c r="M55" s="40"/>
    </row>
    <row r="56" spans="12:13" ht="15.75" customHeight="1" x14ac:dyDescent="0.35">
      <c r="L56" s="40"/>
      <c r="M56" s="40"/>
    </row>
    <row r="57" spans="12:13" x14ac:dyDescent="0.35">
      <c r="L57" s="40"/>
      <c r="M57" s="40"/>
    </row>
    <row r="58" spans="12:13" x14ac:dyDescent="0.35">
      <c r="L58" s="40"/>
      <c r="M58" s="40"/>
    </row>
    <row r="59" spans="12:13" ht="15" customHeight="1" x14ac:dyDescent="0.35">
      <c r="L59" s="40"/>
      <c r="M59" s="40"/>
    </row>
    <row r="60" spans="12:13" x14ac:dyDescent="0.35">
      <c r="L60" s="40"/>
      <c r="M60" s="40"/>
    </row>
    <row r="61" spans="12:13" x14ac:dyDescent="0.35">
      <c r="L61" s="40"/>
      <c r="M61" s="40"/>
    </row>
    <row r="62" spans="12:13" x14ac:dyDescent="0.35">
      <c r="L62" s="40"/>
      <c r="M62" s="40"/>
    </row>
    <row r="63" spans="12:13" ht="15" customHeight="1" x14ac:dyDescent="0.35"/>
    <row r="68" s="40" customFormat="1" x14ac:dyDescent="0.35"/>
    <row r="69" s="40" customFormat="1" x14ac:dyDescent="0.35"/>
    <row r="70" s="40" customFormat="1" x14ac:dyDescent="0.35"/>
    <row r="71" s="40" customFormat="1" x14ac:dyDescent="0.35"/>
    <row r="72" s="40" customFormat="1" x14ac:dyDescent="0.35"/>
    <row r="73" s="40" customFormat="1" x14ac:dyDescent="0.35"/>
    <row r="74" s="40" customFormat="1" x14ac:dyDescent="0.35"/>
    <row r="75" s="40" customFormat="1" x14ac:dyDescent="0.35"/>
    <row r="76" s="40" customFormat="1" x14ac:dyDescent="0.35"/>
    <row r="77" s="40" customFormat="1" x14ac:dyDescent="0.35"/>
    <row r="78" s="40" customFormat="1" x14ac:dyDescent="0.35"/>
    <row r="79" s="40" customFormat="1" x14ac:dyDescent="0.35"/>
    <row r="80" s="40" customFormat="1" x14ac:dyDescent="0.35"/>
    <row r="81" s="40" customFormat="1" x14ac:dyDescent="0.35"/>
    <row r="82" s="40" customFormat="1" x14ac:dyDescent="0.35"/>
    <row r="83" s="40" customFormat="1" x14ac:dyDescent="0.35"/>
    <row r="84" s="40" customFormat="1" x14ac:dyDescent="0.35"/>
    <row r="85" s="40" customFormat="1" x14ac:dyDescent="0.35"/>
    <row r="86" s="40" customFormat="1" x14ac:dyDescent="0.35"/>
    <row r="87" s="40" customFormat="1" x14ac:dyDescent="0.35"/>
    <row r="88" s="40" customFormat="1" x14ac:dyDescent="0.35"/>
    <row r="89" s="40" customFormat="1" x14ac:dyDescent="0.35"/>
    <row r="90" s="40" customFormat="1" x14ac:dyDescent="0.35"/>
    <row r="91" s="40" customFormat="1" x14ac:dyDescent="0.35"/>
    <row r="92" s="40" customFormat="1" x14ac:dyDescent="0.35"/>
    <row r="93" s="40" customFormat="1" x14ac:dyDescent="0.35"/>
    <row r="94" s="40" customFormat="1" x14ac:dyDescent="0.35"/>
    <row r="95" s="40" customFormat="1" x14ac:dyDescent="0.35"/>
    <row r="96" s="40" customFormat="1" x14ac:dyDescent="0.35"/>
  </sheetData>
  <mergeCells count="14">
    <mergeCell ref="AQ1:AQ2"/>
    <mergeCell ref="A24:E24"/>
    <mergeCell ref="A25:E25"/>
    <mergeCell ref="AK1:AK2"/>
    <mergeCell ref="AL1:AL2"/>
    <mergeCell ref="AN1:AN2"/>
    <mergeCell ref="AO1:AO2"/>
    <mergeCell ref="AP1:AP2"/>
    <mergeCell ref="A1:A2"/>
    <mergeCell ref="B1:B2"/>
    <mergeCell ref="C1:C2"/>
    <mergeCell ref="D1:D2"/>
    <mergeCell ref="E1:E2"/>
    <mergeCell ref="F1:AJ1"/>
  </mergeCells>
  <conditionalFormatting sqref="AN3:AN23">
    <cfRule type="cellIs" dxfId="1" priority="2" operator="notBetween">
      <formula>-20</formula>
      <formula>20</formula>
    </cfRule>
  </conditionalFormatting>
  <conditionalFormatting sqref="AN8">
    <cfRule type="cellIs" dxfId="0" priority="1" operator="notBetween">
      <formula>-20</formula>
      <formula>20</formula>
    </cfRule>
  </conditionalFormatting>
  <pageMargins left="0.7" right="0.7" top="0.75" bottom="0.75" header="0.3" footer="0.3"/>
  <ignoredErrors>
    <ignoredError sqref="AP9:AP23 AP3:AP7" formula="1"/>
  </ignoredErrors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g E A A B Q S w M E F A A C A A g A D W + U U C s 3 B X C o A A A A + A A A A B I A H A B D b 2 5 m a W c v U G F j a 2 F n Z S 5 4 b W w g o h g A K K A U A A A A A A A A A A A A A A A A A A A A A A A A A A A A h Y 9 N D o I w G E S v Q r q n L f U H J B 9 l 4 V Y S E 6 J x S 2 q F R i i G F s v d X H g k r y C J o u 5 c z u R N 8 u Z x u 0 M 6 N L V 3 l Z 1 R r U 5 Q g C n y p B b t U e k y Q b 0 9 + R F K O W w L c S 5 K 6 Y 2 w N v F g V I I q a y 8 x I c 4 5 7 G a 4 7 U r C K A 3 I I d v k o p J N 4 S t t b K G F R J / V 8 f 8 K c d i / Z D j D 4 Q o v w m W E 2 T w A M t W Q K f 1 F 2 G i M K Z C f E t Z 9 b f t O c q n 9 X Q 5 k i k D e L / g T U E s D B B Q A A g A I A A 1 v l F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N b 5 R Q B + 8 a P O 4 B A A C G B g A A E w A c A E Z v c m 1 1 b G F z L 1 N l Y 3 R p b 2 4 x L m 0 g o h g A K K A U A A A A A A A A A A A A A A A A A A A A A A A A A A A A 7 V L b a t t A E H 0 3 + B 8 W 5 U W i i s C i F 0 i r g i 8 J M V X T F L l 9 q B X C W l 7 b S 9 e 7 Z n e U y h j / e 0 a X y L K r l u Q 9 e p D Q z J m Z M + e M Y Q l w J U l U f n s f u 5 1 u x 6 y o Z n N i g I I h A R E M u h 2 C T 6 R S n T C M T O h M M O 9 K q / V Q i X Q t j b 0 L u W S m C A 2 4 p H p r X 3 G E D J U E J s H Y 1 u g i / t k P r / t h 2 I + L x r H 8 E 8 + o Y Q I L y 4 g H G V i O S 2 Q q x N O 7 5 7 / z n b 3 j l g T O r G g j O J B y K p l t y Q j r 1 x y Y t m p a B a R E 2 C V j l 1 j l f 8 9 y S Z H G g h I 3 Y R k M t n U X 2 w o Q 8 j 1 V w C L Y 5 g u Y B 2 S 0 e 6 r 3 8 g 7 1 j 2 8 1 m A 1 X V C 5 R t c l 2 w w 5 k J p p K s 1 C 6 E i p P G v t / a 7 i 7 4 2 G A F Q S Q 5 b 5 J w z / K 7 J 1 u h 8 t W I k 0 / N x R W C y 7 n T N / P K d B W Z 3 F f b 6 S S d I 2 u n V o 4 v I h / G K Z N P F H r e M T M b 1 C b + K S p l 5 g H 9 H B a L 4 R 6 I t f q T I I P L r m U i Z p z u Q x y a 5 t a B w 3 Z b 5 R k d w d t b / G s M D c n 1 4 z i J H P Q t 8 p U 8 d r v a R X v C x E l V F B t A t B p s + W L 7 P p r f u 4 S Z J 9 t / q b n 4 H p j C e / f e j m 6 c I n Y g / D b 8 M t 9 N P 5 1 e e 6 f 8 z Y I Z J + e g f o 6 v r E F W w B J N / 9 K m 5 X S w A w Q z Z c r a E P l 7 m Q t c c 1 M K m A K 2 d 1 x 8 p n n d G a d H p T t O 9 b r V b 1 e 1 Y u v 6 h F Q S w E C L Q A U A A I A C A A N b 5 R Q K z c F c K g A A A D 4 A A A A E g A A A A A A A A A A A A A A A A A A A A A A Q 2 9 u Z m l n L 1 B h Y 2 t h Z 2 U u e G 1 s U E s B A i 0 A F A A C A A g A D W + U U A / K 6 a u k A A A A 6 Q A A A B M A A A A A A A A A A A A A A A A A 9 A A A A F t D b 2 5 0 Z W 5 0 X 1 R 5 c G V z X S 5 4 b W x Q S w E C L Q A U A A I A C A A N b 5 R Q B + 8 a P O 4 B A A C G B g A A E w A A A A A A A A A A A A A A A A D l A Q A A R m 9 y b X V s Y X M v U 2 V j d G l v b j E u b V B L B Q Y A A A A A A w A D A M I A A A A g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m H w A A A A A A A A Q f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d G F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R m l s b E x h c 3 R V c G R h d G V k I i B W Y W x 1 Z T 0 i Z D I w M T c t M T E t M j F U M D g 6 M z k 6 M T A u M T M 2 M D U 1 O V o i I C 8 + P E V u d H J 5 I F R 5 c G U 9 I k Z p b G x D b 2 x 1 b W 5 O Y W 1 l c y I g V m F s d W U 9 I n N b J n F 1 b 3 Q 7 Q 2 9 s d W 1 u M S 4 x J n F 1 b 3 Q 7 L C Z x d W 9 0 O 0 N v b H V t b j E u M i Z x d W 9 0 O 1 0 i I C 8 + P E V u d H J 5 I F R 5 c G U 9 I k Z p b G x F c n J v c k N v Z G U i I F Z h b H V l P S J z V W 5 r b m 9 3 b i I g L z 4 8 R W 5 0 c n k g V H l w Z T 0 i R m l s b E N v b H V t b l R 5 c G V z I i B W Y W x 1 Z T 0 i c 0 J n W T 0 i I C 8 + P E V u d H J 5 I F R 5 c G U 9 I k Z p b G x F c n J v c k N v d W 5 0 I i B W Y W x 1 Z T 0 i b D A i I C 8 + P E V u d H J 5 I F R 5 c G U 9 I k Z p b G x D b 3 V u d C I g V m F s d W U 9 I m w x M z I 2 M C I g L z 4 8 R W 5 0 c n k g V H l w Z T 0 i R m l s b F N 0 Y X R 1 c y I g V m F s d W U 9 I n N D b 2 1 w b G V 0 Z S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z L 0 N o Y W 5 n Z W Q g V H l w Z S 5 7 Q 2 9 s d W 1 u M S 4 x L D B 9 J n F 1 b 3 Q 7 L C Z x d W 9 0 O 1 N l Y 3 R p b 2 4 x L 3 N 0 Y X R z L 0 N o Y W 5 n Z W Q g V H l w Z S 5 7 Q 2 9 s d W 1 u M S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0 Y X R z L 0 N o Y W 5 n Z W Q g V H l w Z S 5 7 Q 2 9 s d W 1 u M S 4 x L D B 9 J n F 1 b 3 Q 7 L C Z x d W 9 0 O 1 N l Y 3 R p b 2 4 x L 3 N 0 Y X R z L 0 N o Y W 5 n Z W Q g V H l w Z S 5 7 Q 2 9 s d W 1 u M S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G F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c y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o Z m l u Z G V y X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M F Q x N z o 1 N j o y N S 4 1 M D Q z N j M 5 W i I g L z 4 8 R W 5 0 c n k g V H l w Z T 0 i R m l s b E N v b H V t b l R 5 c G V z I i B W Y W x 1 Z T 0 i c 0 F 3 T U R B d 0 1 E Q X c 9 P S I g L z 4 8 R W 5 0 c n k g V H l w Z T 0 i R m l s b E N v b H V t b k 5 h b W V z I i B W Y W x 1 Z T 0 i c 1 s m c X V v d D t 0 e F x 1 M D A z Z S h p K z E p J n F 1 b 3 Q 7 L C Z x d W 9 0 O y A o Q k x P Q 0 t f U 0 l a R S 0 y L W k p J n F 1 b 3 Q 7 L C Z x d W 9 0 O y B 0 e F x 1 M D A z Y y h C T E 9 D S 1 9 T S V p F L T I t a S k m c X V v d D s s J n F 1 b 3 Q 7 I E 1 J T i h s Z W Z 0 I H V w K S Z x d W 9 0 O y w m c X V v d D s g T U l O K H N o b 3 J 0 Z X N 0 I H J p Z 2 h 0 K S Z x d W 9 0 O y w m c X V v d D s g a W 5 k Z X g m c X V v d D s s J n F 1 b 3 Q 7 I H J l c 3 V s d F t 0 e F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Y X R o Z m l u Z G V y X 2 R h d G E v Q 2 h h b m d l Z C B U e X B l L n t 0 e F x 1 M D A z Z S h p K z E p L D B 9 J n F 1 b 3 Q 7 L C Z x d W 9 0 O 1 N l Y 3 R p b 2 4 x L 3 B h d G h m a W 5 k Z X J f Z G F 0 Y S 9 D a G F u Z 2 V k I F R 5 c G U u e y A o Q k x P Q 0 t f U 0 l a R S 0 y L W k p L D F 9 J n F 1 b 3 Q 7 L C Z x d W 9 0 O 1 N l Y 3 R p b 2 4 x L 3 B h d G h m a W 5 k Z X J f Z G F 0 Y S 9 D a G F u Z 2 V k I F R 5 c G U u e y B 0 e F x 1 M D A z Y y h C T E 9 D S 1 9 T S V p F L T I t a S k s M n 0 m c X V v d D s s J n F 1 b 3 Q 7 U 2 V j d G l v b j E v c G F 0 a G Z p b m R l c l 9 k Y X R h L 0 N o Y W 5 n Z W Q g V H l w Z S 5 7 I E 1 J T i h s Z W Z 0 I H V w K S w z f S Z x d W 9 0 O y w m c X V v d D t T Z W N 0 a W 9 u M S 9 w Y X R o Z m l u Z G V y X 2 R h d G E v Q 2 h h b m d l Z C B U e X B l L n s g T U l O K H N o b 3 J 0 Z X N 0 I H J p Z 2 h 0 K S w 0 f S Z x d W 9 0 O y w m c X V v d D t T Z W N 0 a W 9 u M S 9 w Y X R o Z m l u Z G V y X 2 R h d G E v Q 2 h h b m d l Z C B U e X B l L n s g a W 5 k Z X g s N X 0 m c X V v d D s s J n F 1 b 3 Q 7 U 2 V j d G l v b j E v c G F 0 a G Z p b m R l c l 9 k Y X R h L 0 N o Y W 5 n Z W Q g V H l w Z S 5 7 I H J l c 3 V s d F t 0 e F 0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G F 0 a G Z p b m R l c l 9 k Y X R h L 0 N o Y W 5 n Z W Q g V H l w Z S 5 7 d H h c d T A w M 2 U o a S s x K S w w f S Z x d W 9 0 O y w m c X V v d D t T Z W N 0 a W 9 u M S 9 w Y X R o Z m l u Z G V y X 2 R h d G E v Q 2 h h b m d l Z C B U e X B l L n s g K E J M T 0 N L X 1 N J W k U t M i 1 p K S w x f S Z x d W 9 0 O y w m c X V v d D t T Z W N 0 a W 9 u M S 9 w Y X R o Z m l u Z G V y X 2 R h d G E v Q 2 h h b m d l Z C B U e X B l L n s g d H h c d T A w M 2 M o Q k x P Q 0 t f U 0 l a R S 0 y L W k p L D J 9 J n F 1 b 3 Q 7 L C Z x d W 9 0 O 1 N l Y 3 R p b 2 4 x L 3 B h d G h m a W 5 k Z X J f Z G F 0 Y S 9 D a G F u Z 2 V k I F R 5 c G U u e y B N S U 4 o b G V m d C B 1 c C k s M 3 0 m c X V v d D s s J n F 1 b 3 Q 7 U 2 V j d G l v b j E v c G F 0 a G Z p b m R l c l 9 k Y X R h L 0 N o Y W 5 n Z W Q g V H l w Z S 5 7 I E 1 J T i h z a G 9 y d G V z d C B y a W d o d C k s N H 0 m c X V v d D s s J n F 1 b 3 Q 7 U 2 V j d G l v b j E v c G F 0 a G Z p b m R l c l 9 k Y X R h L 0 N o Y W 5 n Z W Q g V H l w Z S 5 7 I G l u Z G V 4 L D V 9 J n F 1 b 3 Q 7 L C Z x d W 9 0 O 1 N l Y 3 R p b 2 4 x L 3 B h d G h m a W 5 k Z X J f Z G F 0 Y S 9 D a G F u Z 2 V k I F R 5 c G U u e y B y Z X N 1 b H R b d H h d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Y X R o Z m l u Z G V y X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G Z p b m R l c l 9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h m a W 5 k Z X J f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h m a W 5 k Z X J f Z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M F Q x N z o 1 O T o x M C 4 x N z Q 2 O D c w W i I g L z 4 8 R W 5 0 c n k g V H l w Z T 0 i R m l s b E N v b H V t b l R 5 c G V z I i B W Y W x 1 Z T 0 i c 0 F 3 T U R B d 0 1 E Q X c 9 P S I g L z 4 8 R W 5 0 c n k g V H l w Z T 0 i R m l s b E N v b H V t b k 5 h b W V z I i B W Y W x 1 Z T 0 i c 1 s m c X V v d D t 0 e F x 1 M D A z Z S h p K z E p J n F 1 b 3 Q 7 L C Z x d W 9 0 O y A o Q k x P Q 0 t f U 0 l a R S 0 y L W k p J n F 1 b 3 Q 7 L C Z x d W 9 0 O y B 0 e F x 1 M D A z Y y h C T E 9 D S 1 9 T S V p F L T I t a S k m c X V v d D s s J n F 1 b 3 Q 7 I E 1 J T i h s Z W Z 0 I H V w K S Z x d W 9 0 O y w m c X V v d D s g T U l O K H N o b 3 J 0 Z X N 0 I H J p Z 2 h 0 K S Z x d W 9 0 O y w m c X V v d D s g a W 5 k Z X g m c X V v d D s s J n F 1 b 3 Q 7 I H J l c 3 V s d F t 0 e F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Y X R o Z m l u Z G V y X 2 R h d G E g K D I p L 0 N o Y W 5 n Z W Q g V H l w Z S 5 7 d H h c d T A w M 2 U o a S s x K S w w f S Z x d W 9 0 O y w m c X V v d D t T Z W N 0 a W 9 u M S 9 w Y X R o Z m l u Z G V y X 2 R h d G E g K D I p L 0 N o Y W 5 n Z W Q g V H l w Z S 5 7 I C h C T E 9 D S 1 9 T S V p F L T I t a S k s M X 0 m c X V v d D s s J n F 1 b 3 Q 7 U 2 V j d G l v b j E v c G F 0 a G Z p b m R l c l 9 k Y X R h I C g y K S 9 D a G F u Z 2 V k I F R 5 c G U u e y B 0 e F x 1 M D A z Y y h C T E 9 D S 1 9 T S V p F L T I t a S k s M n 0 m c X V v d D s s J n F 1 b 3 Q 7 U 2 V j d G l v b j E v c G F 0 a G Z p b m R l c l 9 k Y X R h I C g y K S 9 D a G F u Z 2 V k I F R 5 c G U u e y B N S U 4 o b G V m d C B 1 c C k s M 3 0 m c X V v d D s s J n F 1 b 3 Q 7 U 2 V j d G l v b j E v c G F 0 a G Z p b m R l c l 9 k Y X R h I C g y K S 9 D a G F u Z 2 V k I F R 5 c G U u e y B N S U 4 o c 2 h v c n R l c 3 Q g c m l n a H Q p L D R 9 J n F 1 b 3 Q 7 L C Z x d W 9 0 O 1 N l Y 3 R p b 2 4 x L 3 B h d G h m a W 5 k Z X J f Z G F 0 Y S A o M i k v Q 2 h h b m d l Z C B U e X B l L n s g a W 5 k Z X g s N X 0 m c X V v d D s s J n F 1 b 3 Q 7 U 2 V j d G l v b j E v c G F 0 a G Z p b m R l c l 9 k Y X R h I C g y K S 9 D a G F u Z 2 V k I F R 5 c G U u e y B y Z X N 1 b H R b d H h d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B h d G h m a W 5 k Z X J f Z G F 0 Y S A o M i k v Q 2 h h b m d l Z C B U e X B l L n t 0 e F x 1 M D A z Z S h p K z E p L D B 9 J n F 1 b 3 Q 7 L C Z x d W 9 0 O 1 N l Y 3 R p b 2 4 x L 3 B h d G h m a W 5 k Z X J f Z G F 0 Y S A o M i k v Q 2 h h b m d l Z C B U e X B l L n s g K E J M T 0 N L X 1 N J W k U t M i 1 p K S w x f S Z x d W 9 0 O y w m c X V v d D t T Z W N 0 a W 9 u M S 9 w Y X R o Z m l u Z G V y X 2 R h d G E g K D I p L 0 N o Y W 5 n Z W Q g V H l w Z S 5 7 I H R 4 X H U w M D N j K E J M T 0 N L X 1 N J W k U t M i 1 p K S w y f S Z x d W 9 0 O y w m c X V v d D t T Z W N 0 a W 9 u M S 9 w Y X R o Z m l u Z G V y X 2 R h d G E g K D I p L 0 N o Y W 5 n Z W Q g V H l w Z S 5 7 I E 1 J T i h s Z W Z 0 I H V w K S w z f S Z x d W 9 0 O y w m c X V v d D t T Z W N 0 a W 9 u M S 9 w Y X R o Z m l u Z G V y X 2 R h d G E g K D I p L 0 N o Y W 5 n Z W Q g V H l w Z S 5 7 I E 1 J T i h z a G 9 y d G V z d C B y a W d o d C k s N H 0 m c X V v d D s s J n F 1 b 3 Q 7 U 2 V j d G l v b j E v c G F 0 a G Z p b m R l c l 9 k Y X R h I C g y K S 9 D a G F u Z 2 V k I F R 5 c G U u e y B p b m R l e C w 1 f S Z x d W 9 0 O y w m c X V v d D t T Z W N 0 a W 9 u M S 9 w Y X R o Z m l u Z G V y X 2 R h d G E g K D I p L 0 N o Y W 5 n Z W Q g V H l w Z S 5 7 I H J l c 3 V s d F t 0 e F 0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h d G h m a W 5 k Z X J f Z G F 0 Y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o Z m l u Z G V y X 2 R h d G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G Z p b m R l c l 9 k Y X R h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T Q + k x x c x V L q 6 Z R x P o Z g N E A A A A A A g A A A A A A E G Y A A A A B A A A g A A A A R V 1 J R C 7 d z 9 5 i X g f n 2 2 b 7 A Y J Y y 4 U S U G S / p d d N q M s 3 T g E A A A A A D o A A A A A C A A A g A A A A 8 3 m / h h m 9 q e z c c 3 x G u 2 q 0 2 C J E 2 q 8 8 z g S 9 l 9 y A J 2 j I V 9 p Q A A A A o s i h l W o 0 8 f 4 E 0 5 T 9 g a t X w R R A / Z G 3 d W 2 3 w C I 6 z z + O p / i e M y 9 b a D x d v a S 6 8 f c p 4 d H J t N m R G i S T c y t z s k p O 5 u Y T s 3 p L H 2 m r z Y r l x s z K E 9 c X x g B A A A A A I z B y t E z + D L P p K W W k 6 e 1 B Q 1 q l w 6 A c l 5 S 8 V 1 Y Z 5 Q e 0 f J J E 0 l N 8 T I v I i y g Z V T v h q 7 9 2 2 y n p G Q 1 J G m R 6 D 9 X k u 4 3 c c g = = < / D a t a M a s h u p > 
</file>

<file path=customXml/itemProps1.xml><?xml version="1.0" encoding="utf-8"?>
<ds:datastoreItem xmlns:ds="http://schemas.openxmlformats.org/officeDocument/2006/customXml" ds:itemID="{A7E4B2F4-2AAE-49FE-96BB-8331659622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Kernels_Data</vt:lpstr>
      <vt:lpstr>Volta_SASS_SIM</vt:lpstr>
      <vt:lpstr>Volta_PTX_SIM</vt:lpstr>
      <vt:lpstr>Volta_HW</vt:lpstr>
      <vt:lpstr>Volta_Hybrid</vt:lpstr>
      <vt:lpstr>Pascal_SASS_SIM</vt:lpstr>
      <vt:lpstr>Pascal_PTX_SIM</vt:lpstr>
      <vt:lpstr>Turing_SASS_SIM</vt:lpstr>
      <vt:lpstr>Turing_PTX_SIM</vt:lpstr>
      <vt:lpstr>Correlation plots (Fig 7,10)</vt:lpstr>
      <vt:lpstr>Power Breakdowns (Fig 8,9,11)</vt:lpstr>
      <vt:lpstr>Relative Accuracy (Fig 12)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Kandiah</dc:creator>
  <cp:lastModifiedBy>Vijay Kandiah</cp:lastModifiedBy>
  <cp:lastPrinted>2021-04-14T16:20:35Z</cp:lastPrinted>
  <dcterms:created xsi:type="dcterms:W3CDTF">2017-11-18T06:14:23Z</dcterms:created>
  <dcterms:modified xsi:type="dcterms:W3CDTF">2021-07-31T16:39:24Z</dcterms:modified>
</cp:coreProperties>
</file>