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ig\OneDrive\Pictures\Pictures\fgo\"/>
    </mc:Choice>
  </mc:AlternateContent>
  <xr:revisionPtr revIDLastSave="0" documentId="13_ncr:1_{1FFC0BBC-74F4-4702-ACF5-726E8D12A861}" xr6:coauthVersionLast="47" xr6:coauthVersionMax="47" xr10:uidLastSave="{00000000-0000-0000-0000-000000000000}"/>
  <bookViews>
    <workbookView xWindow="-108" yWindow="-108" windowWidth="23256" windowHeight="12456" activeTab="2" xr2:uid="{5E704A0B-4BF8-406B-A431-804D91572090}"/>
  </bookViews>
  <sheets>
    <sheet name="Grails" sheetId="7" r:id="rId1"/>
    <sheet name="Materials" sheetId="3" r:id="rId2"/>
    <sheet name="Materials Summary V2" sheetId="4" r:id="rId3"/>
    <sheet name="rare materials" sheetId="9" r:id="rId4"/>
    <sheet name="probability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9" l="1"/>
  <c r="G22" i="9" s="1"/>
  <c r="L7" i="9"/>
  <c r="H4" i="9" l="1"/>
  <c r="H5" i="9" s="1"/>
  <c r="AP7" i="3"/>
  <c r="AW7" i="3"/>
  <c r="W7" i="3"/>
  <c r="R7" i="3"/>
  <c r="AQ4" i="3" l="1"/>
  <c r="AO4" i="3"/>
  <c r="J4" i="3"/>
  <c r="G4" i="3"/>
  <c r="E18" i="3" l="1"/>
  <c r="G18" i="3"/>
  <c r="F13" i="13"/>
  <c r="F14" i="13"/>
  <c r="F15" i="13"/>
  <c r="F16" i="13"/>
  <c r="F17" i="13"/>
  <c r="F18" i="13"/>
  <c r="F19" i="13"/>
  <c r="F20" i="13"/>
  <c r="F21" i="13"/>
  <c r="F22" i="13"/>
  <c r="F6" i="13"/>
  <c r="F7" i="13"/>
  <c r="F8" i="13"/>
  <c r="F9" i="13"/>
  <c r="F10" i="13"/>
  <c r="F11" i="13"/>
  <c r="F12" i="13"/>
  <c r="F4" i="13"/>
  <c r="F5" i="13"/>
  <c r="F3" i="13"/>
  <c r="V18" i="3"/>
  <c r="Q18" i="3"/>
  <c r="F18" i="3"/>
  <c r="L17" i="9"/>
  <c r="G7" i="4"/>
  <c r="AH19" i="3"/>
  <c r="K10" i="4" s="1"/>
  <c r="AH18" i="3"/>
  <c r="H18" i="3"/>
  <c r="I18" i="3"/>
  <c r="J18" i="3"/>
  <c r="K18" i="3"/>
  <c r="L18" i="3"/>
  <c r="M18" i="3"/>
  <c r="P18" i="3"/>
  <c r="R18" i="3"/>
  <c r="S18" i="3"/>
  <c r="T18" i="3"/>
  <c r="U18" i="3"/>
  <c r="W18" i="3"/>
  <c r="X18" i="3"/>
  <c r="Y18" i="3"/>
  <c r="Z18" i="3"/>
  <c r="AB18" i="3"/>
  <c r="AC18" i="3"/>
  <c r="AD18" i="3"/>
  <c r="AE18" i="3"/>
  <c r="AF18" i="3"/>
  <c r="AG18" i="3"/>
  <c r="AI18" i="3"/>
  <c r="AJ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V19" i="3"/>
  <c r="G10" i="4" s="1"/>
  <c r="W19" i="3"/>
  <c r="G11" i="4" s="1"/>
  <c r="X19" i="3"/>
  <c r="G12" i="4" s="1"/>
  <c r="Y19" i="3"/>
  <c r="G13" i="4" s="1"/>
  <c r="Z19" i="3"/>
  <c r="G14" i="4" s="1"/>
  <c r="AB19" i="3"/>
  <c r="K4" i="4" s="1"/>
  <c r="AC19" i="3"/>
  <c r="K5" i="4" s="1"/>
  <c r="AD19" i="3"/>
  <c r="K6" i="4" s="1"/>
  <c r="AE19" i="3"/>
  <c r="K7" i="4" s="1"/>
  <c r="AF19" i="3"/>
  <c r="K8" i="4" s="1"/>
  <c r="AG19" i="3"/>
  <c r="K9" i="4" s="1"/>
  <c r="AI19" i="3"/>
  <c r="K11" i="4" s="1"/>
  <c r="AJ19" i="3"/>
  <c r="K12" i="4" s="1"/>
  <c r="AL19" i="3"/>
  <c r="O4" i="4" s="1"/>
  <c r="AM19" i="3"/>
  <c r="O5" i="4" s="1"/>
  <c r="AN19" i="3"/>
  <c r="O6" i="4" s="1"/>
  <c r="AO19" i="3"/>
  <c r="O7" i="4" s="1"/>
  <c r="AP19" i="3"/>
  <c r="O8" i="4" s="1"/>
  <c r="AQ19" i="3"/>
  <c r="O9" i="4" s="1"/>
  <c r="AR19" i="3"/>
  <c r="O10" i="4" s="1"/>
  <c r="AS19" i="3"/>
  <c r="O11" i="4" s="1"/>
  <c r="AT19" i="3"/>
  <c r="O12" i="4" s="1"/>
  <c r="AU19" i="3"/>
  <c r="O13" i="4" s="1"/>
  <c r="AV19" i="3"/>
  <c r="O14" i="4" s="1"/>
  <c r="AW19" i="3"/>
  <c r="O15" i="4" s="1"/>
  <c r="AX19" i="3"/>
  <c r="S4" i="4" s="1"/>
  <c r="AY19" i="3"/>
  <c r="S5" i="4" s="1"/>
  <c r="AZ19" i="3"/>
  <c r="S6" i="4" s="1"/>
  <c r="BA19" i="3"/>
  <c r="S7" i="4" s="1"/>
  <c r="BB19" i="3"/>
  <c r="S8" i="4" s="1"/>
  <c r="BC19" i="3"/>
  <c r="S9" i="4" s="1"/>
  <c r="BD19" i="3"/>
  <c r="S10" i="4" s="1"/>
  <c r="BE19" i="3"/>
  <c r="P19" i="3"/>
  <c r="G4" i="4" s="1"/>
  <c r="Q19" i="3"/>
  <c r="G5" i="4" s="1"/>
  <c r="R19" i="3"/>
  <c r="G6" i="4" s="1"/>
  <c r="S19" i="3"/>
  <c r="T19" i="3"/>
  <c r="G8" i="4" s="1"/>
  <c r="U19" i="3"/>
  <c r="G9" i="4" s="1"/>
  <c r="F19" i="3"/>
  <c r="C5" i="4" s="1"/>
  <c r="G19" i="3"/>
  <c r="C6" i="4" s="1"/>
  <c r="H19" i="3"/>
  <c r="C7" i="4" s="1"/>
  <c r="I19" i="3"/>
  <c r="C8" i="4" s="1"/>
  <c r="J19" i="3"/>
  <c r="C9" i="4" s="1"/>
  <c r="K19" i="3"/>
  <c r="C10" i="4" s="1"/>
  <c r="L19" i="3"/>
  <c r="C12" i="4" s="1"/>
  <c r="M19" i="3"/>
  <c r="C11" i="4" s="1"/>
  <c r="N19" i="3"/>
  <c r="C13" i="4" s="1"/>
  <c r="E19" i="3"/>
  <c r="C4" i="4" s="1"/>
  <c r="N18" i="3"/>
  <c r="AA19" i="3"/>
  <c r="G15" i="4" s="1"/>
  <c r="L18" i="9" l="1"/>
  <c r="L19" i="9" s="1"/>
  <c r="H6" i="9"/>
  <c r="E7" i="7"/>
  <c r="C8" i="7" s="1"/>
  <c r="E8" i="7" s="1"/>
  <c r="C9" i="7" s="1"/>
  <c r="E9" i="7" s="1"/>
  <c r="C10" i="7" s="1"/>
  <c r="E10" i="7" s="1"/>
  <c r="C11" i="7" s="1"/>
  <c r="E11" i="7" s="1"/>
  <c r="C12" i="7" s="1"/>
  <c r="E12" i="7" s="1"/>
  <c r="C13" i="7" s="1"/>
  <c r="E5" i="7"/>
  <c r="C6" i="7" s="1"/>
  <c r="E6" i="7" s="1"/>
  <c r="AA18" i="3"/>
  <c r="E13" i="7" l="1"/>
  <c r="C14" i="7" s="1"/>
  <c r="E14" i="7" s="1"/>
  <c r="C15" i="7" s="1"/>
  <c r="E15" i="7" s="1"/>
  <c r="C16" i="7" s="1"/>
  <c r="E16" i="7" s="1"/>
  <c r="C17" i="7" s="1"/>
  <c r="E17" i="7" s="1"/>
  <c r="C18" i="7" s="1"/>
  <c r="E18" i="7" s="1"/>
  <c r="C19" i="7" s="1"/>
  <c r="E19" i="7" s="1"/>
  <c r="C20" i="7" s="1"/>
  <c r="E20" i="7" s="1"/>
  <c r="C21" i="7" s="1"/>
  <c r="E21" i="7" s="1"/>
  <c r="C22" i="7" s="1"/>
  <c r="E22" i="7" s="1"/>
  <c r="C23" i="7" s="1"/>
  <c r="E23" i="7" s="1"/>
  <c r="C24" i="7" s="1"/>
  <c r="E24" i="7" s="1"/>
  <c r="C25" i="7" s="1"/>
  <c r="E25" i="7" s="1"/>
  <c r="C26" i="7" s="1"/>
  <c r="E26" i="7" s="1"/>
  <c r="C27" i="7" s="1"/>
  <c r="E27" i="7" s="1"/>
  <c r="C28" i="7" s="1"/>
  <c r="E28" i="7" s="1"/>
  <c r="C29" i="7" s="1"/>
  <c r="E29" i="7" s="1"/>
  <c r="C30" i="7" s="1"/>
  <c r="E30" i="7" l="1"/>
  <c r="C31" i="7" s="1"/>
  <c r="E31" i="7" s="1"/>
  <c r="C32" i="7" s="1"/>
  <c r="E32" i="7" s="1"/>
  <c r="C33" i="7" s="1"/>
  <c r="E33" i="7" s="1"/>
</calcChain>
</file>

<file path=xl/sharedStrings.xml><?xml version="1.0" encoding="utf-8"?>
<sst xmlns="http://schemas.openxmlformats.org/spreadsheetml/2006/main" count="220" uniqueCount="160">
  <si>
    <t>Servant Name</t>
  </si>
  <si>
    <t>Icon</t>
  </si>
  <si>
    <t>Silver</t>
  </si>
  <si>
    <t>Gold</t>
  </si>
  <si>
    <t>Total</t>
  </si>
  <si>
    <t>Bronze</t>
  </si>
  <si>
    <t>Require</t>
  </si>
  <si>
    <t>Inventory</t>
  </si>
  <si>
    <t>Material</t>
  </si>
  <si>
    <t>Silver (cont.)</t>
  </si>
  <si>
    <t>Gold (cont.)</t>
  </si>
  <si>
    <t>Priority</t>
  </si>
  <si>
    <t>high</t>
  </si>
  <si>
    <t>medium</t>
  </si>
  <si>
    <t>low</t>
  </si>
  <si>
    <t>Name</t>
  </si>
  <si>
    <t>Arash (append)</t>
  </si>
  <si>
    <t>Oki (costume 2)</t>
  </si>
  <si>
    <t>Black Beard (costume)</t>
  </si>
  <si>
    <t>Eurile (costume)</t>
  </si>
  <si>
    <t>Ushi (Costume)</t>
  </si>
  <si>
    <t>Rarity</t>
  </si>
  <si>
    <t>Event</t>
  </si>
  <si>
    <t>Grails from Event</t>
  </si>
  <si>
    <t>Opening Grails</t>
  </si>
  <si>
    <t>Closing Grails</t>
  </si>
  <si>
    <t>Grails Spent</t>
  </si>
  <si>
    <t>Recepiant</t>
  </si>
  <si>
    <t>New Years 2022</t>
  </si>
  <si>
    <t>-</t>
  </si>
  <si>
    <t>Amazones.com</t>
  </si>
  <si>
    <t>Valentines 2022</t>
  </si>
  <si>
    <t>Requim</t>
  </si>
  <si>
    <t>Summer 4 Rerun</t>
  </si>
  <si>
    <t>Scatack Fest</t>
  </si>
  <si>
    <t>Guda Guda</t>
  </si>
  <si>
    <t>Scramble</t>
  </si>
  <si>
    <t>Heian-Ko</t>
  </si>
  <si>
    <t>Christmas 2022</t>
  </si>
  <si>
    <t>Potential</t>
  </si>
  <si>
    <t>Amount</t>
  </si>
  <si>
    <t>New Years 2023</t>
  </si>
  <si>
    <t>Urushi Event</t>
  </si>
  <si>
    <t>Holy Grail Front ~Et tu, Brute?~</t>
  </si>
  <si>
    <t>Valentines 2023</t>
  </si>
  <si>
    <t>Slapstick Museme</t>
  </si>
  <si>
    <t>Akiabara</t>
  </si>
  <si>
    <t>Grail Live</t>
  </si>
  <si>
    <t>Holy Grail Front Camalot</t>
  </si>
  <si>
    <t>Summer 2023</t>
  </si>
  <si>
    <t>Tickets</t>
  </si>
  <si>
    <t>Current</t>
  </si>
  <si>
    <t>MP Shop</t>
  </si>
  <si>
    <t>Weekly</t>
  </si>
  <si>
    <t>20 mil</t>
  </si>
  <si>
    <t>Emergency</t>
  </si>
  <si>
    <t>Summer 5</t>
  </si>
  <si>
    <t>Olypmpus</t>
  </si>
  <si>
    <t>The Male Valentines</t>
  </si>
  <si>
    <t>Obtained</t>
  </si>
  <si>
    <t>Guda Rerun</t>
  </si>
  <si>
    <t>Suzuka</t>
  </si>
  <si>
    <t>Bedivere (append)</t>
  </si>
  <si>
    <t>Scatach Fest</t>
  </si>
  <si>
    <t>Rama</t>
  </si>
  <si>
    <t>Georgios (append)</t>
  </si>
  <si>
    <t>mysterious idol x</t>
  </si>
  <si>
    <t>currnet</t>
  </si>
  <si>
    <t>Rare MP</t>
  </si>
  <si>
    <t>Crystalised Lores</t>
  </si>
  <si>
    <t>Servant</t>
  </si>
  <si>
    <t>Skill/Append</t>
  </si>
  <si>
    <t>Requim 1</t>
  </si>
  <si>
    <t>Requim 2</t>
  </si>
  <si>
    <t>Vegas 1</t>
  </si>
  <si>
    <t>Vegas 2</t>
  </si>
  <si>
    <t>Vegas 3</t>
  </si>
  <si>
    <t>kama 1</t>
  </si>
  <si>
    <t>kama 2</t>
  </si>
  <si>
    <t>kama 3</t>
  </si>
  <si>
    <t>summer camp 1</t>
  </si>
  <si>
    <t>summer camp 2</t>
  </si>
  <si>
    <t>Guda Guga Armpit 1</t>
  </si>
  <si>
    <t>Guda Guga Armpit 2</t>
  </si>
  <si>
    <t>Guda Guga Armpit 3</t>
  </si>
  <si>
    <t>Nightning Christmas 1</t>
  </si>
  <si>
    <t>Nightning Christmas 2</t>
  </si>
  <si>
    <t>Nightning Christmas 3</t>
  </si>
  <si>
    <t>scrammble 1</t>
  </si>
  <si>
    <t>scrammble 2</t>
  </si>
  <si>
    <t>scrammble 3</t>
  </si>
  <si>
    <t>Punching Christmas 1</t>
  </si>
  <si>
    <t>Punching Christmas 2</t>
  </si>
  <si>
    <t>Punching Christmas 3</t>
  </si>
  <si>
    <t>Silver Fous</t>
  </si>
  <si>
    <t>HP</t>
  </si>
  <si>
    <t>ATK</t>
  </si>
  <si>
    <t>Cost</t>
  </si>
  <si>
    <t>extra</t>
  </si>
  <si>
    <t>Subtotal</t>
  </si>
  <si>
    <t>Propability</t>
  </si>
  <si>
    <t>5 star</t>
  </si>
  <si>
    <t>4 star</t>
  </si>
  <si>
    <t>Chance of at least 1 5 star</t>
  </si>
  <si>
    <t>10-pull</t>
  </si>
  <si>
    <t>Chance</t>
  </si>
  <si>
    <t>Christmas 2023</t>
  </si>
  <si>
    <t>castoria</t>
  </si>
  <si>
    <t>Vegas 4</t>
  </si>
  <si>
    <t>CCC 1</t>
  </si>
  <si>
    <t>CCC 2</t>
  </si>
  <si>
    <t>Saberwars 1</t>
  </si>
  <si>
    <t>Saberwars 2</t>
  </si>
  <si>
    <t>Saberwars 3</t>
  </si>
  <si>
    <t>Saberwars 4</t>
  </si>
  <si>
    <t>Little Big Tengu 1</t>
  </si>
  <si>
    <t>Little Big Tengu 2</t>
  </si>
  <si>
    <t>Valentines 2023 1</t>
  </si>
  <si>
    <t>Valentines 2023 2</t>
  </si>
  <si>
    <t>Valentines 2023 3</t>
  </si>
  <si>
    <t>Phantom Thief</t>
  </si>
  <si>
    <t>Akihabara Explosion 1</t>
  </si>
  <si>
    <t>Akihabara Explosion 2</t>
  </si>
  <si>
    <t>Akihabara Explosion 3</t>
  </si>
  <si>
    <t>FGO Waltz Collab 1</t>
  </si>
  <si>
    <t>FGO Waltz Collab 2</t>
  </si>
  <si>
    <t>FGO Waltz Collab 3</t>
  </si>
  <si>
    <t>FGO Waltz Collab 4</t>
  </si>
  <si>
    <t>Camelot Grail Front</t>
  </si>
  <si>
    <t>Summer 5 1</t>
  </si>
  <si>
    <t>Summer 5 2</t>
  </si>
  <si>
    <t>Summer 5 3</t>
  </si>
  <si>
    <t>Summer 5 4</t>
  </si>
  <si>
    <t>Nerofest 1</t>
  </si>
  <si>
    <t>Nerofest 2</t>
  </si>
  <si>
    <t>Nerofest 3</t>
  </si>
  <si>
    <t>Summer 6 1</t>
  </si>
  <si>
    <t>Summer 6 2</t>
  </si>
  <si>
    <t>Summer 6 3</t>
  </si>
  <si>
    <t>Summer 6 4</t>
  </si>
  <si>
    <t>Summer 6 5</t>
  </si>
  <si>
    <t>Summer 6 6</t>
  </si>
  <si>
    <t>Summer 6 7</t>
  </si>
  <si>
    <t>CCC</t>
  </si>
  <si>
    <t>Halloween Trillagy</t>
  </si>
  <si>
    <t>Halloween 2023</t>
  </si>
  <si>
    <t>Guda Guda 6</t>
  </si>
  <si>
    <t>Tunguska</t>
  </si>
  <si>
    <t>Case Files Rerun</t>
  </si>
  <si>
    <t>Valentines 2024</t>
  </si>
  <si>
    <t>May</t>
  </si>
  <si>
    <t>Astolfo</t>
  </si>
  <si>
    <t>Grey (append)</t>
  </si>
  <si>
    <t>Spartacus (append)</t>
  </si>
  <si>
    <t>QP Requirements (April - May)</t>
  </si>
  <si>
    <t>Quartz for Summer 4 Rerun</t>
  </si>
  <si>
    <t>Taisui Xingjun</t>
  </si>
  <si>
    <t>17 Mil</t>
  </si>
  <si>
    <t>17 mil</t>
  </si>
  <si>
    <t>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</si>
</sst>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7" borderId="2" xfId="0" applyFill="1" applyBorder="1"/>
    <xf numFmtId="0" fontId="0" fillId="9" borderId="2" xfId="0" applyFill="1" applyBorder="1"/>
    <xf numFmtId="0" fontId="9" fillId="10" borderId="2" xfId="0" applyFont="1" applyFill="1" applyBorder="1"/>
    <xf numFmtId="1" fontId="0" fillId="0" borderId="0" xfId="0" applyNumberFormat="1"/>
    <xf numFmtId="14" fontId="0" fillId="0" borderId="0" xfId="0" applyNumberFormat="1"/>
    <xf numFmtId="0" fontId="2" fillId="0" borderId="2" xfId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43" fontId="0" fillId="0" borderId="0" xfId="2" applyFont="1"/>
    <xf numFmtId="0" fontId="0" fillId="0" borderId="7" xfId="0" applyBorder="1"/>
    <xf numFmtId="0" fontId="0" fillId="0" borderId="8" xfId="0" applyBorder="1"/>
    <xf numFmtId="0" fontId="4" fillId="0" borderId="0" xfId="0" applyFont="1"/>
    <xf numFmtId="10" fontId="0" fillId="0" borderId="0" xfId="3" applyNumberFormat="1" applyFon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9" xfId="0" applyBorder="1"/>
    <xf numFmtId="165" fontId="0" fillId="0" borderId="0" xfId="2" applyNumberFormat="1" applyFont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4">
    <cellStyle name="Comma" xfId="2" builtinId="3"/>
    <cellStyle name="Heading 1" xfId="1" builtinId="16"/>
    <cellStyle name="Normal" xfId="0" builtinId="0"/>
    <cellStyle name="Percent" xfId="3" builtinId="5"/>
  </cellStyles>
  <dxfs count="209"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5.png"/><Relationship Id="rId39" Type="http://schemas.openxmlformats.org/officeDocument/2006/relationships/image" Target="../media/image73.png"/><Relationship Id="rId21" Type="http://schemas.openxmlformats.org/officeDocument/2006/relationships/image" Target="../media/image21.png"/><Relationship Id="rId34" Type="http://schemas.openxmlformats.org/officeDocument/2006/relationships/image" Target="../media/image33.png"/><Relationship Id="rId42" Type="http://schemas.openxmlformats.org/officeDocument/2006/relationships/image" Target="../media/image76.png"/><Relationship Id="rId47" Type="http://schemas.openxmlformats.org/officeDocument/2006/relationships/image" Target="../media/image81.png"/><Relationship Id="rId50" Type="http://schemas.openxmlformats.org/officeDocument/2006/relationships/image" Target="../media/image5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3.png"/><Relationship Id="rId32" Type="http://schemas.openxmlformats.org/officeDocument/2006/relationships/image" Target="../media/image31.png"/><Relationship Id="rId37" Type="http://schemas.openxmlformats.org/officeDocument/2006/relationships/image" Target="../media/image71.png"/><Relationship Id="rId40" Type="http://schemas.openxmlformats.org/officeDocument/2006/relationships/image" Target="../media/image74.png"/><Relationship Id="rId45" Type="http://schemas.openxmlformats.org/officeDocument/2006/relationships/image" Target="../media/image79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2.png"/><Relationship Id="rId28" Type="http://schemas.openxmlformats.org/officeDocument/2006/relationships/image" Target="../media/image28.png"/><Relationship Id="rId36" Type="http://schemas.openxmlformats.org/officeDocument/2006/relationships/image" Target="../media/image70.png"/><Relationship Id="rId49" Type="http://schemas.openxmlformats.org/officeDocument/2006/relationships/image" Target="../media/image8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46.png"/><Relationship Id="rId44" Type="http://schemas.openxmlformats.org/officeDocument/2006/relationships/image" Target="../media/image7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7.png"/><Relationship Id="rId27" Type="http://schemas.openxmlformats.org/officeDocument/2006/relationships/image" Target="../media/image26.png"/><Relationship Id="rId30" Type="http://schemas.openxmlformats.org/officeDocument/2006/relationships/image" Target="../media/image30.png"/><Relationship Id="rId35" Type="http://schemas.openxmlformats.org/officeDocument/2006/relationships/image" Target="../media/image69.png"/><Relationship Id="rId43" Type="http://schemas.openxmlformats.org/officeDocument/2006/relationships/image" Target="../media/image77.png"/><Relationship Id="rId48" Type="http://schemas.openxmlformats.org/officeDocument/2006/relationships/image" Target="../media/image82.png"/><Relationship Id="rId8" Type="http://schemas.openxmlformats.org/officeDocument/2006/relationships/image" Target="../media/image8.png"/><Relationship Id="rId51" Type="http://schemas.openxmlformats.org/officeDocument/2006/relationships/image" Target="../media/image84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4.png"/><Relationship Id="rId33" Type="http://schemas.openxmlformats.org/officeDocument/2006/relationships/image" Target="../media/image32.png"/><Relationship Id="rId38" Type="http://schemas.openxmlformats.org/officeDocument/2006/relationships/image" Target="../media/image72.png"/><Relationship Id="rId46" Type="http://schemas.openxmlformats.org/officeDocument/2006/relationships/image" Target="../media/image80.png"/><Relationship Id="rId20" Type="http://schemas.openxmlformats.org/officeDocument/2006/relationships/image" Target="../media/image20.png"/><Relationship Id="rId41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26869</xdr:colOff>
      <xdr:row>1</xdr:row>
      <xdr:rowOff>28575</xdr:rowOff>
    </xdr:from>
    <xdr:to>
      <xdr:col>14</xdr:col>
      <xdr:colOff>309307</xdr:colOff>
      <xdr:row>1</xdr:row>
      <xdr:rowOff>367340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2E307F-C041-456B-8CFA-C388FA5C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669" y="409575"/>
          <a:ext cx="309307" cy="338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24635</xdr:colOff>
      <xdr:row>1</xdr:row>
      <xdr:rowOff>24244</xdr:rowOff>
    </xdr:from>
    <xdr:to>
      <xdr:col>14</xdr:col>
      <xdr:colOff>313010</xdr:colOff>
      <xdr:row>1</xdr:row>
      <xdr:rowOff>367705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CA99661-8734-4963-ADB6-CBD8E2DA6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7999" y="405244"/>
          <a:ext cx="313010" cy="343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26365</xdr:rowOff>
    </xdr:from>
    <xdr:to>
      <xdr:col>14</xdr:col>
      <xdr:colOff>301746</xdr:colOff>
      <xdr:row>1</xdr:row>
      <xdr:rowOff>357468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3F1ECD-0CE3-4CAD-B2FC-CA749B528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407365"/>
          <a:ext cx="301746" cy="331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28574</xdr:colOff>
      <xdr:row>1</xdr:row>
      <xdr:rowOff>34147</xdr:rowOff>
    </xdr:from>
    <xdr:to>
      <xdr:col>14</xdr:col>
      <xdr:colOff>310475</xdr:colOff>
      <xdr:row>1</xdr:row>
      <xdr:rowOff>372035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600BE54-B682-4833-A3C8-E0A30C3A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49" y="415147"/>
          <a:ext cx="310475" cy="337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</xdr:row>
      <xdr:rowOff>20600</xdr:rowOff>
    </xdr:from>
    <xdr:to>
      <xdr:col>14</xdr:col>
      <xdr:colOff>326091</xdr:colOff>
      <xdr:row>1</xdr:row>
      <xdr:rowOff>373231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1EDCEB2-3E8F-4C73-A8DE-48DAC0CA8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401600"/>
          <a:ext cx="326091" cy="352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14702</xdr:colOff>
      <xdr:row>1</xdr:row>
      <xdr:rowOff>19050</xdr:rowOff>
    </xdr:from>
    <xdr:to>
      <xdr:col>14</xdr:col>
      <xdr:colOff>325957</xdr:colOff>
      <xdr:row>1</xdr:row>
      <xdr:rowOff>373800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25B613-9761-49E5-893A-DAE93102B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627" y="400050"/>
          <a:ext cx="325957" cy="35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35566</xdr:colOff>
      <xdr:row>1</xdr:row>
      <xdr:rowOff>19050</xdr:rowOff>
    </xdr:from>
    <xdr:to>
      <xdr:col>14</xdr:col>
      <xdr:colOff>314618</xdr:colOff>
      <xdr:row>1</xdr:row>
      <xdr:rowOff>364276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8BDF805-58B7-4E31-B048-8FBD7E238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8916" y="400050"/>
          <a:ext cx="314618" cy="34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38758</xdr:colOff>
      <xdr:row>1</xdr:row>
      <xdr:rowOff>28574</xdr:rowOff>
    </xdr:from>
    <xdr:to>
      <xdr:col>14</xdr:col>
      <xdr:colOff>296859</xdr:colOff>
      <xdr:row>1</xdr:row>
      <xdr:rowOff>354313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B11EC6-C2F2-4A4E-BF23-1D70FE402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4533" y="409574"/>
          <a:ext cx="296859" cy="32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24353</xdr:colOff>
      <xdr:row>1</xdr:row>
      <xdr:rowOff>19049</xdr:rowOff>
    </xdr:from>
    <xdr:to>
      <xdr:col>14</xdr:col>
      <xdr:colOff>301738</xdr:colOff>
      <xdr:row>1</xdr:row>
      <xdr:rowOff>370885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8960214-DF10-4599-9465-EF75B45BF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9734" y="403421"/>
          <a:ext cx="301738" cy="351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17361</xdr:colOff>
      <xdr:row>1</xdr:row>
      <xdr:rowOff>19050</xdr:rowOff>
    </xdr:from>
    <xdr:to>
      <xdr:col>14</xdr:col>
      <xdr:colOff>321688</xdr:colOff>
      <xdr:row>1</xdr:row>
      <xdr:rowOff>372035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25FAFC6-5704-437B-91FB-D9D4EBA41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7986" y="400050"/>
          <a:ext cx="321688" cy="352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36</xdr:col>
      <xdr:colOff>340659</xdr:colOff>
      <xdr:row>1</xdr:row>
      <xdr:rowOff>373800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B0D8E6B-62C5-462C-9986-713801144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6447" y="381000"/>
          <a:ext cx="340659" cy="37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36</xdr:col>
      <xdr:colOff>345141</xdr:colOff>
      <xdr:row>1</xdr:row>
      <xdr:rowOff>378719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A28CE4-13F9-4790-940C-7A7EB5300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6071" y="381000"/>
          <a:ext cx="345141" cy="378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36</xdr:col>
      <xdr:colOff>345141</xdr:colOff>
      <xdr:row>1</xdr:row>
      <xdr:rowOff>378718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4A32734-DF2C-40A5-950E-C2336C42E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5694" y="381000"/>
          <a:ext cx="345141" cy="378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36</xdr:col>
      <xdr:colOff>339049</xdr:colOff>
      <xdr:row>1</xdr:row>
      <xdr:rowOff>372035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25BF454-42D8-4C33-96A0-E99B731EB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5318" y="381000"/>
          <a:ext cx="339049" cy="372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36</xdr:col>
      <xdr:colOff>340659</xdr:colOff>
      <xdr:row>1</xdr:row>
      <xdr:rowOff>373800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EBAEE72-AF09-449B-81B6-8F583B677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4941" y="381000"/>
          <a:ext cx="340659" cy="37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5551</xdr:colOff>
      <xdr:row>1</xdr:row>
      <xdr:rowOff>5862</xdr:rowOff>
    </xdr:from>
    <xdr:to>
      <xdr:col>36</xdr:col>
      <xdr:colOff>331333</xdr:colOff>
      <xdr:row>1</xdr:row>
      <xdr:rowOff>370900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8D72DEC-B824-4218-82F0-FFC07949B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140" y="386862"/>
          <a:ext cx="331333" cy="365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4011</xdr:colOff>
      <xdr:row>1</xdr:row>
      <xdr:rowOff>0</xdr:rowOff>
    </xdr:from>
    <xdr:to>
      <xdr:col>36</xdr:col>
      <xdr:colOff>336884</xdr:colOff>
      <xdr:row>1</xdr:row>
      <xdr:rowOff>370205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D7C0C7E-8CB3-46CD-946E-57E39EA55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4516" y="381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36</xdr:col>
      <xdr:colOff>336884</xdr:colOff>
      <xdr:row>1</xdr:row>
      <xdr:rowOff>370205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5418164-094B-460A-A8B6-1C74CA296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9421" y="381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36</xdr:col>
      <xdr:colOff>336884</xdr:colOff>
      <xdr:row>1</xdr:row>
      <xdr:rowOff>370205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304222E-5078-44BB-A5F6-628794B0B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8337" y="381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36</xdr:col>
      <xdr:colOff>344905</xdr:colOff>
      <xdr:row>1</xdr:row>
      <xdr:rowOff>373527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14D36E-81F3-4DE7-AA81-EEC649926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7253" y="381000"/>
          <a:ext cx="344905" cy="373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348915</xdr:colOff>
      <xdr:row>1</xdr:row>
      <xdr:rowOff>0</xdr:rowOff>
    </xdr:from>
    <xdr:to>
      <xdr:col>36</xdr:col>
      <xdr:colOff>346567</xdr:colOff>
      <xdr:row>1</xdr:row>
      <xdr:rowOff>376989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C38AA23-2437-4E10-ABEF-BFEE8A271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168" y="381000"/>
          <a:ext cx="343057" cy="37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36</xdr:col>
      <xdr:colOff>340895</xdr:colOff>
      <xdr:row>1</xdr:row>
      <xdr:rowOff>374613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1C2BCB6-5D3E-4567-8C8D-AE1D29BBB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5084" y="381000"/>
          <a:ext cx="340895" cy="374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8021</xdr:colOff>
      <xdr:row>1</xdr:row>
      <xdr:rowOff>4011</xdr:rowOff>
    </xdr:from>
    <xdr:to>
      <xdr:col>36</xdr:col>
      <xdr:colOff>336884</xdr:colOff>
      <xdr:row>1</xdr:row>
      <xdr:rowOff>374216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68192E-7E29-47BB-8F94-108E506CD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2021" y="385011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</xdr:row>
      <xdr:rowOff>0</xdr:rowOff>
    </xdr:from>
    <xdr:to>
      <xdr:col>36</xdr:col>
      <xdr:colOff>336884</xdr:colOff>
      <xdr:row>1</xdr:row>
      <xdr:rowOff>370205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72991D-AE22-42F2-B633-A918272D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2916" y="381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</xdr:colOff>
      <xdr:row>1</xdr:row>
      <xdr:rowOff>0</xdr:rowOff>
    </xdr:from>
    <xdr:to>
      <xdr:col>36</xdr:col>
      <xdr:colOff>336884</xdr:colOff>
      <xdr:row>1</xdr:row>
      <xdr:rowOff>370206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A3191FD-3C94-4271-969E-33DAFFE4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1833" y="381000"/>
          <a:ext cx="336884" cy="370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348915</xdr:colOff>
      <xdr:row>1</xdr:row>
      <xdr:rowOff>0</xdr:rowOff>
    </xdr:from>
    <xdr:to>
      <xdr:col>36</xdr:col>
      <xdr:colOff>348415</xdr:colOff>
      <xdr:row>1</xdr:row>
      <xdr:rowOff>373528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3A1AF39-62A6-4990-A176-377F4304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0747" y="381000"/>
          <a:ext cx="344906" cy="373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12030</xdr:colOff>
      <xdr:row>1</xdr:row>
      <xdr:rowOff>8021</xdr:rowOff>
    </xdr:from>
    <xdr:to>
      <xdr:col>36</xdr:col>
      <xdr:colOff>332109</xdr:colOff>
      <xdr:row>1</xdr:row>
      <xdr:rowOff>372979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0FC9EC9-3BB5-47FF-B05B-FDDC1449C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7114" y="389021"/>
          <a:ext cx="332109" cy="364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</xdr:row>
      <xdr:rowOff>0</xdr:rowOff>
    </xdr:from>
    <xdr:to>
      <xdr:col>36</xdr:col>
      <xdr:colOff>340895</xdr:colOff>
      <xdr:row>1</xdr:row>
      <xdr:rowOff>371900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669642A-2249-4F14-B86D-A61D73A03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8579" y="381000"/>
          <a:ext cx="340895" cy="3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12033</xdr:colOff>
      <xdr:row>1</xdr:row>
      <xdr:rowOff>0</xdr:rowOff>
    </xdr:from>
    <xdr:to>
      <xdr:col>36</xdr:col>
      <xdr:colOff>334532</xdr:colOff>
      <xdr:row>1</xdr:row>
      <xdr:rowOff>364958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8DB3D96-871F-4A69-B480-921EF5F26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49528" y="381000"/>
          <a:ext cx="334532" cy="364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20782</xdr:colOff>
      <xdr:row>1</xdr:row>
      <xdr:rowOff>20782</xdr:rowOff>
    </xdr:from>
    <xdr:to>
      <xdr:col>36</xdr:col>
      <xdr:colOff>317487</xdr:colOff>
      <xdr:row>1</xdr:row>
      <xdr:rowOff>367145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EA53441-863F-49C2-9848-0C84BA1F3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401782"/>
          <a:ext cx="317487" cy="346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8021</xdr:colOff>
      <xdr:row>1</xdr:row>
      <xdr:rowOff>8021</xdr:rowOff>
    </xdr:from>
    <xdr:to>
      <xdr:col>56</xdr:col>
      <xdr:colOff>336885</xdr:colOff>
      <xdr:row>1</xdr:row>
      <xdr:rowOff>378227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D633ADE-8F77-4749-A1EE-6694E42C7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2263" y="389021"/>
          <a:ext cx="336885" cy="370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1</xdr:row>
      <xdr:rowOff>0</xdr:rowOff>
    </xdr:from>
    <xdr:to>
      <xdr:col>56</xdr:col>
      <xdr:colOff>336884</xdr:colOff>
      <xdr:row>1</xdr:row>
      <xdr:rowOff>370205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D09F242-8434-4881-A73A-D0E26271E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4242" y="381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</xdr:row>
      <xdr:rowOff>0</xdr:rowOff>
    </xdr:from>
    <xdr:to>
      <xdr:col>56</xdr:col>
      <xdr:colOff>336884</xdr:colOff>
      <xdr:row>1</xdr:row>
      <xdr:rowOff>370205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CFDF8E6-EC96-4956-8FF0-B61B298B3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3158" y="381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</xdr:colOff>
      <xdr:row>1</xdr:row>
      <xdr:rowOff>0</xdr:rowOff>
    </xdr:from>
    <xdr:to>
      <xdr:col>56</xdr:col>
      <xdr:colOff>336884</xdr:colOff>
      <xdr:row>1</xdr:row>
      <xdr:rowOff>370206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C5B6DFD-81AA-421D-84D1-51195C33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2075" y="381000"/>
          <a:ext cx="336884" cy="370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348915</xdr:colOff>
      <xdr:row>1</xdr:row>
      <xdr:rowOff>0</xdr:rowOff>
    </xdr:from>
    <xdr:to>
      <xdr:col>56</xdr:col>
      <xdr:colOff>336631</xdr:colOff>
      <xdr:row>1</xdr:row>
      <xdr:rowOff>368968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F577E23-C0B1-4B89-A36F-D244012E4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0989" y="381000"/>
          <a:ext cx="335758" cy="368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1</xdr:row>
      <xdr:rowOff>0</xdr:rowOff>
    </xdr:from>
    <xdr:to>
      <xdr:col>56</xdr:col>
      <xdr:colOff>336884</xdr:colOff>
      <xdr:row>1</xdr:row>
      <xdr:rowOff>370205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22A393A-E525-4D7E-965A-676BACAD2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9905" y="381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0</xdr:colOff>
      <xdr:row>1</xdr:row>
      <xdr:rowOff>0</xdr:rowOff>
    </xdr:from>
    <xdr:to>
      <xdr:col>56</xdr:col>
      <xdr:colOff>336884</xdr:colOff>
      <xdr:row>1</xdr:row>
      <xdr:rowOff>370205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65241E0-A3FA-4C03-8212-BBE104691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8821" y="381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9524</xdr:colOff>
      <xdr:row>1</xdr:row>
      <xdr:rowOff>11588</xdr:rowOff>
    </xdr:from>
    <xdr:to>
      <xdr:col>56</xdr:col>
      <xdr:colOff>323851</xdr:colOff>
      <xdr:row>1</xdr:row>
      <xdr:rowOff>358820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0A5F9AB-439F-4CDB-971C-4957C0C56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4" y="392588"/>
          <a:ext cx="323851" cy="347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17590</xdr:colOff>
      <xdr:row>1</xdr:row>
      <xdr:rowOff>19050</xdr:rowOff>
    </xdr:from>
    <xdr:to>
      <xdr:col>56</xdr:col>
      <xdr:colOff>323105</xdr:colOff>
      <xdr:row>1</xdr:row>
      <xdr:rowOff>368968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5A6F455-F6F0-46B1-B792-D9FBE146D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3065" y="400050"/>
          <a:ext cx="323105" cy="349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19050</xdr:colOff>
      <xdr:row>1</xdr:row>
      <xdr:rowOff>24539</xdr:rowOff>
    </xdr:from>
    <xdr:to>
      <xdr:col>56</xdr:col>
      <xdr:colOff>321844</xdr:colOff>
      <xdr:row>1</xdr:row>
      <xdr:rowOff>374613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888D448-52ED-4D96-A840-6B5DF4543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05539"/>
          <a:ext cx="321844" cy="350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19050</xdr:colOff>
      <xdr:row>1</xdr:row>
      <xdr:rowOff>20934</xdr:rowOff>
    </xdr:from>
    <xdr:to>
      <xdr:col>56</xdr:col>
      <xdr:colOff>321845</xdr:colOff>
      <xdr:row>1</xdr:row>
      <xdr:rowOff>374613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FBFFF27-3F25-4363-97A6-556A56995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01934"/>
          <a:ext cx="321845" cy="353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28574</xdr:colOff>
      <xdr:row>1</xdr:row>
      <xdr:rowOff>31401</xdr:rowOff>
    </xdr:from>
    <xdr:to>
      <xdr:col>56</xdr:col>
      <xdr:colOff>308309</xdr:colOff>
      <xdr:row>1</xdr:row>
      <xdr:rowOff>370205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CB0D9EC-6941-433F-B4A8-B8C408ED6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4" y="412401"/>
          <a:ext cx="308309" cy="338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19050</xdr:colOff>
      <xdr:row>1</xdr:row>
      <xdr:rowOff>20934</xdr:rowOff>
    </xdr:from>
    <xdr:to>
      <xdr:col>56</xdr:col>
      <xdr:colOff>321845</xdr:colOff>
      <xdr:row>1</xdr:row>
      <xdr:rowOff>374613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ECB028F-7D78-414D-B3BF-A373641AC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401934"/>
          <a:ext cx="321845" cy="353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26003</xdr:colOff>
      <xdr:row>1</xdr:row>
      <xdr:rowOff>28574</xdr:rowOff>
    </xdr:from>
    <xdr:to>
      <xdr:col>56</xdr:col>
      <xdr:colOff>310881</xdr:colOff>
      <xdr:row>1</xdr:row>
      <xdr:rowOff>370205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00E71F2-6BCF-4401-9B5B-3D8C34B60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603" y="409574"/>
          <a:ext cx="310881" cy="341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14008</xdr:colOff>
      <xdr:row>1</xdr:row>
      <xdr:rowOff>19050</xdr:rowOff>
    </xdr:from>
    <xdr:to>
      <xdr:col>56</xdr:col>
      <xdr:colOff>318865</xdr:colOff>
      <xdr:row>1</xdr:row>
      <xdr:rowOff>365799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82585DC-46D9-40B6-A243-614DFEA2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4033" y="400050"/>
          <a:ext cx="318865" cy="34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6015</xdr:colOff>
      <xdr:row>1</xdr:row>
      <xdr:rowOff>0</xdr:rowOff>
    </xdr:from>
    <xdr:to>
      <xdr:col>56</xdr:col>
      <xdr:colOff>344405</xdr:colOff>
      <xdr:row>1</xdr:row>
      <xdr:rowOff>374613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AFEB341-91C5-4FD8-B3CB-534186B35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2415" y="381000"/>
          <a:ext cx="344405" cy="374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1</xdr:row>
      <xdr:rowOff>0</xdr:rowOff>
    </xdr:from>
    <xdr:to>
      <xdr:col>56</xdr:col>
      <xdr:colOff>338208</xdr:colOff>
      <xdr:row>1</xdr:row>
      <xdr:rowOff>368968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AA914CD-F04F-4C30-9DD5-11354A997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81000"/>
          <a:ext cx="338208" cy="368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17463</xdr:colOff>
      <xdr:row>1</xdr:row>
      <xdr:rowOff>19050</xdr:rowOff>
    </xdr:from>
    <xdr:to>
      <xdr:col>56</xdr:col>
      <xdr:colOff>319422</xdr:colOff>
      <xdr:row>1</xdr:row>
      <xdr:rowOff>367524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D7F98A3-0336-400B-92EA-8B3DB6340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2338" y="400050"/>
          <a:ext cx="319422" cy="348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19050</xdr:colOff>
      <xdr:row>1</xdr:row>
      <xdr:rowOff>19050</xdr:rowOff>
    </xdr:from>
    <xdr:to>
      <xdr:col>56</xdr:col>
      <xdr:colOff>314325</xdr:colOff>
      <xdr:row>1</xdr:row>
      <xdr:rowOff>361963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6A00FD1-89FC-418D-BA3F-64A1B8BCB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400050"/>
          <a:ext cx="314325" cy="342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337169</xdr:colOff>
      <xdr:row>1</xdr:row>
      <xdr:rowOff>27342</xdr:rowOff>
    </xdr:from>
    <xdr:to>
      <xdr:col>14</xdr:col>
      <xdr:colOff>342468</xdr:colOff>
      <xdr:row>2</xdr:row>
      <xdr:rowOff>7082</xdr:rowOff>
    </xdr:to>
    <xdr:pic>
      <xdr:nvPicPr>
        <xdr:cNvPr id="60" name="Picture 59" descr="Olimpiade Bronze Bronze effect Porcelain Floor Tile, Pack of 3, (L)600mm  (W)600mm | DIY at B&amp;Q">
          <a:extLst>
            <a:ext uri="{FF2B5EF4-FFF2-40B4-BE49-F238E27FC236}">
              <a16:creationId xmlns:a16="http://schemas.microsoft.com/office/drawing/2014/main" id="{90964F5B-2C4F-49FC-A26C-A4D50499C5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325" r="9091"/>
        <a:stretch/>
      </xdr:blipFill>
      <xdr:spPr bwMode="auto">
        <a:xfrm>
          <a:off x="6143204" y="411714"/>
          <a:ext cx="342468" cy="36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9198</xdr:colOff>
      <xdr:row>0</xdr:row>
      <xdr:rowOff>377999</xdr:rowOff>
    </xdr:from>
    <xdr:to>
      <xdr:col>57</xdr:col>
      <xdr:colOff>1444</xdr:colOff>
      <xdr:row>1</xdr:row>
      <xdr:rowOff>355577</xdr:rowOff>
    </xdr:to>
    <xdr:pic>
      <xdr:nvPicPr>
        <xdr:cNvPr id="63" name="Picture 62" descr="Gold Images, Stock Photos &amp;amp; Vectors | Shutterstock">
          <a:extLst>
            <a:ext uri="{FF2B5EF4-FFF2-40B4-BE49-F238E27FC236}">
              <a16:creationId xmlns:a16="http://schemas.microsoft.com/office/drawing/2014/main" id="{490EF662-F499-4590-A66F-73B85608D5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214"/>
        <a:stretch/>
      </xdr:blipFill>
      <xdr:spPr bwMode="auto">
        <a:xfrm>
          <a:off x="3360649" y="377999"/>
          <a:ext cx="342901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6741</xdr:colOff>
      <xdr:row>0</xdr:row>
      <xdr:rowOff>384370</xdr:rowOff>
    </xdr:from>
    <xdr:to>
      <xdr:col>58</xdr:col>
      <xdr:colOff>16268</xdr:colOff>
      <xdr:row>1</xdr:row>
      <xdr:rowOff>377627</xdr:rowOff>
    </xdr:to>
    <xdr:pic>
      <xdr:nvPicPr>
        <xdr:cNvPr id="64" name="Picture 63" descr="WHITE (adjective) definition and synonyms | Macmillan Dictionary">
          <a:extLst>
            <a:ext uri="{FF2B5EF4-FFF2-40B4-BE49-F238E27FC236}">
              <a16:creationId xmlns:a16="http://schemas.microsoft.com/office/drawing/2014/main" id="{371F5C48-4443-42CD-A219-19179EF65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8847" y="384370"/>
          <a:ext cx="360182" cy="37762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</xdr:row>
      <xdr:rowOff>0</xdr:rowOff>
    </xdr:from>
    <xdr:to>
      <xdr:col>36</xdr:col>
      <xdr:colOff>343619</xdr:colOff>
      <xdr:row>1</xdr:row>
      <xdr:rowOff>372533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E1435A21-2A5A-4B57-B787-843EC59CE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2584" y="384372"/>
          <a:ext cx="343619" cy="372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26974</xdr:colOff>
      <xdr:row>1</xdr:row>
      <xdr:rowOff>28604</xdr:rowOff>
    </xdr:from>
    <xdr:to>
      <xdr:col>36</xdr:col>
      <xdr:colOff>332326</xdr:colOff>
      <xdr:row>1</xdr:row>
      <xdr:rowOff>370886</xdr:rowOff>
    </xdr:to>
    <xdr:pic>
      <xdr:nvPicPr>
        <xdr:cNvPr id="62" name="Picture 61" descr="9,599 Silver Background Stock Photos, Pictures &amp;amp; Royalty-Free Images -  iStock">
          <a:extLst>
            <a:ext uri="{FF2B5EF4-FFF2-40B4-BE49-F238E27FC236}">
              <a16:creationId xmlns:a16="http://schemas.microsoft.com/office/drawing/2014/main" id="{2930955E-FDC8-410E-8E36-8BD7DB83E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0868" y="412976"/>
          <a:ext cx="305352" cy="34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6744</xdr:colOff>
      <xdr:row>4</xdr:row>
      <xdr:rowOff>6743</xdr:rowOff>
    </xdr:from>
    <xdr:to>
      <xdr:col>2</xdr:col>
      <xdr:colOff>337169</xdr:colOff>
      <xdr:row>4</xdr:row>
      <xdr:rowOff>368242</xdr:rowOff>
    </xdr:to>
    <xdr:pic>
      <xdr:nvPicPr>
        <xdr:cNvPr id="96" name="Picture 95" descr="ArashFinalSilverIcon">
          <a:extLst>
            <a:ext uri="{FF2B5EF4-FFF2-40B4-BE49-F238E27FC236}">
              <a16:creationId xmlns:a16="http://schemas.microsoft.com/office/drawing/2014/main" id="{2B62F7D4-6750-41C7-8A9B-A7F709A0A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576" y="1544230"/>
          <a:ext cx="330425" cy="361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343911</xdr:colOff>
      <xdr:row>13</xdr:row>
      <xdr:rowOff>379933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A4552B04-A9CA-4830-B75C-486A1DB5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832" y="4996832"/>
          <a:ext cx="343911" cy="379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1</xdr:rowOff>
    </xdr:from>
    <xdr:to>
      <xdr:col>2</xdr:col>
      <xdr:colOff>337168</xdr:colOff>
      <xdr:row>14</xdr:row>
      <xdr:rowOff>372485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C334FD32-8249-47BF-879F-0AA266227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832" y="5381205"/>
          <a:ext cx="337168" cy="37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6744</xdr:colOff>
      <xdr:row>11</xdr:row>
      <xdr:rowOff>13488</xdr:rowOff>
    </xdr:from>
    <xdr:to>
      <xdr:col>2</xdr:col>
      <xdr:colOff>343912</xdr:colOff>
      <xdr:row>12</xdr:row>
      <xdr:rowOff>1600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2F683A6-898E-475B-BC16-92EE2DB03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576" y="4241576"/>
          <a:ext cx="337168" cy="37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1</xdr:rowOff>
    </xdr:from>
    <xdr:to>
      <xdr:col>2</xdr:col>
      <xdr:colOff>337168</xdr:colOff>
      <xdr:row>12</xdr:row>
      <xdr:rowOff>372485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5CF3003-AA2B-4D34-860C-1868F7B53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832" y="4612461"/>
          <a:ext cx="337168" cy="37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33718</xdr:colOff>
      <xdr:row>10</xdr:row>
      <xdr:rowOff>20231</xdr:rowOff>
    </xdr:from>
    <xdr:to>
      <xdr:col>2</xdr:col>
      <xdr:colOff>323682</xdr:colOff>
      <xdr:row>10</xdr:row>
      <xdr:rowOff>357399</xdr:rowOff>
    </xdr:to>
    <xdr:pic>
      <xdr:nvPicPr>
        <xdr:cNvPr id="112" name="Picture 111" descr="Stage 4">
          <a:extLst>
            <a:ext uri="{FF2B5EF4-FFF2-40B4-BE49-F238E27FC236}">
              <a16:creationId xmlns:a16="http://schemas.microsoft.com/office/drawing/2014/main" id="{1BB2BE76-618E-41CB-8213-6037D9069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550" y="3863948"/>
          <a:ext cx="289964" cy="337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6743</xdr:colOff>
      <xdr:row>15</xdr:row>
      <xdr:rowOff>7377</xdr:rowOff>
    </xdr:from>
    <xdr:to>
      <xdr:col>3</xdr:col>
      <xdr:colOff>0</xdr:colOff>
      <xdr:row>15</xdr:row>
      <xdr:rowOff>383632</xdr:rowOff>
    </xdr:to>
    <xdr:pic>
      <xdr:nvPicPr>
        <xdr:cNvPr id="119" name="Picture 118" descr="SpartacusFinalSilverIcon">
          <a:extLst>
            <a:ext uri="{FF2B5EF4-FFF2-40B4-BE49-F238E27FC236}">
              <a16:creationId xmlns:a16="http://schemas.microsoft.com/office/drawing/2014/main" id="{22BBE9FC-406C-4415-9E4B-F5B47533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575" y="5772952"/>
          <a:ext cx="343912" cy="376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384371</xdr:rowOff>
    </xdr:from>
    <xdr:to>
      <xdr:col>2</xdr:col>
      <xdr:colOff>339004</xdr:colOff>
      <xdr:row>9</xdr:row>
      <xdr:rowOff>370884</xdr:rowOff>
    </xdr:to>
    <xdr:pic>
      <xdr:nvPicPr>
        <xdr:cNvPr id="123" name="Picture 122" descr="RamaFinalIcon">
          <a:extLst>
            <a:ext uri="{FF2B5EF4-FFF2-40B4-BE49-F238E27FC236}">
              <a16:creationId xmlns:a16="http://schemas.microsoft.com/office/drawing/2014/main" id="{175A3274-B430-49AF-A414-79E36ACB7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832" y="3459344"/>
          <a:ext cx="339004" cy="370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384371</xdr:rowOff>
    </xdr:from>
    <xdr:to>
      <xdr:col>2</xdr:col>
      <xdr:colOff>343911</xdr:colOff>
      <xdr:row>8</xdr:row>
      <xdr:rowOff>376253</xdr:rowOff>
    </xdr:to>
    <xdr:pic>
      <xdr:nvPicPr>
        <xdr:cNvPr id="125" name="Picture 124" descr="SuzukaGozenFinalIcon">
          <a:extLst>
            <a:ext uri="{FF2B5EF4-FFF2-40B4-BE49-F238E27FC236}">
              <a16:creationId xmlns:a16="http://schemas.microsoft.com/office/drawing/2014/main" id="{14A01941-42DE-48B6-B0A9-4FCD0CE0A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832" y="3074973"/>
          <a:ext cx="343911" cy="376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1</xdr:rowOff>
    </xdr:from>
    <xdr:to>
      <xdr:col>2</xdr:col>
      <xdr:colOff>337168</xdr:colOff>
      <xdr:row>3</xdr:row>
      <xdr:rowOff>368877</xdr:rowOff>
    </xdr:to>
    <xdr:pic>
      <xdr:nvPicPr>
        <xdr:cNvPr id="138" name="Picture 137" descr="GeorgiosFinalSilverIcon">
          <a:extLst>
            <a:ext uri="{FF2B5EF4-FFF2-40B4-BE49-F238E27FC236}">
              <a16:creationId xmlns:a16="http://schemas.microsoft.com/office/drawing/2014/main" id="{BD68C015-5EA6-438F-A3F5-5787BC97D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832" y="1153116"/>
          <a:ext cx="337168" cy="368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345169</xdr:colOff>
      <xdr:row>7</xdr:row>
      <xdr:rowOff>377629</xdr:rowOff>
    </xdr:to>
    <xdr:pic>
      <xdr:nvPicPr>
        <xdr:cNvPr id="139" name="Picture 138" descr="S308A4Icon">
          <a:extLst>
            <a:ext uri="{FF2B5EF4-FFF2-40B4-BE49-F238E27FC236}">
              <a16:creationId xmlns:a16="http://schemas.microsoft.com/office/drawing/2014/main" id="{05858AD1-098F-4AA5-8A33-430C40E11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832" y="2690602"/>
          <a:ext cx="345169" cy="377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330425</xdr:colOff>
      <xdr:row>2</xdr:row>
      <xdr:rowOff>361499</xdr:rowOff>
    </xdr:to>
    <xdr:pic>
      <xdr:nvPicPr>
        <xdr:cNvPr id="127" name="Picture 126" descr="ArtoriaCasterStage2Icon">
          <a:extLst>
            <a:ext uri="{FF2B5EF4-FFF2-40B4-BE49-F238E27FC236}">
              <a16:creationId xmlns:a16="http://schemas.microsoft.com/office/drawing/2014/main" id="{60260899-2A71-40B3-9A2F-FA24CDF3D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832" y="768743"/>
          <a:ext cx="330425" cy="361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13485</xdr:colOff>
      <xdr:row>5</xdr:row>
      <xdr:rowOff>13488</xdr:rowOff>
    </xdr:from>
    <xdr:to>
      <xdr:col>2</xdr:col>
      <xdr:colOff>350654</xdr:colOff>
      <xdr:row>5</xdr:row>
      <xdr:rowOff>377629</xdr:rowOff>
    </xdr:to>
    <xdr:pic>
      <xdr:nvPicPr>
        <xdr:cNvPr id="132" name="Picture 131" descr="AF0243">
          <a:extLst>
            <a:ext uri="{FF2B5EF4-FFF2-40B4-BE49-F238E27FC236}">
              <a16:creationId xmlns:a16="http://schemas.microsoft.com/office/drawing/2014/main" id="{85065443-1040-4B33-8360-42AFEB2A9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317" y="1935346"/>
          <a:ext cx="337169" cy="364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13487</xdr:colOff>
      <xdr:row>6</xdr:row>
      <xdr:rowOff>13488</xdr:rowOff>
    </xdr:from>
    <xdr:to>
      <xdr:col>2</xdr:col>
      <xdr:colOff>337168</xdr:colOff>
      <xdr:row>6</xdr:row>
      <xdr:rowOff>371072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21509B8C-D7F5-4338-B192-8524E2868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319" y="2319718"/>
          <a:ext cx="323681" cy="357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3</xdr:row>
      <xdr:rowOff>30480</xdr:rowOff>
    </xdr:from>
    <xdr:to>
      <xdr:col>1</xdr:col>
      <xdr:colOff>339787</xdr:colOff>
      <xdr:row>3</xdr:row>
      <xdr:rowOff>369245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829207-B25F-4681-9F7F-7ADB4766E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792480"/>
          <a:ext cx="309307" cy="338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</xdr:row>
      <xdr:rowOff>30480</xdr:rowOff>
    </xdr:from>
    <xdr:to>
      <xdr:col>1</xdr:col>
      <xdr:colOff>351110</xdr:colOff>
      <xdr:row>4</xdr:row>
      <xdr:rowOff>373941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A6FB0-33AA-4F81-8D33-92546697D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54480"/>
          <a:ext cx="313010" cy="343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5</xdr:row>
      <xdr:rowOff>38100</xdr:rowOff>
    </xdr:from>
    <xdr:to>
      <xdr:col>1</xdr:col>
      <xdr:colOff>355086</xdr:colOff>
      <xdr:row>5</xdr:row>
      <xdr:rowOff>369203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3D4C99-5D09-4DFC-B195-8F57486FA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43100"/>
          <a:ext cx="301746" cy="331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30480</xdr:rowOff>
    </xdr:from>
    <xdr:to>
      <xdr:col>1</xdr:col>
      <xdr:colOff>348575</xdr:colOff>
      <xdr:row>6</xdr:row>
      <xdr:rowOff>368368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6FD89B-D1A6-4014-8CFE-6BD5C79AE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316480"/>
          <a:ext cx="310475" cy="337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7</xdr:row>
      <xdr:rowOff>15240</xdr:rowOff>
    </xdr:from>
    <xdr:to>
      <xdr:col>1</xdr:col>
      <xdr:colOff>356571</xdr:colOff>
      <xdr:row>7</xdr:row>
      <xdr:rowOff>367871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04A380-99B7-42DD-A96E-428096878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2682240"/>
          <a:ext cx="326091" cy="352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</xdr:row>
      <xdr:rowOff>22860</xdr:rowOff>
    </xdr:from>
    <xdr:to>
      <xdr:col>1</xdr:col>
      <xdr:colOff>364057</xdr:colOff>
      <xdr:row>8</xdr:row>
      <xdr:rowOff>377610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67143D-BD88-43E2-BB7E-04119A068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70860"/>
          <a:ext cx="325957" cy="35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</xdr:row>
      <xdr:rowOff>15240</xdr:rowOff>
    </xdr:from>
    <xdr:to>
      <xdr:col>1</xdr:col>
      <xdr:colOff>352718</xdr:colOff>
      <xdr:row>9</xdr:row>
      <xdr:rowOff>360466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B04FA5-41D3-4E5B-B69C-38A223E7E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444240"/>
          <a:ext cx="314618" cy="34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11</xdr:row>
      <xdr:rowOff>22860</xdr:rowOff>
    </xdr:from>
    <xdr:to>
      <xdr:col>1</xdr:col>
      <xdr:colOff>357819</xdr:colOff>
      <xdr:row>11</xdr:row>
      <xdr:rowOff>348599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BA67DD4-DB4C-4BF8-8515-7CBD2DD11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832860"/>
          <a:ext cx="296859" cy="32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10</xdr:row>
      <xdr:rowOff>22013</xdr:rowOff>
    </xdr:from>
    <xdr:to>
      <xdr:col>1</xdr:col>
      <xdr:colOff>355078</xdr:colOff>
      <xdr:row>10</xdr:row>
      <xdr:rowOff>353106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188ADE-E8C4-4066-A4D5-82D1471C3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807" y="3417146"/>
          <a:ext cx="301738" cy="331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12</xdr:row>
      <xdr:rowOff>22860</xdr:rowOff>
    </xdr:from>
    <xdr:to>
      <xdr:col>1</xdr:col>
      <xdr:colOff>359788</xdr:colOff>
      <xdr:row>12</xdr:row>
      <xdr:rowOff>375845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9FB36E4-331E-435B-A139-78FECDBFA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4860"/>
          <a:ext cx="321688" cy="352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3</xdr:row>
      <xdr:rowOff>22860</xdr:rowOff>
    </xdr:from>
    <xdr:to>
      <xdr:col>5</xdr:col>
      <xdr:colOff>364487</xdr:colOff>
      <xdr:row>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BF1B64-F088-445E-A088-9617B96CB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380" y="784860"/>
          <a:ext cx="326387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31754</xdr:colOff>
      <xdr:row>4</xdr:row>
      <xdr:rowOff>7620</xdr:rowOff>
    </xdr:from>
    <xdr:to>
      <xdr:col>5</xdr:col>
      <xdr:colOff>358141</xdr:colOff>
      <xdr:row>4</xdr:row>
      <xdr:rowOff>365760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75B9339-E69C-476A-A060-C4C1D8DC9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034" y="1150620"/>
          <a:ext cx="326387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</xdr:colOff>
      <xdr:row>5</xdr:row>
      <xdr:rowOff>7620</xdr:rowOff>
    </xdr:from>
    <xdr:to>
      <xdr:col>5</xdr:col>
      <xdr:colOff>368001</xdr:colOff>
      <xdr:row>6</xdr:row>
      <xdr:rowOff>5338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E62A39-F10F-4DC8-BF9E-3CF9A1EE2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531620"/>
          <a:ext cx="345141" cy="378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30480</xdr:colOff>
      <xdr:row>6</xdr:row>
      <xdr:rowOff>15240</xdr:rowOff>
    </xdr:from>
    <xdr:to>
      <xdr:col>5</xdr:col>
      <xdr:colOff>369529</xdr:colOff>
      <xdr:row>7</xdr:row>
      <xdr:rowOff>6275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3F91DB2-DE2D-450C-B309-3D05CEB72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920240"/>
          <a:ext cx="339049" cy="372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</xdr:colOff>
      <xdr:row>7</xdr:row>
      <xdr:rowOff>15240</xdr:rowOff>
    </xdr:from>
    <xdr:to>
      <xdr:col>5</xdr:col>
      <xdr:colOff>363519</xdr:colOff>
      <xdr:row>8</xdr:row>
      <xdr:rowOff>8040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5E656F5-E26F-4C4F-9422-5B75539D0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301240"/>
          <a:ext cx="340659" cy="37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8</xdr:row>
      <xdr:rowOff>15240</xdr:rowOff>
    </xdr:from>
    <xdr:to>
      <xdr:col>5</xdr:col>
      <xdr:colOff>369433</xdr:colOff>
      <xdr:row>8</xdr:row>
      <xdr:rowOff>380278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2451CAF-44AC-4ED0-A52B-3F7B6E4E2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380" y="2682240"/>
          <a:ext cx="331333" cy="365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31327</xdr:colOff>
      <xdr:row>9</xdr:row>
      <xdr:rowOff>7620</xdr:rowOff>
    </xdr:from>
    <xdr:to>
      <xdr:col>5</xdr:col>
      <xdr:colOff>368211</xdr:colOff>
      <xdr:row>9</xdr:row>
      <xdr:rowOff>377825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BBBC51B-8E23-4684-81F8-A0494B39B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1927" y="2937087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30480</xdr:colOff>
      <xdr:row>10</xdr:row>
      <xdr:rowOff>0</xdr:rowOff>
    </xdr:from>
    <xdr:to>
      <xdr:col>5</xdr:col>
      <xdr:colOff>367364</xdr:colOff>
      <xdr:row>10</xdr:row>
      <xdr:rowOff>370205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4B6B61A-A500-49BC-A899-7AB90BAB0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429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30480</xdr:colOff>
      <xdr:row>11</xdr:row>
      <xdr:rowOff>0</xdr:rowOff>
    </xdr:from>
    <xdr:to>
      <xdr:col>5</xdr:col>
      <xdr:colOff>367364</xdr:colOff>
      <xdr:row>11</xdr:row>
      <xdr:rowOff>370205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7DB2B7D-14FB-47DE-9BCE-5603672B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10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30480</xdr:colOff>
      <xdr:row>12</xdr:row>
      <xdr:rowOff>0</xdr:rowOff>
    </xdr:from>
    <xdr:to>
      <xdr:col>5</xdr:col>
      <xdr:colOff>375385</xdr:colOff>
      <xdr:row>12</xdr:row>
      <xdr:rowOff>373527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1321DF-E121-4354-BD01-38A83615E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191000"/>
          <a:ext cx="344905" cy="373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13</xdr:row>
      <xdr:rowOff>0</xdr:rowOff>
    </xdr:from>
    <xdr:to>
      <xdr:col>5</xdr:col>
      <xdr:colOff>384667</xdr:colOff>
      <xdr:row>13</xdr:row>
      <xdr:rowOff>376989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F6839A2-462D-402E-A520-349BC75AB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380" y="4572000"/>
          <a:ext cx="346567" cy="37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14</xdr:row>
      <xdr:rowOff>7620</xdr:rowOff>
    </xdr:from>
    <xdr:to>
      <xdr:col>5</xdr:col>
      <xdr:colOff>370209</xdr:colOff>
      <xdr:row>14</xdr:row>
      <xdr:rowOff>372578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65A5C28-091B-47C2-AFCA-D9BE97E25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380" y="4960620"/>
          <a:ext cx="332109" cy="364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22014</xdr:colOff>
      <xdr:row>2</xdr:row>
      <xdr:rowOff>379306</xdr:rowOff>
    </xdr:from>
    <xdr:to>
      <xdr:col>9</xdr:col>
      <xdr:colOff>362909</xdr:colOff>
      <xdr:row>3</xdr:row>
      <xdr:rowOff>372919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0F35A79-AA79-4ADA-8F3C-D9C58A845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747" y="641773"/>
          <a:ext cx="340895" cy="374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</xdr:colOff>
      <xdr:row>4</xdr:row>
      <xdr:rowOff>0</xdr:rowOff>
    </xdr:from>
    <xdr:to>
      <xdr:col>9</xdr:col>
      <xdr:colOff>367364</xdr:colOff>
      <xdr:row>4</xdr:row>
      <xdr:rowOff>370205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F6306A9-795A-4759-ADA1-0DADA1BFC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715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5</xdr:row>
      <xdr:rowOff>0</xdr:rowOff>
    </xdr:from>
    <xdr:to>
      <xdr:col>9</xdr:col>
      <xdr:colOff>374984</xdr:colOff>
      <xdr:row>5</xdr:row>
      <xdr:rowOff>370205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2E00A1A-5368-4C5F-9292-9387974A1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380" y="6096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</xdr:colOff>
      <xdr:row>6</xdr:row>
      <xdr:rowOff>15240</xdr:rowOff>
    </xdr:from>
    <xdr:to>
      <xdr:col>9</xdr:col>
      <xdr:colOff>367364</xdr:colOff>
      <xdr:row>7</xdr:row>
      <xdr:rowOff>4446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B71F609-85D3-4F8D-AC1D-4CE08B487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492240"/>
          <a:ext cx="336884" cy="370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</xdr:colOff>
      <xdr:row>7</xdr:row>
      <xdr:rowOff>7620</xdr:rowOff>
    </xdr:from>
    <xdr:to>
      <xdr:col>9</xdr:col>
      <xdr:colOff>378895</xdr:colOff>
      <xdr:row>8</xdr:row>
      <xdr:rowOff>148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F88B7A6-95D2-4FE7-B1E2-5FF04A866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865620"/>
          <a:ext cx="348415" cy="373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</xdr:colOff>
      <xdr:row>8</xdr:row>
      <xdr:rowOff>0</xdr:rowOff>
    </xdr:from>
    <xdr:to>
      <xdr:col>9</xdr:col>
      <xdr:colOff>371375</xdr:colOff>
      <xdr:row>8</xdr:row>
      <xdr:rowOff>371900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0667761-EED1-4081-8D56-8664E42E4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239000"/>
          <a:ext cx="340895" cy="3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</xdr:colOff>
      <xdr:row>10</xdr:row>
      <xdr:rowOff>0</xdr:rowOff>
    </xdr:from>
    <xdr:to>
      <xdr:col>9</xdr:col>
      <xdr:colOff>365012</xdr:colOff>
      <xdr:row>10</xdr:row>
      <xdr:rowOff>364958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FEA132E-0E07-4572-A3C7-19E2609B7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620000"/>
          <a:ext cx="334532" cy="364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</xdr:colOff>
      <xdr:row>11</xdr:row>
      <xdr:rowOff>7620</xdr:rowOff>
    </xdr:from>
    <xdr:to>
      <xdr:col>9</xdr:col>
      <xdr:colOff>347967</xdr:colOff>
      <xdr:row>11</xdr:row>
      <xdr:rowOff>353983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5E3925E-2CC8-4149-A45E-33C77EFA8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008620"/>
          <a:ext cx="317487" cy="346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</xdr:colOff>
      <xdr:row>3</xdr:row>
      <xdr:rowOff>7620</xdr:rowOff>
    </xdr:from>
    <xdr:to>
      <xdr:col>13</xdr:col>
      <xdr:colOff>374885</xdr:colOff>
      <xdr:row>4</xdr:row>
      <xdr:rowOff>1233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4D365DF-8896-4F59-B59A-ED68A2DFE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9040" y="769620"/>
          <a:ext cx="344405" cy="374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</xdr:colOff>
      <xdr:row>4</xdr:row>
      <xdr:rowOff>15240</xdr:rowOff>
    </xdr:from>
    <xdr:to>
      <xdr:col>13</xdr:col>
      <xdr:colOff>367365</xdr:colOff>
      <xdr:row>5</xdr:row>
      <xdr:rowOff>4446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4ACA651-5EFA-42DC-ADDD-C0CCA4CD2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9040" y="1158240"/>
          <a:ext cx="336885" cy="370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</xdr:colOff>
      <xdr:row>5</xdr:row>
      <xdr:rowOff>15240</xdr:rowOff>
    </xdr:from>
    <xdr:to>
      <xdr:col>13</xdr:col>
      <xdr:colOff>367364</xdr:colOff>
      <xdr:row>6</xdr:row>
      <xdr:rowOff>4445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D66FEB1-B4E4-4249-9C13-393F95AEF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9040" y="153924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</xdr:colOff>
      <xdr:row>6</xdr:row>
      <xdr:rowOff>0</xdr:rowOff>
    </xdr:from>
    <xdr:to>
      <xdr:col>13</xdr:col>
      <xdr:colOff>367364</xdr:colOff>
      <xdr:row>6</xdr:row>
      <xdr:rowOff>370205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B8F5701-ADF3-48A5-97F1-83A29D6FA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9040" y="1905000"/>
          <a:ext cx="336884" cy="370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</xdr:colOff>
      <xdr:row>7</xdr:row>
      <xdr:rowOff>15240</xdr:rowOff>
    </xdr:from>
    <xdr:to>
      <xdr:col>13</xdr:col>
      <xdr:colOff>365789</xdr:colOff>
      <xdr:row>8</xdr:row>
      <xdr:rowOff>32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AC9BB67-272A-4C86-9869-0EBEEAB32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882640" y="2179320"/>
          <a:ext cx="335309" cy="365792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</xdr:colOff>
      <xdr:row>8</xdr:row>
      <xdr:rowOff>15240</xdr:rowOff>
    </xdr:from>
    <xdr:to>
      <xdr:col>13</xdr:col>
      <xdr:colOff>364266</xdr:colOff>
      <xdr:row>9</xdr:row>
      <xdr:rowOff>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1F18C57-9F2D-4D34-B9B9-547F988FB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875020" y="2560320"/>
          <a:ext cx="341406" cy="365792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</xdr:colOff>
      <xdr:row>9</xdr:row>
      <xdr:rowOff>15240</xdr:rowOff>
    </xdr:from>
    <xdr:to>
      <xdr:col>13</xdr:col>
      <xdr:colOff>358169</xdr:colOff>
      <xdr:row>10</xdr:row>
      <xdr:rowOff>32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7C94BA4-F478-449F-AD03-0A16D0D07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875020" y="2941320"/>
          <a:ext cx="335309" cy="365792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</xdr:colOff>
      <xdr:row>10</xdr:row>
      <xdr:rowOff>15240</xdr:rowOff>
    </xdr:from>
    <xdr:to>
      <xdr:col>13</xdr:col>
      <xdr:colOff>365789</xdr:colOff>
      <xdr:row>11</xdr:row>
      <xdr:rowOff>32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D388049-E793-432C-A9D8-C3653048D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882640" y="3322320"/>
          <a:ext cx="335309" cy="36579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11</xdr:row>
      <xdr:rowOff>30480</xdr:rowOff>
    </xdr:from>
    <xdr:to>
      <xdr:col>13</xdr:col>
      <xdr:colOff>361216</xdr:colOff>
      <xdr:row>11</xdr:row>
      <xdr:rowOff>377982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6EC020C-7938-4469-AB2E-2AE816A5D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890260" y="3718560"/>
          <a:ext cx="323116" cy="34750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12</xdr:row>
      <xdr:rowOff>22860</xdr:rowOff>
    </xdr:from>
    <xdr:to>
      <xdr:col>13</xdr:col>
      <xdr:colOff>361216</xdr:colOff>
      <xdr:row>12</xdr:row>
      <xdr:rowOff>370362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279DE48-4874-41CA-B139-C5AC0427D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890260" y="4091940"/>
          <a:ext cx="323116" cy="347502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</xdr:colOff>
      <xdr:row>13</xdr:row>
      <xdr:rowOff>22860</xdr:rowOff>
    </xdr:from>
    <xdr:to>
      <xdr:col>13</xdr:col>
      <xdr:colOff>347499</xdr:colOff>
      <xdr:row>13</xdr:row>
      <xdr:rowOff>370362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903ABC4-F7AA-41CE-880C-C9BB92A40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882640" y="4472940"/>
          <a:ext cx="317019" cy="347502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</xdr:colOff>
      <xdr:row>14</xdr:row>
      <xdr:rowOff>22860</xdr:rowOff>
    </xdr:from>
    <xdr:to>
      <xdr:col>13</xdr:col>
      <xdr:colOff>347499</xdr:colOff>
      <xdr:row>14</xdr:row>
      <xdr:rowOff>376459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A1FE2DF-1985-45F1-9854-DDE066313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882640" y="4853940"/>
          <a:ext cx="317019" cy="353599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3</xdr:row>
      <xdr:rowOff>30480</xdr:rowOff>
    </xdr:from>
    <xdr:to>
      <xdr:col>17</xdr:col>
      <xdr:colOff>349023</xdr:colOff>
      <xdr:row>3</xdr:row>
      <xdr:rowOff>365789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D1F6CCC-040C-4D15-ACB6-789D478ED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749540" y="670560"/>
          <a:ext cx="310923" cy="335309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</xdr:colOff>
      <xdr:row>4</xdr:row>
      <xdr:rowOff>22860</xdr:rowOff>
    </xdr:from>
    <xdr:to>
      <xdr:col>17</xdr:col>
      <xdr:colOff>368836</xdr:colOff>
      <xdr:row>4</xdr:row>
      <xdr:rowOff>376459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0BE6918-A724-4FF2-A891-5C2B10169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757160" y="1043940"/>
          <a:ext cx="323116" cy="353599"/>
        </a:xfrm>
        <a:prstGeom prst="rect">
          <a:avLst/>
        </a:prstGeom>
      </xdr:spPr>
    </xdr:pic>
    <xdr:clientData/>
  </xdr:twoCellAnchor>
  <xdr:twoCellAnchor editAs="oneCell">
    <xdr:from>
      <xdr:col>17</xdr:col>
      <xdr:colOff>53340</xdr:colOff>
      <xdr:row>5</xdr:row>
      <xdr:rowOff>22860</xdr:rowOff>
    </xdr:from>
    <xdr:to>
      <xdr:col>17</xdr:col>
      <xdr:colOff>364263</xdr:colOff>
      <xdr:row>5</xdr:row>
      <xdr:rowOff>364266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F483BE3-0A47-44C4-A692-3570EB9E8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764780" y="1424940"/>
          <a:ext cx="310923" cy="341406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</xdr:colOff>
      <xdr:row>6</xdr:row>
      <xdr:rowOff>22860</xdr:rowOff>
    </xdr:from>
    <xdr:to>
      <xdr:col>17</xdr:col>
      <xdr:colOff>362739</xdr:colOff>
      <xdr:row>6</xdr:row>
      <xdr:rowOff>370362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5C31AAB-A918-4DC0-965E-975B8D18D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757160" y="1805940"/>
          <a:ext cx="317019" cy="347502"/>
        </a:xfrm>
        <a:prstGeom prst="rect">
          <a:avLst/>
        </a:prstGeom>
      </xdr:spPr>
    </xdr:pic>
    <xdr:clientData/>
  </xdr:twoCellAnchor>
  <xdr:twoCellAnchor editAs="oneCell">
    <xdr:from>
      <xdr:col>17</xdr:col>
      <xdr:colOff>22860</xdr:colOff>
      <xdr:row>7</xdr:row>
      <xdr:rowOff>7620</xdr:rowOff>
    </xdr:from>
    <xdr:to>
      <xdr:col>17</xdr:col>
      <xdr:colOff>364266</xdr:colOff>
      <xdr:row>7</xdr:row>
      <xdr:rowOff>373412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ADCB8EEA-55C5-4BAC-8073-598AE350C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734300" y="2171700"/>
          <a:ext cx="341406" cy="365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30480</xdr:colOff>
      <xdr:row>8</xdr:row>
      <xdr:rowOff>15240</xdr:rowOff>
    </xdr:from>
    <xdr:to>
      <xdr:col>17</xdr:col>
      <xdr:colOff>347499</xdr:colOff>
      <xdr:row>8</xdr:row>
      <xdr:rowOff>362742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502B97E-51CF-4052-89BE-EAB2C8190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741920" y="2560320"/>
          <a:ext cx="317019" cy="347502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9</xdr:row>
      <xdr:rowOff>22860</xdr:rowOff>
    </xdr:from>
    <xdr:to>
      <xdr:col>17</xdr:col>
      <xdr:colOff>355119</xdr:colOff>
      <xdr:row>9</xdr:row>
      <xdr:rowOff>364266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F7C5C4F-CCB0-42B5-A641-18BAD40D0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749540" y="2948940"/>
          <a:ext cx="317019" cy="341406"/>
        </a:xfrm>
        <a:prstGeom prst="rect">
          <a:avLst/>
        </a:prstGeom>
      </xdr:spPr>
    </xdr:pic>
    <xdr:clientData/>
  </xdr:twoCellAnchor>
  <xdr:twoCellAnchor editAs="oneCell">
    <xdr:from>
      <xdr:col>9</xdr:col>
      <xdr:colOff>25401</xdr:colOff>
      <xdr:row>9</xdr:row>
      <xdr:rowOff>8467</xdr:rowOff>
    </xdr:from>
    <xdr:to>
      <xdr:col>9</xdr:col>
      <xdr:colOff>369020</xdr:colOff>
      <xdr:row>10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DB4A466-7581-4619-B050-578BBD26A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4134" y="2937934"/>
          <a:ext cx="343619" cy="372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28882</xdr:colOff>
      <xdr:row>4</xdr:row>
      <xdr:rowOff>16933</xdr:rowOff>
    </xdr:from>
    <xdr:to>
      <xdr:col>36</xdr:col>
      <xdr:colOff>220133</xdr:colOff>
      <xdr:row>12</xdr:row>
      <xdr:rowOff>372733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A20C988-E0B0-4E4C-98B6-037BF293A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1"/>
        <a:srcRect l="2108" t="16196" r="4155"/>
        <a:stretch/>
      </xdr:blipFill>
      <xdr:spPr>
        <a:xfrm>
          <a:off x="9460749" y="1126066"/>
          <a:ext cx="6160251" cy="3403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6719-4906-42B6-8022-6BB80E440D14}">
  <dimension ref="A4:O33"/>
  <sheetViews>
    <sheetView workbookViewId="0">
      <selection activeCell="F9" sqref="F9"/>
    </sheetView>
  </sheetViews>
  <sheetFormatPr defaultRowHeight="14.4" x14ac:dyDescent="0.3"/>
  <cols>
    <col min="1" max="1" width="27.44140625" customWidth="1"/>
    <col min="2" max="2" width="19.33203125" customWidth="1"/>
    <col min="3" max="4" width="13.5546875" customWidth="1"/>
    <col min="5" max="5" width="14.6640625" customWidth="1"/>
    <col min="6" max="6" width="12.88671875" customWidth="1"/>
    <col min="9" max="9" width="15.88671875" customWidth="1"/>
    <col min="12" max="12" width="12" customWidth="1"/>
    <col min="15" max="15" width="10.5546875" bestFit="1" customWidth="1"/>
  </cols>
  <sheetData>
    <row r="4" spans="1:10" x14ac:dyDescent="0.3">
      <c r="A4" s="17" t="s">
        <v>22</v>
      </c>
      <c r="B4" s="17" t="s">
        <v>23</v>
      </c>
      <c r="C4" s="17" t="s">
        <v>24</v>
      </c>
      <c r="D4" s="17" t="s">
        <v>26</v>
      </c>
      <c r="E4" s="17" t="s">
        <v>25</v>
      </c>
      <c r="F4" s="17" t="s">
        <v>27</v>
      </c>
      <c r="I4" s="29" t="s">
        <v>39</v>
      </c>
      <c r="J4" s="29" t="s">
        <v>40</v>
      </c>
    </row>
    <row r="5" spans="1:10" x14ac:dyDescent="0.3">
      <c r="A5" s="15" t="s">
        <v>28</v>
      </c>
      <c r="B5" s="15">
        <v>1</v>
      </c>
      <c r="C5" s="15">
        <v>0</v>
      </c>
      <c r="D5" s="15">
        <v>0</v>
      </c>
      <c r="E5" s="15">
        <f t="shared" ref="E5:E33" si="0">B5+C5-D5</f>
        <v>1</v>
      </c>
      <c r="F5" s="15" t="s">
        <v>29</v>
      </c>
      <c r="I5" t="s">
        <v>151</v>
      </c>
      <c r="J5">
        <v>2</v>
      </c>
    </row>
    <row r="6" spans="1:10" x14ac:dyDescent="0.3">
      <c r="A6" s="15" t="s">
        <v>30</v>
      </c>
      <c r="B6" s="15">
        <v>1</v>
      </c>
      <c r="C6" s="15">
        <f>E5</f>
        <v>1</v>
      </c>
      <c r="D6" s="15">
        <v>0</v>
      </c>
      <c r="E6" s="15">
        <f t="shared" si="0"/>
        <v>2</v>
      </c>
      <c r="F6" s="15" t="s">
        <v>29</v>
      </c>
    </row>
    <row r="7" spans="1:10" x14ac:dyDescent="0.3">
      <c r="A7" s="15" t="s">
        <v>31</v>
      </c>
      <c r="B7" s="15">
        <v>1</v>
      </c>
      <c r="C7" s="15">
        <v>6</v>
      </c>
      <c r="D7" s="15">
        <v>4</v>
      </c>
      <c r="E7" s="15">
        <f t="shared" si="0"/>
        <v>3</v>
      </c>
      <c r="F7" s="15"/>
    </row>
    <row r="8" spans="1:10" x14ac:dyDescent="0.3">
      <c r="A8" s="15" t="s">
        <v>58</v>
      </c>
      <c r="B8" s="15">
        <v>1</v>
      </c>
      <c r="C8" s="15">
        <f t="shared" ref="C8:C25" si="1">E7</f>
        <v>3</v>
      </c>
      <c r="D8" s="15">
        <v>0</v>
      </c>
      <c r="E8" s="15">
        <f t="shared" si="0"/>
        <v>4</v>
      </c>
      <c r="F8" s="15"/>
    </row>
    <row r="9" spans="1:10" x14ac:dyDescent="0.3">
      <c r="A9" s="16" t="s">
        <v>57</v>
      </c>
      <c r="B9" s="16">
        <v>1</v>
      </c>
      <c r="C9" s="16">
        <f t="shared" si="1"/>
        <v>4</v>
      </c>
      <c r="D9" s="16"/>
      <c r="E9" s="16">
        <f t="shared" si="0"/>
        <v>5</v>
      </c>
      <c r="F9" s="16"/>
    </row>
    <row r="10" spans="1:10" x14ac:dyDescent="0.3">
      <c r="A10" s="16" t="s">
        <v>32</v>
      </c>
      <c r="B10" s="16">
        <v>1</v>
      </c>
      <c r="C10" s="16">
        <f>E9</f>
        <v>5</v>
      </c>
      <c r="D10" s="16"/>
      <c r="E10" s="16">
        <f t="shared" si="0"/>
        <v>6</v>
      </c>
      <c r="F10" s="16"/>
    </row>
    <row r="11" spans="1:10" x14ac:dyDescent="0.3">
      <c r="A11" s="16" t="s">
        <v>143</v>
      </c>
      <c r="B11" s="16">
        <v>1</v>
      </c>
      <c r="C11" s="16">
        <f>E10</f>
        <v>6</v>
      </c>
      <c r="D11" s="16"/>
      <c r="E11" s="16">
        <f t="shared" si="0"/>
        <v>7</v>
      </c>
      <c r="F11" s="16"/>
    </row>
    <row r="12" spans="1:10" x14ac:dyDescent="0.3">
      <c r="A12" s="16" t="s">
        <v>56</v>
      </c>
      <c r="B12" s="16">
        <v>2</v>
      </c>
      <c r="C12" s="16">
        <f>E11</f>
        <v>7</v>
      </c>
      <c r="D12" s="16"/>
      <c r="E12" s="16">
        <f t="shared" si="0"/>
        <v>9</v>
      </c>
      <c r="F12" s="16" t="s">
        <v>29</v>
      </c>
    </row>
    <row r="13" spans="1:10" x14ac:dyDescent="0.3">
      <c r="A13" s="16" t="s">
        <v>34</v>
      </c>
      <c r="B13" s="16">
        <v>1</v>
      </c>
      <c r="C13" s="16">
        <f t="shared" si="1"/>
        <v>9</v>
      </c>
      <c r="D13" s="16"/>
      <c r="E13" s="16">
        <f t="shared" si="0"/>
        <v>10</v>
      </c>
      <c r="F13" s="16"/>
    </row>
    <row r="14" spans="1:10" x14ac:dyDescent="0.3">
      <c r="A14" s="16" t="s">
        <v>35</v>
      </c>
      <c r="B14" s="16">
        <v>1</v>
      </c>
      <c r="C14" s="16">
        <f t="shared" si="1"/>
        <v>10</v>
      </c>
      <c r="D14" s="16"/>
      <c r="E14" s="16">
        <f t="shared" si="0"/>
        <v>11</v>
      </c>
      <c r="F14" s="16" t="s">
        <v>29</v>
      </c>
    </row>
    <row r="15" spans="1:10" x14ac:dyDescent="0.3">
      <c r="A15" s="16" t="s">
        <v>36</v>
      </c>
      <c r="B15" s="16">
        <v>1</v>
      </c>
      <c r="C15" s="16">
        <f t="shared" si="1"/>
        <v>11</v>
      </c>
      <c r="D15" s="16"/>
      <c r="E15" s="16">
        <f t="shared" si="0"/>
        <v>12</v>
      </c>
      <c r="F15" s="16" t="s">
        <v>29</v>
      </c>
    </row>
    <row r="16" spans="1:10" x14ac:dyDescent="0.3">
      <c r="A16" s="16" t="s">
        <v>37</v>
      </c>
      <c r="B16" s="16">
        <v>1</v>
      </c>
      <c r="C16" s="16">
        <f t="shared" si="1"/>
        <v>12</v>
      </c>
      <c r="D16" s="16"/>
      <c r="E16" s="16">
        <f t="shared" si="0"/>
        <v>13</v>
      </c>
      <c r="F16" s="16" t="s">
        <v>29</v>
      </c>
    </row>
    <row r="17" spans="1:15" x14ac:dyDescent="0.3">
      <c r="A17" s="16" t="s">
        <v>38</v>
      </c>
      <c r="B17" s="16">
        <v>1</v>
      </c>
      <c r="C17" s="16">
        <f t="shared" si="1"/>
        <v>13</v>
      </c>
      <c r="D17" s="16"/>
      <c r="E17" s="16">
        <f t="shared" si="0"/>
        <v>14</v>
      </c>
      <c r="F17" s="16" t="s">
        <v>29</v>
      </c>
    </row>
    <row r="18" spans="1:15" x14ac:dyDescent="0.3">
      <c r="A18" s="16" t="s">
        <v>41</v>
      </c>
      <c r="B18" s="16">
        <v>1</v>
      </c>
      <c r="C18" s="16">
        <f t="shared" si="1"/>
        <v>14</v>
      </c>
      <c r="D18" s="16"/>
      <c r="E18" s="16">
        <f t="shared" si="0"/>
        <v>15</v>
      </c>
      <c r="F18" s="16" t="s">
        <v>29</v>
      </c>
    </row>
    <row r="19" spans="1:15" x14ac:dyDescent="0.3">
      <c r="A19" s="16" t="s">
        <v>42</v>
      </c>
      <c r="B19" s="16">
        <v>1</v>
      </c>
      <c r="C19" s="16">
        <f t="shared" si="1"/>
        <v>15</v>
      </c>
      <c r="D19" s="16"/>
      <c r="E19" s="16">
        <f t="shared" si="0"/>
        <v>16</v>
      </c>
      <c r="F19" s="16" t="s">
        <v>29</v>
      </c>
    </row>
    <row r="20" spans="1:15" x14ac:dyDescent="0.3">
      <c r="A20" s="16" t="s">
        <v>43</v>
      </c>
      <c r="B20" s="16">
        <v>1</v>
      </c>
      <c r="C20" s="16">
        <f t="shared" si="1"/>
        <v>16</v>
      </c>
      <c r="D20" s="16"/>
      <c r="E20" s="16">
        <f t="shared" si="0"/>
        <v>17</v>
      </c>
      <c r="F20" s="16" t="s">
        <v>29</v>
      </c>
    </row>
    <row r="21" spans="1:15" x14ac:dyDescent="0.3">
      <c r="A21" s="16" t="s">
        <v>44</v>
      </c>
      <c r="B21" s="16">
        <v>1</v>
      </c>
      <c r="C21" s="16">
        <f t="shared" si="1"/>
        <v>17</v>
      </c>
      <c r="D21" s="16"/>
      <c r="E21" s="16">
        <f t="shared" si="0"/>
        <v>18</v>
      </c>
      <c r="F21" s="16" t="s">
        <v>29</v>
      </c>
    </row>
    <row r="22" spans="1:15" x14ac:dyDescent="0.3">
      <c r="A22" s="16" t="s">
        <v>45</v>
      </c>
      <c r="B22" s="16">
        <v>1</v>
      </c>
      <c r="C22" s="16">
        <f t="shared" si="1"/>
        <v>18</v>
      </c>
      <c r="D22" s="16"/>
      <c r="E22" s="16">
        <f t="shared" si="0"/>
        <v>19</v>
      </c>
      <c r="F22" s="16" t="s">
        <v>29</v>
      </c>
    </row>
    <row r="23" spans="1:15" x14ac:dyDescent="0.3">
      <c r="A23" s="16" t="s">
        <v>46</v>
      </c>
      <c r="B23" s="16">
        <v>1</v>
      </c>
      <c r="C23" s="16">
        <f t="shared" si="1"/>
        <v>19</v>
      </c>
      <c r="D23" s="16"/>
      <c r="E23" s="16">
        <f t="shared" si="0"/>
        <v>20</v>
      </c>
      <c r="F23" s="16" t="s">
        <v>29</v>
      </c>
    </row>
    <row r="24" spans="1:15" x14ac:dyDescent="0.3">
      <c r="A24" s="16" t="s">
        <v>47</v>
      </c>
      <c r="B24" s="16">
        <v>1</v>
      </c>
      <c r="C24" s="16">
        <f t="shared" si="1"/>
        <v>20</v>
      </c>
      <c r="D24" s="16"/>
      <c r="E24" s="16">
        <f t="shared" si="0"/>
        <v>21</v>
      </c>
      <c r="F24" s="16" t="s">
        <v>29</v>
      </c>
    </row>
    <row r="25" spans="1:15" x14ac:dyDescent="0.3">
      <c r="A25" s="16" t="s">
        <v>48</v>
      </c>
      <c r="B25" s="16">
        <v>1</v>
      </c>
      <c r="C25" s="16">
        <f t="shared" si="1"/>
        <v>21</v>
      </c>
      <c r="D25" s="16"/>
      <c r="E25" s="16">
        <f t="shared" si="0"/>
        <v>22</v>
      </c>
      <c r="F25" s="16" t="s">
        <v>29</v>
      </c>
      <c r="O25" s="19"/>
    </row>
    <row r="26" spans="1:15" x14ac:dyDescent="0.3">
      <c r="A26" s="16" t="s">
        <v>49</v>
      </c>
      <c r="B26" s="16">
        <v>2</v>
      </c>
      <c r="C26" s="16">
        <f t="shared" ref="C26:C33" si="2">E25</f>
        <v>22</v>
      </c>
      <c r="D26" s="16"/>
      <c r="E26" s="16">
        <f t="shared" si="0"/>
        <v>24</v>
      </c>
      <c r="F26" s="16"/>
      <c r="O26" s="19"/>
    </row>
    <row r="27" spans="1:15" x14ac:dyDescent="0.3">
      <c r="A27" s="16" t="s">
        <v>144</v>
      </c>
      <c r="B27" s="16">
        <v>3</v>
      </c>
      <c r="C27" s="16">
        <f t="shared" si="2"/>
        <v>24</v>
      </c>
      <c r="D27" s="16"/>
      <c r="E27" s="16">
        <f t="shared" si="0"/>
        <v>27</v>
      </c>
      <c r="F27" s="16"/>
    </row>
    <row r="28" spans="1:15" x14ac:dyDescent="0.3">
      <c r="A28" s="16" t="s">
        <v>145</v>
      </c>
      <c r="B28" s="16">
        <v>1</v>
      </c>
      <c r="C28" s="16">
        <f t="shared" si="2"/>
        <v>27</v>
      </c>
      <c r="D28" s="16"/>
      <c r="E28" s="16">
        <f t="shared" si="0"/>
        <v>28</v>
      </c>
      <c r="F28" s="16"/>
    </row>
    <row r="29" spans="1:15" x14ac:dyDescent="0.3">
      <c r="A29" s="16" t="s">
        <v>146</v>
      </c>
      <c r="B29" s="16">
        <v>2</v>
      </c>
      <c r="C29" s="16">
        <f t="shared" si="2"/>
        <v>28</v>
      </c>
      <c r="D29" s="16"/>
      <c r="E29" s="16">
        <f t="shared" si="0"/>
        <v>30</v>
      </c>
      <c r="F29" s="16"/>
    </row>
    <row r="30" spans="1:15" x14ac:dyDescent="0.3">
      <c r="A30" s="16" t="s">
        <v>106</v>
      </c>
      <c r="B30" s="16">
        <v>1</v>
      </c>
      <c r="C30" s="16">
        <f t="shared" si="2"/>
        <v>30</v>
      </c>
      <c r="D30" s="16"/>
      <c r="E30" s="16">
        <f t="shared" si="0"/>
        <v>31</v>
      </c>
      <c r="F30" s="16" t="s">
        <v>29</v>
      </c>
    </row>
    <row r="31" spans="1:15" x14ac:dyDescent="0.3">
      <c r="A31" s="16" t="s">
        <v>147</v>
      </c>
      <c r="B31" s="16">
        <v>1</v>
      </c>
      <c r="C31" s="16">
        <f t="shared" si="2"/>
        <v>31</v>
      </c>
      <c r="D31" s="16"/>
      <c r="E31" s="16">
        <f t="shared" si="0"/>
        <v>32</v>
      </c>
      <c r="F31" s="16" t="s">
        <v>29</v>
      </c>
    </row>
    <row r="32" spans="1:15" x14ac:dyDescent="0.3">
      <c r="A32" s="16" t="s">
        <v>148</v>
      </c>
      <c r="B32" s="16">
        <v>1</v>
      </c>
      <c r="C32" s="16">
        <f t="shared" si="2"/>
        <v>32</v>
      </c>
      <c r="D32" s="16"/>
      <c r="E32" s="16">
        <f t="shared" si="0"/>
        <v>33</v>
      </c>
      <c r="F32" s="16" t="s">
        <v>29</v>
      </c>
    </row>
    <row r="33" spans="1:6" x14ac:dyDescent="0.3">
      <c r="A33" s="16" t="s">
        <v>149</v>
      </c>
      <c r="B33" s="16">
        <v>1</v>
      </c>
      <c r="C33" s="16">
        <f t="shared" si="2"/>
        <v>33</v>
      </c>
      <c r="D33" s="16"/>
      <c r="E33" s="16">
        <f t="shared" si="0"/>
        <v>34</v>
      </c>
      <c r="F33" s="1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62C7-56A3-46B8-B2B5-5F03E6470A7B}">
  <dimension ref="A1:CN19"/>
  <sheetViews>
    <sheetView zoomScale="113" zoomScaleNormal="113" workbookViewId="0">
      <pane ySplit="2" topLeftCell="A3" activePane="bottomLeft" state="frozen"/>
      <selection pane="bottomLeft" activeCell="A11" sqref="A11:XFD14"/>
    </sheetView>
  </sheetViews>
  <sheetFormatPr defaultRowHeight="30" customHeight="1" outlineLevelCol="1" x14ac:dyDescent="0.3"/>
  <cols>
    <col min="1" max="1" width="16.33203125" style="12" customWidth="1"/>
    <col min="2" max="2" width="12.109375" style="4" customWidth="1"/>
    <col min="3" max="3" width="5.109375" style="21" customWidth="1"/>
    <col min="4" max="4" width="5.109375" style="4" customWidth="1"/>
    <col min="5" max="14" width="5.109375" style="4" hidden="1" customWidth="1" outlineLevel="1"/>
    <col min="15" max="15" width="5.109375" style="4" customWidth="1" collapsed="1"/>
    <col min="16" max="36" width="5.109375" style="4" hidden="1" customWidth="1" outlineLevel="1"/>
    <col min="37" max="37" width="5.109375" style="4" customWidth="1" collapsed="1"/>
    <col min="38" max="56" width="5.109375" style="4" hidden="1" customWidth="1" outlineLevel="1"/>
    <col min="57" max="57" width="5.109375" style="4" customWidth="1" collapsed="1"/>
    <col min="58" max="60" width="5.109375" style="11" customWidth="1"/>
    <col min="61" max="61" width="11.33203125" style="11" customWidth="1"/>
    <col min="62" max="64" width="5.109375" style="11" customWidth="1"/>
    <col min="65" max="65" width="9.21875" style="11" hidden="1" customWidth="1"/>
    <col min="66" max="66" width="5.109375" style="11" hidden="1" customWidth="1"/>
    <col min="67" max="72" width="5.109375" style="11" customWidth="1"/>
    <col min="73" max="16384" width="8.88671875" style="11"/>
  </cols>
  <sheetData>
    <row r="1" spans="1:92" ht="30" customHeight="1" x14ac:dyDescent="0.3">
      <c r="A1" s="2"/>
      <c r="B1" s="2"/>
      <c r="C1" s="2"/>
      <c r="D1" s="2"/>
      <c r="E1" s="40" t="s">
        <v>5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39" t="s">
        <v>2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8" t="s">
        <v>3</v>
      </c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</row>
    <row r="2" spans="1:92" s="2" customFormat="1" ht="30" customHeight="1" x14ac:dyDescent="0.3">
      <c r="A2" s="20" t="s">
        <v>0</v>
      </c>
      <c r="B2" s="20" t="s">
        <v>11</v>
      </c>
      <c r="C2" s="20" t="s">
        <v>1</v>
      </c>
      <c r="D2" s="2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92" ht="30" customHeight="1" x14ac:dyDescent="0.3">
      <c r="A3" s="12" t="s">
        <v>107</v>
      </c>
      <c r="B3" s="4" t="s">
        <v>12</v>
      </c>
      <c r="C3"/>
      <c r="P3" s="4">
        <v>63</v>
      </c>
      <c r="V3" s="4">
        <v>55</v>
      </c>
      <c r="AL3" s="4">
        <v>3</v>
      </c>
      <c r="AP3" s="4">
        <v>6</v>
      </c>
      <c r="BA3" s="4">
        <v>33</v>
      </c>
      <c r="BB3" s="4">
        <v>35</v>
      </c>
      <c r="BM3" s="14"/>
      <c r="BN3" s="14"/>
    </row>
    <row r="4" spans="1:92" s="14" customFormat="1" ht="30" customHeight="1" x14ac:dyDescent="0.3">
      <c r="A4" s="10" t="s">
        <v>65</v>
      </c>
      <c r="B4" s="4" t="s">
        <v>13</v>
      </c>
      <c r="C4"/>
      <c r="D4" s="4"/>
      <c r="E4" s="4"/>
      <c r="F4" s="4"/>
      <c r="G4" s="4">
        <f>18*3</f>
        <v>54</v>
      </c>
      <c r="H4" s="4"/>
      <c r="I4" s="4"/>
      <c r="J4" s="4">
        <f>18*3</f>
        <v>54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3</v>
      </c>
      <c r="AM4" s="4"/>
      <c r="AN4" s="4"/>
      <c r="AO4" s="4">
        <f>5*3</f>
        <v>15</v>
      </c>
      <c r="AP4" s="4"/>
      <c r="AQ4" s="4">
        <f>8*3</f>
        <v>24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</row>
    <row r="5" spans="1:92" s="13" customFormat="1" ht="30" customHeight="1" x14ac:dyDescent="0.3">
      <c r="A5" s="10" t="s">
        <v>16</v>
      </c>
      <c r="B5" s="4" t="s">
        <v>13</v>
      </c>
      <c r="C5" s="2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12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16</v>
      </c>
      <c r="AG5" s="4"/>
      <c r="AH5" s="4"/>
      <c r="AI5" s="4"/>
      <c r="AJ5" s="4"/>
      <c r="AK5" s="4"/>
      <c r="AL5" s="4">
        <v>2</v>
      </c>
      <c r="AM5" s="4"/>
      <c r="AN5" s="4"/>
      <c r="AO5" s="4"/>
      <c r="AP5" s="4">
        <v>6</v>
      </c>
      <c r="AQ5" s="4"/>
      <c r="AR5" s="4"/>
      <c r="AS5" s="4"/>
      <c r="AT5" s="4"/>
      <c r="AU5" s="4"/>
      <c r="AV5" s="4"/>
      <c r="AW5" s="4"/>
      <c r="AX5" s="4"/>
      <c r="AY5" s="4">
        <v>12</v>
      </c>
      <c r="AZ5" s="4"/>
      <c r="BA5" s="4"/>
      <c r="BB5" s="4"/>
      <c r="BC5" s="4"/>
      <c r="BD5" s="4"/>
      <c r="BE5" s="4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</row>
    <row r="6" spans="1:92" s="14" customFormat="1" ht="30" customHeight="1" x14ac:dyDescent="0.3">
      <c r="A6" s="10" t="s">
        <v>152</v>
      </c>
      <c r="B6" s="4" t="s">
        <v>13</v>
      </c>
      <c r="C6"/>
      <c r="D6" s="4"/>
      <c r="E6" s="4"/>
      <c r="F6" s="4"/>
      <c r="G6" s="4">
        <v>90</v>
      </c>
      <c r="H6" s="4"/>
      <c r="I6" s="4"/>
      <c r="J6" s="4"/>
      <c r="K6" s="4"/>
      <c r="L6" s="4"/>
      <c r="M6" s="4">
        <v>180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60</v>
      </c>
      <c r="AE6" s="4"/>
      <c r="AF6" s="4"/>
      <c r="AG6" s="4"/>
      <c r="AH6" s="4"/>
      <c r="AI6" s="4"/>
      <c r="AJ6" s="4"/>
      <c r="AK6" s="4"/>
      <c r="AL6" s="4">
        <v>3</v>
      </c>
      <c r="AM6" s="4"/>
      <c r="AN6" s="4"/>
      <c r="AO6" s="4"/>
      <c r="AP6" s="4"/>
      <c r="AQ6" s="4"/>
      <c r="AR6" s="4"/>
      <c r="AS6" s="4"/>
      <c r="AT6" s="4">
        <v>24</v>
      </c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</row>
    <row r="7" spans="1:92" s="14" customFormat="1" ht="30" customHeight="1" x14ac:dyDescent="0.3">
      <c r="A7" s="10" t="s">
        <v>156</v>
      </c>
      <c r="B7" s="4" t="s">
        <v>14</v>
      </c>
      <c r="C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f>6*3</f>
        <v>18</v>
      </c>
      <c r="S7" s="4"/>
      <c r="T7" s="4"/>
      <c r="U7" s="4"/>
      <c r="V7" s="4"/>
      <c r="W7" s="4">
        <f>6*3</f>
        <v>18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>
        <v>3</v>
      </c>
      <c r="AM7" s="4"/>
      <c r="AN7" s="4"/>
      <c r="AO7" s="4"/>
      <c r="AP7" s="4">
        <f>7*3</f>
        <v>21</v>
      </c>
      <c r="AQ7" s="4"/>
      <c r="AR7" s="4"/>
      <c r="AS7" s="4"/>
      <c r="AT7" s="4"/>
      <c r="AU7" s="4"/>
      <c r="AV7" s="4"/>
      <c r="AW7" s="4">
        <f>7*3</f>
        <v>21</v>
      </c>
      <c r="AX7" s="4"/>
      <c r="AY7" s="4"/>
      <c r="AZ7" s="4"/>
      <c r="BA7" s="4"/>
      <c r="BB7" s="4"/>
      <c r="BC7" s="4"/>
      <c r="BD7" s="4"/>
      <c r="BE7" s="4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</row>
    <row r="8" spans="1:92" s="14" customFormat="1" ht="30" customHeight="1" x14ac:dyDescent="0.3">
      <c r="A8" s="10" t="s">
        <v>66</v>
      </c>
      <c r="B8" s="4" t="s">
        <v>14</v>
      </c>
      <c r="C8"/>
      <c r="D8" s="4"/>
      <c r="E8" s="4"/>
      <c r="F8" s="4"/>
      <c r="G8" s="4">
        <v>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>
        <v>30</v>
      </c>
      <c r="V8" s="4"/>
      <c r="W8" s="4"/>
      <c r="X8" s="4">
        <v>24</v>
      </c>
      <c r="Y8" s="4"/>
      <c r="Z8" s="4"/>
      <c r="AA8" s="4"/>
      <c r="AB8" s="4"/>
      <c r="AC8" s="4"/>
      <c r="AD8" s="4">
        <v>30</v>
      </c>
      <c r="AE8" s="4"/>
      <c r="AF8" s="4"/>
      <c r="AG8" s="4"/>
      <c r="AH8" s="4">
        <v>36</v>
      </c>
      <c r="AI8" s="4"/>
      <c r="AJ8" s="4"/>
      <c r="AK8" s="4"/>
      <c r="AL8" s="4"/>
      <c r="AM8" s="4"/>
      <c r="AN8" s="4"/>
      <c r="AO8" s="4"/>
      <c r="AP8" s="4"/>
      <c r="AQ8" s="4">
        <v>30</v>
      </c>
      <c r="AR8" s="4"/>
      <c r="AS8" s="4"/>
      <c r="AT8" s="4"/>
      <c r="AU8" s="4"/>
      <c r="AV8" s="4"/>
      <c r="AW8" s="4"/>
      <c r="AX8" s="4"/>
      <c r="AY8" s="4">
        <v>36</v>
      </c>
      <c r="AZ8" s="4"/>
      <c r="BA8" s="4"/>
      <c r="BB8" s="4"/>
      <c r="BC8" s="4"/>
      <c r="BD8" s="4"/>
      <c r="BE8" s="4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</row>
    <row r="9" spans="1:92" s="14" customFormat="1" ht="30" customHeight="1" x14ac:dyDescent="0.3">
      <c r="A9" s="10" t="s">
        <v>61</v>
      </c>
      <c r="B9" s="4" t="s">
        <v>14</v>
      </c>
      <c r="C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v>10</v>
      </c>
      <c r="Q9" s="4"/>
      <c r="R9" s="4"/>
      <c r="S9" s="4"/>
      <c r="T9" s="4">
        <v>11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>
        <v>4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</row>
    <row r="10" spans="1:92" s="13" customFormat="1" ht="30" customHeight="1" x14ac:dyDescent="0.3">
      <c r="A10" s="10" t="s">
        <v>64</v>
      </c>
      <c r="B10" s="4" t="s">
        <v>14</v>
      </c>
      <c r="C10" s="2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8</v>
      </c>
      <c r="Q10" s="4"/>
      <c r="R10" s="4">
        <v>12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>
        <v>4</v>
      </c>
      <c r="AO10" s="4"/>
      <c r="AP10" s="4">
        <v>4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</row>
    <row r="11" spans="1:92" s="14" customFormat="1" ht="30" customHeight="1" x14ac:dyDescent="0.3">
      <c r="A11" s="10" t="s">
        <v>62</v>
      </c>
      <c r="B11" s="4" t="s">
        <v>14</v>
      </c>
      <c r="C11" s="2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>
        <v>33</v>
      </c>
      <c r="V11" s="4"/>
      <c r="W11" s="4"/>
      <c r="X11" s="4"/>
      <c r="Y11" s="4">
        <v>60</v>
      </c>
      <c r="Z11" s="4"/>
      <c r="AA11" s="4"/>
      <c r="AB11" s="4"/>
      <c r="AC11" s="4"/>
      <c r="AD11" s="4">
        <v>48</v>
      </c>
      <c r="AE11" s="4"/>
      <c r="AF11" s="4"/>
      <c r="AG11" s="4"/>
      <c r="AH11" s="4"/>
      <c r="AI11" s="4"/>
      <c r="AJ11" s="4"/>
      <c r="AK11" s="4"/>
      <c r="AL11" s="4">
        <v>3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>
        <v>21</v>
      </c>
      <c r="BC11" s="4"/>
      <c r="BD11" s="4"/>
      <c r="BE11" s="4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</row>
    <row r="12" spans="1:92" s="14" customFormat="1" ht="30" customHeight="1" x14ac:dyDescent="0.3">
      <c r="A12" s="10" t="s">
        <v>19</v>
      </c>
      <c r="B12" s="4" t="s">
        <v>14</v>
      </c>
      <c r="C12" s="23"/>
      <c r="D12" s="4"/>
      <c r="E12" s="4"/>
      <c r="F12" s="4"/>
      <c r="G12" s="4"/>
      <c r="H12" s="4"/>
      <c r="I12" s="4"/>
      <c r="J12" s="4"/>
      <c r="K12" s="4">
        <v>10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v>5</v>
      </c>
      <c r="AE12" s="4"/>
      <c r="AF12" s="4"/>
      <c r="AG12" s="4"/>
      <c r="AH12" s="4">
        <v>5</v>
      </c>
      <c r="AI12" s="4"/>
      <c r="AJ12" s="4"/>
      <c r="AK12" s="4"/>
      <c r="AL12" s="4"/>
      <c r="AM12" s="4"/>
      <c r="AN12" s="4">
        <v>5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</row>
    <row r="13" spans="1:92" s="14" customFormat="1" ht="30" customHeight="1" x14ac:dyDescent="0.3">
      <c r="A13" s="10" t="s">
        <v>20</v>
      </c>
      <c r="B13" s="4" t="s">
        <v>14</v>
      </c>
      <c r="C13" s="22"/>
      <c r="D13" s="4"/>
      <c r="E13" s="4">
        <v>10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>
        <v>5</v>
      </c>
      <c r="AB13" s="4"/>
      <c r="AC13" s="4"/>
      <c r="AD13" s="4"/>
      <c r="AE13" s="4"/>
      <c r="AF13" s="4"/>
      <c r="AG13" s="4">
        <v>5</v>
      </c>
      <c r="AH13" s="4"/>
      <c r="AI13" s="4"/>
      <c r="AJ13" s="4"/>
      <c r="AK13" s="4"/>
      <c r="AL13" s="4"/>
      <c r="AM13" s="4"/>
      <c r="AN13" s="4"/>
      <c r="AO13" s="4"/>
      <c r="AP13" s="4">
        <v>5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</row>
    <row r="14" spans="1:92" s="14" customFormat="1" ht="30" customHeight="1" x14ac:dyDescent="0.3">
      <c r="A14" s="10" t="s">
        <v>18</v>
      </c>
      <c r="B14" s="4" t="s">
        <v>14</v>
      </c>
      <c r="C14" s="22"/>
      <c r="D14" s="4"/>
      <c r="E14" s="4"/>
      <c r="F14" s="4"/>
      <c r="G14" s="4"/>
      <c r="H14" s="4"/>
      <c r="I14" s="4"/>
      <c r="J14" s="4"/>
      <c r="K14" s="4"/>
      <c r="L14" s="4">
        <v>10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>
        <v>5</v>
      </c>
      <c r="AA14" s="4"/>
      <c r="AB14" s="4">
        <v>5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>
        <v>5</v>
      </c>
      <c r="BA14" s="4"/>
      <c r="BB14" s="4"/>
      <c r="BC14" s="4"/>
      <c r="BD14" s="4"/>
      <c r="BE14" s="4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</row>
    <row r="15" spans="1:92" s="14" customFormat="1" ht="30" customHeight="1" x14ac:dyDescent="0.3">
      <c r="A15" s="10" t="s">
        <v>17</v>
      </c>
      <c r="B15" s="4" t="s">
        <v>14</v>
      </c>
      <c r="C15" s="22"/>
      <c r="D15" s="4"/>
      <c r="E15" s="4"/>
      <c r="F15" s="4">
        <v>10</v>
      </c>
      <c r="G15" s="4"/>
      <c r="H15" s="4">
        <v>10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>
        <v>5</v>
      </c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>
        <v>5</v>
      </c>
      <c r="BE15" s="4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</row>
    <row r="16" spans="1:92" s="14" customFormat="1" ht="30" customHeight="1" x14ac:dyDescent="0.3">
      <c r="A16" s="10" t="s">
        <v>153</v>
      </c>
      <c r="B16" s="4" t="s">
        <v>14</v>
      </c>
      <c r="C16" s="22"/>
      <c r="D16" s="4"/>
      <c r="E16" s="4"/>
      <c r="F16" s="4"/>
      <c r="G16" s="4"/>
      <c r="H16" s="4"/>
      <c r="I16" s="4">
        <v>15</v>
      </c>
      <c r="J16" s="4"/>
      <c r="K16" s="4">
        <v>24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>
        <v>8</v>
      </c>
      <c r="AD16" s="4"/>
      <c r="AE16" s="4"/>
      <c r="AF16" s="4"/>
      <c r="AG16" s="4"/>
      <c r="AH16" s="4"/>
      <c r="AI16" s="4"/>
      <c r="AJ16" s="4"/>
      <c r="AK16" s="4"/>
      <c r="AL16" s="4">
        <v>1</v>
      </c>
      <c r="AM16" s="4"/>
      <c r="AN16" s="4"/>
      <c r="AO16" s="4"/>
      <c r="AP16" s="4"/>
      <c r="AQ16" s="4"/>
      <c r="AR16" s="4"/>
      <c r="AS16" s="4">
        <v>3</v>
      </c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</row>
    <row r="18" spans="1:92" s="6" customFormat="1" ht="30" customHeight="1" x14ac:dyDescent="0.3">
      <c r="A18" s="9" t="s">
        <v>4</v>
      </c>
      <c r="C18" s="24"/>
      <c r="E18" s="6">
        <f>SUM(E3:E16)</f>
        <v>10</v>
      </c>
      <c r="F18" s="6">
        <f>SUM(F3:F16)</f>
        <v>10</v>
      </c>
      <c r="G18" s="6">
        <f>SUM(G3:G16)</f>
        <v>168</v>
      </c>
      <c r="H18" s="6">
        <f>SUM(H3:H16)</f>
        <v>10</v>
      </c>
      <c r="I18" s="6">
        <f>SUM(I3:I16)</f>
        <v>15</v>
      </c>
      <c r="J18" s="6">
        <f>SUM(J3:J16)</f>
        <v>54</v>
      </c>
      <c r="K18" s="6">
        <f>SUM(K3:K16)</f>
        <v>34</v>
      </c>
      <c r="L18" s="6">
        <f>SUM(L3:L16)</f>
        <v>10</v>
      </c>
      <c r="M18" s="6">
        <f>SUM(M3:M16)</f>
        <v>180</v>
      </c>
      <c r="N18" s="6">
        <f>SUM(N3:N16)</f>
        <v>0</v>
      </c>
      <c r="P18" s="6">
        <f>SUM(P3:P16)</f>
        <v>81</v>
      </c>
      <c r="Q18" s="6">
        <f>SUM(Q3:Q16)</f>
        <v>0</v>
      </c>
      <c r="R18" s="6">
        <f>SUM(R3:R16)</f>
        <v>42</v>
      </c>
      <c r="S18" s="6">
        <f>SUM(S3:S16)</f>
        <v>0</v>
      </c>
      <c r="T18" s="6">
        <f>SUM(T3:T16)</f>
        <v>11</v>
      </c>
      <c r="U18" s="6">
        <f>SUM(U3:U16)</f>
        <v>63</v>
      </c>
      <c r="V18" s="6">
        <f>SUM(V3:V16)</f>
        <v>55</v>
      </c>
      <c r="W18" s="6">
        <f>SUM(W3:W16)</f>
        <v>18</v>
      </c>
      <c r="X18" s="6">
        <f>SUM(X3:X16)</f>
        <v>24</v>
      </c>
      <c r="Y18" s="6">
        <f>SUM(Y3:Y16)</f>
        <v>60</v>
      </c>
      <c r="Z18" s="6">
        <f>SUM(Z3:Z16)</f>
        <v>5</v>
      </c>
      <c r="AA18" s="6">
        <f>SUM(AA3:AA16)</f>
        <v>5</v>
      </c>
      <c r="AB18" s="6">
        <f>SUM(AB3:AB16)</f>
        <v>5</v>
      </c>
      <c r="AC18" s="6">
        <f>SUM(AC3:AC16)</f>
        <v>8</v>
      </c>
      <c r="AD18" s="6">
        <f>SUM(AD3:AD16)</f>
        <v>143</v>
      </c>
      <c r="AE18" s="6">
        <f>SUM(AE3:AE16)</f>
        <v>0</v>
      </c>
      <c r="AF18" s="6">
        <f>SUM(AF3:AF16)</f>
        <v>16</v>
      </c>
      <c r="AG18" s="6">
        <f>SUM(AG3:AG16)</f>
        <v>5</v>
      </c>
      <c r="AH18" s="6">
        <f>SUM(AH3:AH16)</f>
        <v>41</v>
      </c>
      <c r="AI18" s="6">
        <f>SUM(AI3:AI16)</f>
        <v>0</v>
      </c>
      <c r="AJ18" s="6">
        <f>SUM(AJ3:AJ16)</f>
        <v>0</v>
      </c>
      <c r="AL18" s="6">
        <f>SUM(AL3:AL16)</f>
        <v>18</v>
      </c>
      <c r="AM18" s="6">
        <f>SUM(AM3:AM16)</f>
        <v>0</v>
      </c>
      <c r="AN18" s="6">
        <f>SUM(AN3:AN16)</f>
        <v>9</v>
      </c>
      <c r="AO18" s="6">
        <f>SUM(AO3:AO16)</f>
        <v>15</v>
      </c>
      <c r="AP18" s="6">
        <f>SUM(AP3:AP16)</f>
        <v>42</v>
      </c>
      <c r="AQ18" s="6">
        <f>SUM(AQ3:AQ16)</f>
        <v>54</v>
      </c>
      <c r="AR18" s="6">
        <f>SUM(AR3:AR16)</f>
        <v>5</v>
      </c>
      <c r="AS18" s="6">
        <f>SUM(AS3:AS16)</f>
        <v>3</v>
      </c>
      <c r="AT18" s="6">
        <f>SUM(AT3:AT16)</f>
        <v>24</v>
      </c>
      <c r="AU18" s="6">
        <f>SUM(AU3:AU16)</f>
        <v>4</v>
      </c>
      <c r="AV18" s="6">
        <f>SUM(AV3:AV16)</f>
        <v>0</v>
      </c>
      <c r="AW18" s="6">
        <f>SUM(AW3:AW16)</f>
        <v>21</v>
      </c>
      <c r="AX18" s="6">
        <f>SUM(AX3:AX16)</f>
        <v>0</v>
      </c>
      <c r="AY18" s="6">
        <f>SUM(AY3:AY16)</f>
        <v>48</v>
      </c>
      <c r="AZ18" s="6">
        <f>SUM(AZ3:AZ16)</f>
        <v>5</v>
      </c>
      <c r="BA18" s="6">
        <f>SUM(BA3:BA16)</f>
        <v>33</v>
      </c>
      <c r="BB18" s="6">
        <f>SUM(BB3:BB16)</f>
        <v>56</v>
      </c>
      <c r="BC18" s="6">
        <f>SUM(BC3:BC16)</f>
        <v>0</v>
      </c>
      <c r="BD18" s="6">
        <f>SUM(BD3:BD16)</f>
        <v>5</v>
      </c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</row>
    <row r="19" spans="1:92" ht="0.6" customHeight="1" x14ac:dyDescent="0.3">
      <c r="A19" s="12" t="s">
        <v>13</v>
      </c>
      <c r="B19" s="12" t="s">
        <v>12</v>
      </c>
      <c r="E19" s="4">
        <f>(SUMIF(Materials!$B3:$B16,Materials!$A19,Materials!E3:E16)+SUMIF(Materials!$B3:$B16,Materials!$B19,Materials!E3:E16))</f>
        <v>0</v>
      </c>
      <c r="F19" s="4">
        <f>(SUMIF(Materials!$B3:$B16,Materials!$A19,Materials!F3:F16)+SUMIF(Materials!$B3:$B16,Materials!$B19,Materials!F3:F16))</f>
        <v>0</v>
      </c>
      <c r="G19" s="4">
        <f>(SUMIF(Materials!$B3:$B16,Materials!$A19,Materials!G3:G16)+SUMIF(Materials!$B3:$B16,Materials!$B19,Materials!G3:G16))</f>
        <v>144</v>
      </c>
      <c r="H19" s="4">
        <f>(SUMIF(Materials!$B3:$B16,Materials!$A19,Materials!H3:H16)+SUMIF(Materials!$B3:$B16,Materials!$B19,Materials!H3:H16))</f>
        <v>0</v>
      </c>
      <c r="I19" s="4">
        <f>(SUMIF(Materials!$B3:$B16,Materials!$A19,Materials!I3:I16)+SUMIF(Materials!$B3:$B16,Materials!$B19,Materials!I3:I16))</f>
        <v>0</v>
      </c>
      <c r="J19" s="4">
        <f>(SUMIF(Materials!$B3:$B16,Materials!$A19,Materials!J3:J16)+SUMIF(Materials!$B3:$B16,Materials!$B19,Materials!J3:J16))</f>
        <v>54</v>
      </c>
      <c r="K19" s="4">
        <f>(SUMIF(Materials!$B3:$B16,Materials!$A19,Materials!K3:K16)+SUMIF(Materials!$B3:$B16,Materials!$B19,Materials!K3:K16))</f>
        <v>0</v>
      </c>
      <c r="L19" s="4">
        <f>(SUMIF(Materials!$B3:$B16,Materials!$A19,Materials!L3:L16)+SUMIF(Materials!$B3:$B16,Materials!$B19,Materials!L3:L16))</f>
        <v>0</v>
      </c>
      <c r="M19" s="4">
        <f>(SUMIF(Materials!$B3:$B16,Materials!$A19,Materials!M3:M16)+SUMIF(Materials!$B3:$B16,Materials!$B19,Materials!M3:M16))</f>
        <v>180</v>
      </c>
      <c r="N19" s="4">
        <f>(SUMIF(Materials!$B3:$B16,Materials!$A19,Materials!N3:N16)+SUMIF(Materials!$B3:$B16,Materials!$B19,Materials!N3:N16))</f>
        <v>0</v>
      </c>
      <c r="P19" s="4">
        <f>(SUMIF(Materials!$B3:$B16,Materials!$A19,Materials!P3:P16)+SUMIF(Materials!$B3:$B16,Materials!$B19,Materials!P3:P16))</f>
        <v>63</v>
      </c>
      <c r="Q19" s="4">
        <f>(SUMIF(Materials!$B3:$B16,Materials!$A19,Materials!Q3:Q16)+SUMIF(Materials!$B3:$B16,Materials!$B19,Materials!Q3:Q16))</f>
        <v>0</v>
      </c>
      <c r="R19" s="4">
        <f>(SUMIF(Materials!$B3:$B16,Materials!$A19,Materials!R3:R16)+SUMIF(Materials!$B3:$B16,Materials!$B19,Materials!R3:R16))</f>
        <v>12</v>
      </c>
      <c r="S19" s="4">
        <f>(SUMIF(Materials!$B3:$B16,Materials!$A19,Materials!S3:S16)+SUMIF(Materials!$B3:$B16,Materials!$B19,Materials!S3:S16))</f>
        <v>0</v>
      </c>
      <c r="T19" s="4">
        <f>(SUMIF(Materials!$B3:$B16,Materials!$A19,Materials!T3:T16)+SUMIF(Materials!$B3:$B16,Materials!$B19,Materials!T3:T16))</f>
        <v>0</v>
      </c>
      <c r="U19" s="4">
        <f>(SUMIF(Materials!$B3:$B16,Materials!$A19,Materials!U3:U16)+SUMIF(Materials!$B3:$B16,Materials!$B19,Materials!U3:U16))</f>
        <v>0</v>
      </c>
      <c r="V19" s="4">
        <f>(SUMIF(Materials!$B3:$B16,Materials!$A19,Materials!V3:V16)+SUMIF(Materials!$B3:$B16,Materials!$B19,Materials!V3:V16))</f>
        <v>55</v>
      </c>
      <c r="W19" s="4">
        <f>(SUMIF(Materials!$B3:$B16,Materials!$A19,Materials!W3:W16)+SUMIF(Materials!$B3:$B16,Materials!$B19,Materials!W3:W16))</f>
        <v>0</v>
      </c>
      <c r="X19" s="4">
        <f>(SUMIF(Materials!$B3:$B16,Materials!$A19,Materials!X3:X16)+SUMIF(Materials!$B3:$B16,Materials!$B19,Materials!X3:X16))</f>
        <v>0</v>
      </c>
      <c r="Y19" s="4">
        <f>(SUMIF(Materials!$B3:$B16,Materials!$A19,Materials!Y3:Y16)+SUMIF(Materials!$B3:$B16,Materials!$B19,Materials!Y3:Y16))</f>
        <v>0</v>
      </c>
      <c r="Z19" s="4">
        <f>(SUMIF(Materials!$B3:$B16,Materials!$A19,Materials!Z3:Z16)+SUMIF(Materials!$B3:$B16,Materials!$B19,Materials!Z3:Z16))</f>
        <v>0</v>
      </c>
      <c r="AA19" s="4">
        <f>(SUMIF(Materials!$B3:$B16,Materials!$A19,Materials!AA3:AA16)+SUMIF(Materials!$B3:$B16,Materials!$B19,Materials!AA3:AA16))</f>
        <v>0</v>
      </c>
      <c r="AB19" s="4">
        <f>(SUMIF(Materials!$B3:$B16,Materials!$A19,Materials!AB3:AB16)+SUMIF(Materials!$B3:$B16,Materials!$B19,Materials!AB3:AB16))</f>
        <v>0</v>
      </c>
      <c r="AC19" s="4">
        <f>(SUMIF(Materials!$B3:$B16,Materials!$A19,Materials!AC3:AC16)+SUMIF(Materials!$B3:$B16,Materials!$B19,Materials!AC3:AC16))</f>
        <v>0</v>
      </c>
      <c r="AD19" s="4">
        <f>(SUMIF(Materials!$B3:$B16,Materials!$A19,Materials!AD3:AD16)+SUMIF(Materials!$B3:$B16,Materials!$B19,Materials!AD3:AD16))</f>
        <v>60</v>
      </c>
      <c r="AE19" s="4">
        <f>(SUMIF(Materials!$B3:$B16,Materials!$A19,Materials!AE3:AE16)+SUMIF(Materials!$B3:$B16,Materials!$B19,Materials!AE3:AE16))</f>
        <v>0</v>
      </c>
      <c r="AF19" s="4">
        <f>(SUMIF(Materials!$B3:$B16,Materials!$A19,Materials!AF3:AF16)+SUMIF(Materials!$B3:$B16,Materials!$B19,Materials!AF3:AF16))</f>
        <v>16</v>
      </c>
      <c r="AG19" s="4">
        <f>(SUMIF(Materials!$B3:$B16,Materials!$A19,Materials!AG3:AG16)+SUMIF(Materials!$B3:$B16,Materials!$B19,Materials!AG3:AG16))</f>
        <v>0</v>
      </c>
      <c r="AH19" s="4">
        <f>(SUMIF(Materials!$B3:$B16,Materials!$A19,Materials!AH3:AH16)+SUMIF(Materials!$B3:$B16,Materials!$B19,Materials!AH3:AH16))</f>
        <v>0</v>
      </c>
      <c r="AI19" s="4">
        <f>(SUMIF(Materials!$B3:$B16,Materials!$A19,Materials!AI3:AI16)+SUMIF(Materials!$B3:$B16,Materials!$B19,Materials!AI3:AI16))</f>
        <v>0</v>
      </c>
      <c r="AJ19" s="4">
        <f>(SUMIF(Materials!$B3:$B16,Materials!$A19,Materials!AJ3:AJ16)+SUMIF(Materials!$B3:$B16,Materials!$B19,Materials!AJ3:AJ16))</f>
        <v>0</v>
      </c>
      <c r="AL19" s="4">
        <f>(SUMIF(Materials!$B3:$B16,Materials!$A19,Materials!AL3:AL16)+SUMIF(Materials!$B3:$B16,Materials!$B19,Materials!AL3:AL16))</f>
        <v>11</v>
      </c>
      <c r="AM19" s="4">
        <f>(SUMIF(Materials!$B3:$B16,Materials!$A19,Materials!AM3:AM16)+SUMIF(Materials!$B3:$B16,Materials!$B19,Materials!AM3:AM16))</f>
        <v>0</v>
      </c>
      <c r="AN19" s="4">
        <f>(SUMIF(Materials!$B3:$B16,Materials!$A19,Materials!AN3:AN16)+SUMIF(Materials!$B3:$B16,Materials!$B19,Materials!AN3:AN16))</f>
        <v>0</v>
      </c>
      <c r="AO19" s="4">
        <f>(SUMIF(Materials!$B3:$B16,Materials!$A19,Materials!AO3:AO16)+SUMIF(Materials!$B3:$B16,Materials!$B19,Materials!AO3:AO16))</f>
        <v>15</v>
      </c>
      <c r="AP19" s="4">
        <f>(SUMIF(Materials!$B3:$B16,Materials!$A19,Materials!AP3:AP16)+SUMIF(Materials!$B3:$B16,Materials!$B19,Materials!AP3:AP16))</f>
        <v>12</v>
      </c>
      <c r="AQ19" s="4">
        <f>(SUMIF(Materials!$B3:$B16,Materials!$A19,Materials!AQ3:AQ16)+SUMIF(Materials!$B3:$B16,Materials!$B19,Materials!AQ3:AQ16))</f>
        <v>24</v>
      </c>
      <c r="AR19" s="4">
        <f>(SUMIF(Materials!$B3:$B16,Materials!$A19,Materials!AR3:AR16)+SUMIF(Materials!$B3:$B16,Materials!$B19,Materials!AR3:AR16))</f>
        <v>0</v>
      </c>
      <c r="AS19" s="4">
        <f>(SUMIF(Materials!$B3:$B16,Materials!$A19,Materials!AS3:AS16)+SUMIF(Materials!$B3:$B16,Materials!$B19,Materials!AS3:AS16))</f>
        <v>0</v>
      </c>
      <c r="AT19" s="4">
        <f>(SUMIF(Materials!$B3:$B16,Materials!$A19,Materials!AT3:AT16)+SUMIF(Materials!$B3:$B16,Materials!$B19,Materials!AT3:AT16))</f>
        <v>24</v>
      </c>
      <c r="AU19" s="4">
        <f>(SUMIF(Materials!$B3:$B16,Materials!$A19,Materials!AU3:AU16)+SUMIF(Materials!$B3:$B16,Materials!$B19,Materials!AU3:AU16))</f>
        <v>0</v>
      </c>
      <c r="AV19" s="4">
        <f>(SUMIF(Materials!$B3:$B16,Materials!$A19,Materials!AV3:AV16)+SUMIF(Materials!$B3:$B16,Materials!$B19,Materials!AV3:AV16))</f>
        <v>0</v>
      </c>
      <c r="AW19" s="4">
        <f>(SUMIF(Materials!$B3:$B16,Materials!$A19,Materials!AW3:AW16)+SUMIF(Materials!$B3:$B16,Materials!$B19,Materials!AW3:AW16))</f>
        <v>0</v>
      </c>
      <c r="AX19" s="4">
        <f>(SUMIF(Materials!$B3:$B16,Materials!$A19,Materials!AX3:AX16)+SUMIF(Materials!$B3:$B16,Materials!$B19,Materials!AX3:AX16))</f>
        <v>0</v>
      </c>
      <c r="AY19" s="4">
        <f>(SUMIF(Materials!$B3:$B16,Materials!$A19,Materials!AY3:AY16)+SUMIF(Materials!$B3:$B16,Materials!$B19,Materials!AY3:AY16))</f>
        <v>12</v>
      </c>
      <c r="AZ19" s="4">
        <f>(SUMIF(Materials!$B3:$B16,Materials!$A19,Materials!AZ3:AZ16)+SUMIF(Materials!$B3:$B16,Materials!$B19,Materials!AZ3:AZ16))</f>
        <v>0</v>
      </c>
      <c r="BA19" s="4">
        <f>(SUMIF(Materials!$B3:$B16,Materials!$A19,Materials!BA3:BA16)+SUMIF(Materials!$B3:$B16,Materials!$B19,Materials!BA3:BA16))</f>
        <v>33</v>
      </c>
      <c r="BB19" s="4">
        <f>(SUMIF(Materials!$B3:$B16,Materials!$A19,Materials!BB3:BB16)+SUMIF(Materials!$B3:$B16,Materials!$B19,Materials!BB3:BB16))</f>
        <v>35</v>
      </c>
      <c r="BC19" s="4">
        <f>(SUMIF(Materials!$B3:$B16,Materials!$A19,Materials!BC3:BC16)+SUMIF(Materials!$B3:$B16,Materials!$B19,Materials!BC3:BC16))</f>
        <v>0</v>
      </c>
      <c r="BD19" s="4">
        <f>(SUMIF(Materials!$B3:$B16,Materials!$A19,Materials!BD3:BD16)+SUMIF(Materials!$B3:$B16,Materials!$B19,Materials!BD3:BD16))</f>
        <v>0</v>
      </c>
      <c r="BE19" s="4">
        <f>(SUMIF(Materials!$B3:$B16,Materials!$A19,Materials!BE3:BE16)+SUMIF(Materials!$B3:$B16,Materials!$B19,Materials!BE3:BE16))</f>
        <v>0</v>
      </c>
    </row>
  </sheetData>
  <sortState xmlns:xlrd2="http://schemas.microsoft.com/office/spreadsheetml/2017/richdata2" ref="A3:CN17">
    <sortCondition sortBy="cellColor" ref="B3:B17" dxfId="208"/>
    <sortCondition sortBy="cellColor" ref="B3:B17" dxfId="207"/>
    <sortCondition sortBy="cellColor" ref="B3:B17" dxfId="206"/>
  </sortState>
  <mergeCells count="3">
    <mergeCell ref="AL1:BE1"/>
    <mergeCell ref="P1:AK1"/>
    <mergeCell ref="E1:O1"/>
  </mergeCells>
  <conditionalFormatting sqref="B20:B1048576 A1:D1 B18 B3:B16">
    <cfRule type="containsText" dxfId="172" priority="16" operator="containsText" text="low">
      <formula>NOT(ISERROR(SEARCH("low",A1)))</formula>
    </cfRule>
    <cfRule type="containsText" dxfId="171" priority="17" operator="containsText" text="medium">
      <formula>NOT(ISERROR(SEARCH("medium",A1)))</formula>
    </cfRule>
    <cfRule type="containsText" dxfId="170" priority="18" operator="containsText" text="high">
      <formula>NOT(ISERROR(SEARCH("high",A1)))</formula>
    </cfRule>
  </conditionalFormatting>
  <conditionalFormatting sqref="B7">
    <cfRule type="containsText" dxfId="169" priority="1" operator="containsText" text="low">
      <formula>NOT(ISERROR(SEARCH("low",B7)))</formula>
    </cfRule>
    <cfRule type="containsText" dxfId="168" priority="2" operator="containsText" text="medium">
      <formula>NOT(ISERROR(SEARCH("medium",B7)))</formula>
    </cfRule>
    <cfRule type="containsText" dxfId="167" priority="3" operator="containsText" text="high">
      <formula>NOT(ISERROR(SEARCH("high",B7)))</formula>
    </cfRule>
  </conditionalFormatting>
  <dataValidations count="1">
    <dataValidation type="list" allowBlank="1" showInputMessage="1" showErrorMessage="1" sqref="B18:B1048576 B3:B16" xr:uid="{A84EFA38-3D7C-4E5E-BAE4-13E57B325839}">
      <formula1>"low,medium,high"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1B91-CF7F-4C95-895E-B310BF9DD617}">
  <dimension ref="B1:AA15"/>
  <sheetViews>
    <sheetView tabSelected="1" zoomScale="90" zoomScaleNormal="90" workbookViewId="0">
      <selection activeCell="D13" sqref="D13"/>
    </sheetView>
  </sheetViews>
  <sheetFormatPr defaultColWidth="5.77734375" defaultRowHeight="30" customHeight="1" x14ac:dyDescent="0.3"/>
  <cols>
    <col min="1" max="2" width="5.6640625" style="2" customWidth="1"/>
    <col min="3" max="4" width="7.77734375" style="2" customWidth="1"/>
    <col min="5" max="6" width="5.77734375" style="2"/>
    <col min="7" max="8" width="7.77734375" style="2" customWidth="1"/>
    <col min="9" max="10" width="5.77734375" style="2" customWidth="1"/>
    <col min="11" max="12" width="7.77734375" style="2" customWidth="1"/>
    <col min="13" max="14" width="5.77734375" style="2"/>
    <col min="15" max="16" width="7.77734375" style="2" customWidth="1"/>
    <col min="17" max="18" width="5.77734375" style="2"/>
    <col min="19" max="20" width="7.77734375" style="2" customWidth="1"/>
    <col min="21" max="16384" width="5.77734375" style="2"/>
  </cols>
  <sheetData>
    <row r="1" spans="2:27" ht="6.6" customHeight="1" x14ac:dyDescent="0.3"/>
    <row r="2" spans="2:27" ht="20.399999999999999" customHeight="1" x14ac:dyDescent="0.3">
      <c r="B2" s="45" t="s">
        <v>5</v>
      </c>
      <c r="C2" s="46"/>
      <c r="D2" s="47"/>
      <c r="F2" s="48" t="s">
        <v>2</v>
      </c>
      <c r="G2" s="49"/>
      <c r="H2" s="50"/>
      <c r="I2" s="5"/>
      <c r="J2" s="48" t="s">
        <v>9</v>
      </c>
      <c r="K2" s="49"/>
      <c r="L2" s="50"/>
      <c r="N2" s="51" t="s">
        <v>3</v>
      </c>
      <c r="O2" s="52"/>
      <c r="P2" s="53"/>
      <c r="R2" s="51" t="s">
        <v>10</v>
      </c>
      <c r="S2" s="52"/>
      <c r="T2" s="53"/>
    </row>
    <row r="3" spans="2:27" s="1" customFormat="1" ht="30" customHeight="1" x14ac:dyDescent="0.3">
      <c r="B3" s="3" t="s">
        <v>8</v>
      </c>
      <c r="C3" s="3" t="s">
        <v>6</v>
      </c>
      <c r="D3" s="3" t="s">
        <v>7</v>
      </c>
      <c r="F3" s="3" t="s">
        <v>8</v>
      </c>
      <c r="G3" s="3" t="s">
        <v>6</v>
      </c>
      <c r="H3" s="3" t="s">
        <v>7</v>
      </c>
      <c r="I3" s="5"/>
      <c r="J3" s="3" t="s">
        <v>8</v>
      </c>
      <c r="K3" s="3" t="s">
        <v>6</v>
      </c>
      <c r="L3" s="3" t="s">
        <v>7</v>
      </c>
      <c r="N3" s="3" t="s">
        <v>8</v>
      </c>
      <c r="O3" s="3" t="s">
        <v>6</v>
      </c>
      <c r="P3" s="3" t="s">
        <v>7</v>
      </c>
      <c r="R3" s="3" t="s">
        <v>8</v>
      </c>
      <c r="S3" s="3" t="s">
        <v>6</v>
      </c>
      <c r="T3" s="3" t="s">
        <v>7</v>
      </c>
      <c r="X3" s="41" t="s">
        <v>11</v>
      </c>
      <c r="Y3" s="42"/>
      <c r="Z3" s="43" t="s">
        <v>12</v>
      </c>
      <c r="AA3" s="44"/>
    </row>
    <row r="4" spans="2:27" ht="30" customHeight="1" x14ac:dyDescent="0.3">
      <c r="B4" s="7"/>
      <c r="C4" s="8">
        <f>IF(NOT($Z$3="none"),IF($Z$3="long_term",Materials!E19,SUMIF(Materials!$B$3:$B$16,$Z$3,Materials!E3:E16)),Materials!E$18)</f>
        <v>0</v>
      </c>
      <c r="D4" s="8">
        <v>10</v>
      </c>
      <c r="F4" s="7"/>
      <c r="G4" s="8">
        <f>IF(NOT($Z$3="none"),IF($Z$3="long_term",Materials!P19,SUMIF(Materials!$B$3:$B$16,$Z$3,Materials!P3:P16)),Materials!P$18)</f>
        <v>63</v>
      </c>
      <c r="H4" s="8">
        <v>108</v>
      </c>
      <c r="I4" s="5"/>
      <c r="J4" s="7"/>
      <c r="K4" s="8">
        <f>IF(NOT($Z$3="none"),IF($Z$3="long_term",Materials!AB19,SUMIF(Materials!$B$3:$B$16,$Z$3,Materials!AB3:AB16)),Materials!AB$18)</f>
        <v>0</v>
      </c>
      <c r="L4" s="8">
        <v>195</v>
      </c>
      <c r="N4" s="7"/>
      <c r="O4" s="8">
        <f>IF(NOT($Z$3="none"),IF($Z$3="long_term",Materials!AL19,SUMIF(Materials!$B$3:$B$16,$Z$3,Materials!AL3:AL16)),Materials!AL$18)</f>
        <v>3</v>
      </c>
      <c r="P4" s="8">
        <v>0</v>
      </c>
      <c r="R4" s="7"/>
      <c r="S4" s="8">
        <f>IF(NOT($Z$3="none"),IF($Z$3="long_term",Materials!AX19,SUMIF(Materials!$B$3:$B$16,$Z$3,Materials!AX3:AX16)),Materials!AX$18)</f>
        <v>0</v>
      </c>
      <c r="T4" s="8">
        <v>153</v>
      </c>
    </row>
    <row r="5" spans="2:27" ht="30" customHeight="1" x14ac:dyDescent="0.3">
      <c r="B5" s="7"/>
      <c r="C5" s="8">
        <f>IF(NOT($Z$3="none"),IF($Z$3="long_term",Materials!F19,SUMIF(Materials!$B$3:$B$16,$Z$3,Materials!F3:F16)),Materials!F$18)</f>
        <v>0</v>
      </c>
      <c r="D5" s="8">
        <v>36</v>
      </c>
      <c r="F5" s="7"/>
      <c r="G5" s="8">
        <f>IF(NOT($Z$3="none"),IF($Z$3="long_term",Materials!Q19,SUMIF(Materials!$B$3:$B$16,$Z$3,Materials!Q3:Q16)),Materials!Q$18)</f>
        <v>0</v>
      </c>
      <c r="H5" s="8">
        <v>6</v>
      </c>
      <c r="I5" s="5"/>
      <c r="J5" s="7"/>
      <c r="K5" s="8">
        <f>IF(NOT($Z$3="none"),IF($Z$3="long_term",Materials!AC19,SUMIF(Materials!$B$3:$B$16,$Z$3,Materials!AC3:AC16)),Materials!AC$18)</f>
        <v>0</v>
      </c>
      <c r="L5" s="8">
        <v>121</v>
      </c>
      <c r="N5" s="7"/>
      <c r="O5" s="8">
        <f>IF(NOT($Z$3="none"),IF($Z$3="long_term",Materials!AM19,SUMIF(Materials!$B$3:$B$16,$Z$3,Materials!AM3:AM16)),Materials!AM$18)</f>
        <v>0</v>
      </c>
      <c r="P5" s="8">
        <v>75</v>
      </c>
      <c r="R5" s="7"/>
      <c r="S5" s="8">
        <f>IF(NOT($Z$3="none"),IF($Z$3="long_term",Materials!AY19,SUMIF(Materials!$B$3:$B$16,$Z$3,Materials!AY3:AY16)),Materials!AY$18)</f>
        <v>0</v>
      </c>
      <c r="T5" s="8">
        <v>123</v>
      </c>
    </row>
    <row r="6" spans="2:27" ht="30" customHeight="1" x14ac:dyDescent="0.3">
      <c r="B6" s="7"/>
      <c r="C6" s="8">
        <f>IF(NOT($Z$3="none"),IF($Z$3="long_term",Materials!G19,SUMIF(Materials!$B$3:$B$16,$Z$3,Materials!G3:G16)),Materials!G$18)</f>
        <v>0</v>
      </c>
      <c r="D6" s="8">
        <v>5</v>
      </c>
      <c r="F6" s="7"/>
      <c r="G6" s="8">
        <f>IF(NOT($Z$3="none"),IF($Z$3="long_term",Materials!R19,SUMIF(Materials!$B$3:$B$16,$Z$3,Materials!R3:R16)),Materials!R$18)</f>
        <v>0</v>
      </c>
      <c r="H6" s="8">
        <v>61</v>
      </c>
      <c r="I6" s="5"/>
      <c r="J6" s="7"/>
      <c r="K6" s="8">
        <f>IF(NOT($Z$3="none"),IF($Z$3="long_term",Materials!AD19,SUMIF(Materials!$B$3:$B$16,$Z$3,Materials!AD3:AD16)),Materials!AD$18)</f>
        <v>0</v>
      </c>
      <c r="L6" s="8">
        <v>256</v>
      </c>
      <c r="N6" s="7"/>
      <c r="O6" s="8">
        <f>IF(NOT($Z$3="none"),IF($Z$3="long_term",Materials!AN19,SUMIF(Materials!$B$3:$B$16,$Z$3,Materials!AN3:AN16)),Materials!AN$18)</f>
        <v>0</v>
      </c>
      <c r="P6" s="8">
        <v>136</v>
      </c>
      <c r="R6" s="7"/>
      <c r="S6" s="8">
        <f>IF(NOT($Z$3="none"),IF($Z$3="long_term",Materials!AZ19,SUMIF(Materials!$B$3:$B$16,$Z$3,Materials!AZ3:AZ16)),Materials!AZ$18)</f>
        <v>0</v>
      </c>
      <c r="T6" s="8">
        <v>23</v>
      </c>
    </row>
    <row r="7" spans="2:27" ht="30" customHeight="1" x14ac:dyDescent="0.3">
      <c r="B7" s="7"/>
      <c r="C7" s="8">
        <f>IF(NOT($Z$3="none"),IF($Z$3="long_term",Materials!H19,SUMIF(Materials!$B$3:$B$16,$Z$3,Materials!H3:H16)),Materials!H$18)</f>
        <v>0</v>
      </c>
      <c r="D7" s="8">
        <v>39</v>
      </c>
      <c r="F7" s="7"/>
      <c r="G7" s="8">
        <f>IF(NOT($Z$3="none"),IF($Z$3="long_term",Materials!LT19,SUMIF(Materials!$B$3:$B$16,$Z$3,Materials!S3:S16)),Materials!S$18)</f>
        <v>0</v>
      </c>
      <c r="H7" s="8">
        <v>305</v>
      </c>
      <c r="I7" s="5"/>
      <c r="J7" s="7"/>
      <c r="K7" s="8">
        <f>IF(NOT($Z$3="none"),IF($Z$3="long_term",Materials!AE19,SUMIF(Materials!$B$3:$B$16,$Z$3,Materials!AE3:AE16)),Materials!AE$18)</f>
        <v>0</v>
      </c>
      <c r="L7" s="8">
        <v>53</v>
      </c>
      <c r="N7" s="7"/>
      <c r="O7" s="8">
        <f>IF(NOT($Z$3="none"),IF($Z$3="long_term",Materials!AO19,SUMIF(Materials!$B$3:$B$16,$Z$3,Materials!AO3:AO16)),Materials!AO$18)</f>
        <v>0</v>
      </c>
      <c r="P7" s="8">
        <v>51</v>
      </c>
      <c r="R7" s="7"/>
      <c r="S7" s="8">
        <f>IF(NOT($Z$3="none"),IF($Z$3="long_term",Materials!BA19,SUMIF(Materials!$B$3:$B$16,$Z$3,Materials!BA3:BA16)),Materials!BA$18)</f>
        <v>33</v>
      </c>
      <c r="T7" s="8">
        <v>44</v>
      </c>
    </row>
    <row r="8" spans="2:27" ht="30" customHeight="1" x14ac:dyDescent="0.3">
      <c r="B8" s="7"/>
      <c r="C8" s="8">
        <f>IF(NOT($Z$3="none"),IF($Z$3="long_term",Materials!I19,SUMIF(Materials!$B$3:$B$16,$Z$3,Materials!I3:I16)),Materials!I$18)</f>
        <v>0</v>
      </c>
      <c r="D8" s="8">
        <v>17</v>
      </c>
      <c r="F8" s="7"/>
      <c r="G8" s="8">
        <f>IF(NOT($Z$3="none"),IF($Z$3="long_term",Materials!T19,SUMIF(Materials!$B$3:$B$16,$Z$3,Materials!T3:T16)),Materials!T$18)</f>
        <v>0</v>
      </c>
      <c r="H8" s="8">
        <v>76</v>
      </c>
      <c r="I8" s="5"/>
      <c r="J8" s="7"/>
      <c r="K8" s="8">
        <f>IF(NOT($Z$3="none"),IF($Z$3="long_term",Materials!AF19,SUMIF(Materials!$B$3:$B$16,$Z$3,Materials!AF3:AF16)),Materials!AF$18)</f>
        <v>0</v>
      </c>
      <c r="L8" s="8">
        <v>10</v>
      </c>
      <c r="N8" s="7"/>
      <c r="O8" s="8">
        <f>IF(NOT($Z$3="none"),IF($Z$3="long_term",Materials!AP19,SUMIF(Materials!$B$3:$B$16,$Z$3,Materials!AP3:AP16)),Materials!AP$18)</f>
        <v>6</v>
      </c>
      <c r="P8" s="8">
        <v>35</v>
      </c>
      <c r="R8" s="7"/>
      <c r="S8" s="8">
        <f>IF(NOT($Z$3="none"),IF($Z$3="long_term",Materials!BB19,SUMIF(Materials!$B$3:$B$16,$Z$3,Materials!BB3:BB16)),Materials!BB$18)</f>
        <v>35</v>
      </c>
      <c r="T8" s="8">
        <v>21</v>
      </c>
      <c r="X8"/>
    </row>
    <row r="9" spans="2:27" ht="30" customHeight="1" x14ac:dyDescent="0.3">
      <c r="B9" s="7"/>
      <c r="C9" s="8">
        <f>IF(NOT($Z$3="none"),IF($Z$3="long_term",Materials!J19,SUMIF(Materials!$B$3:$B$16,$Z$3,Materials!J3:J16)),Materials!J$18)</f>
        <v>0</v>
      </c>
      <c r="D9" s="8">
        <v>64</v>
      </c>
      <c r="F9" s="7"/>
      <c r="G9" s="8">
        <f>IF(NOT($Z$3="none"),IF($Z$3="long_term",Materials!U19,SUMIF(Materials!$B$3:$B$16,$Z$3,Materials!U3:U16)),Materials!U$18)</f>
        <v>0</v>
      </c>
      <c r="H9" s="8">
        <v>68</v>
      </c>
      <c r="I9" s="5"/>
      <c r="J9" s="7"/>
      <c r="K9" s="8">
        <f>IF(NOT($Z$3="none"),IF($Z$3="long_term",Materials!AG19,SUMIF(Materials!$B$3:$B$16,$Z$3,Materials!AG3:AG16)),Materials!AG$18)</f>
        <v>0</v>
      </c>
      <c r="L9" s="8">
        <v>63</v>
      </c>
      <c r="N9" s="7"/>
      <c r="O9" s="8">
        <f>IF(NOT($Z$3="none"),IF($Z$3="long_term",Materials!AQ19,SUMIF(Materials!$B$3:$B$16,$Z$3,Materials!AQ3:AQ16)),Materials!AQ$18)</f>
        <v>0</v>
      </c>
      <c r="P9" s="8">
        <v>139</v>
      </c>
      <c r="R9" s="7"/>
      <c r="S9" s="8">
        <f>IF(NOT($Z$3="none"),IF($Z$3="long_term",Materials!BC19,SUMIF(Materials!$B$3:$B$16,$Z$3,Materials!BC3:BC16)),Materials!BC$18)</f>
        <v>0</v>
      </c>
      <c r="T9" s="8">
        <v>12</v>
      </c>
    </row>
    <row r="10" spans="2:27" ht="30" customHeight="1" x14ac:dyDescent="0.3">
      <c r="B10" s="7"/>
      <c r="C10" s="8">
        <f>IF(NOT($Z$3="none"),IF($Z$3="long_term",Materials!K19,SUMIF(Materials!$B$3:$B$16,$Z$3,Materials!K3:K16)),Materials!K$18)</f>
        <v>0</v>
      </c>
      <c r="D10" s="8">
        <v>120</v>
      </c>
      <c r="F10" s="7"/>
      <c r="G10" s="8">
        <f>IF(NOT($Z$3="none"),IF($Z$3="long_term",Materials!V19,SUMIF(Materials!$B$3:$B$16,$Z$3,Materials!V3:V16)),Materials!V$18)</f>
        <v>55</v>
      </c>
      <c r="H10" s="8">
        <v>136</v>
      </c>
      <c r="I10" s="5"/>
      <c r="J10" s="7"/>
      <c r="K10" s="8">
        <f>IF(NOT($Z$3="none"),IF($Z$3="long_term",Materials!AH19,SUMIF(Materials!$B$3:$B$16,$Z$3,Materials!AH3:AH16)),Materials!AH$18)</f>
        <v>0</v>
      </c>
      <c r="L10" s="8">
        <v>23</v>
      </c>
      <c r="N10" s="7"/>
      <c r="O10" s="8">
        <f>IF(NOT($Z$3="none"),IF($Z$3="long_term",Materials!AR19,SUMIF(Materials!$B$3:$B$16,$Z$3,Materials!AR3:AR16)),Materials!AR$18)</f>
        <v>0</v>
      </c>
      <c r="P10" s="8">
        <v>62</v>
      </c>
      <c r="R10" s="7"/>
      <c r="S10" s="8">
        <f>IF(NOT($Z$3="none"),IF($Z$3="long_term",Materials!BD19,SUMIF(Materials!$B$3:$B$16,$Z$3,Materials!BD3:BD16)),Materials!BD$18)</f>
        <v>0</v>
      </c>
      <c r="T10" s="8">
        <v>0</v>
      </c>
    </row>
    <row r="11" spans="2:27" ht="30" customHeight="1" x14ac:dyDescent="0.3">
      <c r="B11" s="7"/>
      <c r="C11" s="8">
        <f>IF(NOT($Z$3="none"),IF($Z$3="long_term",Materials!M19,SUMIF(Materials!$B$3:$B$16,$Z$3,Materials!M3:M16)),Materials!M$18)</f>
        <v>0</v>
      </c>
      <c r="D11" s="8">
        <v>28</v>
      </c>
      <c r="F11" s="7"/>
      <c r="G11" s="8">
        <f>IF(NOT($Z$3="none"),IF($Z$3="long_term",Materials!W19,SUMIF(Materials!$B$3:$B$16,$Z$3,Materials!W3:W16)),Materials!W$18)</f>
        <v>0</v>
      </c>
      <c r="H11" s="8">
        <v>68</v>
      </c>
      <c r="I11" s="5"/>
      <c r="J11" s="7"/>
      <c r="K11" s="8">
        <f>IF(NOT($Z$3="none"),IF($Z$3="long_term",Materials!AI19,SUMIF(Materials!$B$3:$B$16,$Z$3,Materials!AI3:AI16)),Materials!AI$18)</f>
        <v>0</v>
      </c>
      <c r="L11" s="8">
        <v>0</v>
      </c>
      <c r="N11" s="7"/>
      <c r="O11" s="8">
        <f>IF(NOT($Z$3="none"),IF($Z$3="long_term",Materials!AS19,SUMIF(Materials!$B$3:$B$16,$Z$3,Materials!AS3:AS16)),Materials!AS$18)</f>
        <v>0</v>
      </c>
      <c r="P11" s="8">
        <v>177</v>
      </c>
      <c r="R11" s="7"/>
      <c r="S11" s="8"/>
      <c r="T11" s="8"/>
    </row>
    <row r="12" spans="2:27" ht="30" customHeight="1" x14ac:dyDescent="0.3">
      <c r="B12" s="7"/>
      <c r="C12" s="8">
        <f>IF(NOT($Z$3="none"),IF($Z$3="long_term",Materials!L19,SUMIF(Materials!$B$3:$B$16,$Z$3,Materials!L3:L16)),Materials!L$18)</f>
        <v>0</v>
      </c>
      <c r="D12" s="8">
        <v>57</v>
      </c>
      <c r="F12" s="7"/>
      <c r="G12" s="8">
        <f>IF(NOT($Z$3="none"),IF($Z$3="long_term",Materials!X19,SUMIF(Materials!$B$3:$B$16,$Z$3,Materials!X3:X16)),Materials!X$18)</f>
        <v>0</v>
      </c>
      <c r="H12" s="8">
        <v>286</v>
      </c>
      <c r="I12" s="5"/>
      <c r="J12" s="7"/>
      <c r="K12" s="8">
        <f>IF(NOT($Z$3="none"),IF($Z$3="long_term",Materials!AJ19,SUMIF(Materials!$B$3:$B$16,$Z$3,Materials!AJ3:AJ16)),Materials!AJ$18)</f>
        <v>0</v>
      </c>
      <c r="L12" s="8">
        <v>0</v>
      </c>
      <c r="N12" s="7"/>
      <c r="O12" s="8">
        <f>IF(NOT($Z$3="none"),IF($Z$3="long_term",Materials!AT19,SUMIF(Materials!$B$3:$B$16,$Z$3,Materials!AT3:AT16)),Materials!AT$18)</f>
        <v>0</v>
      </c>
      <c r="P12" s="8">
        <v>149</v>
      </c>
      <c r="R12" s="7"/>
      <c r="S12" s="8"/>
      <c r="T12" s="8"/>
    </row>
    <row r="13" spans="2:27" ht="30" customHeight="1" x14ac:dyDescent="0.3">
      <c r="B13" s="7"/>
      <c r="C13" s="8">
        <f>IF(NOT($Z$3="none"),IF($Z$3="long_term",Materials!N19,SUMIF(Materials!$B$3:$B$16,$Z$3,Materials!N3:N16)),Materials!N$18)</f>
        <v>0</v>
      </c>
      <c r="D13" s="8">
        <v>0</v>
      </c>
      <c r="F13" s="7"/>
      <c r="G13" s="8">
        <f>IF(NOT($Z$3="none"),IF($Z$3="long_term",Materials!Y19,SUMIF(Materials!$B$3:$B$16,$Z$3,Materials!Y3:Y16)),Materials!Y$18)</f>
        <v>0</v>
      </c>
      <c r="H13" s="8">
        <v>111</v>
      </c>
      <c r="I13" s="5"/>
      <c r="J13" s="7"/>
      <c r="K13" s="8"/>
      <c r="L13" s="8"/>
      <c r="N13" s="7"/>
      <c r="O13" s="8">
        <f>IF(NOT($Z$3="none"),IF($Z$3="long_term",Materials!AU19,SUMIF(Materials!$B$3:$B$16,$Z$3,Materials!AU3:AU16)),Materials!AU$18)</f>
        <v>0</v>
      </c>
      <c r="P13" s="8">
        <v>111</v>
      </c>
      <c r="R13" s="7"/>
      <c r="S13" s="8"/>
      <c r="T13" s="8"/>
    </row>
    <row r="14" spans="2:27" ht="30" customHeight="1" x14ac:dyDescent="0.3">
      <c r="B14" s="7"/>
      <c r="C14" s="8"/>
      <c r="D14" s="8"/>
      <c r="F14" s="7"/>
      <c r="G14" s="8">
        <f>IF(NOT($Z$3="none"),IF($Z$3="long_term",Materials!Z19,SUMIF(Materials!$B$3:$B$16,$Z$3,Materials!Z3:Z16)),Materials!Z$18)</f>
        <v>0</v>
      </c>
      <c r="H14" s="8">
        <v>208</v>
      </c>
      <c r="I14" s="5"/>
      <c r="J14" s="7"/>
      <c r="K14" s="8"/>
      <c r="L14" s="8"/>
      <c r="N14" s="7"/>
      <c r="O14" s="8">
        <f>IF(NOT($Z$3="none"),IF($Z$3="long_term",Materials!AV19,SUMIF(Materials!$B$3:$B$16,$Z$3,Materials!AV3:AV16)),Materials!AV$18)</f>
        <v>0</v>
      </c>
      <c r="P14" s="8">
        <v>138</v>
      </c>
      <c r="R14" s="7"/>
      <c r="S14" s="8"/>
      <c r="T14" s="8"/>
    </row>
    <row r="15" spans="2:27" ht="30" customHeight="1" x14ac:dyDescent="0.3">
      <c r="B15" s="7"/>
      <c r="C15" s="8"/>
      <c r="D15" s="8"/>
      <c r="F15" s="7"/>
      <c r="G15" s="8">
        <f>IF(NOT($Z$3="none"),IF($Z$3="long_term",Materials!AA19,SUMIF(Materials!$B$3:$B$16,$Z$3,Materials!AA3:AA16)),Materials!AA$18)</f>
        <v>0</v>
      </c>
      <c r="H15" s="8">
        <v>99</v>
      </c>
      <c r="I15" s="5"/>
      <c r="J15" s="7"/>
      <c r="K15" s="8"/>
      <c r="L15" s="8"/>
      <c r="N15" s="7"/>
      <c r="O15" s="8">
        <f>IF(NOT($Z$3="none"),IF($Z$3="long_term",Materials!AW19,SUMIF(Materials!$B$3:$B$16,$Z$3,Materials!AW3:AW16)),Materials!AW$18)</f>
        <v>0</v>
      </c>
      <c r="P15" s="8">
        <v>155</v>
      </c>
      <c r="R15" s="7"/>
      <c r="S15" s="8"/>
      <c r="T15" s="8"/>
    </row>
  </sheetData>
  <mergeCells count="7">
    <mergeCell ref="X3:Y3"/>
    <mergeCell ref="Z3:AA3"/>
    <mergeCell ref="B2:D2"/>
    <mergeCell ref="F2:H2"/>
    <mergeCell ref="N2:P2"/>
    <mergeCell ref="J2:L2"/>
    <mergeCell ref="R2:T2"/>
  </mergeCells>
  <conditionalFormatting sqref="T11:T15">
    <cfRule type="expression" dxfId="166" priority="534">
      <formula>AND(S11&gt;0,T11&lt;S11)</formula>
    </cfRule>
    <cfRule type="expression" dxfId="165" priority="535">
      <formula>AND(S11&gt;0,T11&gt;=S11)</formula>
    </cfRule>
  </conditionalFormatting>
  <conditionalFormatting sqref="X3">
    <cfRule type="expression" dxfId="164" priority="532">
      <formula>AND(W3&gt;0,X3&lt;W3)</formula>
    </cfRule>
    <cfRule type="expression" dxfId="163" priority="533">
      <formula>AND(W3&gt;0,X3&gt;=W3)</formula>
    </cfRule>
  </conditionalFormatting>
  <conditionalFormatting sqref="Z3:AA3">
    <cfRule type="containsText" dxfId="162" priority="528" operator="containsText" text="long_term">
      <formula>NOT(ISERROR(SEARCH("long_term",Z3)))</formula>
    </cfRule>
    <cfRule type="containsText" dxfId="161" priority="529" operator="containsText" text="high">
      <formula>NOT(ISERROR(SEARCH("high",Z3)))</formula>
    </cfRule>
    <cfRule type="containsText" dxfId="160" priority="530" operator="containsText" text="medium">
      <formula>NOT(ISERROR(SEARCH("medium",Z3)))</formula>
    </cfRule>
    <cfRule type="containsText" dxfId="159" priority="531" operator="containsText" text="low">
      <formula>NOT(ISERROR(SEARCH("low",Z3)))</formula>
    </cfRule>
  </conditionalFormatting>
  <conditionalFormatting sqref="H7">
    <cfRule type="expression" dxfId="158" priority="277">
      <formula>AND(G7&gt;0,H7&gt;=G7)</formula>
    </cfRule>
    <cfRule type="expression" dxfId="157" priority="278">
      <formula>AND(G7&gt;0,H7&lt;G7,H7&gt;(G7-5))</formula>
    </cfRule>
    <cfRule type="expression" dxfId="156" priority="279">
      <formula>AND(G7&gt;0,H7&lt;G7)</formula>
    </cfRule>
  </conditionalFormatting>
  <conditionalFormatting sqref="L15">
    <cfRule type="expression" dxfId="155" priority="316">
      <formula>AND(K15&gt;0,L15&gt;=K15)</formula>
    </cfRule>
    <cfRule type="expression" dxfId="154" priority="317">
      <formula>AND(K15&gt;0,L15&lt;K15,L15&gt;(K15-5))</formula>
    </cfRule>
    <cfRule type="expression" dxfId="153" priority="318">
      <formula>AND(K15&gt;0,L15&lt;K15)</formula>
    </cfRule>
  </conditionalFormatting>
  <conditionalFormatting sqref="H6">
    <cfRule type="expression" dxfId="152" priority="280">
      <formula>AND(G6&gt;0,H6&gt;=G6)</formula>
    </cfRule>
    <cfRule type="expression" dxfId="151" priority="281">
      <formula>AND(G6&gt;0,H6&lt;G6,H6&gt;(G6-5))</formula>
    </cfRule>
    <cfRule type="expression" dxfId="150" priority="282">
      <formula>AND(G6&gt;0,H6&lt;G6)</formula>
    </cfRule>
  </conditionalFormatting>
  <conditionalFormatting sqref="L13">
    <cfRule type="expression" dxfId="149" priority="169">
      <formula>AND(K13&gt;0,L13&gt;=K13)</formula>
    </cfRule>
    <cfRule type="expression" dxfId="148" priority="170">
      <formula>AND(K13&gt;0,L13&lt;K13,L13&gt;(K13-5))</formula>
    </cfRule>
    <cfRule type="expression" dxfId="147" priority="171">
      <formula>AND(K13&gt;0,L13&lt;K13)</formula>
    </cfRule>
  </conditionalFormatting>
  <conditionalFormatting sqref="L14">
    <cfRule type="expression" dxfId="146" priority="166">
      <formula>AND(K14&gt;0,L14&gt;=K14)</formula>
    </cfRule>
    <cfRule type="expression" dxfId="145" priority="167">
      <formula>AND(K14&gt;0,L14&lt;K14,L14&gt;(K14-5))</formula>
    </cfRule>
    <cfRule type="expression" dxfId="144" priority="168">
      <formula>AND(K14&gt;0,L14&lt;K14)</formula>
    </cfRule>
  </conditionalFormatting>
  <conditionalFormatting sqref="D4 D11">
    <cfRule type="expression" dxfId="143" priority="148">
      <formula>AND(C4&gt;0,D4&gt;=C4)</formula>
    </cfRule>
    <cfRule type="expression" dxfId="142" priority="149">
      <formula>AND(C4&gt;0,D4&lt;C4,D4&gt;(C4-11))</formula>
    </cfRule>
    <cfRule type="expression" dxfId="141" priority="150">
      <formula>AND(C4&gt;0,D4&lt;C4)</formula>
    </cfRule>
  </conditionalFormatting>
  <conditionalFormatting sqref="D5">
    <cfRule type="expression" dxfId="140" priority="145">
      <formula>AND(C5&gt;0,D5&gt;=C5)</formula>
    </cfRule>
    <cfRule type="expression" dxfId="139" priority="146">
      <formula>AND(C5&gt;0,D5&lt;C5,D5&gt;(C5-11))</formula>
    </cfRule>
    <cfRule type="expression" dxfId="138" priority="147">
      <formula>AND(C5&gt;0,D5&lt;C5)</formula>
    </cfRule>
  </conditionalFormatting>
  <conditionalFormatting sqref="D6">
    <cfRule type="expression" dxfId="137" priority="142">
      <formula>AND(C6&gt;0,D6&gt;=C6)</formula>
    </cfRule>
    <cfRule type="expression" dxfId="136" priority="143">
      <formula>AND(C6&gt;0,D6&lt;C6,D6&gt;(C6-11))</formula>
    </cfRule>
    <cfRule type="expression" dxfId="135" priority="144">
      <formula>AND(C6&gt;0,D6&lt;C6)</formula>
    </cfRule>
  </conditionalFormatting>
  <conditionalFormatting sqref="D7">
    <cfRule type="expression" dxfId="134" priority="139">
      <formula>AND(C7&gt;0,D7&gt;=C7)</formula>
    </cfRule>
    <cfRule type="expression" dxfId="133" priority="140">
      <formula>AND(C7&gt;0,D7&lt;C7,D7&gt;(C7-11))</formula>
    </cfRule>
    <cfRule type="expression" dxfId="132" priority="141">
      <formula>AND(C7&gt;0,D7&lt;C7)</formula>
    </cfRule>
  </conditionalFormatting>
  <conditionalFormatting sqref="D8">
    <cfRule type="expression" dxfId="131" priority="136">
      <formula>AND(C8&gt;0,D8&gt;=C8)</formula>
    </cfRule>
    <cfRule type="expression" dxfId="130" priority="137">
      <formula>AND(C8&gt;0,D8&lt;C8,D8&gt;(C8-11))</formula>
    </cfRule>
    <cfRule type="expression" dxfId="129" priority="138">
      <formula>AND(C8&gt;0,D8&lt;C8)</formula>
    </cfRule>
  </conditionalFormatting>
  <conditionalFormatting sqref="D9">
    <cfRule type="expression" dxfId="128" priority="133">
      <formula>AND(C9&gt;0,D9&gt;=C9)</formula>
    </cfRule>
    <cfRule type="expression" dxfId="127" priority="134">
      <formula>AND(C9&gt;0,D9&lt;C9,D9&gt;(C9-11))</formula>
    </cfRule>
    <cfRule type="expression" dxfId="126" priority="135">
      <formula>AND(C9&gt;0,D9&lt;C9)</formula>
    </cfRule>
  </conditionalFormatting>
  <conditionalFormatting sqref="D10">
    <cfRule type="expression" dxfId="125" priority="130">
      <formula>AND(C10&gt;0,D10&gt;=C10)</formula>
    </cfRule>
    <cfRule type="expression" dxfId="124" priority="131">
      <formula>AND(C10&gt;0,D10&lt;C10,D10&gt;(C10-11))</formula>
    </cfRule>
    <cfRule type="expression" dxfId="123" priority="132">
      <formula>AND(C10&gt;0,D10&lt;C10)</formula>
    </cfRule>
  </conditionalFormatting>
  <conditionalFormatting sqref="D12">
    <cfRule type="expression" dxfId="122" priority="127">
      <formula>AND(C12&gt;0,D12&gt;=C12)</formula>
    </cfRule>
    <cfRule type="expression" dxfId="121" priority="128">
      <formula>AND(C12&gt;0,D12&lt;C12,D12&gt;(C12-11))</formula>
    </cfRule>
    <cfRule type="expression" dxfId="120" priority="129">
      <formula>AND(C12&gt;0,D12&lt;C12)</formula>
    </cfRule>
  </conditionalFormatting>
  <conditionalFormatting sqref="H4">
    <cfRule type="expression" dxfId="119" priority="124">
      <formula>AND(G4&gt;0,H4&gt;=G4)</formula>
    </cfRule>
    <cfRule type="expression" dxfId="118" priority="125">
      <formula>AND(G4&gt;0,H4&lt;G4,H4&gt;(G4-6))</formula>
    </cfRule>
    <cfRule type="expression" dxfId="117" priority="126">
      <formula>AND(G4&gt;0,H4&lt;G4)</formula>
    </cfRule>
  </conditionalFormatting>
  <conditionalFormatting sqref="H5">
    <cfRule type="expression" dxfId="116" priority="121">
      <formula>AND(G5&gt;0,H5&gt;=G5)</formula>
    </cfRule>
    <cfRule type="expression" dxfId="115" priority="122">
      <formula>AND(G5&gt;0,H5&lt;G5,H5&gt;(G5-6))</formula>
    </cfRule>
    <cfRule type="expression" dxfId="114" priority="123">
      <formula>AND(G5&gt;0,H5&lt;G5)</formula>
    </cfRule>
  </conditionalFormatting>
  <conditionalFormatting sqref="H9">
    <cfRule type="expression" dxfId="113" priority="118">
      <formula>AND(G9&gt;0,H9&gt;=G9)</formula>
    </cfRule>
    <cfRule type="expression" dxfId="112" priority="119">
      <formula>AND(G9&gt;0,H9&lt;G9,H9&gt;(G9-6))</formula>
    </cfRule>
    <cfRule type="expression" dxfId="111" priority="120">
      <formula>AND(G9&gt;0,H9&lt;G9)</formula>
    </cfRule>
  </conditionalFormatting>
  <conditionalFormatting sqref="H8">
    <cfRule type="expression" dxfId="110" priority="115">
      <formula>AND(G8&gt;0,H8&gt;=G8)</formula>
    </cfRule>
    <cfRule type="expression" dxfId="109" priority="116">
      <formula>AND(G8&gt;0,H8&lt;G8,H8&gt;(G8-6))</formula>
    </cfRule>
    <cfRule type="expression" dxfId="108" priority="117">
      <formula>AND(G8&gt;0,H8&lt;G8)</formula>
    </cfRule>
  </conditionalFormatting>
  <conditionalFormatting sqref="H10">
    <cfRule type="expression" dxfId="107" priority="112">
      <formula>AND(G10&gt;0,H10&gt;=G10)</formula>
    </cfRule>
    <cfRule type="expression" dxfId="106" priority="113">
      <formula>AND(G10&gt;0,H10&lt;G10,H10&gt;(G10-6))</formula>
    </cfRule>
    <cfRule type="expression" dxfId="105" priority="114">
      <formula>AND(G10&gt;0,H10&lt;G10)</formula>
    </cfRule>
  </conditionalFormatting>
  <conditionalFormatting sqref="D13:D15">
    <cfRule type="expression" dxfId="104" priority="100">
      <formula>AND(C13&gt;0,D13&gt;=C13)</formula>
    </cfRule>
    <cfRule type="expression" dxfId="103" priority="101">
      <formula>AND(C13&gt;0,D13&lt;C13,D13&gt;(C13-11))</formula>
    </cfRule>
    <cfRule type="expression" dxfId="102" priority="102">
      <formula>AND(C13&gt;0,D13&lt;C13)</formula>
    </cfRule>
  </conditionalFormatting>
  <conditionalFormatting sqref="H11">
    <cfRule type="expression" dxfId="101" priority="97">
      <formula>AND(G11&gt;0,H11&gt;=G11)</formula>
    </cfRule>
    <cfRule type="expression" dxfId="100" priority="98">
      <formula>AND(G11&gt;0,H11&lt;G11,H11&gt;(G11-6))</formula>
    </cfRule>
    <cfRule type="expression" dxfId="99" priority="99">
      <formula>AND(G11&gt;0,H11&lt;G11)</formula>
    </cfRule>
  </conditionalFormatting>
  <conditionalFormatting sqref="H12">
    <cfRule type="expression" dxfId="98" priority="94">
      <formula>AND(G12&gt;0,H12&gt;=G12)</formula>
    </cfRule>
    <cfRule type="expression" dxfId="97" priority="95">
      <formula>AND(G12&gt;0,H12&lt;G12,H12&gt;(G12-6))</formula>
    </cfRule>
    <cfRule type="expression" dxfId="96" priority="96">
      <formula>AND(G12&gt;0,H12&lt;G12)</formula>
    </cfRule>
  </conditionalFormatting>
  <conditionalFormatting sqref="H13">
    <cfRule type="expression" dxfId="95" priority="91">
      <formula>AND(G13&gt;0,H13&gt;=G13)</formula>
    </cfRule>
    <cfRule type="expression" dxfId="94" priority="92">
      <formula>AND(G13&gt;0,H13&lt;G13,H13&gt;(G13-6))</formula>
    </cfRule>
    <cfRule type="expression" dxfId="93" priority="93">
      <formula>AND(G13&gt;0,H13&lt;G13)</formula>
    </cfRule>
  </conditionalFormatting>
  <conditionalFormatting sqref="H14">
    <cfRule type="expression" dxfId="92" priority="88">
      <formula>AND(G14&gt;0,H14&gt;=G14)</formula>
    </cfRule>
    <cfRule type="expression" dxfId="91" priority="89">
      <formula>AND(G14&gt;0,H14&lt;G14,H14&gt;(G14-6))</formula>
    </cfRule>
    <cfRule type="expression" dxfId="90" priority="90">
      <formula>AND(G14&gt;0,H14&lt;G14)</formula>
    </cfRule>
  </conditionalFormatting>
  <conditionalFormatting sqref="H15">
    <cfRule type="expression" dxfId="89" priority="85">
      <formula>AND(G15&gt;0,H15&gt;=G15)</formula>
    </cfRule>
    <cfRule type="expression" dxfId="88" priority="86">
      <formula>AND(G15&gt;0,H15&lt;G15,H15&gt;(G15-6))</formula>
    </cfRule>
    <cfRule type="expression" dxfId="87" priority="87">
      <formula>AND(G15&gt;0,H15&lt;G15)</formula>
    </cfRule>
  </conditionalFormatting>
  <conditionalFormatting sqref="L4">
    <cfRule type="expression" dxfId="86" priority="82">
      <formula>AND(K4&gt;0,L4&gt;=K4)</formula>
    </cfRule>
    <cfRule type="expression" dxfId="85" priority="83">
      <formula>AND(K4&gt;0,L4&lt;K4,L4&gt;(K4-6))</formula>
    </cfRule>
    <cfRule type="expression" dxfId="84" priority="84">
      <formula>AND(K4&gt;0,L4&lt;K4)</formula>
    </cfRule>
  </conditionalFormatting>
  <conditionalFormatting sqref="L5">
    <cfRule type="expression" dxfId="83" priority="79">
      <formula>AND(K5&gt;0,L5&gt;=K5)</formula>
    </cfRule>
    <cfRule type="expression" dxfId="82" priority="80">
      <formula>AND(K5&gt;0,L5&lt;K5,L5&gt;(K5-6))</formula>
    </cfRule>
    <cfRule type="expression" dxfId="81" priority="81">
      <formula>AND(K5&gt;0,L5&lt;K5)</formula>
    </cfRule>
  </conditionalFormatting>
  <conditionalFormatting sqref="L6">
    <cfRule type="expression" dxfId="80" priority="76">
      <formula>AND(K6&gt;0,L6&gt;=K6)</formula>
    </cfRule>
    <cfRule type="expression" dxfId="79" priority="77">
      <formula>AND(K6&gt;0,L6&lt;K6,L6&gt;(K6-6))</formula>
    </cfRule>
    <cfRule type="expression" dxfId="78" priority="78">
      <formula>AND(K6&gt;0,L6&lt;K6)</formula>
    </cfRule>
  </conditionalFormatting>
  <conditionalFormatting sqref="L7">
    <cfRule type="expression" dxfId="77" priority="73">
      <formula>AND(K7&gt;0,L7&gt;=K7)</formula>
    </cfRule>
    <cfRule type="expression" dxfId="76" priority="74">
      <formula>AND(K7&gt;0,L7&lt;K7,L7&gt;(K7-6))</formula>
    </cfRule>
    <cfRule type="expression" dxfId="75" priority="75">
      <formula>AND(K7&gt;0,L7&lt;K7)</formula>
    </cfRule>
  </conditionalFormatting>
  <conditionalFormatting sqref="L8">
    <cfRule type="expression" dxfId="74" priority="70">
      <formula>AND(K8&gt;0,L8&gt;=K8)</formula>
    </cfRule>
    <cfRule type="expression" dxfId="73" priority="71">
      <formula>AND(K8&gt;0,L8&lt;K8,L8&gt;(K8-6))</formula>
    </cfRule>
    <cfRule type="expression" dxfId="72" priority="72">
      <formula>AND(K8&gt;0,L8&lt;K8)</formula>
    </cfRule>
  </conditionalFormatting>
  <conditionalFormatting sqref="L9">
    <cfRule type="expression" dxfId="71" priority="67">
      <formula>AND(K9&gt;0,L9&gt;=K9)</formula>
    </cfRule>
    <cfRule type="expression" dxfId="70" priority="68">
      <formula>AND(K9&gt;0,L9&lt;K9,L9&gt;(K9-6))</formula>
    </cfRule>
    <cfRule type="expression" dxfId="69" priority="69">
      <formula>AND(K9&gt;0,L9&lt;K9)</formula>
    </cfRule>
  </conditionalFormatting>
  <conditionalFormatting sqref="L10">
    <cfRule type="expression" dxfId="68" priority="64">
      <formula>AND(K10&gt;0,L10&gt;=K10)</formula>
    </cfRule>
    <cfRule type="expression" dxfId="67" priority="65">
      <formula>AND(K10&gt;0,L10&lt;K10,L10&gt;(K10-6))</formula>
    </cfRule>
    <cfRule type="expression" dxfId="66" priority="66">
      <formula>AND(K10&gt;0,L10&lt;K10)</formula>
    </cfRule>
  </conditionalFormatting>
  <conditionalFormatting sqref="L11">
    <cfRule type="expression" dxfId="65" priority="61">
      <formula>AND(K11&gt;0,L11&gt;=K11)</formula>
    </cfRule>
    <cfRule type="expression" dxfId="64" priority="62">
      <formula>AND(K11&gt;0,L11&lt;K11,L11&gt;(K11-6))</formula>
    </cfRule>
    <cfRule type="expression" dxfId="63" priority="63">
      <formula>AND(K11&gt;0,L11&lt;K11)</formula>
    </cfRule>
  </conditionalFormatting>
  <conditionalFormatting sqref="L12">
    <cfRule type="expression" dxfId="62" priority="58">
      <formula>AND(K12&gt;0,L12&gt;=K12)</formula>
    </cfRule>
    <cfRule type="expression" dxfId="61" priority="59">
      <formula>AND(K12&gt;0,L12&lt;K12,L12&gt;(K12-6))</formula>
    </cfRule>
    <cfRule type="expression" dxfId="60" priority="60">
      <formula>AND(K12&gt;0,L12&lt;K12)</formula>
    </cfRule>
  </conditionalFormatting>
  <conditionalFormatting sqref="P4">
    <cfRule type="expression" dxfId="59" priority="55">
      <formula>AND(O4&gt;0,P4&gt;=O4)</formula>
    </cfRule>
    <cfRule type="expression" dxfId="58" priority="56">
      <formula>AND(O4&gt;0,P4&lt;O4,P4&gt;(O4-6))</formula>
    </cfRule>
    <cfRule type="expression" dxfId="57" priority="57">
      <formula>AND(O4&gt;0,P4&lt;O4)</formula>
    </cfRule>
  </conditionalFormatting>
  <conditionalFormatting sqref="P5">
    <cfRule type="expression" dxfId="56" priority="52">
      <formula>AND(O5&gt;0,P5&gt;=O5)</formula>
    </cfRule>
    <cfRule type="expression" dxfId="55" priority="53">
      <formula>AND(O5&gt;0,P5&lt;O5,P5&gt;(O5-6))</formula>
    </cfRule>
    <cfRule type="expression" dxfId="54" priority="54">
      <formula>AND(O5&gt;0,P5&lt;O5)</formula>
    </cfRule>
  </conditionalFormatting>
  <conditionalFormatting sqref="P6">
    <cfRule type="expression" dxfId="53" priority="49">
      <formula>AND(O6&gt;0,P6&gt;=O6)</formula>
    </cfRule>
    <cfRule type="expression" dxfId="52" priority="50">
      <formula>AND(O6&gt;0,P6&lt;O6,P6&gt;(O6-6))</formula>
    </cfRule>
    <cfRule type="expression" dxfId="51" priority="51">
      <formula>AND(O6&gt;0,P6&lt;O6)</formula>
    </cfRule>
  </conditionalFormatting>
  <conditionalFormatting sqref="P7">
    <cfRule type="expression" dxfId="50" priority="46">
      <formula>AND(O7&gt;0,P7&gt;=O7)</formula>
    </cfRule>
    <cfRule type="expression" dxfId="49" priority="47">
      <formula>AND(O7&gt;0,P7&lt;O7,P7&gt;(O7-6))</formula>
    </cfRule>
    <cfRule type="expression" dxfId="48" priority="48">
      <formula>AND(O7&gt;0,P7&lt;O7)</formula>
    </cfRule>
  </conditionalFormatting>
  <conditionalFormatting sqref="P8">
    <cfRule type="expression" dxfId="47" priority="43">
      <formula>AND(O8&gt;0,P8&gt;=O8)</formula>
    </cfRule>
    <cfRule type="expression" dxfId="46" priority="44">
      <formula>AND(O8&gt;0,P8&lt;O8,P8&gt;(O8-6))</formula>
    </cfRule>
    <cfRule type="expression" dxfId="45" priority="45">
      <formula>AND(O8&gt;0,P8&lt;O8)</formula>
    </cfRule>
  </conditionalFormatting>
  <conditionalFormatting sqref="P9">
    <cfRule type="expression" dxfId="44" priority="40">
      <formula>AND(O9&gt;0,P9&gt;=O9)</formula>
    </cfRule>
    <cfRule type="expression" dxfId="43" priority="41">
      <formula>AND(O9&gt;0,P9&lt;O9,P9&gt;(O9-6))</formula>
    </cfRule>
    <cfRule type="expression" dxfId="42" priority="42">
      <formula>AND(O9&gt;0,P9&lt;O9)</formula>
    </cfRule>
  </conditionalFormatting>
  <conditionalFormatting sqref="P10">
    <cfRule type="expression" dxfId="41" priority="37">
      <formula>AND(O10&gt;0,P10&gt;=O10)</formula>
    </cfRule>
    <cfRule type="expression" dxfId="40" priority="38">
      <formula>AND(O10&gt;0,P10&lt;O10,P10&gt;(O10-6))</formula>
    </cfRule>
    <cfRule type="expression" dxfId="39" priority="39">
      <formula>AND(O10&gt;0,P10&lt;O10)</formula>
    </cfRule>
  </conditionalFormatting>
  <conditionalFormatting sqref="P11">
    <cfRule type="expression" dxfId="38" priority="34">
      <formula>AND(O11&gt;0,P11&gt;=O11)</formula>
    </cfRule>
    <cfRule type="expression" dxfId="37" priority="35">
      <formula>AND(O11&gt;0,P11&lt;O11,P11&gt;(O11-6))</formula>
    </cfRule>
    <cfRule type="expression" dxfId="36" priority="36">
      <formula>AND(O11&gt;0,P11&lt;O11)</formula>
    </cfRule>
  </conditionalFormatting>
  <conditionalFormatting sqref="P12">
    <cfRule type="expression" dxfId="35" priority="31">
      <formula>AND(O12&gt;0,P12&gt;=O12)</formula>
    </cfRule>
    <cfRule type="expression" dxfId="34" priority="32">
      <formula>AND(O12&gt;0,P12&lt;O12,P12&gt;(O12-6))</formula>
    </cfRule>
    <cfRule type="expression" dxfId="33" priority="33">
      <formula>AND(O12&gt;0,P12&lt;O12)</formula>
    </cfRule>
  </conditionalFormatting>
  <conditionalFormatting sqref="P13">
    <cfRule type="expression" dxfId="32" priority="28">
      <formula>AND(O13&gt;0,P13&gt;=O13)</formula>
    </cfRule>
    <cfRule type="expression" dxfId="31" priority="29">
      <formula>AND(O13&gt;0,P13&lt;O13,P13&gt;(O13-6))</formula>
    </cfRule>
    <cfRule type="expression" dxfId="30" priority="30">
      <formula>AND(O13&gt;0,P13&lt;O13)</formula>
    </cfRule>
  </conditionalFormatting>
  <conditionalFormatting sqref="P14">
    <cfRule type="expression" dxfId="29" priority="25">
      <formula>AND(O14&gt;0,P14&gt;=O14)</formula>
    </cfRule>
    <cfRule type="expression" dxfId="28" priority="26">
      <formula>AND(O14&gt;0,P14&lt;O14,P14&gt;(O14-6))</formula>
    </cfRule>
    <cfRule type="expression" dxfId="27" priority="27">
      <formula>AND(O14&gt;0,P14&lt;O14)</formula>
    </cfRule>
  </conditionalFormatting>
  <conditionalFormatting sqref="P15">
    <cfRule type="expression" dxfId="26" priority="22">
      <formula>AND(O15&gt;0,P15&gt;=O15)</formula>
    </cfRule>
    <cfRule type="expression" dxfId="25" priority="23">
      <formula>AND(O15&gt;0,P15&lt;O15,P15&gt;(O15-6))</formula>
    </cfRule>
    <cfRule type="expression" dxfId="24" priority="24">
      <formula>AND(O15&gt;0,P15&lt;O15)</formula>
    </cfRule>
  </conditionalFormatting>
  <conditionalFormatting sqref="T4">
    <cfRule type="expression" dxfId="23" priority="19">
      <formula>AND(S4&gt;0,T4&gt;=S4)</formula>
    </cfRule>
    <cfRule type="expression" dxfId="22" priority="20">
      <formula>AND(S4&gt;0,T4&lt;S4,T4&gt;(S4-6))</formula>
    </cfRule>
    <cfRule type="expression" dxfId="21" priority="21">
      <formula>AND(S4&gt;0,T4&lt;S4)</formula>
    </cfRule>
  </conditionalFormatting>
  <conditionalFormatting sqref="T5">
    <cfRule type="expression" dxfId="20" priority="16">
      <formula>AND(S5&gt;0,T5&gt;=S5)</formula>
    </cfRule>
    <cfRule type="expression" dxfId="19" priority="17">
      <formula>AND(S5&gt;0,T5&lt;S5,T5&gt;(S5-6))</formula>
    </cfRule>
    <cfRule type="expression" dxfId="18" priority="18">
      <formula>AND(S5&gt;0,T5&lt;S5)</formula>
    </cfRule>
  </conditionalFormatting>
  <conditionalFormatting sqref="T6">
    <cfRule type="expression" dxfId="17" priority="13">
      <formula>AND(S6&gt;0,T6&gt;=S6)</formula>
    </cfRule>
    <cfRule type="expression" dxfId="16" priority="14">
      <formula>AND(S6&gt;0,T6&lt;S6,T6&gt;(S6-6))</formula>
    </cfRule>
    <cfRule type="expression" dxfId="15" priority="15">
      <formula>AND(S6&gt;0,T6&lt;S6)</formula>
    </cfRule>
  </conditionalFormatting>
  <conditionalFormatting sqref="T7">
    <cfRule type="expression" dxfId="14" priority="10">
      <formula>AND(S7&gt;0,T7&gt;=S7)</formula>
    </cfRule>
    <cfRule type="expression" dxfId="13" priority="11">
      <formula>AND(S7&gt;0,T7&lt;S7,T7&gt;(S7-6))</formula>
    </cfRule>
    <cfRule type="expression" dxfId="12" priority="12">
      <formula>AND(S7&gt;0,T7&lt;S7)</formula>
    </cfRule>
  </conditionalFormatting>
  <conditionalFormatting sqref="T8">
    <cfRule type="expression" dxfId="11" priority="7">
      <formula>AND(S8&gt;0,T8&gt;=S8)</formula>
    </cfRule>
    <cfRule type="expression" dxfId="10" priority="8">
      <formula>AND(S8&gt;0,T8&lt;S8,T8&gt;(S8-6))</formula>
    </cfRule>
    <cfRule type="expression" dxfId="9" priority="9">
      <formula>AND(S8&gt;0,T8&lt;S8)</formula>
    </cfRule>
  </conditionalFormatting>
  <conditionalFormatting sqref="T9">
    <cfRule type="expression" dxfId="8" priority="4">
      <formula>AND(S9&gt;0,T9&gt;=S9)</formula>
    </cfRule>
    <cfRule type="expression" dxfId="7" priority="5">
      <formula>AND(S9&gt;0,T9&lt;S9,T9&gt;(S9-6))</formula>
    </cfRule>
    <cfRule type="expression" dxfId="6" priority="6">
      <formula>AND(S9&gt;0,T9&lt;S9)</formula>
    </cfRule>
  </conditionalFormatting>
  <conditionalFormatting sqref="T10">
    <cfRule type="expression" dxfId="5" priority="1">
      <formula>AND(S10&gt;0,T10&gt;=S10)</formula>
    </cfRule>
    <cfRule type="expression" dxfId="4" priority="2">
      <formula>AND(S10&gt;0,T10&lt;S10,T10&gt;(S10-6))</formula>
    </cfRule>
    <cfRule type="expression" dxfId="3" priority="3">
      <formula>AND(S10&gt;0,T10&lt;S10)</formula>
    </cfRule>
  </conditionalFormatting>
  <dataValidations count="1">
    <dataValidation type="list" allowBlank="1" showInputMessage="1" showErrorMessage="1" sqref="Z3:AA3" xr:uid="{218748C2-9194-44D2-A4F9-FE3D79562DD0}">
      <formula1>"low,medium,high,long_term, none"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3D6A-9069-4622-BEF9-1C44021C74A6}">
  <dimension ref="B1:M60"/>
  <sheetViews>
    <sheetView zoomScale="65" zoomScaleNormal="65" workbookViewId="0">
      <selection activeCell="C8" sqref="C8:D60"/>
    </sheetView>
  </sheetViews>
  <sheetFormatPr defaultRowHeight="14.4" x14ac:dyDescent="0.3"/>
  <cols>
    <col min="1" max="1" width="5.6640625" customWidth="1"/>
    <col min="2" max="2" width="20.77734375" customWidth="1"/>
    <col min="3" max="3" width="12" customWidth="1"/>
    <col min="4" max="4" width="12.6640625" customWidth="1"/>
    <col min="6" max="6" width="23.21875" customWidth="1"/>
    <col min="7" max="8" width="9.77734375" customWidth="1"/>
    <col min="11" max="11" width="10" customWidth="1"/>
    <col min="12" max="12" width="15" customWidth="1"/>
  </cols>
  <sheetData>
    <row r="1" spans="2:13" x14ac:dyDescent="0.3">
      <c r="B1" s="55" t="s">
        <v>69</v>
      </c>
      <c r="C1" s="55"/>
      <c r="D1" s="55"/>
      <c r="F1" s="54" t="s">
        <v>68</v>
      </c>
      <c r="G1" s="54"/>
      <c r="H1" s="54"/>
      <c r="K1" s="58" t="s">
        <v>154</v>
      </c>
      <c r="L1" s="58"/>
    </row>
    <row r="2" spans="2:13" x14ac:dyDescent="0.3">
      <c r="B2" s="25" t="s">
        <v>22</v>
      </c>
      <c r="C2" s="25" t="s">
        <v>70</v>
      </c>
      <c r="D2" s="26" t="s">
        <v>71</v>
      </c>
      <c r="F2" t="s">
        <v>22</v>
      </c>
      <c r="G2" t="s">
        <v>59</v>
      </c>
      <c r="H2" t="s">
        <v>4</v>
      </c>
      <c r="K2" t="s">
        <v>15</v>
      </c>
      <c r="L2" t="s">
        <v>97</v>
      </c>
      <c r="M2" s="27"/>
    </row>
    <row r="3" spans="2:13" x14ac:dyDescent="0.3">
      <c r="B3" t="s">
        <v>72</v>
      </c>
      <c r="F3" t="s">
        <v>67</v>
      </c>
      <c r="G3" s="33" t="s">
        <v>29</v>
      </c>
      <c r="H3">
        <v>1</v>
      </c>
      <c r="K3" t="s">
        <v>151</v>
      </c>
      <c r="L3" s="34">
        <v>1000000</v>
      </c>
    </row>
    <row r="4" spans="2:13" x14ac:dyDescent="0.3">
      <c r="B4" t="s">
        <v>73</v>
      </c>
      <c r="F4" t="s">
        <v>157</v>
      </c>
      <c r="G4" s="33">
        <v>0</v>
      </c>
      <c r="H4">
        <f>G4+H3</f>
        <v>1</v>
      </c>
      <c r="L4" s="36"/>
    </row>
    <row r="5" spans="2:13" x14ac:dyDescent="0.3">
      <c r="B5" t="s">
        <v>74</v>
      </c>
      <c r="F5" t="s">
        <v>60</v>
      </c>
      <c r="G5">
        <v>7</v>
      </c>
      <c r="H5">
        <f>G5+H4</f>
        <v>8</v>
      </c>
      <c r="L5" s="36"/>
    </row>
    <row r="6" spans="2:13" x14ac:dyDescent="0.3">
      <c r="B6" t="s">
        <v>75</v>
      </c>
      <c r="F6" t="s">
        <v>33</v>
      </c>
      <c r="G6">
        <v>12</v>
      </c>
      <c r="H6">
        <f t="shared" ref="H6" si="0">G6+H5</f>
        <v>20</v>
      </c>
      <c r="L6" s="36"/>
    </row>
    <row r="7" spans="2:13" x14ac:dyDescent="0.3">
      <c r="B7" t="s">
        <v>76</v>
      </c>
      <c r="K7" t="s">
        <v>4</v>
      </c>
      <c r="L7" s="36">
        <f>SUM(L3:L6)</f>
        <v>1000000</v>
      </c>
    </row>
    <row r="8" spans="2:13" x14ac:dyDescent="0.3">
      <c r="B8" t="s">
        <v>108</v>
      </c>
    </row>
    <row r="9" spans="2:13" x14ac:dyDescent="0.3">
      <c r="B9" t="s">
        <v>109</v>
      </c>
      <c r="F9" s="56" t="s">
        <v>94</v>
      </c>
      <c r="G9" s="56"/>
      <c r="H9" s="56"/>
      <c r="L9" s="28"/>
    </row>
    <row r="10" spans="2:13" x14ac:dyDescent="0.3">
      <c r="B10" t="s">
        <v>110</v>
      </c>
      <c r="F10" t="s">
        <v>70</v>
      </c>
      <c r="G10" t="s">
        <v>95</v>
      </c>
      <c r="H10" t="s">
        <v>96</v>
      </c>
      <c r="K10" s="57" t="s">
        <v>50</v>
      </c>
      <c r="L10" s="57"/>
    </row>
    <row r="11" spans="2:13" x14ac:dyDescent="0.3">
      <c r="B11" t="s">
        <v>77</v>
      </c>
      <c r="F11" t="s">
        <v>151</v>
      </c>
      <c r="G11">
        <v>1000</v>
      </c>
      <c r="H11">
        <v>1000</v>
      </c>
      <c r="I11" t="s">
        <v>150</v>
      </c>
      <c r="K11" t="s">
        <v>51</v>
      </c>
      <c r="L11">
        <v>0</v>
      </c>
    </row>
    <row r="12" spans="2:13" x14ac:dyDescent="0.3">
      <c r="B12" t="s">
        <v>78</v>
      </c>
      <c r="K12" t="s">
        <v>52</v>
      </c>
      <c r="L12">
        <v>5</v>
      </c>
    </row>
    <row r="13" spans="2:13" x14ac:dyDescent="0.3">
      <c r="B13" t="s">
        <v>79</v>
      </c>
      <c r="K13" t="s">
        <v>158</v>
      </c>
      <c r="L13">
        <v>10</v>
      </c>
    </row>
    <row r="14" spans="2:13" x14ac:dyDescent="0.3">
      <c r="B14" t="s">
        <v>80</v>
      </c>
      <c r="K14" t="s">
        <v>53</v>
      </c>
      <c r="L14" s="18">
        <v>5</v>
      </c>
    </row>
    <row r="15" spans="2:13" x14ac:dyDescent="0.3">
      <c r="B15" t="s">
        <v>81</v>
      </c>
      <c r="K15" t="s">
        <v>55</v>
      </c>
      <c r="L15" s="18">
        <v>0</v>
      </c>
    </row>
    <row r="16" spans="2:13" ht="15" thickBot="1" x14ac:dyDescent="0.35">
      <c r="B16" t="s">
        <v>63</v>
      </c>
      <c r="K16" t="s">
        <v>54</v>
      </c>
      <c r="L16" s="35">
        <v>0</v>
      </c>
    </row>
    <row r="17" spans="2:12" x14ac:dyDescent="0.3">
      <c r="B17" t="s">
        <v>82</v>
      </c>
      <c r="K17" t="s">
        <v>99</v>
      </c>
      <c r="L17">
        <f>SUM(L11:L16)</f>
        <v>20</v>
      </c>
    </row>
    <row r="18" spans="2:12" x14ac:dyDescent="0.3">
      <c r="B18" t="s">
        <v>83</v>
      </c>
      <c r="F18" s="55" t="s">
        <v>155</v>
      </c>
      <c r="G18" s="55"/>
      <c r="K18" t="s">
        <v>98</v>
      </c>
      <c r="L18" s="29">
        <f>ROUNDDOWN(L17/10,0)</f>
        <v>2</v>
      </c>
    </row>
    <row r="19" spans="2:12" ht="15" thickBot="1" x14ac:dyDescent="0.35">
      <c r="B19" t="s">
        <v>84</v>
      </c>
      <c r="F19" t="s">
        <v>51</v>
      </c>
      <c r="G19">
        <v>0</v>
      </c>
      <c r="K19" t="s">
        <v>4</v>
      </c>
      <c r="L19" s="30">
        <f>L17+L18</f>
        <v>22</v>
      </c>
    </row>
    <row r="20" spans="2:12" ht="15" thickTop="1" x14ac:dyDescent="0.3">
      <c r="B20" t="s">
        <v>85</v>
      </c>
      <c r="F20" t="s">
        <v>159</v>
      </c>
      <c r="G20">
        <v>1</v>
      </c>
    </row>
    <row r="21" spans="2:12" x14ac:dyDescent="0.3">
      <c r="B21" t="s">
        <v>86</v>
      </c>
      <c r="F21" t="s">
        <v>53</v>
      </c>
      <c r="G21">
        <f>3*4</f>
        <v>12</v>
      </c>
    </row>
    <row r="22" spans="2:12" x14ac:dyDescent="0.3">
      <c r="B22" t="s">
        <v>87</v>
      </c>
      <c r="F22" t="s">
        <v>4</v>
      </c>
      <c r="G22">
        <f>SUM(G19:G21)</f>
        <v>13</v>
      </c>
    </row>
    <row r="23" spans="2:12" x14ac:dyDescent="0.3">
      <c r="B23" t="s">
        <v>88</v>
      </c>
    </row>
    <row r="24" spans="2:12" x14ac:dyDescent="0.3">
      <c r="B24" t="s">
        <v>89</v>
      </c>
    </row>
    <row r="25" spans="2:12" x14ac:dyDescent="0.3">
      <c r="B25" t="s">
        <v>90</v>
      </c>
    </row>
    <row r="26" spans="2:12" x14ac:dyDescent="0.3">
      <c r="B26" t="s">
        <v>91</v>
      </c>
    </row>
    <row r="27" spans="2:12" x14ac:dyDescent="0.3">
      <c r="B27" t="s">
        <v>92</v>
      </c>
    </row>
    <row r="28" spans="2:12" x14ac:dyDescent="0.3">
      <c r="B28" t="s">
        <v>93</v>
      </c>
    </row>
    <row r="29" spans="2:12" x14ac:dyDescent="0.3">
      <c r="B29" t="s">
        <v>111</v>
      </c>
    </row>
    <row r="30" spans="2:12" x14ac:dyDescent="0.3">
      <c r="B30" t="s">
        <v>112</v>
      </c>
    </row>
    <row r="31" spans="2:12" x14ac:dyDescent="0.3">
      <c r="B31" t="s">
        <v>113</v>
      </c>
    </row>
    <row r="32" spans="2:12" x14ac:dyDescent="0.3">
      <c r="B32" t="s">
        <v>114</v>
      </c>
    </row>
    <row r="33" spans="2:2" x14ac:dyDescent="0.3">
      <c r="B33" t="s">
        <v>115</v>
      </c>
    </row>
    <row r="34" spans="2:2" x14ac:dyDescent="0.3">
      <c r="B34" t="s">
        <v>116</v>
      </c>
    </row>
    <row r="35" spans="2:2" x14ac:dyDescent="0.3">
      <c r="B35" t="s">
        <v>117</v>
      </c>
    </row>
    <row r="36" spans="2:2" x14ac:dyDescent="0.3">
      <c r="B36" t="s">
        <v>118</v>
      </c>
    </row>
    <row r="37" spans="2:2" x14ac:dyDescent="0.3">
      <c r="B37" t="s">
        <v>119</v>
      </c>
    </row>
    <row r="38" spans="2:2" x14ac:dyDescent="0.3">
      <c r="B38" t="s">
        <v>120</v>
      </c>
    </row>
    <row r="39" spans="2:2" x14ac:dyDescent="0.3">
      <c r="B39" t="s">
        <v>121</v>
      </c>
    </row>
    <row r="40" spans="2:2" x14ac:dyDescent="0.3">
      <c r="B40" t="s">
        <v>122</v>
      </c>
    </row>
    <row r="41" spans="2:2" x14ac:dyDescent="0.3">
      <c r="B41" t="s">
        <v>123</v>
      </c>
    </row>
    <row r="42" spans="2:2" x14ac:dyDescent="0.3">
      <c r="B42" t="s">
        <v>124</v>
      </c>
    </row>
    <row r="43" spans="2:2" x14ac:dyDescent="0.3">
      <c r="B43" t="s">
        <v>125</v>
      </c>
    </row>
    <row r="44" spans="2:2" x14ac:dyDescent="0.3">
      <c r="B44" t="s">
        <v>126</v>
      </c>
    </row>
    <row r="45" spans="2:2" x14ac:dyDescent="0.3">
      <c r="B45" t="s">
        <v>127</v>
      </c>
    </row>
    <row r="46" spans="2:2" x14ac:dyDescent="0.3">
      <c r="B46" t="s">
        <v>128</v>
      </c>
    </row>
    <row r="47" spans="2:2" x14ac:dyDescent="0.3">
      <c r="B47" t="s">
        <v>129</v>
      </c>
    </row>
    <row r="48" spans="2:2" x14ac:dyDescent="0.3">
      <c r="B48" t="s">
        <v>130</v>
      </c>
    </row>
    <row r="49" spans="2:2" x14ac:dyDescent="0.3">
      <c r="B49" t="s">
        <v>131</v>
      </c>
    </row>
    <row r="50" spans="2:2" x14ac:dyDescent="0.3">
      <c r="B50" t="s">
        <v>132</v>
      </c>
    </row>
    <row r="51" spans="2:2" x14ac:dyDescent="0.3">
      <c r="B51" t="s">
        <v>133</v>
      </c>
    </row>
    <row r="52" spans="2:2" x14ac:dyDescent="0.3">
      <c r="B52" t="s">
        <v>134</v>
      </c>
    </row>
    <row r="53" spans="2:2" x14ac:dyDescent="0.3">
      <c r="B53" t="s">
        <v>135</v>
      </c>
    </row>
    <row r="54" spans="2:2" x14ac:dyDescent="0.3">
      <c r="B54" t="s">
        <v>136</v>
      </c>
    </row>
    <row r="55" spans="2:2" x14ac:dyDescent="0.3">
      <c r="B55" t="s">
        <v>137</v>
      </c>
    </row>
    <row r="56" spans="2:2" x14ac:dyDescent="0.3">
      <c r="B56" t="s">
        <v>138</v>
      </c>
    </row>
    <row r="57" spans="2:2" x14ac:dyDescent="0.3">
      <c r="B57" t="s">
        <v>139</v>
      </c>
    </row>
    <row r="58" spans="2:2" x14ac:dyDescent="0.3">
      <c r="B58" t="s">
        <v>140</v>
      </c>
    </row>
    <row r="59" spans="2:2" x14ac:dyDescent="0.3">
      <c r="B59" t="s">
        <v>141</v>
      </c>
    </row>
    <row r="60" spans="2:2" x14ac:dyDescent="0.3">
      <c r="B60" t="s">
        <v>142</v>
      </c>
    </row>
  </sheetData>
  <mergeCells count="6">
    <mergeCell ref="F1:H1"/>
    <mergeCell ref="B1:D1"/>
    <mergeCell ref="F9:H9"/>
    <mergeCell ref="F18:G18"/>
    <mergeCell ref="K10:L10"/>
    <mergeCell ref="K1:L1"/>
  </mergeCells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CEB9-3DE2-4506-B16A-63ABD6D00E0F}">
  <dimension ref="A1:G22"/>
  <sheetViews>
    <sheetView workbookViewId="0">
      <selection activeCell="H27" sqref="H27"/>
    </sheetView>
  </sheetViews>
  <sheetFormatPr defaultRowHeight="14.4" x14ac:dyDescent="0.3"/>
  <cols>
    <col min="1" max="1" width="7.33203125" customWidth="1"/>
  </cols>
  <sheetData>
    <row r="1" spans="1:7" x14ac:dyDescent="0.3">
      <c r="A1" s="31" t="s">
        <v>21</v>
      </c>
      <c r="B1" s="31" t="s">
        <v>100</v>
      </c>
      <c r="E1" s="37" t="s">
        <v>103</v>
      </c>
      <c r="F1" s="37"/>
      <c r="G1" s="37"/>
    </row>
    <row r="2" spans="1:7" x14ac:dyDescent="0.3">
      <c r="A2" t="s">
        <v>101</v>
      </c>
      <c r="B2">
        <v>0.01</v>
      </c>
      <c r="E2" t="s">
        <v>104</v>
      </c>
      <c r="F2" t="s">
        <v>105</v>
      </c>
    </row>
    <row r="3" spans="1:7" x14ac:dyDescent="0.3">
      <c r="A3" t="s">
        <v>102</v>
      </c>
      <c r="B3">
        <v>0.04</v>
      </c>
      <c r="E3">
        <v>1</v>
      </c>
      <c r="F3" s="32">
        <f>1-(0.99^(E3*11))</f>
        <v>0.10466174574128373</v>
      </c>
    </row>
    <row r="4" spans="1:7" x14ac:dyDescent="0.3">
      <c r="E4">
        <v>2</v>
      </c>
      <c r="F4" s="32">
        <f t="shared" ref="F4:F22" si="0">1-(0.99^(E4*11))</f>
        <v>0.19836941046095435</v>
      </c>
    </row>
    <row r="5" spans="1:7" x14ac:dyDescent="0.3">
      <c r="E5">
        <v>3</v>
      </c>
      <c r="F5" s="32">
        <f t="shared" si="0"/>
        <v>0.28226946740172532</v>
      </c>
    </row>
    <row r="6" spans="1:7" x14ac:dyDescent="0.3">
      <c r="E6">
        <v>4</v>
      </c>
      <c r="F6" s="32">
        <f t="shared" si="0"/>
        <v>0.35738839791528199</v>
      </c>
    </row>
    <row r="7" spans="1:7" x14ac:dyDescent="0.3">
      <c r="E7">
        <v>5</v>
      </c>
      <c r="F7" s="32">
        <f t="shared" si="0"/>
        <v>0.42464525002307174</v>
      </c>
    </row>
    <row r="8" spans="1:7" x14ac:dyDescent="0.3">
      <c r="E8">
        <v>6</v>
      </c>
      <c r="F8" s="32">
        <f t="shared" si="0"/>
        <v>0.48486288257619692</v>
      </c>
    </row>
    <row r="9" spans="1:7" x14ac:dyDescent="0.3">
      <c r="E9">
        <v>7</v>
      </c>
      <c r="F9" s="32">
        <f t="shared" si="0"/>
        <v>0.53877803258190493</v>
      </c>
    </row>
    <row r="10" spans="1:7" x14ac:dyDescent="0.3">
      <c r="E10">
        <v>8</v>
      </c>
      <c r="F10" s="32">
        <f t="shared" si="0"/>
        <v>0.58705032886611219</v>
      </c>
    </row>
    <row r="11" spans="1:7" x14ac:dyDescent="0.3">
      <c r="E11">
        <v>9</v>
      </c>
      <c r="F11" s="32">
        <f t="shared" si="0"/>
        <v>0.63027036235027389</v>
      </c>
    </row>
    <row r="12" spans="1:7" x14ac:dyDescent="0.3">
      <c r="E12">
        <v>10</v>
      </c>
      <c r="F12" s="32">
        <f t="shared" si="0"/>
        <v>0.66896691167898648</v>
      </c>
    </row>
    <row r="13" spans="1:7" x14ac:dyDescent="0.3">
      <c r="E13">
        <v>11</v>
      </c>
      <c r="F13" s="32">
        <f t="shared" si="0"/>
        <v>0.70361341260079224</v>
      </c>
    </row>
    <row r="14" spans="1:7" x14ac:dyDescent="0.3">
      <c r="E14">
        <v>12</v>
      </c>
      <c r="F14" s="32">
        <f t="shared" si="0"/>
        <v>0.73463375025229494</v>
      </c>
    </row>
    <row r="15" spans="1:7" x14ac:dyDescent="0.3">
      <c r="E15">
        <v>13</v>
      </c>
      <c r="F15" s="32">
        <f t="shared" si="0"/>
        <v>0.76240744521170722</v>
      </c>
    </row>
    <row r="16" spans="1:7" x14ac:dyDescent="0.3">
      <c r="E16">
        <v>14</v>
      </c>
      <c r="F16" s="32">
        <f t="shared" si="0"/>
        <v>0.7872742967709816</v>
      </c>
    </row>
    <row r="17" spans="5:6" x14ac:dyDescent="0.3">
      <c r="E17">
        <v>15</v>
      </c>
      <c r="F17" s="32">
        <f t="shared" si="0"/>
        <v>0.80953854023497285</v>
      </c>
    </row>
    <row r="18" spans="5:6" x14ac:dyDescent="0.3">
      <c r="E18">
        <v>16</v>
      </c>
      <c r="F18" s="32">
        <f t="shared" si="0"/>
        <v>0.82947256911041389</v>
      </c>
    </row>
    <row r="19" spans="5:6" x14ac:dyDescent="0.3">
      <c r="E19">
        <v>17</v>
      </c>
      <c r="F19" s="32">
        <f t="shared" si="0"/>
        <v>0.84732026772409408</v>
      </c>
    </row>
    <row r="20" spans="5:6" x14ac:dyDescent="0.3">
      <c r="E20">
        <v>18</v>
      </c>
      <c r="F20" s="32">
        <f t="shared" si="0"/>
        <v>0.86329999504340216</v>
      </c>
    </row>
    <row r="21" spans="5:6" x14ac:dyDescent="0.3">
      <c r="E21">
        <v>19</v>
      </c>
      <c r="F21" s="32">
        <f t="shared" si="0"/>
        <v>0.87760725620500191</v>
      </c>
    </row>
    <row r="22" spans="5:6" x14ac:dyDescent="0.3">
      <c r="E22">
        <v>20</v>
      </c>
      <c r="F22" s="32">
        <f t="shared" si="0"/>
        <v>0.89041709443665207</v>
      </c>
    </row>
  </sheetData>
  <mergeCells count="1"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Grails</vt:lpstr>
      <vt:lpstr>Materials</vt:lpstr>
      <vt:lpstr>Materials Summary V2</vt:lpstr>
      <vt:lpstr>rare materials</vt:lpstr>
      <vt:lpstr>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Doyle</dc:creator>
  <cp:lastModifiedBy>Christopher Doyle</cp:lastModifiedBy>
  <dcterms:created xsi:type="dcterms:W3CDTF">2021-09-19T13:58:30Z</dcterms:created>
  <dcterms:modified xsi:type="dcterms:W3CDTF">2022-04-25T10:53:18Z</dcterms:modified>
</cp:coreProperties>
</file>