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1.Educación\"/>
    </mc:Choice>
  </mc:AlternateContent>
  <xr:revisionPtr revIDLastSave="0" documentId="13_ncr:1_{A6C0D3A4-3D32-4B14-BCC9-5458A38A1E9A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ED.2" sheetId="1" r:id="rId1"/>
    <sheet name="Borrar" sheetId="2" r:id="rId2"/>
  </sheets>
  <calcPr calcId="181029"/>
</workbook>
</file>

<file path=xl/calcChain.xml><?xml version="1.0" encoding="utf-8"?>
<calcChain xmlns="http://schemas.openxmlformats.org/spreadsheetml/2006/main">
  <c r="M32" i="1" l="1"/>
  <c r="L32" i="1"/>
  <c r="N32" i="1" l="1"/>
  <c r="J32" i="1"/>
  <c r="H31" i="1" l="1"/>
  <c r="Q31" i="1" l="1"/>
  <c r="M31" i="1"/>
  <c r="L31" i="1"/>
  <c r="N31" i="1" s="1"/>
  <c r="K31" i="1"/>
  <c r="J31" i="1" s="1"/>
  <c r="F31" i="1"/>
  <c r="E31" i="1"/>
  <c r="P32" i="1"/>
  <c r="P31" i="1" l="1"/>
  <c r="O31" i="1"/>
  <c r="O32" i="1"/>
  <c r="Q32" i="1"/>
  <c r="H19" i="2" l="1"/>
  <c r="G19" i="2"/>
  <c r="I19" i="2" s="1"/>
  <c r="H18" i="2"/>
  <c r="G18" i="2"/>
  <c r="F18" i="2"/>
  <c r="E18" i="2"/>
  <c r="H17" i="2"/>
  <c r="G17" i="2"/>
  <c r="I17" i="2" s="1"/>
  <c r="F17" i="2"/>
  <c r="E17" i="2"/>
  <c r="D17" i="2"/>
  <c r="M30" i="1"/>
  <c r="L30" i="1"/>
  <c r="I30" i="1"/>
  <c r="I18" i="2" l="1"/>
  <c r="G30" i="1"/>
  <c r="H30" i="1"/>
  <c r="N30" i="1"/>
  <c r="O30" i="1" s="1"/>
  <c r="M29" i="1"/>
  <c r="L29" i="1"/>
  <c r="N29" i="1" s="1"/>
  <c r="I29" i="1"/>
  <c r="H29" i="1"/>
  <c r="J29" i="1" s="1"/>
  <c r="G29" i="1"/>
  <c r="F29" i="1"/>
  <c r="E29" i="1"/>
  <c r="Q29" i="1" s="1"/>
  <c r="Q30" i="1"/>
  <c r="D28" i="1"/>
  <c r="J30" i="1" l="1"/>
  <c r="P29" i="1"/>
  <c r="O29" i="1"/>
  <c r="K28" i="1"/>
  <c r="I28" i="1"/>
  <c r="G28" i="1"/>
  <c r="E28" i="1"/>
  <c r="Q28" i="1" s="1"/>
  <c r="F28" i="1"/>
  <c r="H28" i="1"/>
  <c r="P30" i="1" l="1"/>
  <c r="J28" i="1"/>
  <c r="M28" i="1"/>
  <c r="L28" i="1"/>
  <c r="N28" i="1"/>
  <c r="Q27" i="1"/>
  <c r="P27" i="1"/>
  <c r="O27" i="1"/>
  <c r="P28" i="1" l="1"/>
  <c r="O28" i="1"/>
  <c r="Q26" i="1"/>
  <c r="P26" i="1"/>
  <c r="O26" i="1"/>
</calcChain>
</file>

<file path=xl/sharedStrings.xml><?xml version="1.0" encoding="utf-8"?>
<sst xmlns="http://schemas.openxmlformats.org/spreadsheetml/2006/main" count="59" uniqueCount="42">
  <si>
    <t>Ciclo escolar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</si>
  <si>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</si>
  <si>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</si>
  <si>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</si>
  <si>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</si>
  <si>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</si>
  <si>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</si>
  <si>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</si>
  <si>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</si>
  <si>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Escuelas</t>
  </si>
  <si>
    <t>Aulas</t>
  </si>
  <si>
    <t>Grupos</t>
  </si>
  <si>
    <t>Director sin grupo</t>
  </si>
  <si>
    <t>Docente</t>
  </si>
  <si>
    <t>Administrativo y auxiliar</t>
  </si>
  <si>
    <t>Otros</t>
  </si>
  <si>
    <t>Total</t>
  </si>
  <si>
    <t>Masculino</t>
  </si>
  <si>
    <t>Femenino</t>
  </si>
  <si>
    <t>Alumnos/ Grupo</t>
  </si>
  <si>
    <t>Alumnos/ Docente</t>
  </si>
  <si>
    <t>Aulas/ Escuelas</t>
  </si>
  <si>
    <t>Equipamiento</t>
  </si>
  <si>
    <t>Personal por funciones</t>
  </si>
  <si>
    <t>Indicadores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</si>
  <si>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 Servicios Educativos del Estado de Chihuahua, SEECH.</t>
    </r>
  </si>
  <si>
    <t>3.ED.2 Servicios de educación primaria escolarizada a inicio de ciclo en el Municipio de Juárez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</si>
  <si>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</si>
  <si>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</si>
  <si>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</si>
  <si>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</si>
  <si>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</si>
  <si>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</si>
  <si>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</si>
  <si>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2022 - 2023</t>
  </si>
  <si>
    <t>Ciclo escolar 2007–2008 a 2022-2023</t>
  </si>
  <si>
    <t xml:space="preserve">Nota: A partir del ciclo escolar 2019 - 2020 se incluye la información de las escuelas indígenas. </t>
  </si>
  <si>
    <t>Alumnos por sexo</t>
  </si>
  <si>
    <t>2023 - 2024</t>
  </si>
  <si>
    <t>Ciclo escolar 2007–2008 a 2024-2025</t>
  </si>
  <si>
    <t>2024 - 2025</t>
  </si>
  <si>
    <t xml:space="preserve">Nota: A partir del ciclo escolar 2019 - 2020 se incluye la información de las escuelas indígenas. En el ciclo 2024-2025 se incluyen 141 alumnos de la modalidad primaria comunitaria.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</si>
</sst>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0" xfId="0" applyFont="1" applyFill="1" applyAlignment="1">
      <alignment vertical="center"/>
    </xf>
    <xf numFmtId="0" fontId="18" fillId="34" borderId="0" xfId="0" applyFont="1" applyFill="1" applyAlignment="1">
      <alignment horizontal="right" vertical="center"/>
    </xf>
    <xf numFmtId="0" fontId="18" fillId="34" borderId="10" xfId="0" applyFont="1" applyFill="1" applyBorder="1" applyAlignment="1">
      <alignment horizontal="right" vertical="center"/>
    </xf>
    <xf numFmtId="0" fontId="18" fillId="34" borderId="11" xfId="0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horizontal="right" vertical="center" wrapText="1"/>
    </xf>
    <xf numFmtId="0" fontId="18" fillId="34" borderId="0" xfId="0" applyFont="1" applyFill="1" applyAlignment="1">
      <alignment horizontal="right" vertical="center" wrapText="1"/>
    </xf>
    <xf numFmtId="0" fontId="19" fillId="0" borderId="0" xfId="0" applyFont="1"/>
    <xf numFmtId="0" fontId="19" fillId="0" borderId="0" xfId="0" applyFont="1" applyAlignment="1">
      <alignment horizontal="right"/>
    </xf>
    <xf numFmtId="3" fontId="19" fillId="0" borderId="0" xfId="0" applyNumberFormat="1" applyFont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0" fontId="19" fillId="34" borderId="0" xfId="0" applyFont="1" applyFill="1" applyAlignment="1">
      <alignment horizontal="right"/>
    </xf>
    <xf numFmtId="3" fontId="19" fillId="34" borderId="0" xfId="0" applyNumberFormat="1" applyFont="1" applyFill="1" applyAlignment="1">
      <alignment horizontal="right"/>
    </xf>
    <xf numFmtId="3" fontId="19" fillId="34" borderId="11" xfId="0" applyNumberFormat="1" applyFont="1" applyFill="1" applyBorder="1" applyAlignment="1">
      <alignment horizontal="right"/>
    </xf>
    <xf numFmtId="3" fontId="19" fillId="34" borderId="10" xfId="0" applyNumberFormat="1" applyFont="1" applyFill="1" applyBorder="1" applyAlignment="1">
      <alignment horizontal="right"/>
    </xf>
    <xf numFmtId="0" fontId="19" fillId="35" borderId="0" xfId="0" applyFont="1" applyFill="1" applyAlignment="1">
      <alignment horizontal="right"/>
    </xf>
    <xf numFmtId="3" fontId="19" fillId="35" borderId="0" xfId="0" applyNumberFormat="1" applyFont="1" applyFill="1" applyAlignment="1">
      <alignment horizontal="right"/>
    </xf>
    <xf numFmtId="0" fontId="19" fillId="35" borderId="0" xfId="0" applyFont="1" applyFill="1"/>
    <xf numFmtId="0" fontId="20" fillId="0" borderId="0" xfId="0" applyFont="1"/>
    <xf numFmtId="0" fontId="19" fillId="0" borderId="12" xfId="0" applyFont="1" applyBorder="1"/>
    <xf numFmtId="3" fontId="19" fillId="0" borderId="0" xfId="0" applyNumberFormat="1" applyFont="1"/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38100</xdr:rowOff>
    </xdr:from>
    <xdr:to>
      <xdr:col>6</xdr:col>
      <xdr:colOff>162696</xdr:colOff>
      <xdr:row>8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581025"/>
          <a:ext cx="4477521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38100</xdr:rowOff>
    </xdr:from>
    <xdr:to>
      <xdr:col>6</xdr:col>
      <xdr:colOff>162696</xdr:colOff>
      <xdr:row>8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762395BC-E98A-4F91-A083-72E4637E6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58102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Q57"/>
  <sheetViews>
    <sheetView showGridLines="0" tabSelected="1" topLeftCell="A16" zoomScale="120" zoomScaleNormal="120" zoomScaleSheetLayoutView="80" workbookViewId="0">
      <selection activeCell="E26" sqref="E26"/>
    </sheetView>
  </sheetViews>
  <sheetFormatPr defaultColWidth="9.140625" defaultRowHeight="14.25" x14ac:dyDescent="0.2"/>
  <cols>
    <col min="1" max="1" width="5.7109375" style="7" customWidth="1"/>
    <col min="2" max="2" width="5.42578125" style="7" customWidth="1"/>
    <col min="3" max="3" width="18" style="7" customWidth="1"/>
    <col min="4" max="6" width="12.140625" style="7" customWidth="1"/>
    <col min="7" max="8" width="11.85546875" style="7" customWidth="1"/>
    <col min="9" max="9" width="15.7109375" style="7" customWidth="1"/>
    <col min="10" max="11" width="11.85546875" style="7" customWidth="1"/>
    <col min="12" max="14" width="12.7109375" style="7" customWidth="1"/>
    <col min="15" max="17" width="10.28515625" style="7" customWidth="1"/>
    <col min="18" max="16384" width="9.140625" style="7"/>
  </cols>
  <sheetData>
    <row r="10" spans="3:17" ht="24.75" customHeight="1" x14ac:dyDescent="0.25">
      <c r="C10" s="24" t="s">
        <v>26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3:17" x14ac:dyDescent="0.2">
      <c r="C11" s="23" t="s">
        <v>39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3" spans="3:17" ht="28.5" customHeight="1" x14ac:dyDescent="0.2">
      <c r="C13" s="1"/>
      <c r="D13" s="25" t="s">
        <v>22</v>
      </c>
      <c r="E13" s="26"/>
      <c r="F13" s="27"/>
      <c r="G13" s="25" t="s">
        <v>23</v>
      </c>
      <c r="H13" s="26"/>
      <c r="I13" s="26"/>
      <c r="J13" s="26"/>
      <c r="K13" s="27"/>
      <c r="L13" s="25" t="s">
        <v>37</v>
      </c>
      <c r="M13" s="26"/>
      <c r="N13" s="27"/>
      <c r="O13" s="26" t="s">
        <v>24</v>
      </c>
      <c r="P13" s="26"/>
      <c r="Q13" s="26"/>
    </row>
    <row r="14" spans="3:17" ht="33" customHeight="1" x14ac:dyDescent="0.2">
      <c r="C14" s="2" t="s">
        <v>0</v>
      </c>
      <c r="D14" s="3" t="s">
        <v>9</v>
      </c>
      <c r="E14" s="2" t="s">
        <v>10</v>
      </c>
      <c r="F14" s="4" t="s">
        <v>11</v>
      </c>
      <c r="G14" s="5" t="s">
        <v>12</v>
      </c>
      <c r="H14" s="2" t="s">
        <v>13</v>
      </c>
      <c r="I14" s="6" t="s">
        <v>14</v>
      </c>
      <c r="J14" s="2" t="s">
        <v>15</v>
      </c>
      <c r="K14" s="4" t="s">
        <v>16</v>
      </c>
      <c r="L14" s="3" t="s">
        <v>17</v>
      </c>
      <c r="M14" s="2" t="s">
        <v>18</v>
      </c>
      <c r="N14" s="4" t="s">
        <v>16</v>
      </c>
      <c r="O14" s="6" t="s">
        <v>19</v>
      </c>
      <c r="P14" s="6" t="s">
        <v>20</v>
      </c>
      <c r="Q14" s="6" t="s">
        <v>21</v>
      </c>
    </row>
    <row r="15" spans="3:17" x14ac:dyDescent="0.2">
      <c r="C15" s="8" t="s">
        <v>1</v>
      </c>
      <c r="D15" s="11">
        <v>535</v>
      </c>
      <c r="E15" s="9">
        <v>6751</v>
      </c>
      <c r="F15" s="10">
        <v>6027</v>
      </c>
      <c r="G15" s="11">
        <v>675</v>
      </c>
      <c r="H15" s="9">
        <v>5809</v>
      </c>
      <c r="I15" s="9">
        <v>777</v>
      </c>
      <c r="J15" s="9">
        <v>854</v>
      </c>
      <c r="K15" s="10">
        <v>8115</v>
      </c>
      <c r="L15" s="11">
        <v>94300</v>
      </c>
      <c r="M15" s="9">
        <v>90196</v>
      </c>
      <c r="N15" s="10">
        <v>184496</v>
      </c>
      <c r="O15" s="9">
        <v>31</v>
      </c>
      <c r="P15" s="9">
        <v>32</v>
      </c>
      <c r="Q15" s="9">
        <v>13</v>
      </c>
    </row>
    <row r="16" spans="3:17" x14ac:dyDescent="0.2">
      <c r="C16" s="12" t="s">
        <v>2</v>
      </c>
      <c r="D16" s="15">
        <v>559</v>
      </c>
      <c r="E16" s="13">
        <v>6867</v>
      </c>
      <c r="F16" s="14">
        <v>6192</v>
      </c>
      <c r="G16" s="15">
        <v>698</v>
      </c>
      <c r="H16" s="13">
        <v>5928</v>
      </c>
      <c r="I16" s="13">
        <v>721</v>
      </c>
      <c r="J16" s="13">
        <v>697</v>
      </c>
      <c r="K16" s="14">
        <v>8044</v>
      </c>
      <c r="L16" s="15">
        <v>94545</v>
      </c>
      <c r="M16" s="13">
        <v>90056</v>
      </c>
      <c r="N16" s="14">
        <v>184601</v>
      </c>
      <c r="O16" s="13">
        <v>30</v>
      </c>
      <c r="P16" s="13">
        <v>31</v>
      </c>
      <c r="Q16" s="13">
        <v>12</v>
      </c>
    </row>
    <row r="17" spans="3:17" x14ac:dyDescent="0.2">
      <c r="C17" s="8" t="s">
        <v>3</v>
      </c>
      <c r="D17" s="11">
        <v>558</v>
      </c>
      <c r="E17" s="9">
        <v>6933</v>
      </c>
      <c r="F17" s="10">
        <v>6074</v>
      </c>
      <c r="G17" s="11">
        <v>683</v>
      </c>
      <c r="H17" s="9">
        <v>5798</v>
      </c>
      <c r="I17" s="9">
        <v>729</v>
      </c>
      <c r="J17" s="9">
        <v>706</v>
      </c>
      <c r="K17" s="10">
        <v>7916</v>
      </c>
      <c r="L17" s="11">
        <v>93091</v>
      </c>
      <c r="M17" s="9">
        <v>88285</v>
      </c>
      <c r="N17" s="10">
        <v>181376</v>
      </c>
      <c r="O17" s="9">
        <v>30</v>
      </c>
      <c r="P17" s="9">
        <v>31</v>
      </c>
      <c r="Q17" s="9">
        <v>12</v>
      </c>
    </row>
    <row r="18" spans="3:17" x14ac:dyDescent="0.2">
      <c r="C18" s="12" t="s">
        <v>4</v>
      </c>
      <c r="D18" s="15">
        <v>567</v>
      </c>
      <c r="E18" s="13">
        <v>5973</v>
      </c>
      <c r="F18" s="14">
        <v>6064</v>
      </c>
      <c r="G18" s="15">
        <v>691</v>
      </c>
      <c r="H18" s="13">
        <v>5747</v>
      </c>
      <c r="I18" s="13">
        <v>743</v>
      </c>
      <c r="J18" s="13">
        <v>769</v>
      </c>
      <c r="K18" s="14">
        <v>7950</v>
      </c>
      <c r="L18" s="15">
        <v>91271</v>
      </c>
      <c r="M18" s="13">
        <v>86730</v>
      </c>
      <c r="N18" s="14">
        <v>178001</v>
      </c>
      <c r="O18" s="13">
        <v>29</v>
      </c>
      <c r="P18" s="13">
        <v>31</v>
      </c>
      <c r="Q18" s="13">
        <v>11</v>
      </c>
    </row>
    <row r="19" spans="3:17" x14ac:dyDescent="0.2">
      <c r="C19" s="8" t="s">
        <v>5</v>
      </c>
      <c r="D19" s="11">
        <v>564</v>
      </c>
      <c r="E19" s="9">
        <v>6834</v>
      </c>
      <c r="F19" s="10">
        <v>6033</v>
      </c>
      <c r="G19" s="11">
        <v>672</v>
      </c>
      <c r="H19" s="9">
        <v>5732</v>
      </c>
      <c r="I19" s="9">
        <v>780</v>
      </c>
      <c r="J19" s="9">
        <v>869</v>
      </c>
      <c r="K19" s="10">
        <v>8053</v>
      </c>
      <c r="L19" s="11">
        <v>90032</v>
      </c>
      <c r="M19" s="9">
        <v>85457</v>
      </c>
      <c r="N19" s="10">
        <v>175489</v>
      </c>
      <c r="O19" s="9">
        <v>29</v>
      </c>
      <c r="P19" s="9">
        <v>31</v>
      </c>
      <c r="Q19" s="9">
        <v>12</v>
      </c>
    </row>
    <row r="20" spans="3:17" x14ac:dyDescent="0.2">
      <c r="C20" s="12" t="s">
        <v>6</v>
      </c>
      <c r="D20" s="15">
        <v>563</v>
      </c>
      <c r="E20" s="13">
        <v>6777</v>
      </c>
      <c r="F20" s="14">
        <v>6008</v>
      </c>
      <c r="G20" s="15">
        <v>528</v>
      </c>
      <c r="H20" s="13">
        <v>5682</v>
      </c>
      <c r="I20" s="13">
        <v>913</v>
      </c>
      <c r="J20" s="13">
        <v>908</v>
      </c>
      <c r="K20" s="14">
        <v>8031</v>
      </c>
      <c r="L20" s="15">
        <v>89720</v>
      </c>
      <c r="M20" s="13">
        <v>85067</v>
      </c>
      <c r="N20" s="14">
        <v>174787</v>
      </c>
      <c r="O20" s="13">
        <v>29</v>
      </c>
      <c r="P20" s="13">
        <v>31</v>
      </c>
      <c r="Q20" s="13">
        <v>12</v>
      </c>
    </row>
    <row r="21" spans="3:17" x14ac:dyDescent="0.2">
      <c r="C21" s="8" t="s">
        <v>7</v>
      </c>
      <c r="D21" s="11">
        <v>565</v>
      </c>
      <c r="E21" s="9">
        <v>6878</v>
      </c>
      <c r="F21" s="10">
        <v>5984</v>
      </c>
      <c r="G21" s="11">
        <v>540</v>
      </c>
      <c r="H21" s="9">
        <v>5658</v>
      </c>
      <c r="I21" s="9">
        <v>895</v>
      </c>
      <c r="J21" s="9">
        <v>924</v>
      </c>
      <c r="K21" s="10">
        <v>8017</v>
      </c>
      <c r="L21" s="11">
        <v>89353</v>
      </c>
      <c r="M21" s="9">
        <v>85606</v>
      </c>
      <c r="N21" s="10">
        <v>174959</v>
      </c>
      <c r="O21" s="9">
        <v>29</v>
      </c>
      <c r="P21" s="9">
        <v>31</v>
      </c>
      <c r="Q21" s="9">
        <v>12</v>
      </c>
    </row>
    <row r="22" spans="3:17" x14ac:dyDescent="0.2">
      <c r="C22" s="12" t="s">
        <v>8</v>
      </c>
      <c r="D22" s="15">
        <v>564</v>
      </c>
      <c r="E22" s="13">
        <v>6758</v>
      </c>
      <c r="F22" s="14">
        <v>5718</v>
      </c>
      <c r="G22" s="15">
        <v>528</v>
      </c>
      <c r="H22" s="13">
        <v>5671</v>
      </c>
      <c r="I22" s="13">
        <v>783</v>
      </c>
      <c r="J22" s="13">
        <v>1018</v>
      </c>
      <c r="K22" s="14">
        <v>8000</v>
      </c>
      <c r="L22" s="15">
        <v>88911</v>
      </c>
      <c r="M22" s="13">
        <v>85178</v>
      </c>
      <c r="N22" s="14">
        <v>174089</v>
      </c>
      <c r="O22" s="13">
        <v>30</v>
      </c>
      <c r="P22" s="13">
        <v>31</v>
      </c>
      <c r="Q22" s="13">
        <v>12</v>
      </c>
    </row>
    <row r="23" spans="3:17" x14ac:dyDescent="0.2">
      <c r="C23" s="8" t="s">
        <v>27</v>
      </c>
      <c r="D23" s="11">
        <v>570</v>
      </c>
      <c r="E23" s="9">
        <v>6810</v>
      </c>
      <c r="F23" s="10">
        <v>5743</v>
      </c>
      <c r="G23" s="11">
        <v>529</v>
      </c>
      <c r="H23" s="9">
        <v>5697</v>
      </c>
      <c r="I23" s="9">
        <v>945</v>
      </c>
      <c r="J23" s="9">
        <v>1026</v>
      </c>
      <c r="K23" s="10">
        <v>8197</v>
      </c>
      <c r="L23" s="11">
        <v>88831</v>
      </c>
      <c r="M23" s="9">
        <v>85454</v>
      </c>
      <c r="N23" s="10">
        <v>174285</v>
      </c>
      <c r="O23" s="9">
        <v>30.347379418422427</v>
      </c>
      <c r="P23" s="9">
        <v>30.592417061611375</v>
      </c>
      <c r="Q23" s="9">
        <v>11.947368421052632</v>
      </c>
    </row>
    <row r="24" spans="3:17" x14ac:dyDescent="0.2">
      <c r="C24" s="12" t="s">
        <v>28</v>
      </c>
      <c r="D24" s="15">
        <v>571</v>
      </c>
      <c r="E24" s="15">
        <v>6779</v>
      </c>
      <c r="F24" s="15">
        <v>5757</v>
      </c>
      <c r="G24" s="15">
        <v>534</v>
      </c>
      <c r="H24" s="15">
        <v>5717</v>
      </c>
      <c r="I24" s="15">
        <v>894</v>
      </c>
      <c r="J24" s="15">
        <v>1199</v>
      </c>
      <c r="K24" s="15">
        <v>8344</v>
      </c>
      <c r="L24" s="15">
        <v>88558</v>
      </c>
      <c r="M24" s="15">
        <v>85525</v>
      </c>
      <c r="N24" s="15">
        <v>174083</v>
      </c>
      <c r="O24" s="15">
        <v>30.238492270279661</v>
      </c>
      <c r="P24" s="15">
        <v>30.450061220920063</v>
      </c>
      <c r="Q24" s="15">
        <v>11.872154115586691</v>
      </c>
    </row>
    <row r="25" spans="3:17" x14ac:dyDescent="0.2">
      <c r="C25" s="16" t="s">
        <v>29</v>
      </c>
      <c r="D25" s="17">
        <v>569</v>
      </c>
      <c r="E25" s="17">
        <v>6854</v>
      </c>
      <c r="F25" s="17">
        <v>5767</v>
      </c>
      <c r="G25" s="17">
        <v>530</v>
      </c>
      <c r="H25" s="17">
        <v>5727</v>
      </c>
      <c r="I25" s="17">
        <v>905</v>
      </c>
      <c r="J25" s="17">
        <v>1283</v>
      </c>
      <c r="K25" s="17">
        <v>8485</v>
      </c>
      <c r="L25" s="17">
        <v>87743</v>
      </c>
      <c r="M25" s="17">
        <v>85140</v>
      </c>
      <c r="N25" s="17">
        <v>172883</v>
      </c>
      <c r="O25" s="17">
        <v>30</v>
      </c>
      <c r="P25" s="17">
        <v>29.977978151551934</v>
      </c>
      <c r="Q25" s="17">
        <v>12.045694200351495</v>
      </c>
    </row>
    <row r="26" spans="3:17" x14ac:dyDescent="0.2">
      <c r="C26" s="12" t="s">
        <v>30</v>
      </c>
      <c r="D26" s="13">
        <v>571</v>
      </c>
      <c r="E26" s="13">
        <v>6781</v>
      </c>
      <c r="F26" s="13">
        <v>5811</v>
      </c>
      <c r="G26" s="13">
        <v>528</v>
      </c>
      <c r="H26" s="13">
        <v>5711</v>
      </c>
      <c r="I26" s="13">
        <v>869</v>
      </c>
      <c r="J26" s="13">
        <v>1470</v>
      </c>
      <c r="K26" s="13">
        <v>8578</v>
      </c>
      <c r="L26" s="13">
        <v>86787</v>
      </c>
      <c r="M26" s="13">
        <v>84001</v>
      </c>
      <c r="N26" s="13">
        <v>170788</v>
      </c>
      <c r="O26" s="13">
        <f>N26/F26</f>
        <v>29.390466356909311</v>
      </c>
      <c r="P26" s="13">
        <f>N26/H26</f>
        <v>29.905095429872176</v>
      </c>
      <c r="Q26" s="13">
        <f>E26/D26</f>
        <v>11.875656742556918</v>
      </c>
    </row>
    <row r="27" spans="3:17" x14ac:dyDescent="0.2">
      <c r="C27" s="16" t="s">
        <v>31</v>
      </c>
      <c r="D27" s="17">
        <v>570</v>
      </c>
      <c r="E27" s="17">
        <v>6873</v>
      </c>
      <c r="F27" s="17">
        <v>5800</v>
      </c>
      <c r="G27" s="17">
        <v>517</v>
      </c>
      <c r="H27" s="17">
        <v>5746</v>
      </c>
      <c r="I27" s="17">
        <v>856</v>
      </c>
      <c r="J27" s="17">
        <v>1464</v>
      </c>
      <c r="K27" s="17">
        <v>8583</v>
      </c>
      <c r="L27" s="17">
        <v>86117</v>
      </c>
      <c r="M27" s="17">
        <v>83160</v>
      </c>
      <c r="N27" s="17">
        <v>169277</v>
      </c>
      <c r="O27" s="17">
        <f>+N27/F27</f>
        <v>29.185689655172414</v>
      </c>
      <c r="P27" s="17">
        <f>+N27/H27</f>
        <v>29.459972154542289</v>
      </c>
      <c r="Q27" s="17">
        <f>+E27/D27</f>
        <v>12.057894736842105</v>
      </c>
    </row>
    <row r="28" spans="3:17" s="18" customFormat="1" x14ac:dyDescent="0.2">
      <c r="C28" s="12" t="s">
        <v>32</v>
      </c>
      <c r="D28" s="13">
        <f>569+2</f>
        <v>571</v>
      </c>
      <c r="E28" s="13">
        <f>6865+8</f>
        <v>6873</v>
      </c>
      <c r="F28" s="13">
        <f>5732+8</f>
        <v>5740</v>
      </c>
      <c r="G28" s="13">
        <f>477+1</f>
        <v>478</v>
      </c>
      <c r="H28" s="13">
        <f>5632+7</f>
        <v>5639</v>
      </c>
      <c r="I28" s="13">
        <f>837+3</f>
        <v>840</v>
      </c>
      <c r="J28" s="13">
        <f>K28-G28-H28-I28</f>
        <v>1529</v>
      </c>
      <c r="K28" s="13">
        <f>8474+12</f>
        <v>8486</v>
      </c>
      <c r="L28" s="13">
        <f>83650+98</f>
        <v>83748</v>
      </c>
      <c r="M28" s="13">
        <f>80817+77</f>
        <v>80894</v>
      </c>
      <c r="N28" s="13">
        <f>SUM(L28:M28)</f>
        <v>164642</v>
      </c>
      <c r="O28" s="13">
        <f>+N28/F28</f>
        <v>28.683275261324042</v>
      </c>
      <c r="P28" s="13">
        <f>+N28/H28</f>
        <v>29.197020748359638</v>
      </c>
      <c r="Q28" s="13">
        <f>+E28/D28</f>
        <v>12.036777583187391</v>
      </c>
    </row>
    <row r="29" spans="3:17" s="18" customFormat="1" x14ac:dyDescent="0.2">
      <c r="C29" s="16" t="s">
        <v>33</v>
      </c>
      <c r="D29" s="17">
        <v>573</v>
      </c>
      <c r="E29" s="17">
        <f>7181+8</f>
        <v>7189</v>
      </c>
      <c r="F29" s="17">
        <f>5763+8</f>
        <v>5771</v>
      </c>
      <c r="G29" s="17">
        <f>497+1</f>
        <v>498</v>
      </c>
      <c r="H29" s="17">
        <f>5685+7</f>
        <v>5692</v>
      </c>
      <c r="I29" s="17">
        <f>919+3</f>
        <v>922</v>
      </c>
      <c r="J29" s="17">
        <f>K29-G29-H29-I29</f>
        <v>1572</v>
      </c>
      <c r="K29" s="17">
        <v>8684</v>
      </c>
      <c r="L29" s="17">
        <f>83489+104</f>
        <v>83593</v>
      </c>
      <c r="M29" s="17">
        <f>80295+88</f>
        <v>80383</v>
      </c>
      <c r="N29" s="17">
        <f>SUM(L29:M29)</f>
        <v>163976</v>
      </c>
      <c r="O29" s="17">
        <f>+N29/F29</f>
        <v>28.413793103448278</v>
      </c>
      <c r="P29" s="17">
        <f>+N29/H29</f>
        <v>28.808151791988756</v>
      </c>
      <c r="Q29" s="17">
        <f>+E29/D29</f>
        <v>12.546247818499127</v>
      </c>
    </row>
    <row r="30" spans="3:17" s="18" customFormat="1" x14ac:dyDescent="0.2">
      <c r="C30" s="12" t="s">
        <v>34</v>
      </c>
      <c r="D30" s="13">
        <v>569</v>
      </c>
      <c r="E30" s="13">
        <v>6904</v>
      </c>
      <c r="F30" s="13">
        <v>5751</v>
      </c>
      <c r="G30" s="13">
        <f>510+1</f>
        <v>511</v>
      </c>
      <c r="H30" s="13">
        <f>5686+6</f>
        <v>5692</v>
      </c>
      <c r="I30" s="13">
        <f>929+3</f>
        <v>932</v>
      </c>
      <c r="J30" s="13">
        <f>K30-G30-H30-I30</f>
        <v>1584</v>
      </c>
      <c r="K30" s="13">
        <v>8719</v>
      </c>
      <c r="L30" s="13">
        <f>82793+102</f>
        <v>82895</v>
      </c>
      <c r="M30" s="13">
        <f>79926+82</f>
        <v>80008</v>
      </c>
      <c r="N30" s="13">
        <f>SUM(L30:M30)</f>
        <v>162903</v>
      </c>
      <c r="O30" s="13">
        <f>+N30/F30</f>
        <v>28.326030255607719</v>
      </c>
      <c r="P30" s="13">
        <f>+N30/H30</f>
        <v>28.61964160224877</v>
      </c>
      <c r="Q30" s="13">
        <f>+E30/D30</f>
        <v>12.133567662565905</v>
      </c>
    </row>
    <row r="31" spans="3:17" s="18" customFormat="1" x14ac:dyDescent="0.2">
      <c r="C31" s="8" t="s">
        <v>38</v>
      </c>
      <c r="D31" s="9">
        <v>571</v>
      </c>
      <c r="E31" s="9">
        <f>6910+8</f>
        <v>6918</v>
      </c>
      <c r="F31" s="9">
        <f>5774+8</f>
        <v>5782</v>
      </c>
      <c r="G31" s="9">
        <v>518</v>
      </c>
      <c r="H31" s="9">
        <f>5774+8</f>
        <v>5782</v>
      </c>
      <c r="I31" s="9">
        <v>949</v>
      </c>
      <c r="J31" s="9">
        <f>K31-G31-H31-I31</f>
        <v>1621</v>
      </c>
      <c r="K31" s="9">
        <f>8858+12</f>
        <v>8870</v>
      </c>
      <c r="L31" s="9">
        <f>81969+104</f>
        <v>82073</v>
      </c>
      <c r="M31" s="9">
        <f>79521+86</f>
        <v>79607</v>
      </c>
      <c r="N31" s="9">
        <f>SUM(L31:M31)</f>
        <v>161680</v>
      </c>
      <c r="O31" s="9">
        <f>+N31/F31</f>
        <v>27.962642684192321</v>
      </c>
      <c r="P31" s="9">
        <f>+N31/H31</f>
        <v>27.962642684192321</v>
      </c>
      <c r="Q31" s="9">
        <f>+E31/D31</f>
        <v>12.115586690017514</v>
      </c>
    </row>
    <row r="32" spans="3:17" s="18" customFormat="1" ht="15" thickBot="1" x14ac:dyDescent="0.25">
      <c r="C32" s="12" t="s">
        <v>40</v>
      </c>
      <c r="D32" s="13">
        <v>575</v>
      </c>
      <c r="E32" s="13">
        <v>6895</v>
      </c>
      <c r="F32" s="13">
        <v>5816</v>
      </c>
      <c r="G32" s="13">
        <v>526</v>
      </c>
      <c r="H32" s="13">
        <v>5816</v>
      </c>
      <c r="I32" s="13">
        <v>957</v>
      </c>
      <c r="J32" s="13">
        <f>K32-G32-H32-I32</f>
        <v>1710</v>
      </c>
      <c r="K32" s="13">
        <v>9009</v>
      </c>
      <c r="L32" s="13">
        <f>80980+79</f>
        <v>81059</v>
      </c>
      <c r="M32" s="13">
        <f>78162+62</f>
        <v>78224</v>
      </c>
      <c r="N32" s="13">
        <f>SUM(L32:M32)</f>
        <v>159283</v>
      </c>
      <c r="O32" s="13">
        <f>+N32/F32</f>
        <v>27.38703576341128</v>
      </c>
      <c r="P32" s="13">
        <f>+N32/H32</f>
        <v>27.38703576341128</v>
      </c>
      <c r="Q32" s="13">
        <f>+E32/D32</f>
        <v>11.991304347826087</v>
      </c>
    </row>
    <row r="33" spans="3:17" ht="15" thickTop="1" x14ac:dyDescent="0.2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3:17" x14ac:dyDescent="0.2">
      <c r="C34" s="19" t="s">
        <v>41</v>
      </c>
      <c r="K34" s="21"/>
    </row>
    <row r="35" spans="3:17" x14ac:dyDescent="0.2">
      <c r="C35" s="22" t="s">
        <v>25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7" spans="3:17" x14ac:dyDescent="0.2">
      <c r="N37" s="21"/>
    </row>
    <row r="39" spans="3:17" x14ac:dyDescent="0.2">
      <c r="H39" s="21"/>
    </row>
    <row r="40" spans="3:17" x14ac:dyDescent="0.2">
      <c r="H40" s="21"/>
    </row>
    <row r="41" spans="3:17" x14ac:dyDescent="0.2">
      <c r="H41" s="21"/>
    </row>
    <row r="42" spans="3:17" x14ac:dyDescent="0.2">
      <c r="H42" s="21"/>
    </row>
    <row r="43" spans="3:17" x14ac:dyDescent="0.2">
      <c r="H43" s="21"/>
    </row>
    <row r="44" spans="3:17" x14ac:dyDescent="0.2">
      <c r="H44" s="21"/>
    </row>
    <row r="45" spans="3:17" x14ac:dyDescent="0.2">
      <c r="H45" s="21"/>
    </row>
    <row r="46" spans="3:17" x14ac:dyDescent="0.2">
      <c r="H46" s="21"/>
    </row>
    <row r="47" spans="3:17" x14ac:dyDescent="0.2">
      <c r="H47" s="21"/>
    </row>
    <row r="48" spans="3:17" x14ac:dyDescent="0.2">
      <c r="H48" s="21"/>
    </row>
    <row r="49" spans="8:8" x14ac:dyDescent="0.2">
      <c r="H49" s="21"/>
    </row>
    <row r="50" spans="8:8" x14ac:dyDescent="0.2">
      <c r="H50" s="21"/>
    </row>
    <row r="51" spans="8:8" x14ac:dyDescent="0.2">
      <c r="H51" s="21"/>
    </row>
    <row r="52" spans="8:8" x14ac:dyDescent="0.2">
      <c r="H52" s="21"/>
    </row>
    <row r="53" spans="8:8" x14ac:dyDescent="0.2">
      <c r="H53" s="21"/>
    </row>
    <row r="54" spans="8:8" x14ac:dyDescent="0.2">
      <c r="H54" s="21"/>
    </row>
    <row r="55" spans="8:8" x14ac:dyDescent="0.2">
      <c r="H55" s="21"/>
    </row>
    <row r="56" spans="8:8" x14ac:dyDescent="0.2">
      <c r="H56" s="21"/>
    </row>
    <row r="57" spans="8:8" x14ac:dyDescent="0.2">
      <c r="H57" s="21"/>
    </row>
  </sheetData>
  <mergeCells count="7">
    <mergeCell ref="C35:Q35"/>
    <mergeCell ref="C11:Q11"/>
    <mergeCell ref="C10:Q10"/>
    <mergeCell ref="D13:F13"/>
    <mergeCell ref="G13:K13"/>
    <mergeCell ref="L13:N13"/>
    <mergeCell ref="O13:Q13"/>
  </mergeCells>
  <pageMargins left="0.7" right="0.7" top="0.75" bottom="0.75" header="0.3" footer="0.3"/>
  <pageSetup paperSize="3" scale="61" orientation="landscape" horizontalDpi="4294967292" r:id="rId1"/>
  <ignoredErrors>
    <ignoredError sqref="N3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3AFE-337A-4D9D-B33D-6F0A461BA6B4}">
  <dimension ref="C10:I22"/>
  <sheetViews>
    <sheetView showGridLines="0" zoomScale="80" zoomScaleNormal="80" zoomScaleSheetLayoutView="80" workbookViewId="0">
      <selection activeCell="C19" sqref="C19"/>
    </sheetView>
  </sheetViews>
  <sheetFormatPr defaultColWidth="9.140625" defaultRowHeight="14.25" x14ac:dyDescent="0.2"/>
  <cols>
    <col min="1" max="1" width="5.7109375" style="7" customWidth="1"/>
    <col min="2" max="2" width="5.42578125" style="7" customWidth="1"/>
    <col min="3" max="3" width="18" style="7" customWidth="1"/>
    <col min="4" max="6" width="12.140625" style="7" customWidth="1"/>
    <col min="7" max="9" width="12.7109375" style="7" customWidth="1"/>
    <col min="10" max="16384" width="9.140625" style="7"/>
  </cols>
  <sheetData>
    <row r="10" spans="3:9" ht="24.75" customHeight="1" x14ac:dyDescent="0.25">
      <c r="C10" s="24" t="s">
        <v>26</v>
      </c>
      <c r="D10" s="24"/>
      <c r="E10" s="24"/>
      <c r="F10" s="24"/>
      <c r="G10" s="24"/>
      <c r="H10" s="24"/>
      <c r="I10" s="24"/>
    </row>
    <row r="11" spans="3:9" x14ac:dyDescent="0.2">
      <c r="C11" s="23" t="s">
        <v>35</v>
      </c>
      <c r="D11" s="23"/>
      <c r="E11" s="23"/>
      <c r="F11" s="23"/>
      <c r="G11" s="23"/>
      <c r="H11" s="23"/>
      <c r="I11" s="23"/>
    </row>
    <row r="13" spans="3:9" ht="28.5" customHeight="1" x14ac:dyDescent="0.2">
      <c r="C13" s="1"/>
      <c r="D13" s="25" t="s">
        <v>22</v>
      </c>
      <c r="E13" s="26"/>
      <c r="F13" s="27"/>
      <c r="G13" s="25" t="s">
        <v>37</v>
      </c>
      <c r="H13" s="26"/>
      <c r="I13" s="27"/>
    </row>
    <row r="14" spans="3:9" ht="33" customHeight="1" x14ac:dyDescent="0.2">
      <c r="C14" s="2" t="s">
        <v>0</v>
      </c>
      <c r="D14" s="3" t="s">
        <v>9</v>
      </c>
      <c r="E14" s="2" t="s">
        <v>10</v>
      </c>
      <c r="F14" s="4" t="s">
        <v>11</v>
      </c>
      <c r="G14" s="3" t="s">
        <v>17</v>
      </c>
      <c r="H14" s="2" t="s">
        <v>18</v>
      </c>
      <c r="I14" s="4" t="s">
        <v>16</v>
      </c>
    </row>
    <row r="15" spans="3:9" x14ac:dyDescent="0.2">
      <c r="C15" s="12" t="s">
        <v>30</v>
      </c>
      <c r="D15" s="13">
        <v>571</v>
      </c>
      <c r="E15" s="13">
        <v>6781</v>
      </c>
      <c r="F15" s="13">
        <v>5811</v>
      </c>
      <c r="G15" s="13">
        <v>86787</v>
      </c>
      <c r="H15" s="13">
        <v>84001</v>
      </c>
      <c r="I15" s="13">
        <v>170788</v>
      </c>
    </row>
    <row r="16" spans="3:9" x14ac:dyDescent="0.2">
      <c r="C16" s="16" t="s">
        <v>31</v>
      </c>
      <c r="D16" s="17">
        <v>570</v>
      </c>
      <c r="E16" s="17">
        <v>6873</v>
      </c>
      <c r="F16" s="17">
        <v>5800</v>
      </c>
      <c r="G16" s="17">
        <v>86117</v>
      </c>
      <c r="H16" s="17">
        <v>83160</v>
      </c>
      <c r="I16" s="17">
        <v>169277</v>
      </c>
    </row>
    <row r="17" spans="3:9" s="18" customFormat="1" x14ac:dyDescent="0.2">
      <c r="C17" s="12" t="s">
        <v>32</v>
      </c>
      <c r="D17" s="13">
        <f>569+2</f>
        <v>571</v>
      </c>
      <c r="E17" s="13">
        <f>6865+8</f>
        <v>6873</v>
      </c>
      <c r="F17" s="13">
        <f>5732+8</f>
        <v>5740</v>
      </c>
      <c r="G17" s="13">
        <f>83650+98</f>
        <v>83748</v>
      </c>
      <c r="H17" s="13">
        <f>80817+77</f>
        <v>80894</v>
      </c>
      <c r="I17" s="13">
        <f>SUM(G17:H17)</f>
        <v>164642</v>
      </c>
    </row>
    <row r="18" spans="3:9" s="18" customFormat="1" x14ac:dyDescent="0.2">
      <c r="C18" s="16" t="s">
        <v>33</v>
      </c>
      <c r="D18" s="17">
        <v>573</v>
      </c>
      <c r="E18" s="17">
        <f>7181+8</f>
        <v>7189</v>
      </c>
      <c r="F18" s="17">
        <f>5763+8</f>
        <v>5771</v>
      </c>
      <c r="G18" s="17">
        <f>83489+104</f>
        <v>83593</v>
      </c>
      <c r="H18" s="17">
        <f>80295+88</f>
        <v>80383</v>
      </c>
      <c r="I18" s="17">
        <f>SUM(G18:H18)</f>
        <v>163976</v>
      </c>
    </row>
    <row r="19" spans="3:9" s="18" customFormat="1" ht="15" thickBot="1" x14ac:dyDescent="0.25">
      <c r="C19" s="12" t="s">
        <v>34</v>
      </c>
      <c r="D19" s="13">
        <v>569</v>
      </c>
      <c r="E19" s="13">
        <v>6904</v>
      </c>
      <c r="F19" s="13">
        <v>5751</v>
      </c>
      <c r="G19" s="13">
        <f>82793+102</f>
        <v>82895</v>
      </c>
      <c r="H19" s="13">
        <f>79926+82</f>
        <v>80008</v>
      </c>
      <c r="I19" s="13">
        <f>SUM(G19:H19)</f>
        <v>162903</v>
      </c>
    </row>
    <row r="20" spans="3:9" ht="15" thickTop="1" x14ac:dyDescent="0.2">
      <c r="C20" s="20"/>
      <c r="D20" s="20"/>
      <c r="E20" s="20"/>
      <c r="F20" s="20"/>
      <c r="G20" s="20"/>
      <c r="H20" s="20"/>
      <c r="I20" s="20"/>
    </row>
    <row r="21" spans="3:9" x14ac:dyDescent="0.2">
      <c r="C21" s="19" t="s">
        <v>36</v>
      </c>
    </row>
    <row r="22" spans="3:9" x14ac:dyDescent="0.2">
      <c r="C22" s="22" t="s">
        <v>25</v>
      </c>
      <c r="D22" s="22"/>
      <c r="E22" s="22"/>
      <c r="F22" s="22"/>
      <c r="G22" s="22"/>
      <c r="H22" s="22"/>
      <c r="I22" s="22"/>
    </row>
  </sheetData>
  <mergeCells count="5">
    <mergeCell ref="C22:I22"/>
    <mergeCell ref="C10:I10"/>
    <mergeCell ref="C11:I11"/>
    <mergeCell ref="D13:F13"/>
    <mergeCell ref="G13:I13"/>
  </mergeCells>
  <pageMargins left="0.7" right="0.7" top="0.75" bottom="0.75" header="0.3" footer="0.3"/>
  <pageSetup paperSize="3" scale="61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3.ED.2</vt:lpstr>
      <vt:lpstr>Borrar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2024-04-01T18:12:55Z</cp:lastPrinted>
  <dcterms:created xsi:type="dcterms:W3CDTF">2015-05-13T19:25:32Z</dcterms:created>
  <dcterms:modified xsi:type="dcterms:W3CDTF">2025-05-27T17:50:39Z</dcterms:modified>
</cp:coreProperties>
</file>