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ertichaudhary/Desktop/kickstarter-analysis/"/>
    </mc:Choice>
  </mc:AlternateContent>
  <xr:revisionPtr revIDLastSave="0" documentId="13_ncr:1_{5427F126-6117-F142-98A3-5160FC71DF9F}" xr6:coauthVersionLast="47" xr6:coauthVersionMax="47" xr10:uidLastSave="{00000000-0000-0000-0000-000000000000}"/>
  <bookViews>
    <workbookView xWindow="63380" yWindow="500" windowWidth="34120" windowHeight="28080" xr2:uid="{00000000-000D-0000-FFFF-FFFF00000000}"/>
  </bookViews>
  <sheets>
    <sheet name="Kickstarter" sheetId="1" r:id="rId1"/>
    <sheet name="Outcomes Based on Goals" sheetId="10" r:id="rId2"/>
    <sheet name="Theatre Outcomes by Launch Date" sheetId="9" r:id="rId3"/>
    <sheet name="Outcomes Based on Launch Date" sheetId="3" r:id="rId4"/>
    <sheet name="Edinburgh Research" sheetId="4" r:id="rId5"/>
    <sheet name="Category Statistics" sheetId="2" r:id="rId6"/>
  </sheets>
  <definedNames>
    <definedName name="_xlnm._FilterDatabase" localSheetId="0" hidden="1">Kickstarter!$F$1:$R$4115</definedName>
    <definedName name="_xlnm._FilterDatabase" localSheetId="1" hidden="1">'Outcomes Based on Goals'!$A$1:$H$13</definedName>
  </definedNames>
  <calcPr calcId="191029"/>
  <pivotCaches>
    <pivotCache cacheId="31" r:id="rId7"/>
    <pivotCache cacheId="32" r:id="rId8"/>
    <pivotCache cacheId="3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0" l="1"/>
  <c r="H4" i="10"/>
  <c r="H5" i="10"/>
  <c r="H6" i="10"/>
  <c r="H7" i="10"/>
  <c r="H8" i="10"/>
  <c r="H9" i="10"/>
  <c r="H10" i="10"/>
  <c r="H11" i="10"/>
  <c r="H12" i="10"/>
  <c r="H13" i="10"/>
  <c r="G3" i="10"/>
  <c r="G4" i="10"/>
  <c r="G5" i="10"/>
  <c r="G6" i="10"/>
  <c r="G7" i="10"/>
  <c r="G8" i="10"/>
  <c r="G9" i="10"/>
  <c r="G10" i="10"/>
  <c r="G11" i="10"/>
  <c r="G12" i="10"/>
  <c r="G13" i="10"/>
  <c r="H2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C13" i="10"/>
  <c r="D13" i="10"/>
  <c r="B13" i="10"/>
  <c r="B2" i="10"/>
  <c r="C12" i="10"/>
  <c r="D12" i="10"/>
  <c r="B12" i="10"/>
  <c r="C11" i="10"/>
  <c r="D11" i="10"/>
  <c r="B11" i="10"/>
  <c r="D10" i="10"/>
  <c r="C10" i="10"/>
  <c r="B10" i="10"/>
  <c r="D9" i="10"/>
  <c r="C9" i="10"/>
  <c r="B9" i="10"/>
  <c r="C8" i="10"/>
  <c r="D8" i="10"/>
  <c r="B8" i="10"/>
  <c r="D7" i="10"/>
  <c r="C7" i="10"/>
  <c r="B7" i="10"/>
  <c r="D6" i="10"/>
  <c r="C6" i="10"/>
  <c r="B6" i="10"/>
  <c r="B5" i="10"/>
  <c r="E5" i="10" s="1"/>
  <c r="E3" i="10"/>
  <c r="E4" i="10"/>
  <c r="D3" i="10"/>
  <c r="C3" i="10"/>
  <c r="D4" i="10"/>
  <c r="C4" i="10"/>
  <c r="D5" i="10"/>
  <c r="C5" i="10"/>
  <c r="B4" i="10"/>
  <c r="B3" i="10"/>
  <c r="D2" i="10"/>
  <c r="C2" i="10"/>
  <c r="F3" i="4"/>
  <c r="F4" i="4"/>
  <c r="F5" i="4"/>
  <c r="F6" i="4"/>
  <c r="F2" i="4"/>
  <c r="E13" i="10" l="1"/>
  <c r="E12" i="10"/>
  <c r="E11" i="10"/>
  <c r="E10" i="10"/>
  <c r="E9" i="10"/>
  <c r="E8" i="10"/>
  <c r="E7" i="10"/>
  <c r="E6" i="10"/>
  <c r="E2" i="10"/>
  <c r="D3" i="4"/>
  <c r="D4" i="4"/>
  <c r="D5" i="4"/>
  <c r="D6" i="4"/>
  <c r="D2" i="4"/>
  <c r="C3" i="4"/>
  <c r="C4" i="4"/>
  <c r="C5" i="4"/>
  <c r="C6" i="4"/>
  <c r="C2" i="4"/>
  <c r="B3" i="4"/>
  <c r="B4" i="4"/>
  <c r="B5" i="4"/>
  <c r="B6" i="4"/>
  <c r="B2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4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4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4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4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4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<sst xmlns="http://schemas.openxmlformats.org/spreadsheetml/2006/main" count="33023" uniqueCount="8405">
  <si>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</si>
  <si>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</si>
  <si>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</si>
  <si>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</si>
  <si>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</si>
  <si>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</si>
  <si>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</si>
  <si>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</si>
  <si>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</si>
  <si>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</si>
  <si>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</si>
  <si>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</si>
  <si>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</si>
  <si>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</si>
  <si>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</si>
  <si>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</si>
  <si>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</si>
  <si>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</si>
  <si>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</si>
  <si>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</si>
  <si>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</si>
  <si>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</si>
  <si>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</si>
  <si>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</si>
  <si>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</si>
  <si>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</si>
  <si>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</si>
  <si>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</si>
  <si>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</si>
  <si>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</si>
  <si>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</si>
  <si>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</si>
  <si>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</si>
  <si>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</si>
  <si>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</si>
  <si>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</si>
  <si>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</si>
  <si>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</si>
  <si>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</si>
  <si>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</si>
  <si>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</si>
  <si>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</si>
  <si>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</si>
  <si>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</si>
  <si>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</si>
  <si>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</si>
  <si>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</si>
  <si>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</si>
  <si>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</si>
  <si>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</si>
  <si>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</si>
  <si>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</si>
  <si>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</si>
  <si>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</si>
  <si>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</si>
  <si>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</si>
  <si>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</si>
  <si>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</si>
  <si>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</si>
  <si>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</si>
  <si>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</si>
  <si>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</si>
  <si>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</si>
  <si>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</si>
  <si>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</si>
  <si>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</si>
  <si>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</si>
  <si>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</si>
  <si>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</si>
  <si>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</si>
  <si>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</si>
  <si>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</si>
  <si>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</si>
  <si>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</si>
  <si>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</si>
  <si>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</si>
  <si>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</si>
  <si>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</si>
  <si>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</si>
  <si>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</si>
  <si>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</si>
  <si>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</si>
  <si>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</si>
  <si>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</si>
  <si>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</si>
  <si>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</si>
  <si>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</si>
  <si>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</si>
  <si>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</si>
  <si>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</si>
  <si>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</si>
  <si>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</si>
  <si>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</si>
  <si>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</si>
  <si>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</si>
  <si>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</si>
  <si>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</si>
  <si>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</si>
  <si>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</si>
  <si>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</si>
  <si>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</si>
  <si>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</si>
  <si>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</si>
  <si>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</si>
  <si>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</si>
  <si>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</si>
  <si>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</si>
  <si>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</si>
  <si>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</si>
  <si>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</si>
  <si>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</si>
  <si>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</si>
  <si>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</si>
  <si>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</si>
  <si>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</si>
  <si>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</si>
  <si>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</si>
  <si>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</si>
  <si>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</si>
  <si>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</si>
  <si>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</si>
  <si>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</si>
  <si>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</si>
  <si>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</si>
  <si>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</si>
  <si>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</si>
  <si>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</si>
  <si>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</si>
  <si>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</si>
  <si>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</si>
  <si>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</si>
  <si>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</si>
  <si>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</si>
  <si>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</si>
  <si>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</si>
  <si>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</si>
  <si>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</si>
  <si>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</si>
  <si>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</si>
  <si>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</si>
  <si>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</si>
  <si>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</si>
  <si>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</si>
  <si>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</si>
  <si>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</si>
  <si>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</si>
  <si>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</si>
  <si>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</si>
  <si>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</si>
  <si>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</si>
  <si>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</si>
  <si>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</si>
  <si>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</si>
  <si>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</si>
  <si>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</si>
  <si>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</si>
  <si>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</si>
  <si>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</si>
  <si>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</si>
  <si>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</si>
  <si>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</si>
  <si>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</si>
  <si>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</si>
  <si>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</si>
  <si>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</si>
  <si>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</si>
  <si>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</si>
  <si>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</si>
  <si>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</si>
  <si>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</si>
  <si>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</si>
  <si>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</si>
  <si>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</si>
  <si>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</si>
  <si>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</si>
  <si>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</si>
  <si>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</si>
  <si>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</si>
  <si>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</si>
  <si>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</si>
  <si>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</si>
  <si>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</si>
  <si>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</si>
  <si>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</si>
  <si>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</si>
  <si>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</si>
  <si>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</si>
  <si>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</si>
  <si>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</si>
  <si>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</si>
  <si>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</si>
  <si>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</si>
  <si>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</si>
  <si>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</si>
  <si>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</si>
  <si>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</si>
  <si>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</si>
  <si>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</si>
  <si>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</si>
  <si>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</si>
  <si>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</si>
  <si>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</si>
  <si>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</si>
  <si>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</si>
  <si>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</si>
  <si>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</si>
  <si>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</si>
  <si>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</si>
  <si>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</si>
  <si>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</si>
  <si>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</si>
  <si>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</si>
  <si>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</si>
  <si>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</si>
  <si>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</si>
  <si>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</si>
  <si>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</si>
  <si>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</si>
  <si>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</si>
  <si>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</si>
  <si>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</si>
  <si>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</si>
  <si>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</si>
  <si>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</si>
  <si>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</si>
  <si>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</si>
  <si>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</si>
  <si>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</si>
  <si>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</si>
  <si>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</si>
  <si>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</si>
  <si>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</si>
  <si>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</si>
  <si>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</si>
  <si>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</si>
  <si>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</si>
  <si>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</si>
  <si>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</si>
  <si>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</si>
  <si>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</si>
  <si>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</si>
  <si>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</si>
  <si>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</si>
  <si>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</si>
  <si>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</si>
  <si>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</si>
  <si>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</si>
  <si>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</si>
  <si>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</si>
  <si>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</si>
  <si>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</si>
  <si>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</si>
  <si>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</si>
  <si>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</si>
  <si>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</si>
  <si>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</si>
  <si>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</si>
  <si>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</si>
  <si>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</si>
  <si>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</si>
  <si>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</si>
  <si>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</si>
  <si>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</si>
  <si>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</si>
  <si>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</si>
  <si>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</si>
  <si>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</si>
  <si>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</si>
  <si>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</si>
  <si>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</si>
  <si>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</si>
  <si>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</si>
  <si>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</si>
  <si>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</si>
  <si>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</si>
  <si>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</si>
  <si>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</si>
  <si>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</si>
  <si>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</si>
  <si>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</si>
  <si>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</si>
  <si>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</si>
  <si>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</si>
  <si>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</si>
  <si>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</si>
  <si>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</si>
  <si>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</si>
  <si>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</si>
  <si>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</si>
  <si>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</si>
  <si>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</si>
  <si>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</si>
  <si>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</si>
  <si>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</si>
  <si>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</si>
  <si>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</si>
  <si>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</si>
  <si>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</si>
  <si>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</si>
  <si>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</si>
  <si>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</si>
  <si>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</si>
  <si>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</si>
  <si>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</si>
  <si>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</si>
  <si>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</si>
  <si>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</si>
  <si>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</si>
  <si>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</si>
  <si>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</si>
  <si>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</si>
  <si>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</si>
  <si>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</si>
  <si>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</si>
  <si>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</si>
  <si>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</si>
  <si>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</si>
  <si>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</si>
  <si>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</si>
  <si>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</si>
  <si>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</si>
  <si>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</si>
  <si>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</si>
  <si>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</si>
  <si>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</si>
  <si>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</si>
  <si>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</si>
  <si>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</si>
  <si>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</si>
  <si>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</si>
  <si>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</si>
  <si>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</si>
  <si>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</si>
  <si>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</si>
  <si>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</si>
  <si>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</si>
  <si>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</si>
  <si>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</si>
  <si>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</si>
  <si>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</si>
  <si>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</si>
  <si>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</si>
  <si>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</si>
  <si>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</si>
  <si>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</si>
  <si>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</si>
  <si>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</si>
  <si>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</si>
  <si>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</si>
  <si>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</si>
  <si>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</si>
  <si>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</si>
  <si>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</si>
  <si>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</si>
  <si>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</si>
  <si>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</si>
  <si>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</si>
  <si>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</si>
  <si>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</si>
  <si>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</si>
  <si>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</si>
  <si>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</si>
  <si>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</si>
  <si>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</si>
  <si>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</si>
  <si>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</si>
  <si>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</si>
  <si>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</si>
  <si>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</si>
  <si>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</si>
  <si>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</si>
  <si>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</si>
  <si>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</si>
  <si>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</si>
  <si>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</si>
  <si>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</si>
  <si>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</si>
  <si>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</si>
  <si>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</si>
  <si>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</si>
  <si>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</si>
  <si>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</si>
  <si>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</si>
  <si>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</si>
  <si>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</si>
  <si>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</si>
  <si>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</si>
  <si>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</si>
  <si>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</si>
  <si>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</si>
  <si>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</si>
  <si>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</si>
  <si>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</si>
  <si>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</si>
  <si>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</si>
  <si>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</si>
  <si>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</si>
  <si>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</si>
  <si>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</si>
  <si>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</si>
  <si>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</si>
  <si>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</si>
  <si>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</si>
  <si>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</si>
  <si>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</si>
  <si>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</si>
  <si>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</si>
  <si>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</si>
  <si>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</si>
  <si>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</si>
  <si>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</si>
  <si>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</si>
  <si>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</si>
  <si>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</si>
  <si>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</si>
  <si>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</si>
  <si>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</si>
  <si>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</si>
  <si>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</si>
  <si>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</si>
  <si>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</si>
  <si>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</si>
  <si>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</si>
  <si>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</si>
  <si>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</si>
  <si>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</si>
  <si>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</si>
  <si>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</si>
  <si>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</si>
  <si>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</si>
  <si>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</si>
  <si>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</si>
  <si>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</si>
  <si>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</si>
  <si>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</si>
  <si>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</si>
  <si>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</si>
  <si>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</si>
  <si>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</si>
  <si>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</si>
  <si>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</si>
  <si>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</si>
  <si>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</si>
  <si>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</si>
  <si>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</si>
  <si>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</si>
  <si>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</si>
  <si>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</si>
  <si>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</si>
  <si>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</si>
  <si>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</si>
  <si>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</si>
  <si>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</si>
  <si>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</si>
  <si>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</si>
  <si>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</si>
  <si>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</si>
  <si>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</si>
  <si>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</si>
  <si>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</si>
  <si>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</si>
  <si>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</si>
  <si>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</si>
  <si>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</si>
  <si>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</si>
  <si>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</si>
  <si>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</si>
  <si>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</si>
  <si>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</si>
  <si>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</si>
  <si>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</si>
  <si>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</si>
  <si>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</si>
  <si>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</si>
  <si>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</si>
  <si>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</si>
  <si>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</si>
  <si>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</si>
  <si>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</si>
  <si>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</si>
  <si>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</si>
  <si>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</si>
  <si>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</si>
  <si>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</si>
  <si>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</si>
  <si>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</si>
  <si>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</si>
  <si>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</si>
  <si>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</si>
  <si>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</si>
  <si>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</si>
  <si>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</si>
  <si>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</si>
  <si>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</si>
  <si>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</si>
  <si>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</si>
  <si>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</si>
  <si>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</si>
  <si>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</si>
  <si>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</si>
  <si>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</si>
  <si>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</si>
  <si>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</si>
  <si>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</si>
  <si>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</si>
  <si>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</si>
  <si>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</si>
  <si>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</si>
  <si>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</si>
  <si>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</si>
  <si>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</si>
  <si>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</si>
  <si>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</si>
  <si>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</si>
  <si>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</si>
  <si>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</si>
  <si>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</si>
  <si>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</si>
  <si>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</si>
  <si>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</si>
  <si>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</si>
  <si>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</si>
  <si>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</si>
  <si>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</si>
  <si>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</si>
  <si>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</si>
  <si>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</si>
  <si>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</si>
  <si>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</si>
  <si>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</si>
  <si>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</si>
  <si>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</si>
  <si>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</si>
  <si>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</si>
  <si>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</si>
  <si>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</si>
  <si>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</si>
  <si>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</si>
  <si>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</si>
  <si>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</si>
  <si>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</si>
  <si>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</si>
  <si>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</si>
  <si>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</si>
  <si>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</si>
  <si>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</si>
  <si>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</si>
  <si>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</si>
  <si>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</si>
  <si>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</si>
  <si>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</si>
  <si>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</si>
  <si>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</si>
  <si>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</si>
  <si>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</si>
  <si>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</si>
  <si>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</si>
  <si>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</si>
  <si>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</si>
  <si>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</si>
  <si>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</si>
  <si>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</si>
  <si>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</si>
  <si>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</si>
  <si>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</si>
  <si>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</si>
  <si>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</si>
  <si>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</si>
  <si>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</si>
  <si>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</si>
  <si>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</si>
  <si>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</si>
  <si>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</si>
  <si>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</si>
  <si>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</si>
  <si>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</si>
  <si>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</si>
  <si>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</si>
  <si>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</si>
  <si>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</si>
  <si>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</si>
  <si>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</si>
  <si>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</si>
  <si>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</si>
  <si>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</si>
  <si>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</si>
  <si>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</si>
  <si>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</si>
  <si>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</si>
  <si>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</si>
  <si>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</si>
  <si>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</si>
  <si>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</si>
  <si>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</si>
  <si>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</si>
  <si>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</si>
  <si>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</si>
  <si>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</si>
  <si>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</si>
  <si>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</si>
  <si>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</si>
  <si>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</si>
  <si>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</si>
  <si>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</si>
  <si>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</si>
  <si>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</si>
  <si>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</si>
  <si>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</si>
  <si>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</si>
  <si>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</si>
  <si>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</si>
  <si>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</si>
  <si>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</si>
  <si>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</si>
  <si>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</si>
  <si>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</si>
  <si>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</si>
  <si>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</si>
  <si>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</si>
  <si>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</si>
  <si>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</si>
  <si>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</si>
  <si>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</si>
  <si>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</si>
  <si>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</si>
  <si>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</si>
  <si>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</si>
  <si>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</si>
  <si>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</si>
  <si>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</si>
  <si>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</si>
  <si>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</si>
  <si>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</si>
  <si>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</si>
  <si>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</si>
  <si>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</si>
  <si>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</si>
  <si>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</si>
  <si>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</si>
  <si>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</si>
  <si>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</si>
  <si>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</si>
  <si>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</si>
  <si>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</si>
  <si>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</si>
  <si>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</si>
  <si>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</si>
  <si>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</si>
  <si>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</si>
  <si>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</si>
  <si>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</si>
  <si>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</si>
  <si>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</si>
  <si>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</si>
  <si>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</si>
  <si>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</si>
  <si>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</si>
  <si>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</si>
  <si>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</si>
  <si>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</si>
  <si>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</si>
  <si>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</si>
  <si>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</si>
  <si>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</si>
  <si>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</si>
  <si>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</si>
  <si>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</si>
  <si>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</si>
  <si>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</si>
  <si>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</si>
  <si>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</si>
  <si>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</si>
  <si>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</si>
  <si>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</si>
  <si>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</si>
  <si>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</si>
  <si>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</si>
  <si>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</si>
  <si>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</si>
  <si>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</si>
  <si>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</si>
  <si>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</si>
  <si>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</si>
  <si>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</si>
  <si>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</si>
  <si>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</si>
  <si>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</si>
  <si>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</si>
  <si>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</si>
  <si>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</si>
  <si>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</si>
  <si>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</si>
  <si>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</si>
  <si>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</si>
  <si>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</si>
  <si>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</si>
  <si>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</si>
  <si>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</si>
  <si>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</si>
  <si>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</si>
  <si>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</si>
  <si>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</si>
  <si>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</si>
  <si>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</si>
  <si>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</si>
  <si>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</si>
  <si>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</si>
  <si>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</si>
  <si>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</si>
  <si>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</si>
  <si>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</si>
  <si>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</si>
  <si>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</si>
  <si>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</si>
  <si>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</si>
  <si>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</si>
  <si>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</si>
  <si>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</si>
  <si>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</si>
  <si>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</si>
  <si>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</si>
  <si>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</si>
  <si>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</si>
  <si>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</si>
  <si>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</si>
  <si>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</si>
  <si>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</si>
  <si>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</si>
  <si>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</si>
  <si>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</si>
  <si>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</si>
  <si>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</si>
  <si>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</si>
  <si>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</si>
  <si>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</si>
  <si>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</si>
  <si>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</si>
  <si>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</si>
  <si>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</si>
  <si>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</si>
  <si>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</si>
  <si>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</si>
  <si>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</si>
  <si>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</si>
  <si>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</si>
  <si>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</si>
  <si>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</si>
  <si>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</si>
  <si>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</si>
  <si>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</si>
  <si>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</si>
  <si>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</si>
  <si>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</si>
  <si>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</si>
  <si>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</si>
  <si>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</si>
  <si>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</si>
  <si>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</si>
  <si>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</si>
  <si>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</si>
  <si>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</si>
  <si>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</si>
  <si>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</si>
  <si>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</si>
  <si>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</si>
  <si>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</si>
  <si>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</si>
  <si>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</si>
  <si>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</si>
  <si>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</si>
  <si>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</si>
  <si>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</si>
  <si>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</si>
  <si>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</si>
  <si>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</si>
  <si>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</si>
  <si>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</si>
  <si>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</si>
  <si>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</si>
  <si>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</si>
  <si>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</si>
  <si>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</si>
  <si>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</si>
  <si>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</si>
  <si>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</si>
  <si>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</si>
  <si>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</si>
  <si>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</si>
  <si>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</si>
  <si>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</si>
  <si>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</si>
  <si>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</si>
  <si>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</si>
  <si>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</si>
  <si>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</si>
  <si>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</si>
  <si>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</si>
  <si>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</si>
  <si>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</si>
  <si>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</si>
  <si>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</si>
  <si>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</si>
  <si>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</si>
  <si>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</si>
  <si>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</si>
  <si>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</si>
  <si>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</si>
  <si>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</si>
  <si>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</si>
  <si>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</si>
  <si>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</si>
  <si>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</si>
  <si>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</si>
  <si>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</si>
  <si>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</si>
  <si>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</si>
  <si>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</si>
  <si>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</si>
  <si>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</si>
  <si>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</si>
  <si>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</si>
  <si>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</si>
  <si>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</si>
  <si>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</si>
  <si>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</si>
  <si>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</si>
  <si>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</si>
  <si>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</si>
  <si>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</si>
  <si>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</si>
  <si>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</si>
  <si>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</si>
  <si>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</si>
  <si>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</si>
  <si>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</si>
  <si>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</si>
  <si>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</si>
  <si>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</si>
  <si>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</si>
  <si>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</si>
  <si>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</si>
  <si>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</si>
  <si>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</si>
  <si>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</si>
  <si>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</si>
  <si>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</si>
  <si>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</si>
  <si>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</si>
  <si>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</si>
  <si>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</si>
  <si>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</si>
  <si>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</si>
  <si>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</si>
  <si>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</si>
  <si>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</si>
  <si>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</si>
  <si>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</si>
  <si>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</si>
  <si>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</si>
  <si>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</si>
  <si>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</si>
  <si>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</si>
  <si>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</si>
  <si>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</si>
  <si>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</si>
  <si>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</si>
  <si>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</si>
  <si>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</si>
  <si>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</si>
  <si>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</si>
  <si>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</si>
  <si>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</si>
  <si>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</si>
  <si>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</si>
  <si>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</si>
  <si>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</si>
  <si>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</si>
  <si>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</si>
  <si>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</si>
  <si>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</si>
  <si>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</si>
  <si>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</si>
  <si>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</si>
  <si>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</si>
  <si>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</si>
  <si>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</si>
  <si>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</si>
  <si>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</si>
  <si>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</si>
  <si>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</si>
  <si>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</si>
  <si>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</si>
  <si>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</si>
  <si>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</si>
  <si>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</si>
  <si>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</si>
  <si>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</si>
  <si>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</si>
  <si>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</si>
  <si>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</si>
  <si>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</si>
  <si>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</si>
  <si>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</si>
  <si>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</si>
  <si>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</si>
  <si>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</si>
  <si>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</si>
  <si>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</si>
  <si>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</si>
  <si>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</si>
  <si>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</si>
  <si>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</si>
  <si>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</si>
  <si>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</si>
  <si>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</si>
  <si>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</si>
  <si>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</si>
  <si>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</si>
  <si>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</si>
  <si>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</si>
  <si>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</si>
  <si>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</si>
  <si>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</si>
  <si>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</si>
  <si>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</si>
  <si>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</si>
  <si>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</si>
  <si>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</si>
  <si>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</si>
  <si>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</si>
  <si>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</si>
  <si>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</si>
  <si>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</si>
  <si>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</si>
  <si>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</si>
  <si>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</si>
  <si>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</si>
  <si>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</si>
  <si>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</si>
  <si>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</si>
  <si>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</si>
  <si>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</si>
  <si>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</si>
  <si>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</si>
  <si>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</si>
  <si>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</si>
  <si>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</si>
  <si>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</si>
  <si>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</si>
  <si>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</si>
  <si>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</si>
  <si>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</si>
  <si>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</si>
  <si>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</si>
  <si>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</si>
  <si>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</si>
  <si>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</si>
  <si>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</si>
  <si>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</si>
  <si>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</si>
  <si>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</si>
  <si>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</si>
  <si>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</si>
  <si>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</si>
  <si>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</si>
  <si>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</si>
  <si>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</si>
  <si>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</si>
  <si>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</si>
  <si>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</si>
  <si>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</si>
  <si>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</si>
  <si>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</si>
  <si>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</si>
  <si>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</si>
  <si>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</si>
  <si>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</si>
  <si>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</si>
  <si>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</si>
  <si>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</si>
  <si>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</si>
  <si>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</si>
  <si>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</si>
  <si>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</si>
  <si>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</si>
  <si>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</si>
  <si>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</si>
  <si>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</si>
  <si>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</si>
  <si>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</si>
  <si>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</si>
  <si>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</si>
  <si>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</si>
  <si>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</si>
  <si>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</si>
  <si>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</si>
  <si>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</si>
  <si>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</si>
  <si>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</si>
  <si>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</si>
  <si>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</si>
  <si>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</si>
  <si>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</si>
  <si>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</si>
  <si>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</si>
  <si>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</si>
  <si>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</si>
  <si>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</si>
  <si>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</si>
  <si>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</si>
  <si>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</si>
  <si>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</si>
  <si>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</si>
  <si>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</si>
  <si>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</si>
  <si>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</si>
  <si>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</si>
  <si>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</si>
  <si>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</si>
  <si>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</si>
  <si>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</si>
  <si>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</si>
  <si>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</si>
  <si>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</si>
  <si>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</si>
  <si>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</si>
  <si>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</si>
  <si>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</si>
  <si>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</si>
  <si>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</si>
  <si>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</si>
  <si>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</si>
  <si>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</si>
  <si>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</si>
  <si>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</si>
  <si>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</si>
  <si>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</si>
  <si>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</si>
  <si>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</si>
  <si>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</si>
  <si>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</si>
  <si>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</si>
  <si>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</si>
  <si>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</si>
  <si>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</si>
  <si>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</si>
  <si>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</si>
  <si>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</si>
  <si>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</si>
  <si>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</si>
  <si>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</si>
  <si>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</si>
  <si>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</si>
  <si>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</si>
  <si>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</si>
  <si>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</si>
  <si>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</si>
  <si>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</si>
  <si>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</si>
  <si>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</si>
  <si>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</si>
  <si>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</si>
  <si>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</si>
  <si>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</si>
  <si>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</si>
  <si>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</si>
  <si>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</si>
  <si>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</si>
  <si>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</si>
  <si>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</si>
  <si>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</si>
  <si>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</si>
  <si>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</si>
  <si>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</si>
  <si>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</si>
  <si>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</si>
  <si>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</si>
  <si>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</si>
  <si>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</si>
  <si>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</si>
  <si>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</si>
  <si>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</si>
  <si>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</si>
  <si>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</si>
  <si>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</si>
  <si>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</si>
  <si>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</si>
  <si>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</si>
  <si>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</si>
  <si>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</si>
  <si>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</si>
  <si>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</si>
  <si>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</si>
  <si>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</si>
  <si>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</si>
  <si>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</si>
  <si>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</si>
  <si>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</si>
  <si>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</si>
  <si>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</si>
  <si>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</si>
  <si>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</si>
  <si>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</si>
  <si>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</si>
  <si>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</si>
  <si>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</si>
  <si>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</si>
  <si>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</si>
  <si>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</si>
  <si>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</si>
  <si>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</si>
  <si>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</si>
  <si>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</si>
  <si>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</si>
  <si>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</si>
  <si>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</si>
  <si>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</si>
  <si>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</si>
  <si>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</si>
  <si>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</si>
  <si>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</si>
  <si>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</si>
  <si>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</si>
  <si>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</si>
  <si>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</si>
  <si>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</si>
  <si>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</si>
  <si>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</si>
  <si>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</si>
  <si>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</si>
  <si>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</si>
  <si>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</si>
  <si>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</si>
  <si>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</si>
  <si>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</si>
  <si>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</si>
  <si>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</si>
  <si>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</si>
  <si>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</si>
  <si>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</si>
  <si>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</si>
  <si>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</si>
  <si>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</si>
  <si>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</si>
  <si>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</si>
  <si>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</si>
  <si>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</si>
  <si>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</si>
  <si>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</si>
  <si>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</si>
  <si>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</si>
  <si>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</si>
  <si>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</si>
  <si>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</si>
  <si>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</si>
  <si>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</si>
  <si>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</si>
  <si>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</si>
  <si>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</si>
  <si>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</si>
  <si>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</si>
  <si>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</si>
  <si>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</si>
  <si>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</si>
  <si>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</si>
  <si>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</si>
  <si>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</si>
  <si>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</si>
  <si>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</si>
  <si>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</si>
  <si>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</si>
  <si>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</si>
  <si>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</si>
  <si>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</si>
  <si>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</si>
  <si>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</si>
  <si>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</si>
  <si>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</si>
  <si>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</si>
  <si>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</si>
  <si>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</si>
  <si>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</si>
  <si>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</si>
  <si>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</si>
  <si>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</si>
  <si>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</si>
  <si>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</si>
  <si>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</si>
  <si>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</si>
  <si>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</si>
  <si>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</si>
  <si>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</si>
  <si>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</si>
  <si>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</si>
  <si>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</si>
  <si>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</si>
  <si>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</si>
  <si>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</si>
  <si>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</si>
  <si>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</si>
  <si>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</si>
  <si>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</si>
  <si>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</si>
  <si>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</si>
  <si>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</si>
  <si>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</si>
  <si>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</si>
  <si>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</si>
  <si>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</si>
  <si>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</si>
  <si>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</si>
  <si>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</si>
  <si>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</si>
  <si>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</si>
  <si>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</si>
  <si>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</si>
  <si>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</si>
  <si>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</si>
  <si>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</si>
  <si>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</si>
  <si>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</si>
  <si>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</si>
  <si>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</si>
  <si>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</si>
  <si>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</si>
  <si>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</si>
  <si>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</si>
  <si>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</si>
  <si>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</si>
  <si>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</si>
  <si>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</si>
  <si>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</si>
  <si>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</si>
  <si>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</si>
  <si>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</si>
  <si>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</si>
  <si>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</si>
  <si>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</si>
  <si>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</si>
  <si>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</si>
  <si>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</si>
  <si>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</si>
  <si>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</si>
  <si>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</si>
  <si>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</si>
  <si>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</si>
  <si>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</si>
  <si>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</si>
  <si>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</si>
  <si>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</si>
  <si>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</si>
  <si>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</si>
  <si>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</si>
  <si>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</si>
  <si>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</si>
  <si>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</si>
  <si>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</si>
  <si>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</si>
  <si>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</si>
  <si>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</si>
  <si>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</si>
  <si>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</si>
  <si>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</si>
  <si>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</si>
  <si>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</si>
  <si>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</si>
  <si>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</si>
  <si>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</si>
  <si>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</si>
  <si>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</si>
  <si>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</si>
  <si>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</si>
  <si>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</si>
  <si>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</si>
  <si>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</si>
  <si>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</si>
  <si>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</si>
  <si>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</si>
  <si>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</si>
  <si>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</si>
  <si>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</si>
  <si>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</si>
  <si>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</si>
  <si>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</si>
  <si>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</si>
  <si>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</si>
  <si>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</si>
  <si>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</si>
  <si>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</si>
  <si>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</si>
  <si>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</si>
  <si>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</si>
  <si>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</si>
  <si>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</si>
  <si>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</si>
  <si>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</si>
  <si>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</si>
  <si>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</si>
  <si>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</si>
  <si>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</si>
  <si>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</si>
  <si>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</si>
  <si>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</si>
  <si>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</si>
  <si>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</si>
  <si>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</si>
  <si>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</si>
  <si>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</si>
  <si>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</si>
  <si>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</si>
  <si>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</si>
  <si>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</si>
  <si>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</si>
  <si>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</si>
  <si>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</si>
  <si>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</si>
  <si>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</si>
  <si>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</si>
  <si>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</si>
  <si>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</si>
  <si>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</si>
  <si>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</si>
  <si>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</si>
  <si>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</si>
  <si>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</si>
  <si>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</si>
  <si>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</si>
  <si>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</si>
  <si>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</si>
  <si>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</si>
  <si>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</si>
  <si>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</si>
  <si>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</si>
  <si>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</si>
  <si>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</si>
  <si>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</si>
  <si>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</si>
  <si>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</si>
  <si>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</si>
  <si>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</si>
  <si>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</si>
  <si>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</si>
  <si>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</si>
  <si>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</si>
  <si>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</si>
  <si>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</si>
  <si>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</si>
  <si>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</si>
  <si>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</si>
  <si>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</si>
  <si>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</si>
  <si>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</si>
  <si>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</si>
  <si>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</si>
  <si>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</si>
  <si>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</si>
  <si>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</si>
  <si>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</si>
  <si>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</si>
  <si>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</si>
  <si>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</si>
  <si>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</si>
  <si>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</si>
  <si>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</si>
  <si>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</si>
  <si>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</si>
  <si>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</si>
  <si>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</si>
  <si>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</si>
  <si>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</si>
  <si>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</si>
  <si>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</si>
  <si>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</si>
  <si>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</si>
  <si>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</si>
  <si>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</si>
  <si>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</si>
  <si>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</si>
  <si>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</si>
  <si>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</si>
  <si>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</si>
  <si>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</si>
  <si>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</si>
  <si>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</si>
  <si>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</si>
  <si>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</si>
  <si>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</si>
  <si>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</si>
  <si>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</si>
  <si>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</si>
  <si>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</si>
  <si>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</si>
  <si>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</si>
  <si>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</si>
  <si>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</si>
  <si>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</si>
  <si>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</si>
  <si>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</si>
  <si>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</si>
  <si>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</si>
  <si>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</si>
  <si>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</si>
  <si>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</si>
  <si>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</si>
  <si>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</si>
  <si>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</si>
  <si>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</si>
  <si>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</si>
  <si>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</si>
  <si>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</si>
  <si>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</si>
  <si>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</si>
  <si>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</si>
  <si>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</si>
  <si>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</si>
  <si>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</si>
  <si>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</si>
  <si>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</si>
  <si>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</si>
  <si>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</si>
  <si>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</si>
  <si>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</si>
  <si>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</si>
  <si>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</si>
  <si>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</si>
  <si>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</si>
  <si>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</si>
  <si>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</si>
  <si>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</si>
  <si>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</si>
  <si>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</si>
  <si>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</si>
  <si>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</si>
  <si>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</si>
  <si>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</si>
  <si>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</si>
  <si>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</si>
  <si>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</si>
  <si>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</si>
  <si>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</si>
  <si>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</si>
  <si>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</si>
  <si>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</si>
  <si>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</si>
  <si>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</si>
  <si>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</si>
  <si>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</si>
  <si>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</si>
  <si>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</si>
  <si>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</si>
  <si>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</si>
  <si>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</si>
  <si>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</si>
  <si>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</si>
  <si>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</si>
  <si>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</si>
  <si>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</si>
  <si>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</si>
  <si>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</si>
  <si>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</si>
  <si>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</si>
  <si>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</si>
  <si>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</si>
  <si>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</si>
  <si>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</si>
  <si>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</si>
  <si>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</si>
  <si>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</si>
  <si>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</si>
  <si>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</si>
  <si>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</si>
  <si>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</si>
  <si>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</si>
  <si>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</si>
  <si>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</si>
  <si>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</si>
  <si>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</si>
  <si>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</si>
  <si>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</si>
  <si>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</si>
  <si>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</si>
  <si>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</si>
  <si>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</si>
  <si>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</si>
  <si>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</si>
  <si>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</si>
  <si>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</si>
  <si>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</si>
  <si>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</si>
  <si>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</si>
  <si>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</si>
  <si>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</si>
  <si>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</si>
  <si>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</si>
  <si>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</si>
  <si>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</si>
  <si>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</si>
  <si>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</si>
  <si>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</si>
  <si>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</si>
  <si>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</si>
  <si>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</si>
  <si>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</si>
  <si>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</si>
  <si>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</si>
  <si>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</si>
  <si>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</si>
  <si>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</si>
  <si>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</si>
  <si>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</si>
  <si>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</si>
  <si>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</si>
  <si>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</si>
  <si>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</si>
  <si>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</si>
  <si>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</si>
  <si>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</si>
  <si>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</si>
  <si>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</si>
  <si>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</si>
  <si>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</si>
  <si>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</si>
  <si>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</si>
  <si>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</si>
  <si>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</si>
  <si>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</si>
  <si>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</si>
  <si>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</si>
  <si>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</si>
  <si>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</si>
  <si>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</si>
  <si>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</si>
  <si>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</si>
  <si>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</si>
  <si>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</si>
  <si>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</si>
  <si>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</si>
  <si>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</si>
  <si>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</si>
  <si>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</si>
  <si>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</si>
  <si>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</si>
  <si>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</si>
  <si>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</si>
  <si>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</si>
  <si>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</si>
  <si>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</si>
  <si>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</si>
  <si>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</si>
  <si>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</si>
  <si>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</si>
  <si>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</si>
  <si>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</si>
  <si>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</si>
  <si>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</si>
  <si>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</si>
  <si>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</si>
  <si>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</si>
  <si>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</si>
  <si>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</si>
  <si>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</si>
  <si>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</si>
  <si>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</si>
  <si>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</si>
  <si>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</si>
  <si>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</si>
  <si>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</si>
  <si>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</si>
  <si>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</si>
  <si>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</si>
  <si>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</si>
  <si>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</si>
  <si>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</si>
  <si>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</si>
  <si>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</si>
  <si>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</si>
  <si>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</si>
  <si>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</si>
  <si>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</si>
  <si>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</si>
  <si>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</si>
  <si>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</si>
  <si>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</si>
  <si>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</si>
  <si>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</si>
  <si>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</si>
  <si>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</si>
  <si>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</si>
  <si>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</si>
  <si>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</si>
  <si>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</si>
  <si>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</si>
  <si>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</si>
  <si>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</si>
  <si>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</si>
  <si>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</si>
  <si>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</si>
  <si>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</si>
  <si>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</si>
  <si>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</si>
  <si>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</si>
  <si>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</si>
  <si>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</si>
  <si>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</si>
  <si>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</si>
  <si>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</si>
  <si>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</si>
  <si>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</si>
  <si>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</si>
  <si>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</si>
  <si>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</si>
  <si>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</si>
  <si>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</si>
  <si>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</si>
  <si>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</si>
  <si>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</si>
  <si>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</si>
  <si>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</si>
  <si>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</si>
  <si>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</si>
  <si>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</si>
  <si>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</si>
  <si>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</si>
  <si>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</si>
  <si>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</si>
  <si>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</si>
  <si>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</si>
  <si>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</si>
  <si>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</si>
  <si>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</si>
  <si>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</si>
  <si>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</si>
  <si>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</si>
  <si>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</si>
  <si>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</si>
  <si>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</si>
  <si>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</si>
  <si>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</si>
  <si>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</si>
  <si>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</si>
  <si>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</si>
  <si>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</si>
  <si>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</si>
  <si>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</si>
  <si>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</si>
  <si>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</si>
  <si>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</si>
  <si>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</si>
  <si>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</si>
  <si>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</si>
  <si>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</si>
  <si>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</si>
  <si>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</si>
  <si>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</si>
  <si>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</si>
  <si>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</si>
  <si>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</si>
  <si>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</si>
  <si>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</si>
  <si>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</si>
  <si>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</si>
  <si>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</si>
  <si>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</si>
  <si>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</si>
  <si>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</si>
  <si>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</si>
  <si>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</si>
  <si>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</si>
  <si>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</si>
  <si>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</si>
  <si>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</si>
  <si>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</si>
  <si>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</si>
  <si>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</si>
  <si>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</si>
  <si>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</si>
  <si>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</si>
  <si>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</si>
  <si>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</si>
  <si>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</si>
  <si>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</si>
  <si>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</si>
  <si>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</si>
  <si>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</si>
  <si>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</si>
  <si>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</si>
  <si>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</si>
  <si>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</si>
  <si>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</si>
  <si>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</si>
  <si>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</si>
  <si>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</si>
  <si>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</si>
  <si>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</si>
  <si>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</si>
  <si>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</si>
  <si>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</si>
  <si>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</si>
  <si>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</si>
  <si>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</si>
  <si>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</si>
  <si>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</si>
  <si>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</si>
  <si>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</si>
  <si>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</si>
  <si>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</si>
  <si>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</si>
  <si>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</si>
  <si>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</si>
  <si>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</si>
  <si>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</si>
  <si>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</si>
  <si>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</si>
  <si>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</si>
  <si>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</si>
  <si>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</si>
  <si>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</si>
  <si>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</si>
  <si>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</si>
  <si>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</si>
  <si>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</si>
  <si>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</si>
  <si>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</si>
  <si>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</si>
  <si>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</si>
  <si>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</si>
  <si>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</si>
  <si>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</si>
  <si>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</si>
  <si>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</si>
  <si>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</si>
  <si>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</si>
  <si>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</si>
  <si>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</si>
  <si>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</si>
  <si>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</si>
  <si>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</si>
  <si>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</si>
  <si>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</si>
  <si>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</si>
  <si>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</si>
  <si>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</si>
  <si>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</si>
  <si>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</si>
  <si>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</si>
  <si>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</si>
  <si>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</si>
  <si>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</si>
  <si>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</si>
  <si>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</si>
  <si>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</si>
  <si>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</si>
  <si>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</si>
  <si>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</si>
  <si>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</si>
  <si>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</si>
  <si>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</si>
  <si>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</si>
  <si>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</si>
  <si>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</si>
  <si>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</si>
  <si>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</si>
  <si>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</si>
  <si>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</si>
  <si>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</si>
  <si>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</si>
  <si>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</si>
  <si>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</si>
  <si>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</si>
  <si>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</si>
  <si>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</si>
  <si>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</si>
  <si>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</si>
  <si>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</si>
  <si>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</si>
  <si>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</si>
  <si>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</si>
  <si>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</si>
  <si>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</si>
  <si>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</si>
  <si>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</si>
  <si>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</si>
  <si>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</si>
  <si>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</si>
  <si>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</si>
  <si>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</si>
  <si>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</si>
  <si>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</si>
  <si>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</si>
  <si>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</si>
  <si>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</si>
  <si>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</si>
  <si>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</si>
  <si>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</si>
  <si>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</si>
  <si>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</si>
  <si>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</si>
  <si>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</si>
  <si>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</si>
  <si>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</si>
  <si>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</si>
  <si>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</si>
  <si>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</si>
  <si>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</si>
  <si>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</si>
  <si>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</si>
  <si>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</si>
  <si>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</si>
  <si>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</si>
  <si>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</si>
  <si>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</si>
  <si>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</si>
  <si>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</si>
  <si>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</si>
  <si>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</si>
  <si>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</si>
  <si>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</si>
  <si>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</si>
  <si>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</si>
  <si>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</si>
  <si>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</si>
  <si>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</si>
  <si>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</si>
  <si>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</si>
  <si>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</si>
  <si>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</si>
  <si>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</si>
  <si>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</si>
  <si>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</si>
  <si>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</si>
  <si>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</si>
  <si>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</si>
  <si>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</si>
  <si>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</si>
  <si>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</si>
  <si>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</si>
  <si>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</si>
  <si>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</si>
  <si>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</si>
  <si>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</si>
  <si>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</si>
  <si>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</si>
  <si>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</si>
  <si>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</si>
  <si>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</si>
  <si>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</si>
  <si>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</si>
  <si>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</si>
  <si>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</si>
  <si>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</si>
  <si>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</si>
  <si>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</si>
  <si>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</si>
  <si>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</si>
  <si>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</si>
  <si>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</si>
  <si>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</si>
  <si>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</si>
  <si>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</si>
  <si>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</si>
  <si>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</si>
  <si>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</si>
  <si>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</si>
  <si>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</si>
  <si>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</si>
  <si>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</si>
  <si>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</si>
  <si>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</si>
  <si>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</si>
  <si>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</si>
  <si>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</si>
  <si>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</si>
  <si>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</si>
  <si>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</si>
  <si>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</si>
  <si>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</si>
  <si>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</si>
  <si>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</si>
  <si>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</si>
  <si>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</si>
  <si>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</si>
  <si>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</si>
  <si>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</si>
  <si>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</si>
  <si>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</si>
  <si>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</si>
  <si>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</si>
  <si>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</si>
  <si>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</si>
  <si>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</si>
  <si>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</si>
  <si>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</si>
  <si>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</si>
  <si>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</si>
  <si>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</si>
  <si>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</si>
  <si>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</si>
  <si>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</si>
  <si>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</si>
  <si>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</si>
  <si>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</si>
  <si>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</si>
  <si>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</si>
  <si>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</si>
  <si>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</si>
  <si>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</si>
  <si>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</si>
  <si>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</si>
  <si>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</si>
  <si>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</si>
  <si>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</si>
  <si>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</si>
  <si>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</si>
  <si>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</si>
  <si>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</si>
  <si>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</si>
  <si>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</si>
  <si>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</si>
  <si>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</si>
  <si>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</si>
  <si>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</si>
  <si>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</si>
  <si>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</si>
  <si>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</si>
  <si>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</si>
  <si>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</si>
  <si>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</si>
  <si>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</si>
  <si>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</si>
  <si>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</si>
  <si>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</si>
  <si>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</si>
  <si>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</si>
  <si>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</si>
  <si>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</si>
  <si>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</si>
  <si>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</si>
  <si>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</si>
  <si>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</si>
  <si>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</si>
  <si>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</si>
  <si>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</si>
  <si>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</si>
  <si>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</si>
  <si>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</si>
  <si>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</si>
  <si>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</si>
  <si>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</si>
  <si>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</si>
  <si>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</si>
  <si>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</si>
  <si>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</si>
  <si>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</si>
  <si>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</si>
  <si>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</si>
  <si>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</si>
  <si>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</si>
  <si>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</si>
  <si>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</si>
  <si>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</si>
  <si>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</si>
  <si>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</si>
  <si>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</si>
  <si>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</si>
  <si>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</si>
  <si>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</si>
  <si>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</si>
  <si>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</si>
  <si>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</si>
  <si>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</si>
  <si>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</si>
  <si>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</si>
  <si>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</si>
  <si>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</si>
  <si>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</si>
  <si>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</si>
  <si>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</si>
  <si>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</si>
  <si>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</si>
  <si>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</si>
  <si>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</si>
  <si>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</si>
  <si>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</si>
  <si>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</si>
  <si>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</si>
  <si>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</si>
  <si>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</si>
  <si>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</si>
  <si>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</si>
  <si>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</si>
  <si>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</si>
  <si>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</si>
  <si>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</si>
  <si>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</si>
  <si>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</si>
  <si>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</si>
  <si>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</si>
  <si>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</si>
  <si>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</si>
  <si>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</si>
  <si>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</si>
  <si>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</si>
  <si>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</si>
  <si>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</si>
  <si>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</si>
  <si>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</si>
  <si>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</si>
  <si>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</si>
  <si>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</si>
  <si>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</si>
  <si>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</si>
  <si>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</si>
  <si>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</si>
  <si>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</si>
  <si>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</si>
  <si>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</si>
  <si>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</si>
  <si>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</si>
  <si>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</si>
  <si>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</si>
  <si>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</si>
  <si>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</si>
  <si>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</si>
  <si>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</si>
  <si>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</si>
  <si>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</si>
  <si>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</si>
  <si>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</si>
  <si>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</si>
  <si>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</si>
  <si>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</si>
  <si>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</si>
  <si>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</si>
  <si>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</si>
  <si>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</si>
  <si>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</si>
  <si>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</si>
  <si>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</si>
  <si>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</si>
  <si>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</si>
  <si>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</si>
  <si>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</si>
  <si>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</si>
  <si>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</si>
  <si>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</si>
  <si>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</si>
  <si>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</si>
  <si>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</si>
  <si>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</si>
  <si>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</si>
  <si>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</si>
  <si>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</si>
  <si>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</si>
  <si>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</si>
  <si>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</si>
  <si>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</si>
  <si>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</si>
  <si>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</si>
  <si>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</si>
  <si>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</si>
  <si>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</si>
  <si>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</si>
  <si>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</si>
  <si>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</si>
  <si>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</si>
  <si>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</si>
  <si>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</si>
  <si>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</si>
  <si>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</si>
  <si>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</si>
  <si>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</si>
  <si>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</si>
  <si>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</si>
  <si>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</si>
  <si>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</si>
  <si>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</si>
  <si>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</si>
  <si>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</si>
  <si>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</si>
  <si>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</si>
  <si>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</si>
  <si>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</si>
  <si>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</si>
  <si>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</si>
  <si>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</si>
  <si>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</si>
  <si>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</si>
  <si>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</si>
  <si>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</si>
  <si>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</si>
  <si>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</si>
  <si>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</si>
  <si>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</si>
  <si>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</si>
  <si>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</si>
  <si>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</si>
  <si>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</si>
  <si>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</si>
  <si>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</si>
  <si>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</si>
  <si>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</si>
  <si>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</si>
  <si>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</si>
  <si>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</si>
  <si>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</si>
  <si>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</si>
  <si>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</si>
  <si>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</si>
  <si>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</si>
  <si>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</si>
  <si>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</si>
  <si>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</si>
  <si>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</si>
  <si>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</si>
  <si>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</si>
  <si>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</si>
  <si>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</si>
  <si>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</si>
  <si>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</si>
  <si>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</si>
  <si>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</si>
  <si>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</si>
  <si>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</si>
  <si>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</si>
  <si>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</si>
  <si>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</si>
  <si>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</si>
  <si>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</si>
  <si>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</si>
  <si>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</si>
  <si>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</si>
  <si>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</si>
  <si>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</si>
  <si>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</si>
  <si>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</si>
  <si>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</si>
  <si>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</si>
  <si>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</si>
  <si>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</si>
  <si>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</si>
  <si>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</si>
  <si>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</si>
  <si>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</si>
  <si>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</si>
  <si>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</si>
  <si>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</si>
  <si>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</si>
  <si>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</si>
  <si>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</si>
  <si>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</si>
  <si>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</si>
  <si>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</si>
  <si>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</si>
  <si>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</si>
  <si>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</si>
  <si>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</si>
  <si>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</si>
  <si>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</si>
  <si>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</si>
  <si>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</si>
  <si>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</si>
  <si>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</si>
  <si>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</si>
  <si>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</si>
  <si>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</si>
  <si>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</si>
  <si>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</si>
  <si>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</si>
  <si>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</si>
  <si>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</si>
  <si>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</si>
  <si>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</si>
  <si>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</si>
  <si>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</si>
  <si>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</si>
  <si>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</si>
  <si>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</si>
  <si>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</si>
  <si>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</si>
  <si>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</si>
  <si>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</si>
  <si>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</si>
  <si>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</si>
  <si>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</si>
  <si>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</si>
  <si>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</si>
  <si>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</si>
  <si>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</si>
  <si>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</si>
  <si>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</si>
  <si>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</si>
  <si>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</si>
  <si>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</si>
  <si>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</si>
  <si>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</si>
  <si>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</si>
  <si>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</si>
  <si>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</si>
  <si>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</si>
  <si>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</si>
  <si>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</si>
  <si>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</si>
  <si>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</si>
  <si>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</si>
  <si>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</si>
  <si>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</si>
  <si>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</si>
  <si>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</si>
  <si>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</si>
  <si>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</si>
  <si>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</si>
  <si>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</si>
  <si>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</si>
  <si>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</si>
  <si>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</si>
  <si>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</si>
  <si>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</si>
  <si>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</si>
  <si>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</si>
  <si>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</si>
  <si>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</si>
  <si>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</si>
  <si>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</si>
  <si>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</si>
  <si>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</si>
  <si>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</si>
  <si>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</si>
  <si>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</si>
  <si>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</si>
  <si>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</si>
  <si>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</si>
  <si>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</si>
  <si>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</si>
  <si>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</si>
  <si>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</si>
  <si>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</si>
  <si>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</si>
  <si>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</si>
  <si>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</si>
  <si>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</si>
  <si>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</si>
  <si>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</si>
  <si>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</si>
  <si>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</si>
  <si>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</si>
  <si>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</si>
  <si>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</si>
  <si>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</si>
  <si>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</si>
  <si>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</si>
  <si>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</si>
  <si>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</si>
  <si>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</si>
  <si>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</si>
  <si>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</si>
  <si>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</si>
  <si>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</si>
  <si>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</si>
  <si>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</si>
  <si>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</si>
  <si>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</si>
  <si>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</si>
  <si>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</si>
  <si>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</si>
  <si>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</si>
  <si>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</si>
  <si>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</si>
  <si>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</si>
  <si>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</si>
  <si>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</si>
  <si>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</si>
  <si>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</si>
  <si>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</si>
  <si>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</si>
  <si>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</si>
  <si>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</si>
  <si>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</si>
  <si>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</si>
  <si>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</si>
  <si>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</si>
  <si>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</si>
  <si>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</si>
  <si>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</si>
  <si>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</si>
  <si>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</si>
  <si>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</si>
  <si>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</si>
  <si>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</si>
  <si>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</si>
  <si>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</si>
  <si>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</si>
  <si>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</si>
  <si>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</si>
  <si>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</si>
  <si>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</si>
  <si>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</si>
  <si>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</si>
  <si>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</si>
  <si>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</si>
  <si>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</si>
  <si>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</si>
  <si>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</si>
  <si>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</si>
  <si>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</si>
  <si>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</si>
  <si>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</si>
  <si>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</si>
  <si>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</si>
  <si>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</si>
  <si>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</si>
  <si>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</si>
  <si>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</si>
  <si>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</si>
  <si>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</si>
  <si>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</si>
  <si>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</si>
  <si>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</si>
  <si>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</si>
  <si>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</si>
  <si>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</si>
  <si>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</si>
  <si>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</si>
  <si>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</si>
  <si>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</si>
  <si>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</si>
  <si>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</si>
  <si>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</si>
  <si>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</si>
  <si>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</si>
  <si>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</si>
  <si>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</si>
  <si>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</si>
  <si>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</si>
  <si>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</si>
  <si>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</si>
  <si>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</si>
  <si>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</si>
  <si>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</si>
  <si>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</si>
  <si>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</si>
  <si>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</si>
  <si>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</si>
  <si>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</si>
  <si>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</si>
  <si>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</si>
  <si>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</si>
  <si>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</si>
  <si>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</si>
  <si>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</si>
  <si>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</si>
  <si>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</si>
  <si>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</si>
  <si>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</si>
  <si>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</si>
  <si>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</si>
  <si>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</si>
  <si>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</si>
  <si>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</si>
  <si>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</si>
  <si>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</si>
  <si>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</si>
  <si>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</si>
  <si>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</si>
  <si>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</si>
  <si>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</si>
  <si>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</si>
  <si>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</si>
  <si>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</si>
  <si>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</si>
  <si>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</si>
  <si>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</si>
  <si>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</si>
  <si>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</si>
  <si>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</si>
  <si>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</si>
  <si>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</si>
  <si>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</si>
  <si>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</si>
  <si>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</si>
  <si>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</si>
  <si>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</si>
  <si>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</si>
  <si>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</si>
  <si>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</si>
  <si>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</si>
  <si>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</si>
  <si>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</si>
  <si>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</si>
  <si>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</si>
  <si>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</si>
  <si>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</si>
  <si>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</si>
  <si>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</si>
  <si>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</si>
  <si>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</si>
  <si>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</si>
  <si>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</si>
  <si>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</si>
  <si>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</si>
  <si>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</si>
  <si>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</si>
  <si>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</si>
  <si>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</si>
  <si>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</si>
  <si>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</si>
  <si>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</si>
  <si>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</si>
  <si>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</si>
  <si>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</si>
  <si>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</si>
  <si>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</si>
  <si>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</si>
  <si>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</si>
  <si>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</si>
  <si>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</si>
  <si>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</si>
  <si>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</si>
  <si>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</si>
  <si>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</si>
  <si>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</si>
  <si>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</si>
  <si>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</si>
  <si>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</si>
  <si>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</si>
  <si>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</si>
  <si>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</si>
  <si>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</si>
  <si>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</si>
  <si>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</si>
  <si>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</si>
  <si>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</si>
  <si>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</si>
  <si>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</si>
  <si>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</si>
  <si>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</si>
  <si>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</si>
  <si>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</si>
  <si>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</si>
  <si>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</si>
  <si>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</si>
  <si>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</si>
  <si>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</si>
  <si>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</si>
  <si>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</si>
  <si>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</si>
  <si>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</si>
  <si>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</si>
  <si>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</si>
  <si>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</si>
  <si>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</si>
  <si>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</si>
  <si>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</si>
  <si>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</si>
  <si>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</si>
  <si>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</si>
  <si>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</si>
  <si>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</si>
  <si>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</si>
  <si>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</si>
  <si>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</si>
  <si>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</si>
  <si>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</si>
  <si>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</si>
  <si>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</si>
  <si>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</si>
  <si>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</si>
  <si>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</si>
  <si>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</si>
  <si>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</si>
  <si>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</si>
  <si>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</si>
  <si>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</si>
  <si>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</si>
  <si>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</si>
  <si>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</si>
  <si>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</si>
  <si>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</si>
  <si>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</si>
  <si>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</si>
  <si>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</si>
  <si>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</si>
  <si>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</si>
  <si>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</si>
  <si>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</si>
  <si>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</si>
  <si>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</si>
  <si>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</si>
  <si>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</si>
  <si>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</si>
  <si>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</si>
  <si>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</si>
  <si>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</si>
  <si>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</si>
  <si>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</si>
  <si>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</si>
  <si>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</si>
  <si>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</si>
  <si>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</si>
  <si>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</si>
  <si>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</si>
  <si>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</si>
  <si>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</si>
  <si>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</si>
  <si>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</si>
  <si>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</si>
  <si>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</si>
  <si>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</si>
  <si>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</si>
  <si>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</si>
  <si>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</si>
  <si>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</si>
  <si>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</si>
  <si>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</si>
  <si>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</si>
  <si>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</si>
  <si>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</si>
  <si>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</si>
  <si>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</si>
  <si>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</si>
  <si>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</si>
  <si>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</si>
  <si>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</si>
  <si>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</si>
  <si>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</si>
  <si>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</si>
  <si>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</si>
  <si>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</si>
  <si>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</si>
  <si>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</si>
  <si>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</si>
  <si>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</si>
  <si>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</si>
  <si>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</si>
  <si>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</si>
  <si>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</si>
  <si>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</si>
  <si>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</si>
  <si>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</si>
  <si>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</si>
  <si>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</si>
  <si>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</si>
  <si>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</si>
  <si>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</si>
  <si>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</si>
  <si>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</si>
  <si>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</si>
  <si>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</si>
  <si>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</si>
  <si>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</si>
  <si>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</si>
  <si>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</si>
  <si>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</si>
  <si>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</si>
  <si>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</si>
  <si>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</si>
  <si>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</si>
  <si>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</si>
  <si>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</si>
  <si>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</si>
  <si>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</si>
  <si>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</si>
  <si>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</si>
  <si>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</si>
  <si>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</si>
  <si>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</si>
  <si>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</si>
  <si>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</si>
  <si>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</si>
  <si>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</si>
  <si>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</si>
  <si>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</si>
  <si>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</si>
  <si>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</si>
  <si>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</si>
  <si>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</si>
  <si>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</si>
  <si>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</si>
  <si>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</si>
  <si>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</si>
  <si>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</si>
  <si>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</si>
  <si>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</si>
  <si>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</si>
  <si>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</si>
  <si>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</si>
  <si>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</si>
  <si>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</si>
  <si>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</si>
  <si>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</si>
  <si>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</si>
  <si>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</si>
  <si>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</si>
  <si>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</si>
  <si>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</si>
  <si>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</si>
  <si>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</si>
  <si>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</si>
  <si>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</si>
  <si>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</si>
  <si>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</si>
  <si>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</si>
  <si>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</si>
  <si>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</si>
  <si>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</si>
  <si>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</si>
  <si>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</si>
  <si>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</si>
  <si>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</si>
  <si>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</si>
  <si>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</si>
  <si>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</si>
  <si>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</si>
  <si>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</si>
  <si>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</si>
  <si>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</si>
  <si>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</si>
  <si>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</si>
  <si>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</si>
  <si>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</si>
  <si>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</si>
  <si>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</si>
  <si>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</si>
  <si>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</si>
  <si>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</si>
  <si>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</si>
  <si>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</si>
  <si>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</si>
  <si>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</si>
  <si>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</si>
  <si>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</si>
  <si>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</si>
  <si>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</si>
  <si>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</si>
  <si>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</si>
  <si>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</si>
  <si>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</si>
  <si>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</si>
  <si>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</si>
  <si>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</si>
  <si>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</si>
  <si>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</si>
  <si>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</si>
  <si>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</si>
  <si>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</si>
  <si>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</si>
  <si>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</si>
  <si>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</si>
  <si>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</si>
  <si>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</si>
  <si>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</si>
  <si>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</si>
  <si>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</si>
  <si>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</si>
  <si>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</si>
  <si>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</si>
  <si>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</si>
  <si>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</si>
  <si>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</si>
  <si>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</si>
  <si>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</si>
  <si>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</si>
  <si>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</si>
  <si>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</si>
  <si>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</si>
  <si>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</si>
  <si>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</si>
  <si>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</si>
  <si>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</si>
  <si>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</si>
  <si>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</si>
  <si>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</si>
  <si>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</si>
  <si>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</si>
  <si>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</si>
  <si>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</si>
  <si>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</si>
  <si>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</si>
  <si>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</si>
  <si>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</si>
  <si>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</si>
  <si>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</si>
  <si>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</si>
  <si>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</si>
  <si>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</si>
  <si>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</si>
  <si>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</si>
  <si>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</si>
  <si>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</si>
  <si>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</si>
  <si>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</si>
  <si>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</si>
  <si>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</si>
  <si>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</si>
  <si>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</si>
  <si>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</si>
  <si>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</si>
  <si>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</si>
  <si>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</si>
  <si>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</si>
  <si>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</si>
  <si>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</si>
  <si>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</si>
  <si>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</si>
  <si>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</si>
  <si>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</si>
  <si>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</si>
  <si>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</si>
  <si>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</si>
  <si>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</si>
  <si>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</si>
  <si>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</si>
  <si>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</si>
  <si>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</si>
  <si>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</si>
  <si>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</si>
  <si>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</si>
  <si>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</si>
  <si>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</si>
  <si>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</si>
  <si>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</si>
  <si>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</si>
  <si>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</si>
  <si>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</si>
  <si>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</si>
  <si>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</si>
  <si>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</si>
  <si>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</si>
  <si>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</si>
  <si>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</si>
  <si>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</si>
  <si>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</si>
  <si>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</si>
  <si>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</si>
  <si>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</si>
  <si>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</si>
  <si>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</si>
  <si>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</si>
  <si>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</si>
  <si>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</si>
  <si>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</si>
  <si>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</si>
  <si>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</si>
  <si>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</si>
  <si>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</si>
  <si>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</si>
  <si>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</si>
  <si>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</si>
  <si>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</si>
  <si>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</si>
  <si>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</si>
  <si>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</si>
  <si>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</si>
  <si>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</si>
  <si>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</si>
  <si>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</si>
  <si>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</si>
  <si>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</si>
  <si>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</si>
  <si>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</si>
  <si>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</si>
  <si>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</si>
  <si>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</si>
  <si>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</si>
  <si>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</si>
  <si>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</si>
  <si>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</si>
  <si>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</si>
  <si>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</si>
  <si>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</si>
  <si>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</si>
  <si>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</si>
  <si>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</si>
  <si>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</si>
  <si>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</si>
  <si>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</si>
  <si>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</si>
  <si>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</si>
  <si>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</si>
  <si>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</si>
  <si>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</si>
  <si>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</si>
  <si>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</si>
  <si>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</si>
  <si>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</si>
  <si>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</si>
  <si>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</si>
  <si>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</si>
  <si>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</si>
  <si>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</si>
  <si>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</si>
  <si>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</si>
  <si>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</si>
  <si>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</si>
  <si>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</si>
  <si>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</si>
  <si>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</si>
  <si>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</si>
  <si>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</si>
  <si>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</si>
  <si>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</si>
  <si>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</si>
  <si>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</si>
  <si>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</si>
  <si>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</si>
  <si>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</si>
  <si>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</si>
  <si>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</si>
  <si>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</si>
  <si>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</si>
  <si>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</si>
  <si>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</si>
  <si>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</si>
  <si>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</si>
  <si>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</si>
  <si>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</si>
  <si>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</si>
  <si>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</si>
  <si>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</si>
  <si>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</si>
  <si>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</si>
  <si>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</si>
  <si>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</si>
  <si>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</si>
  <si>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</si>
  <si>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</si>
  <si>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</si>
  <si>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</si>
  <si>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</si>
  <si>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</si>
  <si>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</si>
  <si>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</si>
  <si>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</si>
  <si>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</si>
  <si>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</si>
  <si>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</si>
  <si>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</si>
  <si>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</si>
  <si>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</si>
  <si>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</si>
  <si>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</si>
  <si>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</si>
  <si>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</si>
  <si>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</si>
  <si>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</si>
  <si>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</si>
  <si>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</si>
  <si>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</si>
  <si>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</si>
  <si>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</si>
  <si>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</si>
  <si>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</si>
  <si>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</si>
  <si>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</si>
  <si>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</si>
  <si>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</si>
  <si>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</si>
  <si>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</si>
  <si>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</si>
  <si>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</si>
  <si>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</si>
  <si>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</si>
  <si>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</si>
  <si>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</si>
  <si>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</si>
  <si>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</si>
  <si>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</si>
  <si>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</si>
  <si>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</si>
  <si>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</si>
  <si>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</si>
  <si>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</si>
  <si>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</si>
  <si>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</si>
  <si>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</si>
  <si>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</si>
  <si>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</si>
  <si>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</si>
  <si>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</si>
  <si>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</si>
  <si>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</si>
  <si>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</si>
  <si>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</si>
  <si>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</si>
  <si>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</si>
  <si>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</si>
  <si>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</si>
  <si>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</si>
  <si>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</si>
  <si>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</si>
  <si>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</si>
  <si>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</si>
  <si>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</si>
  <si>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</si>
  <si>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</si>
  <si>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</si>
  <si>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</si>
  <si>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</si>
  <si>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</si>
  <si>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</si>
  <si>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</si>
  <si>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</si>
  <si>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</si>
  <si>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</si>
  <si>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</si>
  <si>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</si>
  <si>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</si>
  <si>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</si>
  <si>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</si>
  <si>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</si>
  <si>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</si>
  <si>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</si>
  <si>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</si>
  <si>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</si>
  <si>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</si>
  <si>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</si>
  <si>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</si>
  <si>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</si>
  <si>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</si>
  <si>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</si>
  <si>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</si>
  <si>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</si>
  <si>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</si>
  <si>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</si>
  <si>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</si>
  <si>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</si>
  <si>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</si>
  <si>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</si>
  <si>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</si>
  <si>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</si>
  <si>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</si>
  <si>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</si>
  <si>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</si>
  <si>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</si>
  <si>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</si>
  <si>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</si>
  <si>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</si>
  <si>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</si>
  <si>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</si>
  <si>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</si>
  <si>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</si>
  <si>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</si>
  <si>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</si>
  <si>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</si>
  <si>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</si>
  <si>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</si>
  <si>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</si>
  <si>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</si>
  <si>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</si>
  <si>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</si>
  <si>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</si>
  <si>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</si>
  <si>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</si>
  <si>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</si>
  <si>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</si>
  <si>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</si>
  <si>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</si>
  <si>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</si>
  <si>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</si>
  <si>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</si>
  <si>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</si>
  <si>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</si>
  <si>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</si>
  <si>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</si>
  <si>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</si>
  <si>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</si>
  <si>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</si>
  <si>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</si>
  <si>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</si>
  <si>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</si>
  <si>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</si>
  <si>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</si>
  <si>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</si>
  <si>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</si>
  <si>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</si>
  <si>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</si>
  <si>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</si>
  <si>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</si>
  <si>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</si>
  <si>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</si>
  <si>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</si>
  <si>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</si>
  <si>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</si>
  <si>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</si>
  <si>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</si>
  <si>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</si>
  <si>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</si>
  <si>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</si>
  <si>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</si>
  <si>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</si>
  <si>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</si>
  <si>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</si>
  <si>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</si>
  <si>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</si>
  <si>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</si>
  <si>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</si>
  <si>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</si>
  <si>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</si>
  <si>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</si>
  <si>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</si>
  <si>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</si>
  <si>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</si>
  <si>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</si>
  <si>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</si>
  <si>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</si>
  <si>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</si>
  <si>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</si>
  <si>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</si>
  <si>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</si>
  <si>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</si>
  <si>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</si>
  <si>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</si>
  <si>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</si>
  <si>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</si>
  <si>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</si>
  <si>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</si>
  <si>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</si>
  <si>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</si>
  <si>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</si>
  <si>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</si>
  <si>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</si>
  <si>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</si>
  <si>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</si>
  <si>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</si>
  <si>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</si>
  <si>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</si>
  <si>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</si>
  <si>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</si>
  <si>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</si>
  <si>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</si>
  <si>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</si>
  <si>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</si>
  <si>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</si>
  <si>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</si>
  <si>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</si>
  <si>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</si>
  <si>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</si>
  <si>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</si>
  <si>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</si>
  <si>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</si>
  <si>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</si>
  <si>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</si>
  <si>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</si>
  <si>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</si>
  <si>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</si>
  <si>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</si>
  <si>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</si>
  <si>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</si>
  <si>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</si>
  <si>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</si>
  <si>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</si>
  <si>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</si>
  <si>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</si>
  <si>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</si>
  <si>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</si>
  <si>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</si>
  <si>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</si>
  <si>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</si>
  <si>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</si>
  <si>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</si>
  <si>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</si>
  <si>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</si>
  <si>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</si>
  <si>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</si>
  <si>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</si>
  <si>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</si>
  <si>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</si>
  <si>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</si>
  <si>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</si>
  <si>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</si>
  <si>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</si>
  <si>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</si>
  <si>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</si>
  <si>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</si>
  <si>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</si>
  <si>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</si>
  <si>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</si>
  <si>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</si>
  <si>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</si>
  <si>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</si>
  <si>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</si>
  <si>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</si>
  <si>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</si>
  <si>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</si>
  <si>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</si>
  <si>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</si>
  <si>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</si>
  <si>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</si>
  <si>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</si>
  <si>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</si>
  <si>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</si>
  <si>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</si>
  <si>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</si>
  <si>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</si>
  <si>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</si>
  <si>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</si>
  <si>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</si>
  <si>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</si>
  <si>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</si>
  <si>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</si>
  <si>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</si>
  <si>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</si>
  <si>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</si>
  <si>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</si>
  <si>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</si>
  <si>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</si>
  <si>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</si>
  <si>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</si>
  <si>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</si>
  <si>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</si>
  <si>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</si>
  <si>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</si>
  <si>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</si>
  <si>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</si>
  <si>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</si>
  <si>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</si>
  <si>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</si>
  <si>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</si>
  <si>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</si>
  <si>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</si>
  <si>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</si>
  <si>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</si>
  <si>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</si>
  <si>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</si>
  <si>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</si>
  <si>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</si>
  <si>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</si>
  <si>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</si>
  <si>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</si>
  <si>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</si>
  <si>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</si>
  <si>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</si>
  <si>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</si>
  <si>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</si>
  <si>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</si>
  <si>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</si>
  <si>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</si>
  <si>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</si>
  <si>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</si>
  <si>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</si>
  <si>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</si>
  <si>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</si>
  <si>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</si>
  <si>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</si>
  <si>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</si>
  <si>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</si>
  <si>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</si>
  <si>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</si>
  <si>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</si>
  <si>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</si>
  <si>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</si>
  <si>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</si>
  <si>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</si>
  <si>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</si>
  <si>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</si>
  <si>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</si>
  <si>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</si>
  <si>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</si>
  <si>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</si>
  <si>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</si>
  <si>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</si>
  <si>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</si>
  <si>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</si>
  <si>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</si>
  <si>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</si>
  <si>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</si>
  <si>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</si>
  <si>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</si>
  <si>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</si>
  <si>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</si>
  <si>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</si>
  <si>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</si>
  <si>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</si>
  <si>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</si>
  <si>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</si>
  <si>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</si>
  <si>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</si>
  <si>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</si>
  <si>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</si>
  <si>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</si>
  <si>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</si>
  <si>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</si>
  <si>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</si>
  <si>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</si>
  <si>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</si>
  <si>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</si>
  <si>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</si>
  <si>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</si>
  <si>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</si>
  <si>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</si>
  <si>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</si>
  <si>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</si>
  <si>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</si>
  <si>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</si>
  <si>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</si>
  <si>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</si>
  <si>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</si>
  <si>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</si>
  <si>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</si>
  <si>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</si>
  <si>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</si>
  <si>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</si>
  <si>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</si>
  <si>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</si>
  <si>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</si>
  <si>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</si>
  <si>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</si>
  <si>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</si>
  <si>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</si>
  <si>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</si>
  <si>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</si>
  <si>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</si>
  <si>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</si>
  <si>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</si>
  <si>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</si>
  <si>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</si>
  <si>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</si>
  <si>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</si>
  <si>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</si>
  <si>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</si>
  <si>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</si>
  <si>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</si>
  <si>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</si>
  <si>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</si>
  <si>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</si>
  <si>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</si>
  <si>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</si>
  <si>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</si>
  <si>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</si>
  <si>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</si>
  <si>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</si>
  <si>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</si>
  <si>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</si>
  <si>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</si>
  <si>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</si>
  <si>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</si>
  <si>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</si>
  <si>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</si>
  <si>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</si>
  <si>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</si>
  <si>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</si>
  <si>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</si>
  <si>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</si>
  <si>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</si>
  <si>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</si>
  <si>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</si>
  <si>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</si>
  <si>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</si>
  <si>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</si>
  <si>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</si>
  <si>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</si>
  <si>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</si>
  <si>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</si>
  <si>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</si>
  <si>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</si>
  <si>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</si>
  <si>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</si>
  <si>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</si>
  <si>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</si>
  <si>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</si>
  <si>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</si>
  <si>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</si>
  <si>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</si>
  <si>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</si>
  <si>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</si>
  <si>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</si>
  <si>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</si>
  <si>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</si>
  <si>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</si>
  <si>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</si>
  <si>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</si>
  <si>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</si>
  <si>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</si>
  <si>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</si>
  <si>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</si>
  <si>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</si>
  <si>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</si>
  <si>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</si>
  <si>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</si>
  <si>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</si>
  <si>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</si>
  <si>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</si>
  <si>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</si>
  <si>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</si>
  <si>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</si>
  <si>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</si>
  <si>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</si>
  <si>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</si>
  <si>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</si>
  <si>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</si>
  <si>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</si>
  <si>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</si>
  <si>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</si>
  <si>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</si>
  <si>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</si>
  <si>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</si>
  <si>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</si>
  <si>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</si>
  <si>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</si>
  <si>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</si>
  <si>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</si>
  <si>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</si>
  <si>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</si>
  <si>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</si>
  <si>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</si>
  <si>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</si>
  <si>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</si>
  <si>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</si>
  <si>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</si>
  <si>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</si>
  <si>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</si>
  <si>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</si>
  <si>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</si>
  <si>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</si>
  <si>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</si>
  <si>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</si>
  <si>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</si>
  <si>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</si>
  <si>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</si>
  <si>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</si>
  <si>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</si>
  <si>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</si>
  <si>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</si>
  <si>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</si>
  <si>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</si>
  <si>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</si>
  <si>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</si>
  <si>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</si>
  <si>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</si>
  <si>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</si>
  <si>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</si>
  <si>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</si>
  <si>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</si>
  <si>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</si>
  <si>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</si>
  <si>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</si>
  <si>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</si>
  <si>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</si>
  <si>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</si>
  <si>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</si>
  <si>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</si>
  <si>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</si>
  <si>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</si>
  <si>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</si>
  <si>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</si>
  <si>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</si>
  <si>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</si>
  <si>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</si>
  <si>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</si>
  <si>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</si>
  <si>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</si>
  <si>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</si>
  <si>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</si>
  <si>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</si>
  <si>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</si>
  <si>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</si>
  <si>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</si>
  <si>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</si>
  <si>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</si>
  <si>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</si>
  <si>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</si>
  <si>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</si>
  <si>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</si>
  <si>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</si>
  <si>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</si>
  <si>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</si>
  <si>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</si>
  <si>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</si>
  <si>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</si>
  <si>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</si>
  <si>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</si>
  <si>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</si>
  <si>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</si>
  <si>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</si>
  <si>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</si>
  <si>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</si>
  <si>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</si>
  <si>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</si>
  <si>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</si>
  <si>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</si>
  <si>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</si>
  <si>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</si>
  <si>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</si>
  <si>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</si>
  <si>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</si>
  <si>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</si>
  <si>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</si>
  <si>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</si>
  <si>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</si>
  <si>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</si>
  <si>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</si>
  <si>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</si>
  <si>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</si>
  <si>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</si>
  <si>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</si>
  <si>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</si>
  <si>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</si>
  <si>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</si>
  <si>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</si>
  <si>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</si>
  <si>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</si>
  <si>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</si>
  <si>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</si>
  <si>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</si>
  <si>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</si>
  <si>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</si>
  <si>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</si>
  <si>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</si>
  <si>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</si>
  <si>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</si>
  <si>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</si>
  <si>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</si>
  <si>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</si>
  <si>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</si>
  <si>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</si>
  <si>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</si>
  <si>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</si>
  <si>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</si>
  <si>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</si>
  <si>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</si>
  <si>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</si>
  <si>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</si>
  <si>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</si>
  <si>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</si>
  <si>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</si>
  <si>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</si>
  <si>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</si>
  <si>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</si>
  <si>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</si>
  <si>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</si>
  <si>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</si>
  <si>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</si>
  <si>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</si>
  <si>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</si>
  <si>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</si>
  <si>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</si>
  <si>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</si>
  <si>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</si>
  <si>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</si>
  <si>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</si>
  <si>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</si>
  <si>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</si>
  <si>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</si>
  <si>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</si>
  <si>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</si>
  <si>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</si>
  <si>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</si>
  <si>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</si>
  <si>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</si>
  <si>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</si>
  <si>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</si>
  <si>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</si>
  <si>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</si>
  <si>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</si>
  <si>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</si>
  <si>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</si>
  <si>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</si>
  <si>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</si>
  <si>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</si>
  <si>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</si>
  <si>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</si>
  <si>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</si>
  <si>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</si>
  <si>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</si>
  <si>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</si>
  <si>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</si>
  <si>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</si>
  <si>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</si>
  <si>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</si>
  <si>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</si>
  <si>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</si>
  <si>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</si>
  <si>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</si>
  <si>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</si>
  <si>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</si>
  <si>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</si>
  <si>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</si>
  <si>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</si>
  <si>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</si>
  <si>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</si>
  <si>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</si>
  <si>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</si>
  <si>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</si>
  <si>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</si>
  <si>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</si>
  <si>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</si>
  <si>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</si>
  <si>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</si>
  <si>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</si>
  <si>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</si>
  <si>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</si>
  <si>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</si>
  <si>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</si>
  <si>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</si>
  <si>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</si>
  <si>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</si>
  <si>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</si>
  <si>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</si>
  <si>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</si>
  <si>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</si>
  <si>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</si>
  <si>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</si>
  <si>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</si>
  <si>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</si>
  <si>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</si>
  <si>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</si>
  <si>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</si>
  <si>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</si>
  <si>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</si>
  <si>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</si>
  <si>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</si>
  <si>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</si>
  <si>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</si>
  <si>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</si>
  <si>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</si>
  <si>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</si>
  <si>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</si>
  <si>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</si>
  <si>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</si>
  <si>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</si>
  <si>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</si>
  <si>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</si>
  <si>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</si>
  <si>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</si>
  <si>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</si>
  <si>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</si>
  <si>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</si>
  <si>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</si>
  <si>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</si>
  <si>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</si>
  <si>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</si>
  <si>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</si>
  <si>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</si>
  <si>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</si>
  <si>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</si>
  <si>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</si>
  <si>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</si>
  <si>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</si>
  <si>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</si>
  <si>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</si>
  <si>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</si>
  <si>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</si>
  <si>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</si>
  <si>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</si>
  <si>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</si>
  <si>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</si>
  <si>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</si>
  <si>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</si>
  <si>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</si>
  <si>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</si>
  <si>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</si>
  <si>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</si>
  <si>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</si>
  <si>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</si>
  <si>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</si>
  <si>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</si>
  <si>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</si>
  <si>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</si>
  <si>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</si>
  <si>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</si>
  <si>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</si>
  <si>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</si>
  <si>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</si>
  <si>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</si>
  <si>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</si>
  <si>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</si>
  <si>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</si>
  <si>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</si>
  <si>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</si>
  <si>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</si>
  <si>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</si>
  <si>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</si>
  <si>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</si>
  <si>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</si>
  <si>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</si>
  <si>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</si>
  <si>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</si>
  <si>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</si>
  <si>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</si>
  <si>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</si>
  <si>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</si>
  <si>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</si>
  <si>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</si>
  <si>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</si>
  <si>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</si>
  <si>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</si>
  <si>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</si>
  <si>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</si>
  <si>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</si>
  <si>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</si>
  <si>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</si>
  <si>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</si>
  <si>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</si>
  <si>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</si>
  <si>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</si>
  <si>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</si>
  <si>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</si>
  <si>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</si>
  <si>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</si>
  <si>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</si>
  <si>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</si>
  <si>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</si>
  <si>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</si>
  <si>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</si>
  <si>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</si>
  <si>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</si>
  <si>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</si>
  <si>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</si>
  <si>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</si>
  <si>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</si>
  <si>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</si>
  <si>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</si>
  <si>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</si>
  <si>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</si>
  <si>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</si>
  <si>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</si>
  <si>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</si>
  <si>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</si>
  <si>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</si>
  <si>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</si>
  <si>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</si>
  <si>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</si>
  <si>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</si>
  <si>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</si>
  <si>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</si>
  <si>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</si>
  <si>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</si>
  <si>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</si>
  <si>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</si>
  <si>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</si>
  <si>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</si>
  <si>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</si>
  <si>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</si>
  <si>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</si>
  <si>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</si>
  <si>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</si>
  <si>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</si>
  <si>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</si>
  <si>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</si>
  <si>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</si>
  <si>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</si>
  <si>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</si>
  <si>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</si>
  <si>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</si>
  <si>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</si>
  <si>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</si>
  <si>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</si>
  <si>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</si>
  <si>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</si>
  <si>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</si>
  <si>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</si>
  <si>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</si>
  <si>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</si>
  <si>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</si>
  <si>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</si>
  <si>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</si>
  <si>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</si>
  <si>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</si>
  <si>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</si>
  <si>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</si>
  <si>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</si>
  <si>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</si>
  <si>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</si>
  <si>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</si>
  <si>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</si>
  <si>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</si>
  <si>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</si>
  <si>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</si>
  <si>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</si>
  <si>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</si>
  <si>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</si>
  <si>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</si>
  <si>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</si>
  <si>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</si>
  <si>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</si>
  <si>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</si>
  <si>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</si>
  <si>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</si>
  <si>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</si>
  <si>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</si>
  <si>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</si>
  <si>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</si>
  <si>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</si>
  <si>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</si>
  <si>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</si>
  <si>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</si>
  <si>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</si>
  <si>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</si>
  <si>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</si>
  <si>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</si>
  <si>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</si>
  <si>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</si>
  <si>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</si>
  <si>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</si>
  <si>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</si>
  <si>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</si>
  <si>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</si>
  <si>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</si>
  <si>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</si>
  <si>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</si>
  <si>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</si>
  <si>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</si>
  <si>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</si>
  <si>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</si>
  <si>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</si>
  <si>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</si>
  <si>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</si>
  <si>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</si>
  <si>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</si>
  <si>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</si>
  <si>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</si>
  <si>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</si>
  <si>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</si>
  <si>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</si>
  <si>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</si>
  <si>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</si>
  <si>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</si>
  <si>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</si>
  <si>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</si>
  <si>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</si>
  <si>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</si>
  <si>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</si>
  <si>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</si>
  <si>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</si>
  <si>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</si>
  <si>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</si>
  <si>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</si>
  <si>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</si>
  <si>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</si>
  <si>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</si>
  <si>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</si>
  <si>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</si>
  <si>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</si>
  <si>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</si>
  <si>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</si>
  <si>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</si>
  <si>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</si>
  <si>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</si>
  <si>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</si>
  <si>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</si>
  <si>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</si>
  <si>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</si>
  <si>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</si>
  <si>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</si>
  <si>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</si>
  <si>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</si>
  <si>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</si>
  <si>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</si>
  <si>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</si>
  <si>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</si>
  <si>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</si>
  <si>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</si>
  <si>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</si>
  <si>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</si>
  <si>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</si>
  <si>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</si>
  <si>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</si>
  <si>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</si>
  <si>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</si>
  <si>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</si>
  <si>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</si>
  <si>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</si>
  <si>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</si>
  <si>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</si>
  <si>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</si>
  <si>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</si>
  <si>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</si>
  <si>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</si>
  <si>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</si>
  <si>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</si>
  <si>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</si>
  <si>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</si>
  <si>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</si>
  <si>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</si>
  <si>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</si>
  <si>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</si>
  <si>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</si>
  <si>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</si>
  <si>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</si>
  <si>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</si>
  <si>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</si>
  <si>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</si>
  <si>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</si>
  <si>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</si>
  <si>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</si>
  <si>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</si>
  <si>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</si>
  <si>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</si>
  <si>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</si>
  <si>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</si>
  <si>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</si>
  <si>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</si>
  <si>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</si>
  <si>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</si>
  <si>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</si>
  <si>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</si>
  <si>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</si>
  <si>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</si>
  <si>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</si>
  <si>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</si>
  <si>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</si>
  <si>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</si>
  <si>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</si>
  <si>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</si>
  <si>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</si>
  <si>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</si>
  <si>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</si>
  <si>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</si>
  <si>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</si>
  <si>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</si>
  <si>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</si>
  <si>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</si>
  <si>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</si>
  <si>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</si>
  <si>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</si>
  <si>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</si>
  <si>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</si>
  <si>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</si>
  <si>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</si>
  <si>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</si>
  <si>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</si>
  <si>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</si>
  <si>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</si>
  <si>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</si>
  <si>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</si>
  <si>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</si>
  <si>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</si>
  <si>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</si>
  <si>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</si>
  <si>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</si>
  <si>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</si>
  <si>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</si>
  <si>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</si>
  <si>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</si>
  <si>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</si>
  <si>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</si>
  <si>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</si>
  <si>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</si>
  <si>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</si>
  <si>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</si>
  <si>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</si>
  <si>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</si>
  <si>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</si>
  <si>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</si>
  <si>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</si>
  <si>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</si>
  <si>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</si>
  <si>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</si>
  <si>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</si>
  <si>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</si>
  <si>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</si>
  <si>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</si>
  <si>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</si>
  <si>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</si>
  <si>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</si>
  <si>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</si>
  <si>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</si>
  <si>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</si>
  <si>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</si>
  <si>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</si>
  <si>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</si>
  <si>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</si>
  <si>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</si>
  <si>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</si>
  <si>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</si>
  <si>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</si>
  <si>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</si>
  <si>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</si>
  <si>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</si>
  <si>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</si>
  <si>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</si>
  <si>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</si>
  <si>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</si>
  <si>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</si>
  <si>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</si>
  <si>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</si>
  <si>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</si>
  <si>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</si>
  <si>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</si>
  <si>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</si>
  <si>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</si>
  <si>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</si>
  <si>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</si>
  <si>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</si>
  <si>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</si>
  <si>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</si>
  <si>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</si>
  <si>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</si>
  <si>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</si>
  <si>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</si>
  <si>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</si>
  <si>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</si>
  <si>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</si>
  <si>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</si>
  <si>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</si>
  <si>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</si>
  <si>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</si>
  <si>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</si>
  <si>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</si>
  <si>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</si>
  <si>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</si>
  <si>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</si>
  <si>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</si>
  <si>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</si>
  <si>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</si>
  <si>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</si>
  <si>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</si>
  <si>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</si>
  <si>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</si>
  <si>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</si>
  <si>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</si>
  <si>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</si>
  <si>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</si>
  <si>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</si>
  <si>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</si>
  <si>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</si>
  <si>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</si>
  <si>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</si>
  <si>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</si>
  <si>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</si>
  <si>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</si>
  <si>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</si>
  <si>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</si>
  <si>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</si>
  <si>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</si>
  <si>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</si>
  <si>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</si>
  <si>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</si>
  <si>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</si>
  <si>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</si>
  <si>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</si>
  <si>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</si>
  <si>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</si>
  <si>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</si>
  <si>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</si>
  <si>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</si>
  <si>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</si>
  <si>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</si>
  <si>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</si>
  <si>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</si>
  <si>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</si>
  <si>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</si>
  <si>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</si>
  <si>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</si>
  <si>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</si>
  <si>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</si>
  <si>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</si>
  <si>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</si>
  <si>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</si>
  <si>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</si>
  <si>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</si>
  <si>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</si>
  <si>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</si>
  <si>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</si>
  <si>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</si>
  <si>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</si>
  <si>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</si>
  <si>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</si>
  <si>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</si>
  <si>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</si>
  <si>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</si>
  <si>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</si>
  <si>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</si>
  <si>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</si>
  <si>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</si>
  <si>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</si>
  <si>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</si>
  <si>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</si>
  <si>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</si>
  <si>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</si>
  <si>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</si>
  <si>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</si>
  <si>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</si>
  <si>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</si>
  <si>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</si>
  <si>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</si>
  <si>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</si>
  <si>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</si>
  <si>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</si>
  <si>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</si>
  <si>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</si>
  <si>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</si>
  <si>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</si>
  <si>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</si>
  <si>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</si>
  <si>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</si>
  <si>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</si>
  <si>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</si>
  <si>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</si>
  <si>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</si>
  <si>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</si>
  <si>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</si>
  <si>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</si>
  <si>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</si>
  <si>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</si>
  <si>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</si>
  <si>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</si>
  <si>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</si>
  <si>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</si>
  <si>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</si>
  <si>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</si>
  <si>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</si>
  <si>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</si>
  <si>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</si>
  <si>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</si>
  <si>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</si>
  <si>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</si>
  <si>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</si>
  <si>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</si>
  <si>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</si>
  <si>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</si>
  <si>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</si>
  <si>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</si>
  <si>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</si>
  <si>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</si>
  <si>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</si>
  <si>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</si>
  <si>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</si>
  <si>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</si>
  <si>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</si>
  <si>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</si>
  <si>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</si>
  <si>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</si>
  <si>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</si>
  <si>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</si>
  <si>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</si>
  <si>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</si>
  <si>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</si>
  <si>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</si>
  <si>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</si>
  <si>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</si>
  <si>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</si>
  <si>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</si>
  <si>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</si>
  <si>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</si>
  <si>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</si>
  <si>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</si>
  <si>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</si>
  <si>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</si>
  <si>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</si>
  <si>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</si>
  <si>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</si>
  <si>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</si>
  <si>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</si>
  <si>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</si>
  <si>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</si>
  <si>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</si>
  <si>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</si>
  <si>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</si>
  <si>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</si>
  <si>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</si>
  <si>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</si>
  <si>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</si>
  <si>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</si>
  <si>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</si>
  <si>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</si>
  <si>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</si>
  <si>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</si>
  <si>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</si>
  <si>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</si>
  <si>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</si>
  <si>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</si>
  <si>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</si>
  <si>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</si>
  <si>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</si>
  <si>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</si>
  <si>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</si>
  <si>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</si>
  <si>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</si>
  <si>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</si>
  <si>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</si>
  <si>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</si>
  <si>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</si>
  <si>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</si>
  <si>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</si>
  <si>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</si>
  <si>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</si>
  <si>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</si>
  <si>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</si>
  <si>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</si>
  <si>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</si>
  <si>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</si>
  <si>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</si>
  <si>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</si>
  <si>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</si>
  <si>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</si>
  <si>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</si>
  <si>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</si>
  <si>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</si>
  <si>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</si>
  <si>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</si>
  <si>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</si>
  <si>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</si>
  <si>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</si>
  <si>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</si>
  <si>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</si>
  <si>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</si>
  <si>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</si>
  <si>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</si>
  <si>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</si>
  <si>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</si>
  <si>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</si>
  <si>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</si>
  <si>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</si>
  <si>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</si>
  <si>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</si>
  <si>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</si>
  <si>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</si>
  <si>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</si>
  <si>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</si>
  <si>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</si>
  <si>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</si>
  <si>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</si>
  <si>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</si>
  <si>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</si>
  <si>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</si>
  <si>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</si>
  <si>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</si>
  <si>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</si>
  <si>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</si>
  <si>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</si>
  <si>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</si>
  <si>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</si>
  <si>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</si>
  <si>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</si>
  <si>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</si>
  <si>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</si>
  <si>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</si>
  <si>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</si>
  <si>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</si>
  <si>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</si>
  <si>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</si>
  <si>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</si>
  <si>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</si>
  <si>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</si>
  <si>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</si>
  <si>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</si>
  <si>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</si>
  <si>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</si>
  <si>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</si>
  <si>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</si>
  <si>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</si>
  <si>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</si>
  <si>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</si>
  <si>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</si>
  <si>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</si>
  <si>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</si>
  <si>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</si>
  <si>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</si>
  <si>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</si>
  <si>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</si>
  <si>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</si>
  <si>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</si>
  <si>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</si>
  <si>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</si>
  <si>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</si>
  <si>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</si>
  <si>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</si>
  <si>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</si>
  <si>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</si>
  <si>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</si>
  <si>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</si>
  <si>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</si>
  <si>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</si>
  <si>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</si>
  <si>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</si>
  <si>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</si>
  <si>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</si>
  <si>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</si>
  <si>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</si>
  <si>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</si>
  <si>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</si>
  <si>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</si>
  <si>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</si>
  <si>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</si>
  <si>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</si>
  <si>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</si>
  <si>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</si>
  <si>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</si>
  <si>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</si>
  <si>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</si>
  <si>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</si>
  <si>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</si>
  <si>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</si>
  <si>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</si>
  <si>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</si>
  <si>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</si>
  <si>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</si>
  <si>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</si>
  <si>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</si>
  <si>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</si>
  <si>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</si>
  <si>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</si>
  <si>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</si>
  <si>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</si>
  <si>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</si>
  <si>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</si>
  <si>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</si>
  <si>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</si>
  <si>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</si>
  <si>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</si>
  <si>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</si>
  <si>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</si>
  <si>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</si>
  <si>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</si>
  <si>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</si>
  <si>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</si>
  <si>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</si>
  <si>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</si>
  <si>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</si>
  <si>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</si>
  <si>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</si>
  <si>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</si>
  <si>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</si>
  <si>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</si>
  <si>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</si>
  <si>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</si>
  <si>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</si>
  <si>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</si>
  <si>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</si>
  <si>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</si>
  <si>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</si>
  <si>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</si>
  <si>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</si>
  <si>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</si>
  <si>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</si>
  <si>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</si>
  <si>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</si>
  <si>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</si>
  <si>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</si>
  <si>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</si>
  <si>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</si>
  <si>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</si>
  <si>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</si>
  <si>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</si>
  <si>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</si>
  <si>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</si>
  <si>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</si>
  <si>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</si>
  <si>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</si>
  <si>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</si>
  <si>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</si>
  <si>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</si>
  <si>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</si>
  <si>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</si>
  <si>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</si>
  <si>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</si>
  <si>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</si>
  <si>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</si>
  <si>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</si>
  <si>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</si>
  <si>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</si>
  <si>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</si>
  <si>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</si>
  <si>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</si>
  <si>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</si>
  <si>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</si>
  <si>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</si>
  <si>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</si>
  <si>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</si>
  <si>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</si>
  <si>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</si>
  <si>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</si>
  <si>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</si>
  <si>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</si>
  <si>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</si>
  <si>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</si>
  <si>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</si>
  <si>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</si>
  <si>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</si>
  <si>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</si>
  <si>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</si>
  <si>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</si>
  <si>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</si>
  <si>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</si>
  <si>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</si>
  <si>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</si>
  <si>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</si>
  <si>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</si>
  <si>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</si>
  <si>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</si>
  <si>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</si>
  <si>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</si>
  <si>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</si>
  <si>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</si>
  <si>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</si>
  <si>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</si>
  <si>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</si>
  <si>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</si>
  <si>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</si>
  <si>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</si>
  <si>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</si>
  <si>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</si>
  <si>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</si>
  <si>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</si>
  <si>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</si>
  <si>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</si>
  <si>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</si>
  <si>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</si>
  <si>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</si>
  <si>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</si>
  <si>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</si>
  <si>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</si>
  <si>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</si>
  <si>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</si>
  <si>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</si>
  <si>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</si>
  <si>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</si>
  <si>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</si>
  <si>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</si>
  <si>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</si>
  <si>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</si>
  <si>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</si>
  <si>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</si>
  <si>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</si>
  <si>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</si>
  <si>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</si>
  <si>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</si>
  <si>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</si>
  <si>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</si>
  <si>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</si>
  <si>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</si>
  <si>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</si>
  <si>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</si>
  <si>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</si>
  <si>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</si>
  <si>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</si>
  <si>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</si>
  <si>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</si>
  <si>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</si>
  <si>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</si>
  <si>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</si>
  <si>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</si>
  <si>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</si>
  <si>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</si>
  <si>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</si>
  <si>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</si>
  <si>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</si>
  <si>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</si>
  <si>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</si>
  <si>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</si>
  <si>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</si>
  <si>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</si>
  <si>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</si>
  <si>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</si>
  <si>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</si>
  <si>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</si>
  <si>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</si>
  <si>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</si>
  <si>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</si>
  <si>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</si>
  <si>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</si>
  <si>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</si>
  <si>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</si>
  <si>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</si>
  <si>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</si>
  <si>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</si>
  <si>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</si>
  <si>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</si>
  <si>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</si>
  <si>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</si>
  <si>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</si>
  <si>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</si>
  <si>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</si>
  <si>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</si>
  <si>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</si>
  <si>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</si>
  <si>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</si>
  <si>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</si>
  <si>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</si>
  <si>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</si>
  <si>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</si>
  <si>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</si>
  <si>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</si>
  <si>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</si>
  <si>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</si>
  <si>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</si>
  <si>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</si>
  <si>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</si>
  <si>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</si>
  <si>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</si>
  <si>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</si>
  <si>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</si>
  <si>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</si>
  <si>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</si>
  <si>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</si>
  <si>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</si>
  <si>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</si>
  <si>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</si>
  <si>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</si>
  <si>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</si>
  <si>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</si>
  <si>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</si>
  <si>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</si>
  <si>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</si>
  <si>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</si>
  <si>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</si>
  <si>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</si>
  <si>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</si>
  <si>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</si>
  <si>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</si>
  <si>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</si>
  <si>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</si>
  <si>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</si>
  <si>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</si>
  <si>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</si>
  <si>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</si>
  <si>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</si>
  <si>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</si>
  <si>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</si>
  <si>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</si>
  <si>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</si>
  <si>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</si>
  <si>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</si>
  <si>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</si>
  <si>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</si>
  <si>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</si>
  <si>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</si>
  <si>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</si>
  <si>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</si>
  <si>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</si>
  <si>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</si>
  <si>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</si>
  <si>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</si>
  <si>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</si>
  <si>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</si>
  <si>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</si>
  <si>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</si>
  <si>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</si>
  <si>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</si>
  <si>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</si>
  <si>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</si>
  <si>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</si>
  <si>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</si>
  <si>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</si>
  <si>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</si>
  <si>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</si>
  <si>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</si>
  <si>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</si>
  <si>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</si>
  <si>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</si>
  <si>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</si>
  <si>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</si>
  <si>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</si>
  <si>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</si>
  <si>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</si>
  <si>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</si>
  <si>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</si>
  <si>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</si>
  <si>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</si>
  <si>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</si>
  <si>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</si>
  <si>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</si>
  <si>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</si>
  <si>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</si>
  <si>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</si>
  <si>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</si>
  <si>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</si>
  <si>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</si>
  <si>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</si>
  <si>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</si>
  <si>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</si>
  <si>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</si>
  <si>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</si>
  <si>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</si>
  <si>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</si>
  <si>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</si>
  <si>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</si>
  <si>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</si>
  <si>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</si>
  <si>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</si>
  <si>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</si>
  <si>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</si>
  <si>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</si>
  <si>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</si>
  <si>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</si>
  <si>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</si>
  <si>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</si>
  <si>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</si>
  <si>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</si>
  <si>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</si>
  <si>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</si>
  <si>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</si>
  <si>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</si>
  <si>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</si>
  <si>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</si>
  <si>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</si>
  <si>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</si>
  <si>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</si>
  <si>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</si>
  <si>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</si>
  <si>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</si>
  <si>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</si>
  <si>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</si>
  <si>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</si>
  <si>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</si>
  <si>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</si>
  <si>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</si>
  <si>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</si>
  <si>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</si>
  <si>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</si>
  <si>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</si>
  <si>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</si>
  <si>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</si>
  <si>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</si>
  <si>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</si>
  <si>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</si>
  <si>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</si>
  <si>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</si>
  <si>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</si>
  <si>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</si>
  <si>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</si>
  <si>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</si>
  <si>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</si>
  <si>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</si>
  <si>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</si>
  <si>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</si>
  <si>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</si>
  <si>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</si>
  <si>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</si>
  <si>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</si>
  <si>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</si>
  <si>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</si>
  <si>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</si>
  <si>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</si>
  <si>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</si>
  <si>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</si>
  <si>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</si>
  <si>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</si>
  <si>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</si>
  <si>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</si>
  <si>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</si>
  <si>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</si>
  <si>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</si>
  <si>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</si>
  <si>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</si>
  <si>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</si>
  <si>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</si>
  <si>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</si>
  <si>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</si>
  <si>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</si>
  <si>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</si>
  <si>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</si>
  <si>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</si>
  <si>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</si>
  <si>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</si>
  <si>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</si>
  <si>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</si>
  <si>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</si>
  <si>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</si>
  <si>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</si>
  <si>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</si>
  <si>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</si>
  <si>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</si>
  <si>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</si>
  <si>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</si>
  <si>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</si>
  <si>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</si>
  <si>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</si>
  <si>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</si>
  <si>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</si>
  <si>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</si>
  <si>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</si>
  <si>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</si>
  <si>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</si>
  <si>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</si>
  <si>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</si>
  <si>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</si>
  <si>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</si>
  <si>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</si>
  <si>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</si>
  <si>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</si>
  <si>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</si>
  <si>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</si>
  <si>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</si>
  <si>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</si>
  <si>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</si>
  <si>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</si>
  <si>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</si>
  <si>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</si>
  <si>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</si>
  <si>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</si>
  <si>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</si>
  <si>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</si>
  <si>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</si>
  <si>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</si>
  <si>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</si>
  <si>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</si>
  <si>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</si>
  <si>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</si>
  <si>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</si>
  <si>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</si>
  <si>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</si>
  <si>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</si>
  <si>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</si>
  <si>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</si>
  <si>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</si>
  <si>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</si>
  <si>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</si>
  <si>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</si>
  <si>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</si>
  <si>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</si>
  <si>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</si>
  <si>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</si>
  <si>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</si>
  <si>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</si>
  <si>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</si>
  <si>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</si>
  <si>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</si>
  <si>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</si>
  <si>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</si>
  <si>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</si>
  <si>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</si>
  <si>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</si>
  <si>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</si>
  <si>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</si>
  <si>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</si>
  <si>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</si>
  <si>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</si>
  <si>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</si>
  <si>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</si>
  <si>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</si>
  <si>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</si>
  <si>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</si>
  <si>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</si>
  <si>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</si>
  <si>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</si>
  <si>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</si>
  <si>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</si>
  <si>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</si>
  <si>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</si>
  <si>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</si>
  <si>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</si>
  <si>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</si>
  <si>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</si>
  <si>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</si>
  <si>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</si>
  <si>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</si>
  <si>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</si>
  <si>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</si>
  <si>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</si>
  <si>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</si>
  <si>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</si>
  <si>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</si>
  <si>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</si>
  <si>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</si>
  <si>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</si>
  <si>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</si>
  <si>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</si>
  <si>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</si>
  <si>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</si>
  <si>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</si>
  <si>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</si>
  <si>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</si>
  <si>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</si>
  <si>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</si>
  <si>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</si>
  <si>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</si>
  <si>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</si>
  <si>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</si>
  <si>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</si>
  <si>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</si>
  <si>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</si>
  <si>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</si>
  <si>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</si>
  <si>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</si>
  <si>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</si>
  <si>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</si>
  <si>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</si>
  <si>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</si>
  <si>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</si>
  <si>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</si>
  <si>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</si>
  <si>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</si>
  <si>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</si>
  <si>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</si>
  <si>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</si>
  <si>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</si>
  <si>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</si>
  <si>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</si>
  <si>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</si>
  <si>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</si>
  <si>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</si>
  <si>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</si>
  <si>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</si>
  <si>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</si>
  <si>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</si>
  <si>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</si>
  <si>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</si>
  <si>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</si>
  <si>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</si>
  <si>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</si>
  <si>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</si>
  <si>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</si>
  <si>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</si>
  <si>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</si>
  <si>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</si>
  <si>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</si>
  <si>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</si>
  <si>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</si>
  <si>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</si>
  <si>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</si>
  <si>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</si>
  <si>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</si>
  <si>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</si>
  <si>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</si>
  <si>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</si>
  <si>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</si>
  <si>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</si>
  <si>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</si>
  <si>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</si>
  <si>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</si>
  <si>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</si>
  <si>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</si>
  <si>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</si>
  <si>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</si>
  <si>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</si>
  <si>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</si>
  <si>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</si>
  <si>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</si>
  <si>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</si>
  <si>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</si>
  <si>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</si>
  <si>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</si>
  <si>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</si>
  <si>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</si>
  <si>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</si>
  <si>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</si>
  <si>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</si>
  <si>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</si>
  <si>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</si>
  <si>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</si>
  <si>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</si>
  <si>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</si>
  <si>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</si>
  <si>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</si>
  <si>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</si>
  <si>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</si>
  <si>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</si>
  <si>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</si>
  <si>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</si>
  <si>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</si>
  <si>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</si>
  <si>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</si>
  <si>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</si>
  <si>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</si>
  <si>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</si>
  <si>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</si>
  <si>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</si>
  <si>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</si>
  <si>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</si>
  <si>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</si>
  <si>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</si>
  <si>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</si>
  <si>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</si>
  <si>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</si>
  <si>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</si>
  <si>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</si>
  <si>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</si>
  <si>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</si>
  <si>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</si>
  <si>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</si>
  <si>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</si>
  <si>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</si>
  <si>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</si>
  <si>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</si>
  <si>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</si>
  <si>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</si>
  <si>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</si>
  <si>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</si>
  <si>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</si>
  <si>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</si>
  <si>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</si>
  <si>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</si>
  <si>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</si>
  <si>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</si>
  <si>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</si>
  <si>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</si>
  <si>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</si>
  <si>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</si>
  <si>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</si>
  <si>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</si>
  <si>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</si>
  <si>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</si>
  <si>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</si>
  <si>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</si>
  <si>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</si>
  <si>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</si>
  <si>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</si>
  <si>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</si>
  <si>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</si>
  <si>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</si>
  <si>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</si>
  <si>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</si>
  <si>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</si>
  <si>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</si>
  <si>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</si>
  <si>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</si>
  <si>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</si>
  <si>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</si>
  <si>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</si>
  <si>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</si>
  <si>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</si>
  <si>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</si>
  <si>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</si>
  <si>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</si>
  <si>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</si>
  <si>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</si>
  <si>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</si>
  <si>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</si>
  <si>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</si>
  <si>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</si>
  <si>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</si>
  <si>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</si>
  <si>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</si>
  <si>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</si>
  <si>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</si>
  <si>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</si>
  <si>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</si>
  <si>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</si>
  <si>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</si>
  <si>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</si>
  <si>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</si>
  <si>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</si>
  <si>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</si>
  <si>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</si>
  <si>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</si>
  <si>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</si>
  <si>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</si>
  <si>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</si>
  <si>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</si>
  <si>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</si>
  <si>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</si>
  <si>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</si>
  <si>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</si>
  <si>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</si>
  <si>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</si>
  <si>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</si>
  <si>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</si>
  <si>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</si>
  <si>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</si>
  <si>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</si>
  <si>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</si>
  <si>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</si>
  <si>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</si>
  <si>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</si>
  <si>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</si>
  <si>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</si>
  <si>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</si>
  <si>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</si>
  <si>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</si>
  <si>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</si>
  <si>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</si>
  <si>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</si>
  <si>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</si>
  <si>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</si>
  <si>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</si>
  <si>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</si>
  <si>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</si>
  <si>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</si>
  <si>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</si>
  <si>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</si>
  <si>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</si>
  <si>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</si>
  <si>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</si>
  <si>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</si>
  <si>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</si>
  <si>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</si>
  <si>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</si>
  <si>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</si>
  <si>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</si>
  <si>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</si>
  <si>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</si>
  <si>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</si>
  <si>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</si>
  <si>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</si>
  <si>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</si>
  <si>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</si>
  <si>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</si>
  <si>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</si>
  <si>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</si>
  <si>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</si>
  <si>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</si>
  <si>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</si>
  <si>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</si>
  <si>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</si>
  <si>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</si>
  <si>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</si>
  <si>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</si>
  <si>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</si>
  <si>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</si>
  <si>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</si>
  <si>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</si>
  <si>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</si>
  <si>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</si>
  <si>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</si>
  <si>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</si>
  <si>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</si>
  <si>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</si>
  <si>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</si>
  <si>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</si>
  <si>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</si>
  <si>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</si>
  <si>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</si>
  <si>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</si>
  <si>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</si>
  <si>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</si>
  <si>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</si>
  <si>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</si>
  <si>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</si>
  <si>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</si>
  <si>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</si>
  <si>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</si>
  <si>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</si>
  <si>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</si>
  <si>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</si>
  <si>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</si>
  <si>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</si>
  <si>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</si>
  <si>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</si>
  <si>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</si>
  <si>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</si>
  <si>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</si>
  <si>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</si>
  <si>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</si>
  <si>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</si>
  <si>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</si>
  <si>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</si>
  <si>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</si>
  <si>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</si>
  <si>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</si>
  <si>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</si>
  <si>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</si>
  <si>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</si>
  <si>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</si>
  <si>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</si>
  <si>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</si>
  <si>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</si>
  <si>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</si>
  <si>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</si>
  <si>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</si>
  <si>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</si>
  <si>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</si>
  <si>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</si>
  <si>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</si>
  <si>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</si>
  <si>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</si>
  <si>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</si>
  <si>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</si>
  <si>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</si>
  <si>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</si>
  <si>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</si>
  <si>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</si>
  <si>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</si>
  <si>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</si>
  <si>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</si>
  <si>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</si>
  <si>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</si>
  <si>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</si>
  <si>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</si>
  <si>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</si>
  <si>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</si>
  <si>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</si>
  <si>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</si>
  <si>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</si>
  <si>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</si>
  <si>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</si>
  <si>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</si>
  <si>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</si>
  <si>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</si>
  <si>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</si>
  <si>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</si>
  <si>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</si>
  <si>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</si>
  <si>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</si>
  <si>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</si>
  <si>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</si>
  <si>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</si>
  <si>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</si>
  <si>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</si>
  <si>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</si>
  <si>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</si>
  <si>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</si>
  <si>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</si>
  <si>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</si>
  <si>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</si>
  <si>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</si>
  <si>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</si>
  <si>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</si>
  <si>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</si>
  <si>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</si>
  <si>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</si>
  <si>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</si>
  <si>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</si>
  <si>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</si>
  <si>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</si>
  <si>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</si>
  <si>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</si>
  <si>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</si>
  <si>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</si>
  <si>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</si>
  <si>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</si>
  <si>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</si>
  <si>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</si>
  <si>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</si>
  <si>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</si>
  <si>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</si>
  <si>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</si>
  <si>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</si>
  <si>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</si>
  <si>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</si>
  <si>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</si>
  <si>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</si>
  <si>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</si>
  <si>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</si>
  <si>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</si>
  <si>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</si>
  <si>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</si>
  <si>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</si>
  <si>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</si>
  <si>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</si>
  <si>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</si>
  <si>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</si>
  <si>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</si>
  <si>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</si>
  <si>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</si>
  <si>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</si>
  <si>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</si>
  <si>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</si>
  <si>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</si>
  <si>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</si>
  <si>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</si>
  <si>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</si>
  <si>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</si>
  <si>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</si>
  <si>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</si>
  <si>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</si>
  <si>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</si>
  <si>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</si>
  <si>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</si>
  <si>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</si>
  <si>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</si>
  <si>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</si>
  <si>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</si>
  <si>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</si>
  <si>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</si>
  <si>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</si>
  <si>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</si>
  <si>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</si>
  <si>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</si>
  <si>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</si>
  <si>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</si>
  <si>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</si>
  <si>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</si>
  <si>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</si>
  <si>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</si>
  <si>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</si>
  <si>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</si>
  <si>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</si>
  <si>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</si>
  <si>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</si>
  <si>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</si>
  <si>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</si>
  <si>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</si>
  <si>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</si>
  <si>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</si>
  <si>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</si>
  <si>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</si>
  <si>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</si>
  <si>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</si>
  <si>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</si>
  <si>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</si>
  <si>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</si>
  <si>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</si>
  <si>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</si>
  <si>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</si>
  <si>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</si>
  <si>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</si>
  <si>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</si>
  <si>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</si>
  <si>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</si>
  <si>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</si>
  <si>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</si>
  <si>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</si>
  <si>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</si>
  <si>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</si>
  <si>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</si>
  <si>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</si>
  <si>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</si>
  <si>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</si>
  <si>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</si>
  <si>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</si>
  <si>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</si>
  <si>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</si>
  <si>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</si>
  <si>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</si>
  <si>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</si>
  <si>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</si>
  <si>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</si>
  <si>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</si>
  <si>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</si>
  <si>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</si>
  <si>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</si>
  <si>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</si>
  <si>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</si>
  <si>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</si>
  <si>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</si>
  <si>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</si>
  <si>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</si>
  <si>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</si>
  <si>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</si>
  <si>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</si>
  <si>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</si>
  <si>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</si>
  <si>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</si>
  <si>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</si>
  <si>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</si>
  <si>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</si>
  <si>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</si>
  <si>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</si>
  <si>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</si>
  <si>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</si>
  <si>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</si>
  <si>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</si>
  <si>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</si>
  <si>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</si>
  <si>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</si>
  <si>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</si>
  <si>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</si>
  <si>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</si>
  <si>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</si>
  <si>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</si>
  <si>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</si>
  <si>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</si>
  <si>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</si>
  <si>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</si>
  <si>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</si>
  <si>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</si>
  <si>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</si>
  <si>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</si>
  <si>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</si>
  <si>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</si>
  <si>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</si>
  <si>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</si>
  <si>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</si>
  <si>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</si>
  <si>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</si>
  <si>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</si>
  <si>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</si>
  <si>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</si>
  <si>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</si>
  <si>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</si>
  <si>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</si>
  <si>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</si>
  <si>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</si>
  <si>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</si>
  <si>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</si>
  <si>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</si>
  <si>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</si>
  <si>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</si>
  <si>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</si>
  <si>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</si>
  <si>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</si>
  <si>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</si>
  <si>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</si>
  <si>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</si>
  <si>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</si>
  <si>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</si>
  <si>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</si>
  <si>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</si>
  <si>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</si>
  <si>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</si>
  <si>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</si>
  <si>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</si>
  <si>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</si>
  <si>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</si>
  <si>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</si>
  <si>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</si>
  <si>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</si>
  <si>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</si>
  <si>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</si>
  <si>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</si>
  <si>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</si>
  <si>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</si>
  <si>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</si>
  <si>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</si>
  <si>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</si>
  <si>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</si>
  <si>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</si>
  <si>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</si>
  <si>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</si>
  <si>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</si>
  <si>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</si>
  <si>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</si>
  <si>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</si>
  <si>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</si>
  <si>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</si>
  <si>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</si>
  <si>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</si>
  <si>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</si>
  <si>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</si>
  <si>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</si>
  <si>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</si>
  <si>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</si>
  <si>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</si>
  <si>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</si>
  <si>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</si>
  <si>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</si>
  <si>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</si>
  <si>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</si>
  <si>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</si>
  <si>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</si>
  <si>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</si>
  <si>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</si>
  <si>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</si>
  <si>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</si>
  <si>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</si>
  <si>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</si>
  <si>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</si>
  <si>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</si>
  <si>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</si>
  <si>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</si>
  <si>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</si>
  <si>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</si>
  <si>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</si>
  <si>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</si>
  <si>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</si>
  <si>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</si>
  <si>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</si>
  <si>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</si>
  <si>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</si>
  <si>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</si>
  <si>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</si>
  <si>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</si>
  <si>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</si>
  <si>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</si>
  <si>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</si>
  <si>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</si>
  <si>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</si>
  <si>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</si>
  <si>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</si>
  <si>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</si>
  <si>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</si>
  <si>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</si>
  <si>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</si>
  <si>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</si>
  <si>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</si>
  <si>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</si>
  <si>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</si>
  <si>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</si>
  <si>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</si>
  <si>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</si>
  <si>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</si>
  <si>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</si>
  <si>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</si>
  <si>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</si>
  <si>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</si>
  <si>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</si>
  <si>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</si>
  <si>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</si>
  <si>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</si>
  <si>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</si>
  <si>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</si>
  <si>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</si>
  <si>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</si>
  <si>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</si>
  <si>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</si>
  <si>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</si>
  <si>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</si>
  <si>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</si>
  <si>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</si>
  <si>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</si>
  <si>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</si>
  <si>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</si>
  <si>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</si>
  <si>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</si>
  <si>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</si>
  <si>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</si>
  <si>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</si>
  <si>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</si>
  <si>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</si>
  <si>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</si>
  <si>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</si>
  <si>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</si>
  <si>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</si>
  <si>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</si>
  <si>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</si>
  <si>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</si>
  <si>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</si>
  <si>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</si>
  <si>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</si>
  <si>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</si>
  <si>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</si>
  <si>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</si>
  <si>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</si>
  <si>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</si>
  <si>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</si>
  <si>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</si>
  <si>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</si>
  <si>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</si>
  <si>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</si>
  <si>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</si>
  <si>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</si>
  <si>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</si>
  <si>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</si>
  <si>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</si>
  <si>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</si>
  <si>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</si>
  <si>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</si>
  <si>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</si>
  <si>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</si>
  <si>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</si>
  <si>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</si>
  <si>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</si>
  <si>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</si>
  <si>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</si>
  <si>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</si>
  <si>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</si>
  <si>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</si>
  <si>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</si>
  <si>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</si>
  <si>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</si>
  <si>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</si>
  <si>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</si>
  <si>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</si>
  <si>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</si>
  <si>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</si>
  <si>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</si>
  <si>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</si>
  <si>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</si>
  <si>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</si>
  <si>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</si>
  <si>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</si>
  <si>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</si>
  <si>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</si>
  <si>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</si>
  <si>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</si>
  <si>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</si>
  <si>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</si>
  <si>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</si>
  <si>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</si>
  <si>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</si>
  <si>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</si>
  <si>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</si>
  <si>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</si>
  <si>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</si>
  <si>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</si>
  <si>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</si>
  <si>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</si>
  <si>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</si>
  <si>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</si>
  <si>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</si>
  <si>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</si>
  <si>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</si>
  <si>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</si>
  <si>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</si>
  <si>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</si>
  <si>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</si>
  <si>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</si>
  <si>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</si>
  <si>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</si>
  <si>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</si>
  <si>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</si>
  <si>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</si>
  <si>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</si>
  <si>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</si>
  <si>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</si>
  <si>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</si>
  <si>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</si>
  <si>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</si>
  <si>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</si>
  <si>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</si>
  <si>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</si>
  <si>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</si>
  <si>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</si>
  <si>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</si>
  <si>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</si>
  <si>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</si>
  <si>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</si>
  <si>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</si>
  <si>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</si>
  <si>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</si>
  <si>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</si>
  <si>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</si>
  <si>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</si>
  <si>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</si>
  <si>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</si>
  <si>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</si>
  <si>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</si>
  <si>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</si>
  <si>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</si>
  <si>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</si>
  <si>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</si>
  <si>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</si>
  <si>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</si>
  <si>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</si>
  <si>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</si>
  <si>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</si>
  <si>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</si>
  <si>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</si>
  <si>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</si>
  <si>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</si>
  <si>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</si>
  <si>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</si>
  <si>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</si>
  <si>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</si>
  <si>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</si>
  <si>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</si>
  <si>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</si>
  <si>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</si>
  <si>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</si>
  <si>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</si>
  <si>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</si>
  <si>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</si>
  <si>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</si>
  <si>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</si>
  <si>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</si>
  <si>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</si>
  <si>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</si>
  <si>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</si>
  <si>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</si>
  <si>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</si>
  <si>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</si>
  <si>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</si>
  <si>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</si>
  <si>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</si>
  <si>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</si>
  <si>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</si>
  <si>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</si>
  <si>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</si>
  <si>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</si>
  <si>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</si>
  <si>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</si>
  <si>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</si>
  <si>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</si>
  <si>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</si>
  <si>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</si>
  <si>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</si>
  <si>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</si>
  <si>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</si>
  <si>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</si>
  <si>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</si>
  <si>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</si>
  <si>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</si>
  <si>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</si>
  <si>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</si>
  <si>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</si>
  <si>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</si>
  <si>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</si>
  <si>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</si>
  <si>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</si>
  <si>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</si>
  <si>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</si>
  <si>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</si>
  <si>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</si>
  <si>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</si>
  <si>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</si>
  <si>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</si>
  <si>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</si>
  <si>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</si>
  <si>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</si>
  <si>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</si>
  <si>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</si>
  <si>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</si>
  <si>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</si>
  <si>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</si>
  <si>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</si>
  <si>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</si>
  <si>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</si>
  <si>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</si>
  <si>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</si>
  <si>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</si>
  <si>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</si>
  <si>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</si>
  <si>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</si>
  <si>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</si>
  <si>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</si>
  <si>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</si>
  <si>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</si>
  <si>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</si>
  <si>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</si>
  <si>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</si>
  <si>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</si>
  <si>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</si>
  <si>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</si>
  <si>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</si>
  <si>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</si>
  <si>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</si>
  <si>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</si>
  <si>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</si>
  <si>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</si>
  <si>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</si>
  <si>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</si>
  <si>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</si>
  <si>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</si>
  <si>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</si>
  <si>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</si>
  <si>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</si>
  <si>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</si>
  <si>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</si>
  <si>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</si>
  <si>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</si>
  <si>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</si>
  <si>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</si>
  <si>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</si>
  <si>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</si>
  <si>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</si>
  <si>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</si>
  <si>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</si>
  <si>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</si>
  <si>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</si>
  <si>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</si>
  <si>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</si>
  <si>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</si>
  <si>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</si>
  <si>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</si>
  <si>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</si>
  <si>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</si>
  <si>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</si>
  <si>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</si>
  <si>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</si>
  <si>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</si>
  <si>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</si>
  <si>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</si>
  <si>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</si>
  <si>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</si>
  <si>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</si>
  <si>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</si>
  <si>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</si>
  <si>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</si>
  <si>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</si>
  <si>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</si>
  <si>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</si>
  <si>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</si>
  <si>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</si>
  <si>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</si>
  <si>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</si>
  <si>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</si>
  <si>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</si>
  <si>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</si>
  <si>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</si>
  <si>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</si>
  <si>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</si>
  <si>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</si>
  <si>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</si>
  <si>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</si>
  <si>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</si>
  <si>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</si>
  <si>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</si>
  <si>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</si>
  <si>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</si>
  <si>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</si>
  <si>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</si>
  <si>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</si>
  <si>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</si>
  <si>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</si>
  <si>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</si>
  <si>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</si>
  <si>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</si>
  <si>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</si>
  <si>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</si>
  <si>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</si>
  <si>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</si>
  <si>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</si>
  <si>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</si>
  <si>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</si>
  <si>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</si>
  <si>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</si>
  <si>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</si>
  <si>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</si>
  <si>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</si>
  <si>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</si>
  <si>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</si>
  <si>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</si>
  <si>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</si>
  <si>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</si>
  <si>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</si>
  <si>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</si>
  <si>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</si>
  <si>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</si>
  <si>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</si>
  <si>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</si>
  <si>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</si>
  <si>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</si>
  <si>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</si>
  <si>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</si>
  <si>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</si>
  <si>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</si>
  <si>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</si>
  <si>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</si>
  <si>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</si>
  <si>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</si>
  <si>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</si>
  <si>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</si>
  <si>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</si>
  <si>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</si>
  <si>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</si>
  <si>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</si>
  <si>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</si>
  <si>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</si>
  <si>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</si>
  <si>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</si>
  <si>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</si>
  <si>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</si>
  <si>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</si>
  <si>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</si>
  <si>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</si>
  <si>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</si>
  <si>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</si>
  <si>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</si>
  <si>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</si>
  <si>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</si>
  <si>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</si>
  <si>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</si>
  <si>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</si>
  <si>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</si>
  <si>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</si>
  <si>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</si>
  <si>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</si>
  <si>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</si>
  <si>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</si>
  <si>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</si>
  <si>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</si>
  <si>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</si>
  <si>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</si>
  <si>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</si>
  <si>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</si>
  <si>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</si>
  <si>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</si>
  <si>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</si>
  <si>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</si>
  <si>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</si>
  <si>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</si>
  <si>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</si>
  <si>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</si>
  <si>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</si>
  <si>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</si>
  <si>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</si>
  <si>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</si>
  <si>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</si>
  <si>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</si>
  <si>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</si>
  <si>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</si>
  <si>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</si>
  <si>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</si>
  <si>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</si>
  <si>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</si>
  <si>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</si>
  <si>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</si>
  <si>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</si>
  <si>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</si>
  <si>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</si>
  <si>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</si>
  <si>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</si>
  <si>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</si>
  <si>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</si>
  <si>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</si>
  <si>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</si>
  <si>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</si>
  <si>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</si>
  <si>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</si>
  <si>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</si>
  <si>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</si>
  <si>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</si>
  <si>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</si>
  <si>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</si>
  <si>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</si>
  <si>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</si>
  <si>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</si>
  <si>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</si>
  <si>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</si>
  <si>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</si>
  <si>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</si>
  <si>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</si>
  <si>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</si>
  <si>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</si>
  <si>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</si>
  <si>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</si>
  <si>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</si>
  <si>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</si>
  <si>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</si>
  <si>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</si>
  <si>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</si>
  <si>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</si>
  <si>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</si>
  <si>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</si>
  <si>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</si>
  <si>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</si>
  <si>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</si>
  <si>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</si>
  <si>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</si>
  <si>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</si>
  <si>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</si>
  <si>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</si>
  <si>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</si>
  <si>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</si>
  <si>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</si>
  <si>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</si>
  <si>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</si>
  <si>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</si>
  <si>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</si>
  <si>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</si>
  <si>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</si>
  <si>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</si>
  <si>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</si>
  <si>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</si>
  <si>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</si>
  <si>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</si>
  <si>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</si>
  <si>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</si>
  <si>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</si>
  <si>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</si>
  <si>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</si>
  <si>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</si>
  <si>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</si>
  <si>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</si>
  <si>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</si>
  <si>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</si>
  <si>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</si>
  <si>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</si>
  <si>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</si>
  <si>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</si>
  <si>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</si>
  <si>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</si>
  <si>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</si>
  <si>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</si>
  <si>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</si>
  <si>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</si>
  <si>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</si>
  <si>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</si>
  <si>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</si>
  <si>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</si>
  <si>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</si>
  <si>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</si>
  <si>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</si>
  <si>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</si>
  <si>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</si>
  <si>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</si>
  <si>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</si>
  <si>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</si>
  <si>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</si>
  <si>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</si>
  <si>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</si>
  <si>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</si>
  <si>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</si>
  <si>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</si>
  <si>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</si>
  <si>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</si>
  <si>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</si>
  <si>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</si>
  <si>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</si>
  <si>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</si>
  <si>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</si>
  <si>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</si>
  <si>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</si>
  <si>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</si>
  <si>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</si>
  <si>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</si>
  <si>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</si>
  <si>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</si>
  <si>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</si>
  <si>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</si>
  <si>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</si>
  <si>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</si>
  <si>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</si>
  <si>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</si>
  <si>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</si>
  <si>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</si>
  <si>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</si>
  <si>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</si>
  <si>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</si>
  <si>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</si>
  <si>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</si>
  <si>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</si>
  <si>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</si>
  <si>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</si>
  <si>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</si>
  <si>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</si>
  <si>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</si>
  <si>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</si>
  <si>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</si>
  <si>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</si>
  <si>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</si>
  <si>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</si>
  <si>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</si>
  <si>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</si>
  <si>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</si>
  <si>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</si>
  <si>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</si>
  <si>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</si>
  <si>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</si>
  <si>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</si>
  <si>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</si>
  <si>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</si>
  <si>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</si>
  <si>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</si>
  <si>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</si>
  <si>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</si>
  <si>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</si>
  <si>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</si>
  <si>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</si>
  <si>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</si>
  <si>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</si>
  <si>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</si>
  <si>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</si>
  <si>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</si>
  <si>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</si>
  <si>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</si>
  <si>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</si>
  <si>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</si>
  <si>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</si>
  <si>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</si>
  <si>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</si>
  <si>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</si>
  <si>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</si>
  <si>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</si>
  <si>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</si>
  <si>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</si>
  <si>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</si>
  <si>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</si>
  <si>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</si>
  <si>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</si>
  <si>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</si>
  <si>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</si>
  <si>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</si>
  <si>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</si>
  <si>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</si>
  <si>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</si>
  <si>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</si>
  <si>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</si>
  <si>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</si>
  <si>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</si>
  <si>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</si>
  <si>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</si>
  <si>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</si>
  <si>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</si>
  <si>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</si>
  <si>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</si>
  <si>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</si>
  <si>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</si>
  <si>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</si>
  <si>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</si>
  <si>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</si>
  <si>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</si>
  <si>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</si>
  <si>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</si>
  <si>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</si>
  <si>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</si>
  <si>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</si>
  <si>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</si>
  <si>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</si>
  <si>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</si>
  <si>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</si>
  <si>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</si>
  <si>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</si>
  <si>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</si>
  <si>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</si>
  <si>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</si>
  <si>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</si>
  <si>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</si>
  <si>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</si>
  <si>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</si>
  <si>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</si>
  <si>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</si>
  <si>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</si>
  <si>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</si>
  <si>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</si>
  <si>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</si>
  <si>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</si>
  <si>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</si>
  <si>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</si>
  <si>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</si>
  <si>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</si>
  <si>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</si>
  <si>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</si>
  <si>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</si>
  <si>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</si>
  <si>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</si>
  <si>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</si>
  <si>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</si>
  <si>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</si>
  <si>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</si>
  <si>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</si>
  <si>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</si>
  <si>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</si>
  <si>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</si>
  <si>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</si>
  <si>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</si>
  <si>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</si>
  <si>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</si>
  <si>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</si>
  <si>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</si>
  <si>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</si>
  <si>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</si>
  <si>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</si>
  <si>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</si>
  <si>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</si>
  <si>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</si>
  <si>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</si>
  <si>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</si>
  <si>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</si>
  <si>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</si>
  <si>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</si>
  <si>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</si>
  <si>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</si>
  <si>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</si>
  <si>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</si>
  <si>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</si>
  <si>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</si>
  <si>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</si>
  <si>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</si>
  <si>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</si>
  <si>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</si>
  <si>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</si>
  <si>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</si>
  <si>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</si>
  <si>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</si>
  <si>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</si>
  <si>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</si>
  <si>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</si>
  <si>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</si>
  <si>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</si>
  <si>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</si>
  <si>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</si>
  <si>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</si>
  <si>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</si>
  <si>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</si>
  <si>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</si>
  <si>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</si>
  <si>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</si>
  <si>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</si>
  <si>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</si>
  <si>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</si>
  <si>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</si>
  <si>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</si>
  <si>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</si>
  <si>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</si>
  <si>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</si>
  <si>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</si>
  <si>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</si>
  <si>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</si>
  <si>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</si>
  <si>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</si>
  <si>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</si>
  <si>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</si>
  <si>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</si>
  <si>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</si>
  <si>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</si>
  <si>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</si>
  <si>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</si>
  <si>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</si>
  <si>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</si>
  <si>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</si>
  <si>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</si>
  <si>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</si>
  <si>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</si>
  <si>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</si>
  <si>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</si>
  <si>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</si>
  <si>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</si>
  <si>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</si>
  <si>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</si>
  <si>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</si>
  <si>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</si>
  <si>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</si>
  <si>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</si>
  <si>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</si>
  <si>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</si>
  <si>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</si>
  <si>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</si>
  <si>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</si>
  <si>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</si>
  <si>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</si>
  <si>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</si>
  <si>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</si>
  <si>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</si>
  <si>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</si>
  <si>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</si>
  <si>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</si>
  <si>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</si>
  <si>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</si>
  <si>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</si>
  <si>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</si>
  <si>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</si>
  <si>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</si>
  <si>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</si>
  <si>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</si>
  <si>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</si>
  <si>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</si>
  <si>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</si>
  <si>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</si>
  <si>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</si>
  <si>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</si>
  <si>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</si>
  <si>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</si>
  <si>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</si>
  <si>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</si>
  <si>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</si>
  <si>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</si>
  <si>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</si>
  <si>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</si>
  <si>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</si>
  <si>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</si>
  <si>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</si>
  <si>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</si>
  <si>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</si>
  <si>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</si>
  <si>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</si>
  <si>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</si>
  <si>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</si>
  <si>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</si>
  <si>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</si>
  <si>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</si>
  <si>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</si>
  <si>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</si>
  <si>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</si>
  <si>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</si>
  <si>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</si>
  <si>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</si>
  <si>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</si>
  <si>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</si>
  <si>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</si>
  <si>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</si>
  <si>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</si>
  <si>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</si>
  <si>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</si>
  <si>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</si>
  <si>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</si>
  <si>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</si>
  <si>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</si>
  <si>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</si>
  <si>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</si>
  <si>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</si>
  <si>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</si>
  <si>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</si>
  <si>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</si>
  <si>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</si>
  <si>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</si>
  <si>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</si>
  <si>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</si>
  <si>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</si>
  <si>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</si>
  <si>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</si>
  <si>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</si>
  <si>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</si>
  <si>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</si>
  <si>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</si>
  <si>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</si>
  <si>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</si>
  <si>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</si>
  <si>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</si>
  <si>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</si>
  <si>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</si>
  <si>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</si>
  <si>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</si>
  <si>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</si>
  <si>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</si>
  <si>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</si>
  <si>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</si>
  <si>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</si>
  <si>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</si>
  <si>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</si>
  <si>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</si>
  <si>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</si>
  <si>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</si>
  <si>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</si>
  <si>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</si>
  <si>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</si>
  <si>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</si>
  <si>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</si>
  <si>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</si>
  <si>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</si>
  <si>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</si>
  <si>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</si>
  <si>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</si>
  <si>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</si>
  <si>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</si>
  <si>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</si>
  <si>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</si>
  <si>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</si>
  <si>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</si>
  <si>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</si>
  <si>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</si>
  <si>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</si>
  <si>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</si>
  <si>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</si>
  <si>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</si>
  <si>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</si>
  <si>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</si>
  <si>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</si>
  <si>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</si>
  <si>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</si>
  <si>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</si>
  <si>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</si>
  <si>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</si>
  <si>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</si>
  <si>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</si>
  <si>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</si>
  <si>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</si>
  <si>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</si>
  <si>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</si>
  <si>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</si>
  <si>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</si>
  <si>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</si>
  <si>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</si>
  <si>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</si>
  <si>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</si>
  <si>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</si>
  <si>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</si>
  <si>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</si>
  <si>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</si>
  <si>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</si>
  <si>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</si>
  <si>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</si>
  <si>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</si>
  <si>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</si>
  <si>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</si>
  <si>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</si>
  <si>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</si>
  <si>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</si>
  <si>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</si>
  <si>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</si>
  <si>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</si>
  <si>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</si>
  <si>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</si>
  <si>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</si>
  <si>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</si>
  <si>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</si>
  <si>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</si>
  <si>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</si>
  <si>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</si>
  <si>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</si>
  <si>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</si>
  <si>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</si>
  <si>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</si>
  <si>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</si>
  <si>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</si>
  <si>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</si>
  <si>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</si>
  <si>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</si>
  <si>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</si>
  <si>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</si>
  <si>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</si>
  <si>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</si>
  <si>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</si>
  <si>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</si>
  <si>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</si>
  <si>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</si>
  <si>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</si>
  <si>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</si>
  <si>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</si>
  <si>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</si>
  <si>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</si>
  <si>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</si>
  <si>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</si>
  <si>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</si>
  <si>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</si>
  <si>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</si>
  <si>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</si>
  <si>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</si>
  <si>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</si>
  <si>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</si>
  <si>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</si>
  <si>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</si>
  <si>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</si>
  <si>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</si>
  <si>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</si>
  <si>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</si>
  <si>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</si>
  <si>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</si>
  <si>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</si>
  <si>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</si>
  <si>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</si>
  <si>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</si>
  <si>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</si>
  <si>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</si>
  <si>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</si>
  <si>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</si>
  <si>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</si>
  <si>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</si>
  <si>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</si>
  <si>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</si>
  <si>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</si>
  <si>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</si>
  <si>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</si>
  <si>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</si>
  <si>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</si>
  <si>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</si>
  <si>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</si>
  <si>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</si>
  <si>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</si>
  <si>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</si>
  <si>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</si>
  <si>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</si>
  <si>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</si>
  <si>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</si>
  <si>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</si>
  <si>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</si>
  <si>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</si>
  <si>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</si>
  <si>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</si>
  <si>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</si>
  <si>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</si>
  <si>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</si>
  <si>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</si>
  <si>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</si>
  <si>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</si>
  <si>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</si>
  <si>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</si>
  <si>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</si>
  <si>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</si>
  <si>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</si>
  <si>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</si>
  <si>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</si>
  <si>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</si>
  <si>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</si>
  <si>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</si>
  <si>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</si>
  <si>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</si>
  <si>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</si>
  <si>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</si>
  <si>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</si>
  <si>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</si>
  <si>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</si>
  <si>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</si>
  <si>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</si>
  <si>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</si>
  <si>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</si>
  <si>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</si>
  <si>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</si>
  <si>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</si>
  <si>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</si>
  <si>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</si>
  <si>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</si>
  <si>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</si>
  <si>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</si>
  <si>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</si>
  <si>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</si>
  <si>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</si>
  <si>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</si>
  <si>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</si>
  <si>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</si>
  <si>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</si>
  <si>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</si>
  <si>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</si>
  <si>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</si>
  <si>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</si>
  <si>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</si>
  <si>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</si>
  <si>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</si>
  <si>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</si>
  <si>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</si>
  <si>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</si>
  <si>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</si>
  <si>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</si>
  <si>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</si>
  <si>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</si>
  <si>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</si>
  <si>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</si>
  <si>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</si>
  <si>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</si>
  <si>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</si>
  <si>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</si>
  <si>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</si>
  <si>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</si>
  <si>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</si>
  <si>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</si>
  <si>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</si>
  <si>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</si>
  <si>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</si>
  <si>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</si>
  <si>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</si>
  <si>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</si>
  <si>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</si>
  <si>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</si>
  <si>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</si>
  <si>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</si>
  <si>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</si>
  <si>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</si>
  <si>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</si>
  <si>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</si>
  <si>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</si>
  <si>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</si>
  <si>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</si>
  <si>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</si>
  <si>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</si>
  <si>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</si>
  <si>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</si>
  <si>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</si>
  <si>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</si>
  <si>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</si>
  <si>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</si>
  <si>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</si>
  <si>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</si>
  <si>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</si>
  <si>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</si>
  <si>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</si>
  <si>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</si>
  <si>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</si>
  <si>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</si>
  <si>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</si>
  <si>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</si>
  <si>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</si>
  <si>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</si>
  <si>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</si>
  <si>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</si>
  <si>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</si>
  <si>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</si>
  <si>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</si>
  <si>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</si>
  <si>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</si>
  <si>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</si>
  <si>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</si>
  <si>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</si>
  <si>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</si>
  <si>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</si>
  <si>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</si>
  <si>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</si>
  <si>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</si>
  <si>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</si>
  <si>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</si>
  <si>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</si>
  <si>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</si>
  <si>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</si>
  <si>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</si>
  <si>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</si>
  <si>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</si>
  <si>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</si>
  <si>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</si>
  <si>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</si>
  <si>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</si>
  <si>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</si>
  <si>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</si>
  <si>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</si>
  <si>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</si>
  <si>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</si>
  <si>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</si>
  <si>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</si>
  <si>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</si>
  <si>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</si>
  <si>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</si>
  <si>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</si>
  <si>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</si>
  <si>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</si>
  <si>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</si>
  <si>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</si>
  <si>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</si>
  <si>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</si>
  <si>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</si>
  <si>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</si>
  <si>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</si>
  <si>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</si>
  <si>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</si>
  <si>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</si>
  <si>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</si>
  <si>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</si>
  <si>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</si>
  <si>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</si>
  <si>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</si>
  <si>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</si>
  <si>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</si>
  <si>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</si>
  <si>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</si>
  <si>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</si>
  <si>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</si>
  <si>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</si>
  <si>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</si>
  <si>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</si>
  <si>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</si>
  <si>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</si>
  <si>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</si>
  <si>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</si>
  <si>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</si>
  <si>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</si>
  <si>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</si>
  <si>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</si>
  <si>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</si>
  <si>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</si>
  <si>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</si>
  <si>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</si>
  <si>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</si>
  <si>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</si>
  <si>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</si>
  <si>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</si>
  <si>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</si>
  <si>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</si>
  <si>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</si>
  <si>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</si>
  <si>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</si>
  <si>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</si>
  <si>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</si>
  <si>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</si>
  <si>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</si>
  <si>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</si>
  <si>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</si>
  <si>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</si>
  <si>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</si>
  <si>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</si>
  <si>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</si>
  <si>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</si>
  <si>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</si>
  <si>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</si>
  <si>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</si>
  <si>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</si>
  <si>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</si>
  <si>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</si>
  <si>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</si>
  <si>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</si>
  <si>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</si>
  <si>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</si>
  <si>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</si>
  <si>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</si>
  <si>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</si>
  <si>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</si>
  <si>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</si>
  <si>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</si>
  <si>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</si>
  <si>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</si>
  <si>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</si>
  <si>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</si>
  <si>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</si>
  <si>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</si>
  <si>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</si>
  <si>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</si>
  <si>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</si>
  <si>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</si>
  <si>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</si>
  <si>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</si>
  <si>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</si>
  <si>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</si>
  <si>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</si>
  <si>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</si>
  <si>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</si>
  <si>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</si>
  <si>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</si>
  <si>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</si>
  <si>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</si>
  <si>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</si>
  <si>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</si>
  <si>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</si>
  <si>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</si>
  <si>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</si>
  <si>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</si>
  <si>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</si>
  <si>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</si>
  <si>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</si>
  <si>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</si>
  <si>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</si>
  <si>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</si>
  <si>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</si>
  <si>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</si>
  <si>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</si>
  <si>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</si>
  <si>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</si>
  <si>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</si>
  <si>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</si>
  <si>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</si>
  <si>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</si>
  <si>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</si>
  <si>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</si>
  <si>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</si>
  <si>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</si>
  <si>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</si>
  <si>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</si>
  <si>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</si>
  <si>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</si>
  <si>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</si>
  <si>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</si>
  <si>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</si>
  <si>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</si>
  <si>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</si>
  <si>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</si>
  <si>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</si>
  <si>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</si>
  <si>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</si>
  <si>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</si>
  <si>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</si>
  <si>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</si>
  <si>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</si>
  <si>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</si>
  <si>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</si>
  <si>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</si>
  <si>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</si>
  <si>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</si>
  <si>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</si>
  <si>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</si>
  <si>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</si>
  <si>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</si>
  <si>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</si>
  <si>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</si>
  <si>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</si>
  <si>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</si>
  <si>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</si>
  <si>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</si>
  <si>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</si>
  <si>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</si>
  <si>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</si>
  <si>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</si>
  <si>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</si>
  <si>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</si>
  <si>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</si>
  <si>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</si>
  <si>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</si>
  <si>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</si>
  <si>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</si>
  <si>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</si>
  <si>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</si>
  <si>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</si>
  <si>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</si>
  <si>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</si>
  <si>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</si>
  <si>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</si>
  <si>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</si>
  <si>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</si>
  <si>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</si>
  <si>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</si>
  <si>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</si>
  <si>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</si>
  <si>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</si>
  <si>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</si>
  <si>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</si>
  <si>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</si>
  <si>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</si>
  <si>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</si>
  <si>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</si>
  <si>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</si>
  <si>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</si>
  <si>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</si>
  <si>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</si>
  <si>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</si>
  <si>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</si>
  <si>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</si>
  <si>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</si>
  <si>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</si>
  <si>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</si>
  <si>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</si>
  <si>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</si>
  <si>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</si>
  <si>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</si>
  <si>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</si>
  <si>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</si>
  <si>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</si>
  <si>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</si>
  <si>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</si>
  <si>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</si>
  <si>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</si>
  <si>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</si>
  <si>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</si>
  <si>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</si>
  <si>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</si>
  <si>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</si>
  <si>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</si>
  <si>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</si>
  <si>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</si>
  <si>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</si>
  <si>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</si>
  <si>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</si>
  <si>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</si>
  <si>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</si>
  <si>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</si>
  <si>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</si>
  <si>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</si>
  <si>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</si>
  <si>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</si>
  <si>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</si>
  <si>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</si>
  <si>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</si>
  <si>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</si>
  <si>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</si>
  <si>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</si>
  <si>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</si>
  <si>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</si>
  <si>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</si>
  <si>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</si>
  <si>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</si>
  <si>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</si>
  <si>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</si>
  <si>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</si>
  <si>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</si>
  <si>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</si>
  <si>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</si>
  <si>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</si>
  <si>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</si>
  <si>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</si>
  <si>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</si>
  <si>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</si>
  <si>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</si>
  <si>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</si>
  <si>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</si>
  <si>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</si>
  <si>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</si>
  <si>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</si>
  <si>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</si>
  <si>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</si>
  <si>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</si>
  <si>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</si>
  <si>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</si>
  <si>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</si>
  <si>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</si>
  <si>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</si>
  <si>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</si>
  <si>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</si>
  <si>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</si>
  <si>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</si>
  <si>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</si>
  <si>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</si>
  <si>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</si>
  <si>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</si>
  <si>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</si>
  <si>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</si>
  <si>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</si>
  <si>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</si>
  <si>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</si>
  <si>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</si>
  <si>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</si>
  <si>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</si>
  <si>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</si>
  <si>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</si>
  <si>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</si>
  <si>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</si>
  <si>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</si>
  <si>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</si>
  <si>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</si>
  <si>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</si>
  <si>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</si>
  <si>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</si>
  <si>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</si>
  <si>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</si>
  <si>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</si>
  <si>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</si>
  <si>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</si>
  <si>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</si>
  <si>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</si>
  <si>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</si>
  <si>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</si>
  <si>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</si>
  <si>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</si>
  <si>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</si>
  <si>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</si>
  <si>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</si>
  <si>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</si>
  <si>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</si>
  <si>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</si>
  <si>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</si>
  <si>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</si>
  <si>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</si>
  <si>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</si>
  <si>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</si>
  <si>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</si>
  <si>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</si>
  <si>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</si>
  <si>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</si>
  <si>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</si>
  <si>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</si>
  <si>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</si>
  <si>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</si>
  <si>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</si>
  <si>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</si>
  <si>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</si>
  <si>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</si>
  <si>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</si>
  <si>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</si>
  <si>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</si>
  <si>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</si>
  <si>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</si>
  <si>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</si>
  <si>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</si>
  <si>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</si>
  <si>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</si>
  <si>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</si>
  <si>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</si>
  <si>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</si>
  <si>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</si>
  <si>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</si>
  <si>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</si>
  <si>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</si>
  <si>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</si>
  <si>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</si>
  <si>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</si>
  <si>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</si>
  <si>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</si>
  <si>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</si>
  <si>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</si>
  <si>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</si>
  <si>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</si>
  <si>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</si>
  <si>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</si>
  <si>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</si>
  <si>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</si>
  <si>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</si>
  <si>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</si>
  <si>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</si>
  <si>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</si>
  <si>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</si>
  <si>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</si>
  <si>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</si>
  <si>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</si>
  <si>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</si>
  <si>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</si>
  <si>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</si>
  <si>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</si>
  <si>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</si>
  <si>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</si>
  <si>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</si>
  <si>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</si>
  <si>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</si>
  <si>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</si>
  <si>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</si>
  <si>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</si>
  <si>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</si>
  <si>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</si>
  <si>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</si>
  <si>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</si>
  <si>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</si>
  <si>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</si>
  <si>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</si>
  <si>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</si>
  <si>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</si>
  <si>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</si>
  <si>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</si>
  <si>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</si>
  <si>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</si>
  <si>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</si>
  <si>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</si>
  <si>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</si>
  <si>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</si>
  <si>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</si>
  <si>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</si>
  <si>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</si>
  <si>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</si>
  <si>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</si>
  <si>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</si>
  <si>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</si>
  <si>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</si>
  <si>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</si>
  <si>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</si>
  <si>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</si>
  <si>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</si>
  <si>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</si>
  <si>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</si>
  <si>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</si>
  <si>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</si>
  <si>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</si>
  <si>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</si>
  <si>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</si>
  <si>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</si>
  <si>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</si>
  <si>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</si>
  <si>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</si>
  <si>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</si>
  <si>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</si>
  <si>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</si>
  <si>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</si>
  <si>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</si>
  <si>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</si>
  <si>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</si>
  <si>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</si>
  <si>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</si>
  <si>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</si>
  <si>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</si>
  <si>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</si>
  <si>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</si>
  <si>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</si>
  <si>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</si>
  <si>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</si>
  <si>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</si>
  <si>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</si>
  <si>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</si>
  <si>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</si>
  <si>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</si>
  <si>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</si>
  <si>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</si>
  <si>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</si>
  <si>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</si>
  <si>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</si>
  <si>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</si>
  <si>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</si>
  <si>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</si>
  <si>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</si>
  <si>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</si>
  <si>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</si>
  <si>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</si>
  <si>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</si>
  <si>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</si>
  <si>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</si>
  <si>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</si>
  <si>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</si>
  <si>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</si>
  <si>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</si>
  <si>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</si>
  <si>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</si>
  <si>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</si>
  <si>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</si>
  <si>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</si>
  <si>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</si>
  <si>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</si>
  <si>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</si>
  <si>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</si>
  <si>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</si>
  <si>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</si>
  <si>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</si>
  <si>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</si>
  <si>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</si>
  <si>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</si>
  <si>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</si>
  <si>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</si>
  <si>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</si>
  <si>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</si>
  <si>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</si>
  <si>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</si>
  <si>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</si>
  <si>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</si>
  <si>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</si>
  <si>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</si>
  <si>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</si>
  <si>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</si>
  <si>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</si>
  <si>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</si>
  <si>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</si>
  <si>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</si>
  <si>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</si>
  <si>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</si>
  <si>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</si>
  <si>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</si>
  <si>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</si>
  <si>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</si>
  <si>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</si>
  <si>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</si>
  <si>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</si>
  <si>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</si>
  <si>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</si>
  <si>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</si>
  <si>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</si>
  <si>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</si>
  <si>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</si>
  <si>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</si>
  <si>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</si>
  <si>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</si>
  <si>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</si>
  <si>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</si>
  <si>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</si>
  <si>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</si>
  <si>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</si>
  <si>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</si>
  <si>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</si>
  <si>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</si>
  <si>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</si>
  <si>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</si>
  <si>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</si>
  <si>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</si>
  <si>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</si>
  <si>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</si>
  <si>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</si>
  <si>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</si>
  <si>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</si>
  <si>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</si>
  <si>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</si>
  <si>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</si>
  <si>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</si>
  <si>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</si>
  <si>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</si>
  <si>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</si>
  <si>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</si>
  <si>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</si>
  <si>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</si>
  <si>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</si>
  <si>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</si>
  <si>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</si>
  <si>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</si>
  <si>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</si>
  <si>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</si>
  <si>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</si>
  <si>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</si>
  <si>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</si>
  <si>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</si>
  <si>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</si>
  <si>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</si>
  <si>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</si>
  <si>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</si>
  <si>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</si>
  <si>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</si>
  <si>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</si>
  <si>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</si>
  <si>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</si>
  <si>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</si>
  <si>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</si>
  <si>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</si>
  <si>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</si>
  <si>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</si>
  <si>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</si>
  <si>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</si>
  <si>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</si>
  <si>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</si>
  <si>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</si>
  <si>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</si>
  <si>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</si>
  <si>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</si>
  <si>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</si>
  <si>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</si>
  <si>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</si>
  <si>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</si>
  <si>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</si>
  <si>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</si>
  <si>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</si>
  <si>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</si>
  <si>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</si>
  <si>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</si>
  <si>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</si>
  <si>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</si>
  <si>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</si>
  <si>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</si>
  <si>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</si>
  <si>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</si>
  <si>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</si>
  <si>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</si>
  <si>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</si>
  <si>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</si>
  <si>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</si>
  <si>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</si>
  <si>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</si>
  <si>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</si>
  <si>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</si>
  <si>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</si>
  <si>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</si>
  <si>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</si>
  <si>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</si>
  <si>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</si>
  <si>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</si>
  <si>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</si>
  <si>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</si>
  <si>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</si>
  <si>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</si>
  <si>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</si>
  <si>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</si>
  <si>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</si>
  <si>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</si>
  <si>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</si>
  <si>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</si>
  <si>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</si>
  <si>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</si>
  <si>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</si>
  <si>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</si>
  <si>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</si>
  <si>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</si>
  <si>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</si>
  <si>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</si>
  <si>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</si>
  <si>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</si>
  <si>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</si>
  <si>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</si>
  <si>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</si>
  <si>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</si>
  <si>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</si>
  <si>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</si>
  <si>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</si>
  <si>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</si>
  <si>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</si>
  <si>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</si>
  <si>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</si>
  <si>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</si>
  <si>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</si>
  <si>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</si>
  <si>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</si>
  <si>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</si>
  <si>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</si>
  <si>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</si>
  <si>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</si>
  <si>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</si>
  <si>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</si>
  <si>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</si>
  <si>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</si>
  <si>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</si>
  <si>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</si>
  <si>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</si>
  <si>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</si>
  <si>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</si>
  <si>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</si>
  <si>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</si>
  <si>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</si>
  <si>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</si>
  <si>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</si>
  <si>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</si>
  <si>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</si>
  <si>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</si>
  <si>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</si>
  <si>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</si>
  <si>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</si>
  <si>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</si>
  <si>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</si>
  <si>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</si>
  <si>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</si>
  <si>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</si>
  <si>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</si>
  <si>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</si>
  <si>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</si>
  <si>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</si>
  <si>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</si>
  <si>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</si>
  <si>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</si>
  <si>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</si>
  <si>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</si>
  <si>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</si>
  <si>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</si>
  <si>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</si>
  <si>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</si>
  <si>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</si>
  <si>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</si>
  <si>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</si>
  <si>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</si>
  <si>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</si>
  <si>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</si>
  <si>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</si>
  <si>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</si>
  <si>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</si>
  <si>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</si>
  <si>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</si>
  <si>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</si>
  <si>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</si>
  <si>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</si>
  <si>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</si>
  <si>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</si>
  <si>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</si>
  <si>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</si>
  <si>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</si>
  <si>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</si>
  <si>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</si>
  <si>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</si>
  <si>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</si>
  <si>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</si>
  <si>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</si>
  <si>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</si>
  <si>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</si>
  <si>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</si>
  <si>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</si>
  <si>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</si>
  <si>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</si>
  <si>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</si>
  <si>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</si>
  <si>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</si>
  <si>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</si>
  <si>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</si>
  <si>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</si>
  <si>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</si>
  <si>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</si>
  <si>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</si>
  <si>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</si>
  <si>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</si>
  <si>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</si>
  <si>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</si>
  <si>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</si>
  <si>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</si>
  <si>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</si>
  <si>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</si>
  <si>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</si>
  <si>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</si>
  <si>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</si>
  <si>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</si>
  <si>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</si>
  <si>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</si>
  <si>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</si>
  <si>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</si>
  <si>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</si>
  <si>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</si>
  <si>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</si>
  <si>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</si>
  <si>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</si>
  <si>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</si>
  <si>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</si>
  <si>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</si>
  <si>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</si>
  <si>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</si>
  <si>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</si>
  <si>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</si>
  <si>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</si>
  <si>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</si>
  <si>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</si>
  <si>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</si>
  <si>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</si>
  <si>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</si>
  <si>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</si>
  <si>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</si>
  <si>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</si>
  <si>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</si>
  <si>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</si>
  <si>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</si>
  <si>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</si>
  <si>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</si>
  <si>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</si>
  <si>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</si>
  <si>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</si>
  <si>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</si>
  <si>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</si>
  <si>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</si>
  <si>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</si>
  <si>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</si>
  <si>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</si>
  <si>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</si>
  <si>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</si>
  <si>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</si>
  <si>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</si>
  <si>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</si>
  <si>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</si>
  <si>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</si>
  <si>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</si>
  <si>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</si>
  <si>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</si>
  <si>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</si>
  <si>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</si>
  <si>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</si>
  <si>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</si>
  <si>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</si>
  <si>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</si>
  <si>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</si>
  <si>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</si>
  <si>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</si>
  <si>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</si>
  <si>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</si>
  <si>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</si>
  <si>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</si>
  <si>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</si>
  <si>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</si>
  <si>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</si>
  <si>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</si>
  <si>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</si>
  <si>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</si>
  <si>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</si>
  <si>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</si>
  <si>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</si>
  <si>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</si>
  <si>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</si>
  <si>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</si>
  <si>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</si>
  <si>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</si>
  <si>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</si>
  <si>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</si>
  <si>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</si>
  <si>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</si>
  <si>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</si>
  <si>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</si>
  <si>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</si>
  <si>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</si>
  <si>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</si>
  <si>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</si>
  <si>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</si>
  <si>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</si>
  <si>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</si>
  <si>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</si>
  <si>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</si>
  <si>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</si>
  <si>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</si>
  <si>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</si>
  <si>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</si>
  <si>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</si>
  <si>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</si>
  <si>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</si>
  <si>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</si>
  <si>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</si>
  <si>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</si>
  <si>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</si>
  <si>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</si>
  <si>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</si>
  <si>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</si>
  <si>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</si>
  <si>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</si>
  <si>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</si>
  <si>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</si>
  <si>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</si>
  <si>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</si>
  <si>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</si>
  <si>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</si>
  <si>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</si>
  <si>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</si>
  <si>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</si>
  <si>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</si>
  <si>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</si>
  <si>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</si>
  <si>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</si>
  <si>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</si>
  <si>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</si>
  <si>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</si>
  <si>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</si>
  <si>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</si>
  <si>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</si>
  <si>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</si>
  <si>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</si>
  <si>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</si>
  <si>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</si>
  <si>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</si>
  <si>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</si>
  <si>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</si>
  <si>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</si>
  <si>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</si>
  <si>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</si>
  <si>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</si>
  <si>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</si>
  <si>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</si>
  <si>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</si>
  <si>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</si>
  <si>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</si>
  <si>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</si>
  <si>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</si>
  <si>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</si>
  <si>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</si>
  <si>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</si>
  <si>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</si>
  <si>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</si>
  <si>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</si>
  <si>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</si>
  <si>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</si>
  <si>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</si>
  <si>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</si>
  <si>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</si>
  <si>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</si>
  <si>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</si>
  <si>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</si>
  <si>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</si>
  <si>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</si>
  <si>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</si>
  <si>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</si>
  <si>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</si>
  <si>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</si>
  <si>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</si>
  <si>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</si>
  <si>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</si>
  <si>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</si>
  <si>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</si>
  <si>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</si>
  <si>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</si>
  <si>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</si>
  <si>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</si>
  <si>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</si>
  <si>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</si>
  <si>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</si>
  <si>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</si>
  <si>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</si>
  <si>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</si>
  <si>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</si>
  <si>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</si>
  <si>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</si>
  <si>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</si>
  <si>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</si>
  <si>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</si>
  <si>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</si>
  <si>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</si>
  <si>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</si>
  <si>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</si>
  <si>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</si>
  <si>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</si>
  <si>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</si>
  <si>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</si>
  <si>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</si>
  <si>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</si>
  <si>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</si>
  <si>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</si>
  <si>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</si>
  <si>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</si>
  <si>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</si>
  <si>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</si>
  <si>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</si>
  <si>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</si>
  <si>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</si>
  <si>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</si>
  <si>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</si>
  <si>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</si>
  <si>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</si>
  <si>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</si>
  <si>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</si>
  <si>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</si>
  <si>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</si>
  <si>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</si>
  <si>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</si>
  <si>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</si>
  <si>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</si>
  <si>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</si>
  <si>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</si>
  <si>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</si>
  <si>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</si>
  <si>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</si>
  <si>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</si>
  <si>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</si>
  <si>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</si>
  <si>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</si>
  <si>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</si>
  <si>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</si>
  <si>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</si>
  <si>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</si>
  <si>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</si>
  <si>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</si>
  <si>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</si>
  <si>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</si>
  <si>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</si>
  <si>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</si>
  <si>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</si>
  <si>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</si>
  <si>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</si>
  <si>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</si>
  <si>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</si>
  <si>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</si>
  <si>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</si>
  <si>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</si>
  <si>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</si>
  <si>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</si>
  <si>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</si>
  <si>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</si>
  <si>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</si>
  <si>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</si>
  <si>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</si>
  <si>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</si>
  <si>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</si>
  <si>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</si>
  <si>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</si>
  <si>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</si>
  <si>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</si>
  <si>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</si>
  <si>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</si>
  <si>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</si>
  <si>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</si>
  <si>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</si>
  <si>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</si>
  <si>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</si>
  <si>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</si>
  <si>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</si>
  <si>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</si>
  <si>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</si>
  <si>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</si>
  <si>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</si>
  <si>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</si>
  <si>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</si>
  <si>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</si>
  <si>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</si>
  <si>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</si>
  <si>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</si>
  <si>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</si>
  <si>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</si>
  <si>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</si>
  <si>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</si>
  <si>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</si>
  <si>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</si>
  <si>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</si>
  <si>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</si>
  <si>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</si>
  <si>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</si>
  <si>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</si>
  <si>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</si>
  <si>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</si>
  <si>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</si>
  <si>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</si>
  <si>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</si>
  <si>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</si>
  <si>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</si>
  <si>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</si>
  <si>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</si>
  <si>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</si>
  <si>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</si>
  <si>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</si>
  <si>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</si>
  <si>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</si>
  <si>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</si>
  <si>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</si>
  <si>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</si>
  <si>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</si>
  <si>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</si>
  <si>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</si>
  <si>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</si>
  <si>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</si>
  <si>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</si>
  <si>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</si>
  <si>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</si>
  <si>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</si>
  <si>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</si>
  <si>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</si>
  <si>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</si>
  <si>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</si>
  <si>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</si>
  <si>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</si>
  <si>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</si>
  <si>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</si>
  <si>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</si>
  <si>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</si>
  <si>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</si>
  <si>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</si>
  <si>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</si>
  <si>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</si>
  <si>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</si>
  <si>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</si>
  <si>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</si>
  <si>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</si>
  <si>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</si>
  <si>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</si>
  <si>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</si>
  <si>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</si>
  <si>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</si>
  <si>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</si>
  <si>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</si>
  <si>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</si>
  <si>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</si>
  <si>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</si>
  <si>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</si>
  <si>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</si>
  <si>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</si>
  <si>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</si>
  <si>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</si>
  <si>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</si>
  <si>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</si>
  <si>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</si>
  <si>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</si>
  <si>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</si>
  <si>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</si>
  <si>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</si>
  <si>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</si>
  <si>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</si>
  <si>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</si>
  <si>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</si>
  <si>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</si>
  <si>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</si>
  <si>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</si>
  <si>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</si>
  <si>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</si>
  <si>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</si>
  <si>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</si>
  <si>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</si>
  <si>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</si>
  <si>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</si>
  <si>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</si>
  <si>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</si>
  <si>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</si>
  <si>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</si>
  <si>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</si>
  <si>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</si>
  <si>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</si>
  <si>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</si>
  <si>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</si>
  <si>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</si>
  <si>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</si>
  <si>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</si>
  <si>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</si>
  <si>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</si>
  <si>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</si>
  <si>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</si>
  <si>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</si>
  <si>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</si>
  <si>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</si>
  <si>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</si>
  <si>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</si>
  <si>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</si>
  <si>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</si>
  <si>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</si>
  <si>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</si>
  <si>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</si>
  <si>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</si>
  <si>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</si>
  <si>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</si>
  <si>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</si>
  <si>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</si>
  <si>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</si>
  <si>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</si>
  <si>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</si>
  <si>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</si>
  <si>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</si>
  <si>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</si>
  <si>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</si>
  <si>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</si>
  <si>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</si>
  <si>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</si>
  <si>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</si>
  <si>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</si>
  <si>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</si>
  <si>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</si>
  <si>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</si>
  <si>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</si>
  <si>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</si>
  <si>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</si>
  <si>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</si>
  <si>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</si>
  <si>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</si>
  <si>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</si>
  <si>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</si>
  <si>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</si>
  <si>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</si>
  <si>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</si>
  <si>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</si>
  <si>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</si>
  <si>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</si>
  <si>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</si>
  <si>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</si>
  <si>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</si>
  <si>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</si>
  <si>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</si>
  <si>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</si>
  <si>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</si>
  <si>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</si>
  <si>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</si>
  <si>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</si>
  <si>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</si>
  <si>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</si>
  <si>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</si>
  <si>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</si>
  <si>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</si>
  <si>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</si>
  <si>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</si>
  <si>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</si>
  <si>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</si>
  <si>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</si>
  <si>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</si>
  <si>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</si>
  <si>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</si>
  <si>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</si>
  <si>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</si>
  <si>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</si>
  <si>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</si>
  <si>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</si>
  <si>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</si>
  <si>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</si>
  <si>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</si>
  <si>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</si>
  <si>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</si>
  <si>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</si>
  <si>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</si>
  <si>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</si>
  <si>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</si>
  <si>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</si>
  <si>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</si>
  <si>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</si>
  <si>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</si>
  <si>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</si>
  <si>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</si>
  <si>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</si>
  <si>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</si>
  <si>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</si>
  <si>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</si>
  <si>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</si>
  <si>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</si>
  <si>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</si>
  <si>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</si>
  <si>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</si>
  <si>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</si>
  <si>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</si>
  <si>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</si>
  <si>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</si>
  <si>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</si>
  <si>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</si>
  <si>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</si>
  <si>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</si>
  <si>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</si>
  <si>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</si>
  <si>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</si>
  <si>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</si>
  <si>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</si>
  <si>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</si>
  <si>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</si>
  <si>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</si>
  <si>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</si>
  <si>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</si>
  <si>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</si>
  <si>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</si>
  <si>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</si>
  <si>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</si>
  <si>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</si>
  <si>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</si>
  <si>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</si>
  <si>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</si>
  <si>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</si>
  <si>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</si>
  <si>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</si>
  <si>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</si>
  <si>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</si>
  <si>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</si>
  <si>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</si>
  <si>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</si>
  <si>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</si>
  <si>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</si>
  <si>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</si>
  <si>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</si>
  <si>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</si>
  <si>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</si>
  <si>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</si>
  <si>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</si>
  <si>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</si>
  <si>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</si>
  <si>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</si>
  <si>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</si>
  <si>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</si>
  <si>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</si>
  <si>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</si>
  <si>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</si>
  <si>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</si>
  <si>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</si>
  <si>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</si>
  <si>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</si>
  <si>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</si>
  <si>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</si>
  <si>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</si>
  <si>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</si>
  <si>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</si>
  <si>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</si>
  <si>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</si>
  <si>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</si>
  <si>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</si>
  <si>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</si>
  <si>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</si>
  <si>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</si>
  <si>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</si>
  <si>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</si>
  <si>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</si>
  <si>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</si>
  <si>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</si>
  <si>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</si>
  <si>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</si>
  <si>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</si>
  <si>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</si>
  <si>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</si>
  <si>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</si>
  <si>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</si>
  <si>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</si>
  <si>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</si>
  <si>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</si>
  <si>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</si>
  <si>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</si>
  <si>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</si>
  <si>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</si>
  <si>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</si>
  <si>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</si>
  <si>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</si>
  <si>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</si>
  <si>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</si>
  <si>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</si>
  <si>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</si>
  <si>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</si>
  <si>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</si>
  <si>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</si>
  <si>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</si>
  <si>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</si>
  <si>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</si>
  <si>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</si>
  <si>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</si>
  <si>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</si>
  <si>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</si>
  <si>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</si>
  <si>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</si>
  <si>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</si>
  <si>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</si>
  <si>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</si>
  <si>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</si>
  <si>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</si>
  <si>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</si>
  <si>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</si>
  <si>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</si>
  <si>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</si>
  <si>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</si>
  <si>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</si>
  <si>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</si>
  <si>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</si>
  <si>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</si>
  <si>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</si>
  <si>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</si>
  <si>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</si>
  <si>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</si>
  <si>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</si>
  <si>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</si>
  <si>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</si>
  <si>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</si>
  <si>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</si>
  <si>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</si>
  <si>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</si>
  <si>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</si>
  <si>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</si>
  <si>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</si>
  <si>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</si>
  <si>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</si>
  <si>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</si>
  <si>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</si>
  <si>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</si>
  <si>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</si>
  <si>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</si>
  <si>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</si>
  <si>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</si>
  <si>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</si>
  <si>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</si>
  <si>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</si>
  <si>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</si>
  <si>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</si>
  <si>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</si>
  <si>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</si>
  <si>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</si>
  <si>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</si>
  <si>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</si>
  <si>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</si>
  <si>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</si>
  <si>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</si>
  <si>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</si>
  <si>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</si>
  <si>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</si>
  <si>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</si>
  <si>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</si>
  <si>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</si>
  <si>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</si>
  <si>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</si>
  <si>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</si>
  <si>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</si>
  <si>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</si>
  <si>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</si>
  <si>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</si>
  <si>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</si>
  <si>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</si>
  <si>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</si>
  <si>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</si>
  <si>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</si>
  <si>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</si>
  <si>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</si>
  <si>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</si>
  <si>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</si>
  <si>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</si>
  <si>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</si>
  <si>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</si>
  <si>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</si>
  <si>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</si>
  <si>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</si>
  <si>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</si>
  <si>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</si>
  <si>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</si>
  <si>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</si>
  <si>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</si>
  <si>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</si>
  <si>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</si>
  <si>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</si>
  <si>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</si>
  <si>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</si>
  <si>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</si>
  <si>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</si>
  <si>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</si>
  <si>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</si>
  <si>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</si>
  <si>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</si>
  <si>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</si>
  <si>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</si>
  <si>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</si>
  <si>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</si>
  <si>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</si>
  <si>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</si>
  <si>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</si>
  <si>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</si>
  <si>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</si>
  <si>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</si>
  <si>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</si>
  <si>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</si>
  <si>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</si>
  <si>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</si>
  <si>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</si>
  <si>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</si>
  <si>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</si>
  <si>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</si>
  <si>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</si>
  <si>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</si>
  <si>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</si>
  <si>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</si>
  <si>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</si>
  <si>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</si>
  <si>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</si>
  <si>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</si>
  <si>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</si>
  <si>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</si>
  <si>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</si>
  <si>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</si>
  <si>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</si>
  <si>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</si>
  <si>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</si>
  <si>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</si>
  <si>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</si>
  <si>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</si>
  <si>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</si>
  <si>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</si>
  <si>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</si>
  <si>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</si>
  <si>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</si>
  <si>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</si>
  <si>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</si>
  <si>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</si>
  <si>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</si>
  <si>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</si>
  <si>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</si>
  <si>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</si>
  <si>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</si>
  <si>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</si>
  <si>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</si>
  <si>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</si>
  <si>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</si>
  <si>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</si>
  <si>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</si>
  <si>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</si>
  <si>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</si>
  <si>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</si>
  <si>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</si>
  <si>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</si>
  <si>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</si>
  <si>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</si>
  <si>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</si>
  <si>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</si>
  <si>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</si>
  <si>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</si>
  <si>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</si>
  <si>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</si>
  <si>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</si>
  <si>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</si>
  <si>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</si>
  <si>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</si>
  <si>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</si>
  <si>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</si>
  <si>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</si>
  <si>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</si>
  <si>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</si>
  <si>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</si>
  <si>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</si>
  <si>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</si>
  <si>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</si>
  <si>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</si>
  <si>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</si>
  <si>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</si>
  <si>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</si>
  <si>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</si>
  <si>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</si>
  <si>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</si>
  <si>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</si>
  <si>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</si>
  <si>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</si>
  <si>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</si>
  <si>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</si>
  <si>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</si>
  <si>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</si>
  <si>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</si>
  <si>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</si>
  <si>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</si>
  <si>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</si>
  <si>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</si>
  <si>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</si>
  <si>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</si>
  <si>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</si>
  <si>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</si>
  <si>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</si>
  <si>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</si>
  <si>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</si>
  <si>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</si>
  <si>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</si>
  <si>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</si>
  <si>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</si>
  <si>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</si>
  <si>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</si>
  <si>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</si>
  <si>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</si>
  <si>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</si>
  <si>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</si>
  <si>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</si>
  <si>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</si>
  <si>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</si>
  <si>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</si>
  <si>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</si>
  <si>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</si>
  <si>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</si>
  <si>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</si>
  <si>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</si>
  <si>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</si>
  <si>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</si>
  <si>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</si>
  <si>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</si>
  <si>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</si>
  <si>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</si>
  <si>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</si>
  <si>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</si>
  <si>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</si>
  <si>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</si>
  <si>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</si>
  <si>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</si>
  <si>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</si>
  <si>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</si>
  <si>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</si>
  <si>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</si>
  <si>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</si>
  <si>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</si>
  <si>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</si>
  <si>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</si>
  <si>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</si>
  <si>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</si>
  <si>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</si>
  <si>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</si>
  <si>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</si>
  <si>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</si>
  <si>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</si>
  <si>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</si>
  <si>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</si>
  <si>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</si>
  <si>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</si>
  <si>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</si>
  <si>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</si>
  <si>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</si>
  <si>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</si>
  <si>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</si>
  <si>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</si>
  <si>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</si>
  <si>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</si>
  <si>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</si>
  <si>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</si>
  <si>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</si>
  <si>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</si>
  <si>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</si>
  <si>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</si>
  <si>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</si>
  <si>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</si>
  <si>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</si>
  <si>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</si>
  <si>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</si>
  <si>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</si>
  <si>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</si>
  <si>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</si>
  <si>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</si>
  <si>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</si>
  <si>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</si>
  <si>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</si>
  <si>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</si>
  <si>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</si>
  <si>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</si>
  <si>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</si>
  <si>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</si>
  <si>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</si>
  <si>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</si>
  <si>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</si>
  <si>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</si>
  <si>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</si>
  <si>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</si>
  <si>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</si>
  <si>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</si>
  <si>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</si>
  <si>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</si>
  <si>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</si>
  <si>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</si>
  <si>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</si>
  <si>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</si>
  <si>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</si>
  <si>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</si>
  <si>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</si>
  <si>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</si>
  <si>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</si>
  <si>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</si>
  <si>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</si>
  <si>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</si>
  <si>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</si>
  <si>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</si>
  <si>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</si>
  <si>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</si>
  <si>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</si>
  <si>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</si>
  <si>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</si>
  <si>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</si>
  <si>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</si>
  <si>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</si>
  <si>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</si>
  <si>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</si>
  <si>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</si>
  <si>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</si>
  <si>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</si>
  <si>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</si>
  <si>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</si>
  <si>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</si>
  <si>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</si>
  <si>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</si>
  <si>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</si>
  <si>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</si>
  <si>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</si>
  <si>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</si>
  <si>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</si>
  <si>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</si>
  <si>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</si>
  <si>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</si>
  <si>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</si>
  <si>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</si>
  <si>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</si>
  <si>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</si>
  <si>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</si>
  <si>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</si>
  <si>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</si>
  <si>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</si>
  <si>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</si>
  <si>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</si>
  <si>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</si>
  <si>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</si>
  <si>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</si>
  <si>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</si>
  <si>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</si>
  <si>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</si>
  <si>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</si>
  <si>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</si>
  <si>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</si>
  <si>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</si>
  <si>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</si>
  <si>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</si>
  <si>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</si>
  <si>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</si>
  <si>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</si>
  <si>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</si>
  <si>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</si>
  <si>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</si>
  <si>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</si>
  <si>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</si>
  <si>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</si>
  <si>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</si>
  <si>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</si>
  <si>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</si>
  <si>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</si>
  <si>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</si>
  <si>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</si>
  <si>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</si>
  <si>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</si>
  <si>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</si>
  <si>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</si>
  <si>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</si>
  <si>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</si>
  <si>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</si>
  <si>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</si>
  <si>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</si>
  <si>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</si>
  <si>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</si>
  <si>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</si>
  <si>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</si>
  <si>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</si>
  <si>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</si>
  <si>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</si>
  <si>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</si>
  <si>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</si>
  <si>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</si>
  <si>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</si>
  <si>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</si>
  <si>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</si>
  <si>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</si>
  <si>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</si>
  <si>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</si>
  <si>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</si>
  <si>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</si>
  <si>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</si>
  <si>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</si>
  <si>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</si>
  <si>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</si>
  <si>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</si>
  <si>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</si>
  <si>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</si>
  <si>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</si>
  <si>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</si>
  <si>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</si>
  <si>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</si>
  <si>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</si>
  <si>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</si>
  <si>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</si>
  <si>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</si>
  <si>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</si>
  <si>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</si>
  <si>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</si>
  <si>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</si>
  <si>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</si>
  <si>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</si>
  <si>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</si>
  <si>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</si>
  <si>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</si>
  <si>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</si>
  <si>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</si>
  <si>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</si>
  <si>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</si>
  <si>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</si>
  <si>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</si>
  <si>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</si>
  <si>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</si>
  <si>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</si>
  <si>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</si>
  <si>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</si>
  <si>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</si>
  <si>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</si>
  <si>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</si>
  <si>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</si>
  <si>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</si>
  <si>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</si>
  <si>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</si>
  <si>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</si>
  <si>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</si>
  <si>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</si>
  <si>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</si>
  <si>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</si>
  <si>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</si>
  <si>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</si>
  <si>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</si>
  <si>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</si>
  <si>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</si>
  <si>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</si>
  <si>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</si>
  <si>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</si>
  <si>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</si>
  <si>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</si>
  <si>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</si>
  <si>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</si>
  <si>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</si>
  <si>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</si>
  <si>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</si>
  <si>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</si>
  <si>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</si>
  <si>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</si>
  <si>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</si>
  <si>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</si>
  <si>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</si>
  <si>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</si>
  <si>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</si>
  <si>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</si>
  <si>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</si>
  <si>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</si>
  <si>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</si>
  <si>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</si>
  <si>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</si>
  <si>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</si>
  <si>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</si>
  <si>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</si>
  <si>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</si>
  <si>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</si>
  <si>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</si>
  <si>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</si>
  <si>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</si>
  <si>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</si>
  <si>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</si>
  <si>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</si>
  <si>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</si>
  <si>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</si>
  <si>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</si>
  <si>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</si>
  <si>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</si>
  <si>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</si>
  <si>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</si>
  <si>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</si>
  <si>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</si>
  <si>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</si>
  <si>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</si>
  <si>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</si>
  <si>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</si>
  <si>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</si>
  <si>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</si>
  <si>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</si>
  <si>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</si>
  <si>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</si>
  <si>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</si>
  <si>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</si>
  <si>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</si>
  <si>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</si>
  <si>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</si>
  <si>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</si>
  <si>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</si>
  <si>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</si>
  <si>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</si>
  <si>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</si>
  <si>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</si>
  <si>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</si>
  <si>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</si>
  <si>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</si>
  <si>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</si>
  <si>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</si>
  <si>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</si>
  <si>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</si>
  <si>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</si>
  <si>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</si>
  <si>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</si>
  <si>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</si>
  <si>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</si>
  <si>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</si>
  <si>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</si>
  <si>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</si>
  <si>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</si>
  <si>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</si>
  <si>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</si>
  <si>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</si>
  <si>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</si>
  <si>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</si>
  <si>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</si>
  <si>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</si>
  <si>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</si>
  <si>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</si>
  <si>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</si>
  <si>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</si>
  <si>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</si>
  <si>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</si>
  <si>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</si>
  <si>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</si>
  <si>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</si>
  <si>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</si>
  <si>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</si>
  <si>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</si>
  <si>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</si>
  <si>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</si>
  <si>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</si>
  <si>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</si>
  <si>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</si>
  <si>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</si>
  <si>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</si>
  <si>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</si>
  <si>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</si>
  <si>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</si>
  <si>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</si>
  <si>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</si>
  <si>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</si>
  <si>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</si>
  <si>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</si>
  <si>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</si>
  <si>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</si>
  <si>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</si>
  <si>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</si>
  <si>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</si>
  <si>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</si>
  <si>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</si>
  <si>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</si>
  <si>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</si>
  <si>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</si>
  <si>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</si>
  <si>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</si>
  <si>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</si>
  <si>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</si>
  <si>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</si>
  <si>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</si>
  <si>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</si>
  <si>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</si>
  <si>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</si>
  <si>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</si>
  <si>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</si>
  <si>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</si>
  <si>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</si>
  <si>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</si>
  <si>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</si>
  <si>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</si>
  <si>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</si>
  <si>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</si>
  <si>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</si>
  <si>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</si>
  <si>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</si>
  <si>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</si>
  <si>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</si>
  <si>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</si>
  <si>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</si>
  <si>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</si>
  <si>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</si>
  <si>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</si>
  <si>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</si>
  <si>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</si>
  <si>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</si>
  <si>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</si>
  <si>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</si>
  <si>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</si>
  <si>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</si>
  <si>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</si>
  <si>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</si>
  <si>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</si>
  <si>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</si>
  <si>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</si>
  <si>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</si>
  <si>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</si>
  <si>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</si>
  <si>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</si>
  <si>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</si>
  <si>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</si>
  <si>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</si>
  <si>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</si>
  <si>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</si>
  <si>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</si>
  <si>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</si>
  <si>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</si>
  <si>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</si>
  <si>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</si>
  <si>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</si>
  <si>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</si>
  <si>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</si>
  <si>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</si>
  <si>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</si>
  <si>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</si>
  <si>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</si>
  <si>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</si>
  <si>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</si>
  <si>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</si>
  <si>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</si>
  <si>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</si>
  <si>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</si>
  <si>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</si>
  <si>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</si>
  <si>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</si>
  <si>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</si>
  <si>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</si>
  <si>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</si>
  <si>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</si>
  <si>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</si>
  <si>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</si>
  <si>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</si>
  <si>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</si>
  <si>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</si>
  <si>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</si>
  <si>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</si>
  <si>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</si>
  <si>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</si>
  <si>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</si>
  <si>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</si>
  <si>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</si>
  <si>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</si>
  <si>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</si>
  <si>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</si>
  <si>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</si>
  <si>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</si>
  <si>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</si>
  <si>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</si>
  <si>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</si>
  <si>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</si>
  <si>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</si>
  <si>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</si>
  <si>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</si>
  <si>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</si>
  <si>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</si>
  <si>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</si>
  <si>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</si>
  <si>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</si>
  <si>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</si>
  <si>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</si>
  <si>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</si>
  <si>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</si>
  <si>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</si>
  <si>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</si>
  <si>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</si>
  <si>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</si>
  <si>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</si>
  <si>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</si>
  <si>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</si>
  <si>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</si>
  <si>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</si>
  <si>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</si>
  <si>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</si>
  <si>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</si>
  <si>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</si>
  <si>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</si>
  <si>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</si>
  <si>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</si>
  <si>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</si>
  <si>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</si>
  <si>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</si>
  <si>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</si>
  <si>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</si>
  <si>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</si>
  <si>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</si>
  <si>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</si>
  <si>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</si>
  <si>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</si>
  <si>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</si>
  <si>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</si>
  <si>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</si>
  <si>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</si>
  <si>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</si>
  <si>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</si>
  <si>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</si>
  <si>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</si>
  <si>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</si>
  <si>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</si>
  <si>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</si>
  <si>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</si>
  <si>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</si>
  <si>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</si>
  <si>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</si>
  <si>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</si>
  <si>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</si>
  <si>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</si>
  <si>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</si>
  <si>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</si>
  <si>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</si>
  <si>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</si>
  <si>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</si>
  <si>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</si>
  <si>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</si>
  <si>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</si>
  <si>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</si>
  <si>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</si>
  <si>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</si>
  <si>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</si>
  <si>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</si>
  <si>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</si>
  <si>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</si>
  <si>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</si>
  <si>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</si>
  <si>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</si>
  <si>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</si>
  <si>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</si>
  <si>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</si>
  <si>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Blurb</t>
  </si>
  <si>
    <t>Goal</t>
  </si>
  <si>
    <t>Pledged</t>
  </si>
  <si>
    <t>Backers</t>
  </si>
  <si>
    <t>Less than 1000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</si>
  <si>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</si>
  <si>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</si>
  <si>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</si>
  <si>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</si>
  <si>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</si>
  <si>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</si>
  <si>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</si>
  <si>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</si>
  <si>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</si>
  <si>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</si>
  <si>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</si>
  <si>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</si>
  <si>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</si>
  <si>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</si>
  <si>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</si>
  <si>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</si>
  <si>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5000 to 9999</t>
  </si>
  <si>
    <t>1000 to 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</si>
</sst>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5"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Outcomes</a:t>
            </a:r>
            <a:r>
              <a:rPr lang="en-GB" baseline="0"/>
              <a:t> Based on Goals</a:t>
            </a:r>
            <a:endParaRPr lang="en-GB"/>
          </a:p>
        </c:rich>
      </c:tx>
      <c:layout>
        <c:manualLayout>
          <c:xMode val="edge"/>
          <c:yMode val="edge"/>
          <c:x val="0.32068743162518948"/>
          <c:y val="1.88027611505766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841084605267858E-2"/>
          <c:y val="7.2753360861365274E-2"/>
          <c:w val="0.93295312826986843"/>
          <c:h val="0.557150135923447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C1-0647-A89F-5F0C9A01EC7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C1-0647-A89F-5F0C9A01EC7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C1-0647-A89F-5F0C9A01E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6520607"/>
        <c:axId val="376563695"/>
      </c:lineChart>
      <c:catAx>
        <c:axId val="376520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563695"/>
        <c:crosses val="autoZero"/>
        <c:auto val="1"/>
        <c:lblAlgn val="ctr"/>
        <c:lblOffset val="100"/>
        <c:noMultiLvlLbl val="0"/>
      </c:catAx>
      <c:valAx>
        <c:axId val="37656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520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Theater</a:t>
            </a:r>
            <a:r>
              <a:rPr lang="en-GB" baseline="0"/>
              <a:t> Outcomes Based on Launch Date</a:t>
            </a:r>
            <a:endParaRPr lang="en-GB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FA-8748-ABD3-8EFE76065B70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FA-8748-ABD3-8EFE76065B70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FA-8748-ABD3-8EFE76065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168527"/>
        <c:axId val="344142735"/>
      </c:lineChart>
      <c:catAx>
        <c:axId val="330168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142735"/>
        <c:crosses val="autoZero"/>
        <c:auto val="1"/>
        <c:lblAlgn val="ctr"/>
        <c:lblOffset val="100"/>
        <c:noMultiLvlLbl val="0"/>
      </c:catAx>
      <c:valAx>
        <c:axId val="344142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168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Outcomes Based on Launch</a:t>
            </a:r>
            <a:r>
              <a:rPr lang="en-GB" baseline="0"/>
              <a:t>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88-D546-81A7-B85D50FDC07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88-D546-81A7-B85D50FDC07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88-D546-81A7-B85D50FDC07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88-D546-81A7-B85D50FDC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958927"/>
        <c:axId val="267917247"/>
      </c:lineChart>
      <c:catAx>
        <c:axId val="267958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917247"/>
        <c:crosses val="autoZero"/>
        <c:auto val="1"/>
        <c:lblAlgn val="ctr"/>
        <c:lblOffset val="100"/>
        <c:noMultiLvlLbl val="0"/>
      </c:catAx>
      <c:valAx>
        <c:axId val="267917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958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6D-554D-AB59-C13C4BBEADF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86D-554D-AB59-C13C4BBEADF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86D-554D-AB59-C13C4BBEADF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86D-554D-AB59-C13C4BBEA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83511071"/>
        <c:axId val="263359327"/>
      </c:barChart>
      <c:catAx>
        <c:axId val="283511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359327"/>
        <c:crosses val="autoZero"/>
        <c:auto val="1"/>
        <c:lblAlgn val="ctr"/>
        <c:lblOffset val="100"/>
        <c:noMultiLvlLbl val="0"/>
      </c:catAx>
      <c:valAx>
        <c:axId val="26335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51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204107</xdr:colOff>
      <xdr:row>20</xdr:row>
      <xdr:rowOff>70756</xdr:rowOff>
    </xdr:from>
    <xdr:to>
      <xdr:col>12</xdr:col>
      <xdr:colOff>244928</xdr:colOff>
      <xdr:row>45</xdr:row>
      <xdr:rowOff>36285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B45455-0388-CAD1-1EAC-F89EFCDAA9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621392</xdr:colOff>
      <xdr:row>20</xdr:row>
      <xdr:rowOff>70757</xdr:rowOff>
    </xdr:from>
    <xdr:to>
      <xdr:col>11</xdr:col>
      <xdr:colOff>580572</xdr:colOff>
      <xdr:row>40</xdr:row>
      <xdr:rowOff>117929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063DC9-6F24-3E37-D34C-404865ACD3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267606</xdr:colOff>
      <xdr:row>20</xdr:row>
      <xdr:rowOff>70757</xdr:rowOff>
    </xdr:from>
    <xdr:to>
      <xdr:col>11</xdr:col>
      <xdr:colOff>317499</xdr:colOff>
      <xdr:row>38</xdr:row>
      <xdr:rowOff>9071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B24155-2BB6-3753-16B4-E708DC4457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267607</xdr:colOff>
      <xdr:row>20</xdr:row>
      <xdr:rowOff>70756</xdr:rowOff>
    </xdr:from>
    <xdr:to>
      <xdr:col>11</xdr:col>
      <xdr:colOff>371929</xdr:colOff>
      <xdr:row>38</xdr:row>
      <xdr:rowOff>154213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EDDDBF-D899-6A91-0005-FB1CAA3A37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erti Chaudhary" refreshedDate="44732.447889699077" createdVersion="8" refreshedVersion="8" minRefreshableVersion="3" recordCount="4114" xr:uid="{91FFF7B6-89AE-1A4D-B45D-211D0987BCE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erti Chaudhary" refreshedDate="44732.453423032406" createdVersion="8" refreshedVersion="8" minRefreshableVersion="3" recordCount="4114" xr:uid="{5D9761A8-3DE1-8D4B-B406-E63208C18B7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erti Chaudhary" refreshedDate="44732.484405555559" createdVersion="8" refreshedVersion="8" minRefreshableVersion="3" recordCount="4114" xr:uid="{6AA501C2-F8A1-EF47-9F94-D9FEAA1CD15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2F304C-AA58-E749-8595-681DB97159AC}" name="PivotTable4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B1D4D1-0B70-2B4B-B422-E75FC5679245}" name="PivotTable3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2090E1-551E-6C44-82D4-142B2A03A148}" name="PivotTable1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140" zoomScaleNormal="140" workbookViewId="0">
      <selection activeCell="C527" sqref="C52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19.83203125" style="13" bestFit="1" customWidth="1"/>
    <col min="20" max="20" width="19.1640625" style="13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8359</v>
      </c>
      <c r="R1" s="1" t="s">
        <v>8358</v>
      </c>
      <c r="S1" s="14" t="s">
        <v>8365</v>
      </c>
      <c r="T1" s="14" t="s">
        <v>8366</v>
      </c>
      <c r="U1" s="9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F1:R4115" xr:uid="{00000000-0001-0000-0000-000000000000}"/>
  <conditionalFormatting sqref="F1:F1048576">
    <cfRule type="containsText" dxfId="4" priority="1" operator="containsText" text="canceled">
      <formula>NOT(ISERROR(SEARCH("canceled",F1)))</formula>
    </cfRule>
    <cfRule type="containsText" dxfId="3" priority="2" operator="containsText" text="failed">
      <formula>NOT(ISERROR(SEARCH("failed",F1)))</formula>
    </cfRule>
    <cfRule type="containsText" dxfId="2" priority="3" operator="containsText" text="successful">
      <formula>NOT(ISERROR(SEARCH("successful",F1)))</formula>
    </cfRule>
    <cfRule type="containsText" dxfId="1" priority="4" operator="containsText" text="succesful">
      <formula>NOT(ISERROR(SEARCH("succesful",F1)))</formula>
    </cfRule>
    <cfRule type="containsText" dxfId="0" priority="5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E8BDA-7EE8-9C44-9BD0-58769D13E662}">
  <dimension ref="A1:H13"/>
  <sheetViews>
    <sheetView zoomScale="140" zoomScaleNormal="140" workbookViewId="0">
      <selection activeCell="B33" sqref="B33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16" bestFit="1" customWidth="1"/>
    <col min="7" max="7" width="14.33203125" style="16" bestFit="1" customWidth="1"/>
    <col min="8" max="8" width="16.83203125" style="16" bestFit="1" customWidth="1"/>
  </cols>
  <sheetData>
    <row r="1" spans="1:8" x14ac:dyDescent="0.2">
      <c r="A1" t="s">
        <v>8383</v>
      </c>
      <c r="B1" t="s">
        <v>8396</v>
      </c>
      <c r="C1" t="s">
        <v>8397</v>
      </c>
      <c r="D1" t="s">
        <v>8398</v>
      </c>
      <c r="E1" t="s">
        <v>8399</v>
      </c>
      <c r="F1" s="16" t="s">
        <v>8400</v>
      </c>
      <c r="G1" s="16" t="s">
        <v>8401</v>
      </c>
      <c r="H1" s="16" t="s">
        <v>8402</v>
      </c>
    </row>
    <row r="2" spans="1:8" x14ac:dyDescent="0.2">
      <c r="A2" t="s">
        <v>8386</v>
      </c>
      <c r="B2">
        <f>COUNTIFS(Kickstarter!D:D,"&lt;1000",Kickstarter!F:F,"successful",Kickstarter!R:R, "plays")</f>
        <v>141</v>
      </c>
      <c r="C2">
        <f>COUNTIFS(Kickstarter!D:D,"&lt;1000",Kickstarter!F:F,"failed",Kickstarter!R:R, "plays")</f>
        <v>45</v>
      </c>
      <c r="D2">
        <f>COUNTIFS(Kickstarter!D:D,"&lt;1000",Kickstarter!F:F,"canceled",Kickstarter!R:R, "plays")</f>
        <v>0</v>
      </c>
      <c r="E2">
        <f>SUM(B2:D2)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</row>
    <row r="3" spans="1:8" x14ac:dyDescent="0.2">
      <c r="A3" t="s">
        <v>8404</v>
      </c>
      <c r="B3">
        <f>COUNTIFS(Kickstarter!D:D,"&lt;=4999",Kickstarter!D:D,"&gt;=1000",Kickstarter!F:F,"successful",Kickstarter!R:R, "plays")</f>
        <v>388</v>
      </c>
      <c r="C3">
        <f>COUNTIFS(Kickstarter!D:D,"&lt;=4999",Kickstarter!D:D,"&gt;=1000",Kickstarter!F:F,"failed",Kickstarter!R:R, "plays")</f>
        <v>146</v>
      </c>
      <c r="D3">
        <f>COUNTIFS(Kickstarter!D:D,"&lt;=4999",Kickstarter!D:D,"&gt;=1000",Kickstarter!F:F,"canceled",Kickstarter!R:R, "plays")</f>
        <v>0</v>
      </c>
      <c r="E3">
        <f t="shared" ref="E3:E13" si="0">SUM(B3:D3)</f>
        <v>534</v>
      </c>
      <c r="F3" s="16">
        <f t="shared" ref="F3:F13" si="1">B3/E3</f>
        <v>0.72659176029962547</v>
      </c>
      <c r="G3" s="16">
        <f t="shared" ref="G3:G13" si="2">C3/E3</f>
        <v>0.27340823970037453</v>
      </c>
      <c r="H3" s="16">
        <f t="shared" ref="H3:H13" si="3">D3/E3</f>
        <v>0</v>
      </c>
    </row>
    <row r="4" spans="1:8" x14ac:dyDescent="0.2">
      <c r="A4" t="s">
        <v>8403</v>
      </c>
      <c r="B4">
        <f>COUNTIFS(Kickstarter!D:D,"&lt;=9999",Kickstarter!D:D,"&gt;=5000",Kickstarter!F:F,"successful",Kickstarter!R:R, "plays")</f>
        <v>93</v>
      </c>
      <c r="C4">
        <f>COUNTIFS(Kickstarter!D:D,"&lt;=9999",Kickstarter!D:D,"&gt;=5000",Kickstarter!F:F,"failed",Kickstarter!R:R, "plays")</f>
        <v>76</v>
      </c>
      <c r="D4">
        <f>COUNTIFS(Kickstarter!D:D,"&lt;=9999",Kickstarter!D:D,"&gt;=5000",Kickstarter!F:F,"canceled",Kickstarter!R:R, "plays")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2">
      <c r="A5" t="s">
        <v>8387</v>
      </c>
      <c r="B5">
        <f>COUNTIFS(Kickstarter!D:D,"&lt;=14999",Kickstarter!D:D,"&gt;=10000",Kickstarter!F:F,"successful",Kickstarter!R:R, "plays")</f>
        <v>39</v>
      </c>
      <c r="C5">
        <f>COUNTIFS(Kickstarter!D:D,"&lt;=14999",Kickstarter!D:D,"&gt;=10000",Kickstarter!F:F,"failed",Kickstarter!R:R, "plays")</f>
        <v>33</v>
      </c>
      <c r="D5">
        <f>COUNTIFS(Kickstarter!D:D,"&lt;=14999",Kickstarter!D:D,"&gt;=10000",Kickstarter!F:F,"canceled",Kickstarter!R:R, "plays")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2">
      <c r="A6" t="s">
        <v>8388</v>
      </c>
      <c r="B6">
        <f>COUNTIFS(Kickstarter!D:D,"&lt;=19999",Kickstarter!D:D,"&gt;=15000",Kickstarter!F:F,"successful",Kickstarter!R:R, "plays")</f>
        <v>12</v>
      </c>
      <c r="C6">
        <f>COUNTIFS(Kickstarter!D:D,"&lt;=19999",Kickstarter!D:D,"&gt;=15000",Kickstarter!F:F,"failed",Kickstarter!R:R, "plays")</f>
        <v>12</v>
      </c>
      <c r="D6">
        <f>COUNTIFS(Kickstarter!D:D,"&lt;=19999",Kickstarter!D:D,"&gt;=15000",Kickstarter!F:F,"canceled",Kickstarter!R:R, "plays")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2">
      <c r="A7" t="s">
        <v>8389</v>
      </c>
      <c r="B7">
        <f>COUNTIFS(Kickstarter!D:D,"&lt;=24999",Kickstarter!D:D,"&gt;=20000",Kickstarter!F:F,"successful",Kickstarter!R:R, "plays")</f>
        <v>9</v>
      </c>
      <c r="C7">
        <f>COUNTIFS(Kickstarter!D:D,"&lt;=24999",Kickstarter!D:D,"&gt;=20000",Kickstarter!F:F,"failed",Kickstarter!R:R, "plays")</f>
        <v>11</v>
      </c>
      <c r="D7">
        <f>COUNTIFS(Kickstarter!D:D,"&lt;=24999",Kickstarter!D:D,"&gt;=20000",Kickstarter!F:F,"canceled",Kickstarter!R:R, "plays")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2">
      <c r="A8" t="s">
        <v>8390</v>
      </c>
      <c r="B8">
        <f>COUNTIFS(Kickstarter!D:D,"&lt;=29999",Kickstarter!D:D,"&gt;=25000",Kickstarter!F:F,"successful",Kickstarter!R:R, "plays")</f>
        <v>1</v>
      </c>
      <c r="C8">
        <f>COUNTIFS(Kickstarter!D:D,"&lt;=29999",Kickstarter!D:D,"&gt;=25000",Kickstarter!F:F,"failed",Kickstarter!R:R, "plays")</f>
        <v>4</v>
      </c>
      <c r="D8">
        <f>COUNTIFS(Kickstarter!D:D,"&lt;=29999",Kickstarter!D:D,"&gt;=25000",Kickstarter!F:F,"canceled",Kickstarter!R:R, "plays")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2">
      <c r="A9" t="s">
        <v>8391</v>
      </c>
      <c r="B9">
        <f>COUNTIFS(Kickstarter!D:D,"&lt;=34999",Kickstarter!D:D,"&gt;=30000",Kickstarter!F:F,"successful",Kickstarter!R:R, "plays")</f>
        <v>3</v>
      </c>
      <c r="C9">
        <f>COUNTIFS(Kickstarter!D:D,"&lt;=34999",Kickstarter!D:D,"&gt;=30000",Kickstarter!F:F,"failed",Kickstarter!R:R, "plays")</f>
        <v>8</v>
      </c>
      <c r="D9">
        <f>COUNTIFS(Kickstarter!D:D,"&lt;=34999",Kickstarter!D:D,"&gt;=30000",Kickstarter!F:F,"canceled",Kickstarter!R:R, "plays")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2">
      <c r="A10" t="s">
        <v>8392</v>
      </c>
      <c r="B10">
        <f>COUNTIFS(Kickstarter!D:D,"&lt;=39999",Kickstarter!D:D,"&gt;=35000",Kickstarter!F:F,"successful",Kickstarter!R:R, "plays")</f>
        <v>4</v>
      </c>
      <c r="C10">
        <f>COUNTIFS(Kickstarter!D:D,"&lt;=39999",Kickstarter!D:D,"&gt;=35000",Kickstarter!F:F,"failed",Kickstarter!R:R, "plays")</f>
        <v>2</v>
      </c>
      <c r="D10">
        <f>COUNTIFS(Kickstarter!D:D,"&lt;=39999",Kickstarter!D:D,"&gt;=35000",Kickstarter!F:F,"canceled",Kickstarter!R:R, "plays")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2">
      <c r="A11" t="s">
        <v>8393</v>
      </c>
      <c r="B11">
        <f>COUNTIFS(Kickstarter!D:D,"&lt;=44999",Kickstarter!D:D,"&gt;=40000",Kickstarter!F:F,"successful",Kickstarter!R:R, "plays")</f>
        <v>2</v>
      </c>
      <c r="C11">
        <f>COUNTIFS(Kickstarter!D:D,"&lt;=44999",Kickstarter!D:D,"&gt;=40000",Kickstarter!F:F,"failed",Kickstarter!R:R, "plays")</f>
        <v>1</v>
      </c>
      <c r="D11">
        <f>COUNTIFS(Kickstarter!D:D,"&lt;=44999",Kickstarter!D:D,"&gt;=40000",Kickstarter!F:F,"canceled",Kickstarter!R:R, "plays")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2">
      <c r="A12" t="s">
        <v>8394</v>
      </c>
      <c r="B12">
        <f>COUNTIFS(Kickstarter!D:D,"&lt;=49999",Kickstarter!D:D,"&gt;=45000",Kickstarter!F:F,"successful",Kickstarter!R:R, "plays")</f>
        <v>0</v>
      </c>
      <c r="C12">
        <f>COUNTIFS(Kickstarter!D:D,"&lt;=49999",Kickstarter!D:D,"&gt;=45000",Kickstarter!F:F,"failed",Kickstarter!R:R, "plays")</f>
        <v>1</v>
      </c>
      <c r="D12">
        <f>COUNTIFS(Kickstarter!D:D,"&lt;=49999",Kickstarter!D:D,"&gt;=45000",Kickstarter!F:F,"canceled",Kickstarter!R:R, "plays")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2">
      <c r="A13" t="s">
        <v>8395</v>
      </c>
      <c r="B13">
        <f>COUNTIFS(Kickstarter!D:D,"&gt;=50000",Kickstarter!F:F,"successful",Kickstarter!R:R, "plays")</f>
        <v>2</v>
      </c>
      <c r="C13">
        <f>COUNTIFS(Kickstarter!D:D,"&gt;=50000",Kickstarter!F:F,"failed",Kickstarter!R:R, "plays")</f>
        <v>14</v>
      </c>
      <c r="D13">
        <f>COUNTIFS(Kickstarter!D:D,"&gt;=50000",Kickstarter!F:F,"canceled",Kickstarter!R:R, "plays")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2611C-9868-694E-A703-02FFC2C29C0A}">
  <dimension ref="A1:E18"/>
  <sheetViews>
    <sheetView zoomScale="140" zoomScaleNormal="140" workbookViewId="0">
      <selection activeCell="E49" sqref="E4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0" t="s">
        <v>8359</v>
      </c>
      <c r="B1" t="s">
        <v>8315</v>
      </c>
    </row>
    <row r="2" spans="1:5" x14ac:dyDescent="0.2">
      <c r="A2" s="10" t="s">
        <v>8379</v>
      </c>
      <c r="B2" t="s">
        <v>8364</v>
      </c>
    </row>
    <row r="4" spans="1:5" x14ac:dyDescent="0.2">
      <c r="A4" s="10" t="s">
        <v>8363</v>
      </c>
      <c r="B4" s="10" t="s">
        <v>8360</v>
      </c>
    </row>
    <row r="5" spans="1:5" x14ac:dyDescent="0.2">
      <c r="A5" s="10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5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5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5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5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5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5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5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5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5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5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5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5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5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B8EF0-E6F7-6C45-82BD-B165B4C9DC82}">
  <dimension ref="A1:F18"/>
  <sheetViews>
    <sheetView zoomScale="140" zoomScaleNormal="140" workbookViewId="0">
      <selection activeCell="L27" sqref="L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8359</v>
      </c>
      <c r="B1" t="s">
        <v>8364</v>
      </c>
    </row>
    <row r="2" spans="1:6" x14ac:dyDescent="0.2">
      <c r="A2" s="10" t="s">
        <v>8379</v>
      </c>
      <c r="B2" t="s">
        <v>8364</v>
      </c>
    </row>
    <row r="4" spans="1:6" x14ac:dyDescent="0.2">
      <c r="A4" s="10" t="s">
        <v>8363</v>
      </c>
      <c r="B4" s="10" t="s">
        <v>8360</v>
      </c>
    </row>
    <row r="5" spans="1:6" x14ac:dyDescent="0.2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8373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">
      <c r="A7" s="15" t="s">
        <v>8374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">
      <c r="A8" s="15" t="s">
        <v>8375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">
      <c r="A9" s="15" t="s">
        <v>8376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">
      <c r="A10" s="15" t="s">
        <v>8367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">
      <c r="A11" s="15" t="s">
        <v>8377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">
      <c r="A12" s="15" t="s">
        <v>8368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">
      <c r="A13" s="15" t="s">
        <v>8369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">
      <c r="A14" s="15" t="s">
        <v>8370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">
      <c r="A15" s="15" t="s">
        <v>8371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">
      <c r="A16" s="15" t="s">
        <v>8372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">
      <c r="A17" s="15" t="s">
        <v>8378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">
      <c r="A18" s="15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9E9B6-2F1B-BD46-9855-0D1443AF42BD}">
  <dimension ref="A1:F6"/>
  <sheetViews>
    <sheetView zoomScale="140" zoomScaleNormal="140" workbookViewId="0">
      <selection activeCell="B1" sqref="B1"/>
    </sheetView>
  </sheetViews>
  <sheetFormatPr baseColWidth="10" defaultRowHeight="15" x14ac:dyDescent="0.2"/>
  <cols>
    <col min="1" max="1" width="28.6640625" bestFit="1" customWidth="1"/>
    <col min="5" max="5" width="14.5" bestFit="1" customWidth="1"/>
  </cols>
  <sheetData>
    <row r="1" spans="1:6" x14ac:dyDescent="0.2">
      <c r="A1" t="s">
        <v>8380</v>
      </c>
      <c r="B1" t="s">
        <v>8382</v>
      </c>
      <c r="C1" t="s">
        <v>8383</v>
      </c>
      <c r="D1" t="s">
        <v>8384</v>
      </c>
      <c r="E1" t="s">
        <v>8307</v>
      </c>
      <c r="F1" t="s">
        <v>8385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">
      <c r="A4" t="s">
        <v>8381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Kickstarter!B:D,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76A62-7FEA-DA4E-AF2A-2E608F161849}">
  <dimension ref="A1:F6"/>
  <sheetViews>
    <sheetView zoomScale="140" zoomScaleNormal="140" workbookViewId="0">
      <selection activeCell="L42" sqref="L4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8364</v>
      </c>
    </row>
    <row r="3" spans="1:6" x14ac:dyDescent="0.2">
      <c r="A3" s="10" t="s">
        <v>8363</v>
      </c>
      <c r="B3" s="10" t="s">
        <v>8360</v>
      </c>
    </row>
    <row r="4" spans="1:6" x14ac:dyDescent="0.2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1" t="s">
        <v>8315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2">
      <c r="A6" s="11" t="s">
        <v>8361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Outcomes Based on Goals</vt:lpstr>
      <vt:lpstr>Theatre Outcomes by Launch Date</vt:lpstr>
      <vt:lpstr>Outcomes Based on Launch Date</vt:lpstr>
      <vt:lpstr>Edinburgh Research</vt:lpstr>
      <vt:lpstr>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Keerti Chaudhary</cp:lastModifiedBy>
  <dcterms:created xsi:type="dcterms:W3CDTF">2017-04-20T15:17:24Z</dcterms:created>
  <dcterms:modified xsi:type="dcterms:W3CDTF">2022-06-21T05:19:37Z</dcterms:modified>
</cp:coreProperties>
</file>