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ertichaudhary/Desktop/kickstarter-analysis/"/>
    </mc:Choice>
  </mc:AlternateContent>
  <xr:revisionPtr revIDLastSave="0" documentId="13_ncr:1_{DCC042A5-A53C-E246-94B8-A2E200E91839}" xr6:coauthVersionLast="47" xr6:coauthVersionMax="47" xr10:uidLastSave="{00000000-0000-0000-0000-000000000000}"/>
  <bookViews>
    <workbookView xWindow="63380" yWindow="500" windowWidth="34120" windowHeight="28080" activeTab="1" xr2:uid="{00000000-000D-0000-FFFF-FFFF00000000}"/>
  </bookViews>
  <sheets>
    <sheet name="Kickstarter" sheetId="1" r:id="rId1"/>
    <sheet name="Outcomes Based on Goals" sheetId="10" r:id="rId2"/>
    <sheet name="Theatre Outcomes by Launch Date" sheetId="9" r:id="rId3"/>
    <sheet name="Box and Whisker plot" sheetId="8" r:id="rId4"/>
    <sheet name="Failed US Kickstarters" sheetId="6" r:id="rId5"/>
    <sheet name="Descriptive Statistics" sheetId="7" r:id="rId6"/>
    <sheet name="Successful US Kickstarters" sheetId="5" r:id="rId7"/>
    <sheet name="Edinburgh Research" sheetId="4" r:id="rId8"/>
    <sheet name="Category Statistics" sheetId="2" r:id="rId9"/>
    <sheet name="Outcomes Based on Launch Date" sheetId="3" r:id="rId10"/>
  </sheets>
  <definedNames>
    <definedName name="_xlnm._FilterDatabase" localSheetId="0" hidden="1">Kickstarter!$F$1:$R$4115</definedName>
    <definedName name="_xlnm._FilterDatabase" localSheetId="1" hidden="1">'Outcomes Based on Goals'!$A$1:$H$13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31" r:id="rId11"/>
    <pivotCache cacheId="32" r:id="rId12"/>
    <pivotCache cacheId="3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G3" i="10"/>
  <c r="G4" i="10"/>
  <c r="G5" i="10"/>
  <c r="G6" i="10"/>
  <c r="G7" i="10"/>
  <c r="G8" i="10"/>
  <c r="G9" i="10"/>
  <c r="G10" i="10"/>
  <c r="G11" i="10"/>
  <c r="G12" i="10"/>
  <c r="G13" i="10"/>
  <c r="H2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C13" i="10"/>
  <c r="D13" i="10"/>
  <c r="B13" i="10"/>
  <c r="B2" i="10"/>
  <c r="C12" i="10"/>
  <c r="D12" i="10"/>
  <c r="B12" i="10"/>
  <c r="C11" i="10"/>
  <c r="D11" i="10"/>
  <c r="B11" i="10"/>
  <c r="D10" i="10"/>
  <c r="C10" i="10"/>
  <c r="B10" i="10"/>
  <c r="D9" i="10"/>
  <c r="C9" i="10"/>
  <c r="B9" i="10"/>
  <c r="C8" i="10"/>
  <c r="D8" i="10"/>
  <c r="B8" i="10"/>
  <c r="D7" i="10"/>
  <c r="C7" i="10"/>
  <c r="B7" i="10"/>
  <c r="D6" i="10"/>
  <c r="C6" i="10"/>
  <c r="B6" i="10"/>
  <c r="B5" i="10"/>
  <c r="E5" i="10" s="1"/>
  <c r="E3" i="10"/>
  <c r="E4" i="10"/>
  <c r="D3" i="10"/>
  <c r="C3" i="10"/>
  <c r="D4" i="10"/>
  <c r="C4" i="10"/>
  <c r="D5" i="10"/>
  <c r="C5" i="10"/>
  <c r="B4" i="10"/>
  <c r="B3" i="10"/>
  <c r="D2" i="10"/>
  <c r="C2" i="10"/>
  <c r="C14" i="7"/>
  <c r="C13" i="7"/>
  <c r="C12" i="7"/>
  <c r="C11" i="7"/>
  <c r="C10" i="7"/>
  <c r="C9" i="7"/>
  <c r="B14" i="7"/>
  <c r="B13" i="7"/>
  <c r="B12" i="7"/>
  <c r="B11" i="7"/>
  <c r="B10" i="7"/>
  <c r="B9" i="7"/>
  <c r="C7" i="7"/>
  <c r="C6" i="7"/>
  <c r="C5" i="7"/>
  <c r="C4" i="7"/>
  <c r="C3" i="7"/>
  <c r="C2" i="7"/>
  <c r="B7" i="7"/>
  <c r="B6" i="7"/>
  <c r="B5" i="7"/>
  <c r="B4" i="7"/>
  <c r="B3" i="7"/>
  <c r="B2" i="7"/>
  <c r="F3" i="4"/>
  <c r="F4" i="4"/>
  <c r="F5" i="4"/>
  <c r="F6" i="4"/>
  <c r="F2" i="4"/>
  <c r="E13" i="10" l="1"/>
  <c r="E12" i="10"/>
  <c r="E11" i="10"/>
  <c r="E10" i="10"/>
  <c r="E9" i="10"/>
  <c r="E8" i="10"/>
  <c r="E7" i="10"/>
  <c r="E6" i="10"/>
  <c r="E2" i="10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4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4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4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4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4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<sst xmlns="http://schemas.openxmlformats.org/spreadsheetml/2006/main" count="38373" uniqueCount="8419">
  <si>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</si>
  <si>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</si>
  <si>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</si>
  <si>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</si>
  <si>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</si>
  <si>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</si>
  <si>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</si>
  <si>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</si>
  <si>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</si>
  <si>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</si>
  <si>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</si>
  <si>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</si>
  <si>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</si>
  <si>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</si>
  <si>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</si>
  <si>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</si>
  <si>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</si>
  <si>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</si>
  <si>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</si>
  <si>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</si>
  <si>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</si>
  <si>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</si>
  <si>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</si>
  <si>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</si>
  <si>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</si>
  <si>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</si>
  <si>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</si>
  <si>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</si>
  <si>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</si>
  <si>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</si>
  <si>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</si>
  <si>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</si>
  <si>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</si>
  <si>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</si>
  <si>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</si>
  <si>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</si>
  <si>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</si>
  <si>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</si>
  <si>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</si>
  <si>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</si>
  <si>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</si>
  <si>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</si>
  <si>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</si>
  <si>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</si>
  <si>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</si>
  <si>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</si>
  <si>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</si>
  <si>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</si>
  <si>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</si>
  <si>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</si>
  <si>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</si>
  <si>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</si>
  <si>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</si>
  <si>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</si>
  <si>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</si>
  <si>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</si>
  <si>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</si>
  <si>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</si>
  <si>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</si>
  <si>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</si>
  <si>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</si>
  <si>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</si>
  <si>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</si>
  <si>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</si>
  <si>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</si>
  <si>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</si>
  <si>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</si>
  <si>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</si>
  <si>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</si>
  <si>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</si>
  <si>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</si>
  <si>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</si>
  <si>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</si>
  <si>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</si>
  <si>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</si>
  <si>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</si>
  <si>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</si>
  <si>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</si>
  <si>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</si>
  <si>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</si>
  <si>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</si>
  <si>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</si>
  <si>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</si>
  <si>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</si>
  <si>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</si>
  <si>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</si>
  <si>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</si>
  <si>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</si>
  <si>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</si>
  <si>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</si>
  <si>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</si>
  <si>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</si>
  <si>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</si>
  <si>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</si>
  <si>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</si>
  <si>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</si>
  <si>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</si>
  <si>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</si>
  <si>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</si>
  <si>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</si>
  <si>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</si>
  <si>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</si>
  <si>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</si>
  <si>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</si>
  <si>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</si>
  <si>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</si>
  <si>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</si>
  <si>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</si>
  <si>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</si>
  <si>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</si>
  <si>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</si>
  <si>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</si>
  <si>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</si>
  <si>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</si>
  <si>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</si>
  <si>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</si>
  <si>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</si>
  <si>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</si>
  <si>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</si>
  <si>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</si>
  <si>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</si>
  <si>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</si>
  <si>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</si>
  <si>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</si>
  <si>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</si>
  <si>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</si>
  <si>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</si>
  <si>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</si>
  <si>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</si>
  <si>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</si>
  <si>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</si>
  <si>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</si>
  <si>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</si>
  <si>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</si>
  <si>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</si>
  <si>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</si>
  <si>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</si>
  <si>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</si>
  <si>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</si>
  <si>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</si>
  <si>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</si>
  <si>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</si>
  <si>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</si>
  <si>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</si>
  <si>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</si>
  <si>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</si>
  <si>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</si>
  <si>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</si>
  <si>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</si>
  <si>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</si>
  <si>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</si>
  <si>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</si>
  <si>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</si>
  <si>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</si>
  <si>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</si>
  <si>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</si>
  <si>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</si>
  <si>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</si>
  <si>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</si>
  <si>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</si>
  <si>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</si>
  <si>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</si>
  <si>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</si>
  <si>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</si>
  <si>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</si>
  <si>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</si>
  <si>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</si>
  <si>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</si>
  <si>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</si>
  <si>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</si>
  <si>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</si>
  <si>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</si>
  <si>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</si>
  <si>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</si>
  <si>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</si>
  <si>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</si>
  <si>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</si>
  <si>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</si>
  <si>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</si>
  <si>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</si>
  <si>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</si>
  <si>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</si>
  <si>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</si>
  <si>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</si>
  <si>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</si>
  <si>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</si>
  <si>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</si>
  <si>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</si>
  <si>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</si>
  <si>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</si>
  <si>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</si>
  <si>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</si>
  <si>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</si>
  <si>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</si>
  <si>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</si>
  <si>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</si>
  <si>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</si>
  <si>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</si>
  <si>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</si>
  <si>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</si>
  <si>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</si>
  <si>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</si>
  <si>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</si>
  <si>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</si>
  <si>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</si>
  <si>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</si>
  <si>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</si>
  <si>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</si>
  <si>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</si>
  <si>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</si>
  <si>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</si>
  <si>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</si>
  <si>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</si>
  <si>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</si>
  <si>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</si>
  <si>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</si>
  <si>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</si>
  <si>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</si>
  <si>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</si>
  <si>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</si>
  <si>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</si>
  <si>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</si>
  <si>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</si>
  <si>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</si>
  <si>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</si>
  <si>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</si>
  <si>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</si>
  <si>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</si>
  <si>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</si>
  <si>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</si>
  <si>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</si>
  <si>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</si>
  <si>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</si>
  <si>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</si>
  <si>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</si>
  <si>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</si>
  <si>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</si>
  <si>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</si>
  <si>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</si>
  <si>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</si>
  <si>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</si>
  <si>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</si>
  <si>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</si>
  <si>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</si>
  <si>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</si>
  <si>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</si>
  <si>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</si>
  <si>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</si>
  <si>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</si>
  <si>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</si>
  <si>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</si>
  <si>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</si>
  <si>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</si>
  <si>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</si>
  <si>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</si>
  <si>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</si>
  <si>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</si>
  <si>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</si>
  <si>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</si>
  <si>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</si>
  <si>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</si>
  <si>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</si>
  <si>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</si>
  <si>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</si>
  <si>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</si>
  <si>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</si>
  <si>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</si>
  <si>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</si>
  <si>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</si>
  <si>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</si>
  <si>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</si>
  <si>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</si>
  <si>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</si>
  <si>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</si>
  <si>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</si>
  <si>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</si>
  <si>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</si>
  <si>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</si>
  <si>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</si>
  <si>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</si>
  <si>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</si>
  <si>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</si>
  <si>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</si>
  <si>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</si>
  <si>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</si>
  <si>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</si>
  <si>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</si>
  <si>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</si>
  <si>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</si>
  <si>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</si>
  <si>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</si>
  <si>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</si>
  <si>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</si>
  <si>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</si>
  <si>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</si>
  <si>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</si>
  <si>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</si>
  <si>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</si>
  <si>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</si>
  <si>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</si>
  <si>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</si>
  <si>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</si>
  <si>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</si>
  <si>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</si>
  <si>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</si>
  <si>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</si>
  <si>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</si>
  <si>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</si>
  <si>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</si>
  <si>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</si>
  <si>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</si>
  <si>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</si>
  <si>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</si>
  <si>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</si>
  <si>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</si>
  <si>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</si>
  <si>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</si>
  <si>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</si>
  <si>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</si>
  <si>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</si>
  <si>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</si>
  <si>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</si>
  <si>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</si>
  <si>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</si>
  <si>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</si>
  <si>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</si>
  <si>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</si>
  <si>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</si>
  <si>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</si>
  <si>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</si>
  <si>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</si>
  <si>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</si>
  <si>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</si>
  <si>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</si>
  <si>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</si>
  <si>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</si>
  <si>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</si>
  <si>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</si>
  <si>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</si>
  <si>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</si>
  <si>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</si>
  <si>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</si>
  <si>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</si>
  <si>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</si>
  <si>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</si>
  <si>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</si>
  <si>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</si>
  <si>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</si>
  <si>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</si>
  <si>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</si>
  <si>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</si>
  <si>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</si>
  <si>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</si>
  <si>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</si>
  <si>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</si>
  <si>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</si>
  <si>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</si>
  <si>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</si>
  <si>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</si>
  <si>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</si>
  <si>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</si>
  <si>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</si>
  <si>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</si>
  <si>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</si>
  <si>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</si>
  <si>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</si>
  <si>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</si>
  <si>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</si>
  <si>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</si>
  <si>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</si>
  <si>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</si>
  <si>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</si>
  <si>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</si>
  <si>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</si>
  <si>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</si>
  <si>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</si>
  <si>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</si>
  <si>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</si>
  <si>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</si>
  <si>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</si>
  <si>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</si>
  <si>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</si>
  <si>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</si>
  <si>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</si>
  <si>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</si>
  <si>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</si>
  <si>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</si>
  <si>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</si>
  <si>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</si>
  <si>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</si>
  <si>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</si>
  <si>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</si>
  <si>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</si>
  <si>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</si>
  <si>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</si>
  <si>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</si>
  <si>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</si>
  <si>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</si>
  <si>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</si>
  <si>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</si>
  <si>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</si>
  <si>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</si>
  <si>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</si>
  <si>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</si>
  <si>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</si>
  <si>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</si>
  <si>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</si>
  <si>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</si>
  <si>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</si>
  <si>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</si>
  <si>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</si>
  <si>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</si>
  <si>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</si>
  <si>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</si>
  <si>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</si>
  <si>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</si>
  <si>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</si>
  <si>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</si>
  <si>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</si>
  <si>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</si>
  <si>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</si>
  <si>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</si>
  <si>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</si>
  <si>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</si>
  <si>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</si>
  <si>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</si>
  <si>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</si>
  <si>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</si>
  <si>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</si>
  <si>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</si>
  <si>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</si>
  <si>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</si>
  <si>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</si>
  <si>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</si>
  <si>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</si>
  <si>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</si>
  <si>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</si>
  <si>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</si>
  <si>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</si>
  <si>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</si>
  <si>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</si>
  <si>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</si>
  <si>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</si>
  <si>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</si>
  <si>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</si>
  <si>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</si>
  <si>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</si>
  <si>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</si>
  <si>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</si>
  <si>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</si>
  <si>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</si>
  <si>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</si>
  <si>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</si>
  <si>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</si>
  <si>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</si>
  <si>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</si>
  <si>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</si>
  <si>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</si>
  <si>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</si>
  <si>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</si>
  <si>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</si>
  <si>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</si>
  <si>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</si>
  <si>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</si>
  <si>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</si>
  <si>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</si>
  <si>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</si>
  <si>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</si>
  <si>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</si>
  <si>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</si>
  <si>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</si>
  <si>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</si>
  <si>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</si>
  <si>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</si>
  <si>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</si>
  <si>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</si>
  <si>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</si>
  <si>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</si>
  <si>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</si>
  <si>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</si>
  <si>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</si>
  <si>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</si>
  <si>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</si>
  <si>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</si>
  <si>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</si>
  <si>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</si>
  <si>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</si>
  <si>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</si>
  <si>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</si>
  <si>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</si>
  <si>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</si>
  <si>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</si>
  <si>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</si>
  <si>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</si>
  <si>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</si>
  <si>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</si>
  <si>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</si>
  <si>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</si>
  <si>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</si>
  <si>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</si>
  <si>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</si>
  <si>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</si>
  <si>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</si>
  <si>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</si>
  <si>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</si>
  <si>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</si>
  <si>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</si>
  <si>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</si>
  <si>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</si>
  <si>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</si>
  <si>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</si>
  <si>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</si>
  <si>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</si>
  <si>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</si>
  <si>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</si>
  <si>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</si>
  <si>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</si>
  <si>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</si>
  <si>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</si>
  <si>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</si>
  <si>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</si>
  <si>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</si>
  <si>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</si>
  <si>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</si>
  <si>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</si>
  <si>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</si>
  <si>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</si>
  <si>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</si>
  <si>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</si>
  <si>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</si>
  <si>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</si>
  <si>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</si>
  <si>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</si>
  <si>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</si>
  <si>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</si>
  <si>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</si>
  <si>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</si>
  <si>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</si>
  <si>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</si>
  <si>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</si>
  <si>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</si>
  <si>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</si>
  <si>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</si>
  <si>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</si>
  <si>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</si>
  <si>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</si>
  <si>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</si>
  <si>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</si>
  <si>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</si>
  <si>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</si>
  <si>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</si>
  <si>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</si>
  <si>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</si>
  <si>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</si>
  <si>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</si>
  <si>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</si>
  <si>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</si>
  <si>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</si>
  <si>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</si>
  <si>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</si>
  <si>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</si>
  <si>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</si>
  <si>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</si>
  <si>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</si>
  <si>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</si>
  <si>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</si>
  <si>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</si>
  <si>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</si>
  <si>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</si>
  <si>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</si>
  <si>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</si>
  <si>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</si>
  <si>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</si>
  <si>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</si>
  <si>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</si>
  <si>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</si>
  <si>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</si>
  <si>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</si>
  <si>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</si>
  <si>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</si>
  <si>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</si>
  <si>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</si>
  <si>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</si>
  <si>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</si>
  <si>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</si>
  <si>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</si>
  <si>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</si>
  <si>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</si>
  <si>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</si>
  <si>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</si>
  <si>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</si>
  <si>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</si>
  <si>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</si>
  <si>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</si>
  <si>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</si>
  <si>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</si>
  <si>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</si>
  <si>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</si>
  <si>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</si>
  <si>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</si>
  <si>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</si>
  <si>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</si>
  <si>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</si>
  <si>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</si>
  <si>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</si>
  <si>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</si>
  <si>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</si>
  <si>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</si>
  <si>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</si>
  <si>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</si>
  <si>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</si>
  <si>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</si>
  <si>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</si>
  <si>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</si>
  <si>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</si>
  <si>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</si>
  <si>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</si>
  <si>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</si>
  <si>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</si>
  <si>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</si>
  <si>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</si>
  <si>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</si>
  <si>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</si>
  <si>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</si>
  <si>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</si>
  <si>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</si>
  <si>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</si>
  <si>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</si>
  <si>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</si>
  <si>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</si>
  <si>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</si>
  <si>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</si>
  <si>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</si>
  <si>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</si>
  <si>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</si>
  <si>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</si>
  <si>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</si>
  <si>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</si>
  <si>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</si>
  <si>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</si>
  <si>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</si>
  <si>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</si>
  <si>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</si>
  <si>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</si>
  <si>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</si>
  <si>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</si>
  <si>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</si>
  <si>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</si>
  <si>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</si>
  <si>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</si>
  <si>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</si>
  <si>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</si>
  <si>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</si>
  <si>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</si>
  <si>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</si>
  <si>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</si>
  <si>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</si>
  <si>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</si>
  <si>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</si>
  <si>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</si>
  <si>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</si>
  <si>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</si>
  <si>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</si>
  <si>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</si>
  <si>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</si>
  <si>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</si>
  <si>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</si>
  <si>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</si>
  <si>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</si>
  <si>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</si>
  <si>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</si>
  <si>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</si>
  <si>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</si>
  <si>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</si>
  <si>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</si>
  <si>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</si>
  <si>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</si>
  <si>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</si>
  <si>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</si>
  <si>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</si>
  <si>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</si>
  <si>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</si>
  <si>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</si>
  <si>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</si>
  <si>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</si>
  <si>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</si>
  <si>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</si>
  <si>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</si>
  <si>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</si>
  <si>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</si>
  <si>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</si>
  <si>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</si>
  <si>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</si>
  <si>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</si>
  <si>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</si>
  <si>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</si>
  <si>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</si>
  <si>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</si>
  <si>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</si>
  <si>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</si>
  <si>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</si>
  <si>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</si>
  <si>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</si>
  <si>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</si>
  <si>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</si>
  <si>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</si>
  <si>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</si>
  <si>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</si>
  <si>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</si>
  <si>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</si>
  <si>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</si>
  <si>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</si>
  <si>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</si>
  <si>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</si>
  <si>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</si>
  <si>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</si>
  <si>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</si>
  <si>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</si>
  <si>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</si>
  <si>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</si>
  <si>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</si>
  <si>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</si>
  <si>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</si>
  <si>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</si>
  <si>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</si>
  <si>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</si>
  <si>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</si>
  <si>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</si>
  <si>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</si>
  <si>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</si>
  <si>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</si>
  <si>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</si>
  <si>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</si>
  <si>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</si>
  <si>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</si>
  <si>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</si>
  <si>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</si>
  <si>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</si>
  <si>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</si>
  <si>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</si>
  <si>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</si>
  <si>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</si>
  <si>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</si>
  <si>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</si>
  <si>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</si>
  <si>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</si>
  <si>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</si>
  <si>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</si>
  <si>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</si>
  <si>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</si>
  <si>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</si>
  <si>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</si>
  <si>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</si>
  <si>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</si>
  <si>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</si>
  <si>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</si>
  <si>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</si>
  <si>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</si>
  <si>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</si>
  <si>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</si>
  <si>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</si>
  <si>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</si>
  <si>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</si>
  <si>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</si>
  <si>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</si>
  <si>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</si>
  <si>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</si>
  <si>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</si>
  <si>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</si>
  <si>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</si>
  <si>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</si>
  <si>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</si>
  <si>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</si>
  <si>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</si>
  <si>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</si>
  <si>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</si>
  <si>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</si>
  <si>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</si>
  <si>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</si>
  <si>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</si>
  <si>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</si>
  <si>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</si>
  <si>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</si>
  <si>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</si>
  <si>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</si>
  <si>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</si>
  <si>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</si>
  <si>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</si>
  <si>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</si>
  <si>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</si>
  <si>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</si>
  <si>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</si>
  <si>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</si>
  <si>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</si>
  <si>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</si>
  <si>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</si>
  <si>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</si>
  <si>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</si>
  <si>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</si>
  <si>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</si>
  <si>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</si>
  <si>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</si>
  <si>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</si>
  <si>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</si>
  <si>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</si>
  <si>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</si>
  <si>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</si>
  <si>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</si>
  <si>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</si>
  <si>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</si>
  <si>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</si>
  <si>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</si>
  <si>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</si>
  <si>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</si>
  <si>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</si>
  <si>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</si>
  <si>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</si>
  <si>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</si>
  <si>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</si>
  <si>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</si>
  <si>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</si>
  <si>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</si>
  <si>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</si>
  <si>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</si>
  <si>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</si>
  <si>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</si>
  <si>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</si>
  <si>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</si>
  <si>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</si>
  <si>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</si>
  <si>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</si>
  <si>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</si>
  <si>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</si>
  <si>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</si>
  <si>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</si>
  <si>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</si>
  <si>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</si>
  <si>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</si>
  <si>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</si>
  <si>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</si>
  <si>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</si>
  <si>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</si>
  <si>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</si>
  <si>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</si>
  <si>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</si>
  <si>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</si>
  <si>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</si>
  <si>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</si>
  <si>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</si>
  <si>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</si>
  <si>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</si>
  <si>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</si>
  <si>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</si>
  <si>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</si>
  <si>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</si>
  <si>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</si>
  <si>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</si>
  <si>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</si>
  <si>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</si>
  <si>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</si>
  <si>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</si>
  <si>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</si>
  <si>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</si>
  <si>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</si>
  <si>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</si>
  <si>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</si>
  <si>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</si>
  <si>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</si>
  <si>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</si>
  <si>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</si>
  <si>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</si>
  <si>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</si>
  <si>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</si>
  <si>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</si>
  <si>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</si>
  <si>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</si>
  <si>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</si>
  <si>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</si>
  <si>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</si>
  <si>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</si>
  <si>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</si>
  <si>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</si>
  <si>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</si>
  <si>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</si>
  <si>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</si>
  <si>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</si>
  <si>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</si>
  <si>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</si>
  <si>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</si>
  <si>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</si>
  <si>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</si>
  <si>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</si>
  <si>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</si>
  <si>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</si>
  <si>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</si>
  <si>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</si>
  <si>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</si>
  <si>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</si>
  <si>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</si>
  <si>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</si>
  <si>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</si>
  <si>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</si>
  <si>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</si>
  <si>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</si>
  <si>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</si>
  <si>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</si>
  <si>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</si>
  <si>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</si>
  <si>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</si>
  <si>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</si>
  <si>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</si>
  <si>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</si>
  <si>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</si>
  <si>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</si>
  <si>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</si>
  <si>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</si>
  <si>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</si>
  <si>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</si>
  <si>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</si>
  <si>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</si>
  <si>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</si>
  <si>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</si>
  <si>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</si>
  <si>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</si>
  <si>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</si>
  <si>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</si>
  <si>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</si>
  <si>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</si>
  <si>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</si>
  <si>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</si>
  <si>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</si>
  <si>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</si>
  <si>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</si>
  <si>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</si>
  <si>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</si>
  <si>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</si>
  <si>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</si>
  <si>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</si>
  <si>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</si>
  <si>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</si>
  <si>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</si>
  <si>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</si>
  <si>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</si>
  <si>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</si>
  <si>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</si>
  <si>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</si>
  <si>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</si>
  <si>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</si>
  <si>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</si>
  <si>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</si>
  <si>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</si>
  <si>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</si>
  <si>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</si>
  <si>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</si>
  <si>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</si>
  <si>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</si>
  <si>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</si>
  <si>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</si>
  <si>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</si>
  <si>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</si>
  <si>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</si>
  <si>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</si>
  <si>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</si>
  <si>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</si>
  <si>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</si>
  <si>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</si>
  <si>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</si>
  <si>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</si>
  <si>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</si>
  <si>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</si>
  <si>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</si>
  <si>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</si>
  <si>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</si>
  <si>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</si>
  <si>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</si>
  <si>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</si>
  <si>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</si>
  <si>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</si>
  <si>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</si>
  <si>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</si>
  <si>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</si>
  <si>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</si>
  <si>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</si>
  <si>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</si>
  <si>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</si>
  <si>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</si>
  <si>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</si>
  <si>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</si>
  <si>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</si>
  <si>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</si>
  <si>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</si>
  <si>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</si>
  <si>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</si>
  <si>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</si>
  <si>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</si>
  <si>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</si>
  <si>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</si>
  <si>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</si>
  <si>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</si>
  <si>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</si>
  <si>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</si>
  <si>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</si>
  <si>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</si>
  <si>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</si>
  <si>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</si>
  <si>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</si>
  <si>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</si>
  <si>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</si>
  <si>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</si>
  <si>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</si>
  <si>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</si>
  <si>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</si>
  <si>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</si>
  <si>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</si>
  <si>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</si>
  <si>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</si>
  <si>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</si>
  <si>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</si>
  <si>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</si>
  <si>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</si>
  <si>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</si>
  <si>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</si>
  <si>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</si>
  <si>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</si>
  <si>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</si>
  <si>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</si>
  <si>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</si>
  <si>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</si>
  <si>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</si>
  <si>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</si>
  <si>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</si>
  <si>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</si>
  <si>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</si>
  <si>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</si>
  <si>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</si>
  <si>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</si>
  <si>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</si>
  <si>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</si>
  <si>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</si>
  <si>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</si>
  <si>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</si>
  <si>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</si>
  <si>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</si>
  <si>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</si>
  <si>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</si>
  <si>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</si>
  <si>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</si>
  <si>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</si>
  <si>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</si>
  <si>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</si>
  <si>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</si>
  <si>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</si>
  <si>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</si>
  <si>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</si>
  <si>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</si>
  <si>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</si>
  <si>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</si>
  <si>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</si>
  <si>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</si>
  <si>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</si>
  <si>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</si>
  <si>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</si>
  <si>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</si>
  <si>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</si>
  <si>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</si>
  <si>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</si>
  <si>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</si>
  <si>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</si>
  <si>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</si>
  <si>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</si>
  <si>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</si>
  <si>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</si>
  <si>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</si>
  <si>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</si>
  <si>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</si>
  <si>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</si>
  <si>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</si>
  <si>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</si>
  <si>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</si>
  <si>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</si>
  <si>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</si>
  <si>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</si>
  <si>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</si>
  <si>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</si>
  <si>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</si>
  <si>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</si>
  <si>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</si>
  <si>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</si>
  <si>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</si>
  <si>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</si>
  <si>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</si>
  <si>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</si>
  <si>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</si>
  <si>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</si>
  <si>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</si>
  <si>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</si>
  <si>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</si>
  <si>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</si>
  <si>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</si>
  <si>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</si>
  <si>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</si>
  <si>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</si>
  <si>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</si>
  <si>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</si>
  <si>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</si>
  <si>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</si>
  <si>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</si>
  <si>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</si>
  <si>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</si>
  <si>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</si>
  <si>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</si>
  <si>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</si>
  <si>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</si>
  <si>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</si>
  <si>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</si>
  <si>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</si>
  <si>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</si>
  <si>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</si>
  <si>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</si>
  <si>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</si>
  <si>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</si>
  <si>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</si>
  <si>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</si>
  <si>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</si>
  <si>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</si>
  <si>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</si>
  <si>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</si>
  <si>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</si>
  <si>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</si>
  <si>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</si>
  <si>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</si>
  <si>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</si>
  <si>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</si>
  <si>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</si>
  <si>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</si>
  <si>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</si>
  <si>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</si>
  <si>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</si>
  <si>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</si>
  <si>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</si>
  <si>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</si>
  <si>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</si>
  <si>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</si>
  <si>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</si>
  <si>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</si>
  <si>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</si>
  <si>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</si>
  <si>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</si>
  <si>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</si>
  <si>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</si>
  <si>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</si>
  <si>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</si>
  <si>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</si>
  <si>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</si>
  <si>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</si>
  <si>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</si>
  <si>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</si>
  <si>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</si>
  <si>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</si>
  <si>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</si>
  <si>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</si>
  <si>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</si>
  <si>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</si>
  <si>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</si>
  <si>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</si>
  <si>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</si>
  <si>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</si>
  <si>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</si>
  <si>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</si>
  <si>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</si>
  <si>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</si>
  <si>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</si>
  <si>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</si>
  <si>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</si>
  <si>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</si>
  <si>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</si>
  <si>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</si>
  <si>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</si>
  <si>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</si>
  <si>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</si>
  <si>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</si>
  <si>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</si>
  <si>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</si>
  <si>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</si>
  <si>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</si>
  <si>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</si>
  <si>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</si>
  <si>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</si>
  <si>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</si>
  <si>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</si>
  <si>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</si>
  <si>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</si>
  <si>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</si>
  <si>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</si>
  <si>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</si>
  <si>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</si>
  <si>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</si>
  <si>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</si>
  <si>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</si>
  <si>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</si>
  <si>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</si>
  <si>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</si>
  <si>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</si>
  <si>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</si>
  <si>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</si>
  <si>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</si>
  <si>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</si>
  <si>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</si>
  <si>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</si>
  <si>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</si>
  <si>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</si>
  <si>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</si>
  <si>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</si>
  <si>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</si>
  <si>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</si>
  <si>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</si>
  <si>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</si>
  <si>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</si>
  <si>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</si>
  <si>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</si>
  <si>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</si>
  <si>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</si>
  <si>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</si>
  <si>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</si>
  <si>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</si>
  <si>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</si>
  <si>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</si>
  <si>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</si>
  <si>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</si>
  <si>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</si>
  <si>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</si>
  <si>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</si>
  <si>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</si>
  <si>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</si>
  <si>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</si>
  <si>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</si>
  <si>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</si>
  <si>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</si>
  <si>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</si>
  <si>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</si>
  <si>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</si>
  <si>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</si>
  <si>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</si>
  <si>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</si>
  <si>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</si>
  <si>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</si>
  <si>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</si>
  <si>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</si>
  <si>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</si>
  <si>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</si>
  <si>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</si>
  <si>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</si>
  <si>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</si>
  <si>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</si>
  <si>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</si>
  <si>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</si>
  <si>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</si>
  <si>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</si>
  <si>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</si>
  <si>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</si>
  <si>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</si>
  <si>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</si>
  <si>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</si>
  <si>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</si>
  <si>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</si>
  <si>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</si>
  <si>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</si>
  <si>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</si>
  <si>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</si>
  <si>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</si>
  <si>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</si>
  <si>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</si>
  <si>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</si>
  <si>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</si>
  <si>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</si>
  <si>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</si>
  <si>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</si>
  <si>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</si>
  <si>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</si>
  <si>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</si>
  <si>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</si>
  <si>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</si>
  <si>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</si>
  <si>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</si>
  <si>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</si>
  <si>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</si>
  <si>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</si>
  <si>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</si>
  <si>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</si>
  <si>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</si>
  <si>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</si>
  <si>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</si>
  <si>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</si>
  <si>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</si>
  <si>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</si>
  <si>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</si>
  <si>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</si>
  <si>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</si>
  <si>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</si>
  <si>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</si>
  <si>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</si>
  <si>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</si>
  <si>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</si>
  <si>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</si>
  <si>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</si>
  <si>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</si>
  <si>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</si>
  <si>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</si>
  <si>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</si>
  <si>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</si>
  <si>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</si>
  <si>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</si>
  <si>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</si>
  <si>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</si>
  <si>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</si>
  <si>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</si>
  <si>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</si>
  <si>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</si>
  <si>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</si>
  <si>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</si>
  <si>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</si>
  <si>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</si>
  <si>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</si>
  <si>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</si>
  <si>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</si>
  <si>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</si>
  <si>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</si>
  <si>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</si>
  <si>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</si>
  <si>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</si>
  <si>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</si>
  <si>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</si>
  <si>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</si>
  <si>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</si>
  <si>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</si>
  <si>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</si>
  <si>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</si>
  <si>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</si>
  <si>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</si>
  <si>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</si>
  <si>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</si>
  <si>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</si>
  <si>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</si>
  <si>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</si>
  <si>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</si>
  <si>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</si>
  <si>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</si>
  <si>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</si>
  <si>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</si>
  <si>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</si>
  <si>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</si>
  <si>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</si>
  <si>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</si>
  <si>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</si>
  <si>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</si>
  <si>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</si>
  <si>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</si>
  <si>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</si>
  <si>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</si>
  <si>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</si>
  <si>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</si>
  <si>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</si>
  <si>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</si>
  <si>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</si>
  <si>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</si>
  <si>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</si>
  <si>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</si>
  <si>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</si>
  <si>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</si>
  <si>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</si>
  <si>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</si>
  <si>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</si>
  <si>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</si>
  <si>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</si>
  <si>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</si>
  <si>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</si>
  <si>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</si>
  <si>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</si>
  <si>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</si>
  <si>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</si>
  <si>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</si>
  <si>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</si>
  <si>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</si>
  <si>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</si>
  <si>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</si>
  <si>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</si>
  <si>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</si>
  <si>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</si>
  <si>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</si>
  <si>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</si>
  <si>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</si>
  <si>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</si>
  <si>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</si>
  <si>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</si>
  <si>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</si>
  <si>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</si>
  <si>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</si>
  <si>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</si>
  <si>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</si>
  <si>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</si>
  <si>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</si>
  <si>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</si>
  <si>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</si>
  <si>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</si>
  <si>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</si>
  <si>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</si>
  <si>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</si>
  <si>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</si>
  <si>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</si>
  <si>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</si>
  <si>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</si>
  <si>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</si>
  <si>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</si>
  <si>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</si>
  <si>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</si>
  <si>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</si>
  <si>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</si>
  <si>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</si>
  <si>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</si>
  <si>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</si>
  <si>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</si>
  <si>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</si>
  <si>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</si>
  <si>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</si>
  <si>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</si>
  <si>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</si>
  <si>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</si>
  <si>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</si>
  <si>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</si>
  <si>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</si>
  <si>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</si>
  <si>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</si>
  <si>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</si>
  <si>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</si>
  <si>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</si>
  <si>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</si>
  <si>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</si>
  <si>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</si>
  <si>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</si>
  <si>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</si>
  <si>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</si>
  <si>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</si>
  <si>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</si>
  <si>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</si>
  <si>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</si>
  <si>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</si>
  <si>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</si>
  <si>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</si>
  <si>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</si>
  <si>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</si>
  <si>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</si>
  <si>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</si>
  <si>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</si>
  <si>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</si>
  <si>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</si>
  <si>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</si>
  <si>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</si>
  <si>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</si>
  <si>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</si>
  <si>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</si>
  <si>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</si>
  <si>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</si>
  <si>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</si>
  <si>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</si>
  <si>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</si>
  <si>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</si>
  <si>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</si>
  <si>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</si>
  <si>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</si>
  <si>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</si>
  <si>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</si>
  <si>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</si>
  <si>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</si>
  <si>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</si>
  <si>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</si>
  <si>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</si>
  <si>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</si>
  <si>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</si>
  <si>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</si>
  <si>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</si>
  <si>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</si>
  <si>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</si>
  <si>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</si>
  <si>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</si>
  <si>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</si>
  <si>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</si>
  <si>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</si>
  <si>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</si>
  <si>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</si>
  <si>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</si>
  <si>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</si>
  <si>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</si>
  <si>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</si>
  <si>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</si>
  <si>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</si>
  <si>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</si>
  <si>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</si>
  <si>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</si>
  <si>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</si>
  <si>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</si>
  <si>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</si>
  <si>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</si>
  <si>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</si>
  <si>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</si>
  <si>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</si>
  <si>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</si>
  <si>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</si>
  <si>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</si>
  <si>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</si>
  <si>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</si>
  <si>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</si>
  <si>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</si>
  <si>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</si>
  <si>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</si>
  <si>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</si>
  <si>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</si>
  <si>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</si>
  <si>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</si>
  <si>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</si>
  <si>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</si>
  <si>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</si>
  <si>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</si>
  <si>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</si>
  <si>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</si>
  <si>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</si>
  <si>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</si>
  <si>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</si>
  <si>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</si>
  <si>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</si>
  <si>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</si>
  <si>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</si>
  <si>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</si>
  <si>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</si>
  <si>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</si>
  <si>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</si>
  <si>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</si>
  <si>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</si>
  <si>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</si>
  <si>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</si>
  <si>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</si>
  <si>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</si>
  <si>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</si>
  <si>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</si>
  <si>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</si>
  <si>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</si>
  <si>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</si>
  <si>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</si>
  <si>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</si>
  <si>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</si>
  <si>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</si>
  <si>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</si>
  <si>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</si>
  <si>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</si>
  <si>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</si>
  <si>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</si>
  <si>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</si>
  <si>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</si>
  <si>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</si>
  <si>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</si>
  <si>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</si>
  <si>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</si>
  <si>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</si>
  <si>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</si>
  <si>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</si>
  <si>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</si>
  <si>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</si>
  <si>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</si>
  <si>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</si>
  <si>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</si>
  <si>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</si>
  <si>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</si>
  <si>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</si>
  <si>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</si>
  <si>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</si>
  <si>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</si>
  <si>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</si>
  <si>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</si>
  <si>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</si>
  <si>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</si>
  <si>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</si>
  <si>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</si>
  <si>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</si>
  <si>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</si>
  <si>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</si>
  <si>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</si>
  <si>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</si>
  <si>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</si>
  <si>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</si>
  <si>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</si>
  <si>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</si>
  <si>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</si>
  <si>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</si>
  <si>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</si>
  <si>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</si>
  <si>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</si>
  <si>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</si>
  <si>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</si>
  <si>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</si>
  <si>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</si>
  <si>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</si>
  <si>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</si>
  <si>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</si>
  <si>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</si>
  <si>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</si>
  <si>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</si>
  <si>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</si>
  <si>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</si>
  <si>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</si>
  <si>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</si>
  <si>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</si>
  <si>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</si>
  <si>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</si>
  <si>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</si>
  <si>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</si>
  <si>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</si>
  <si>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</si>
  <si>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</si>
  <si>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</si>
  <si>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</si>
  <si>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</si>
  <si>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</si>
  <si>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</si>
  <si>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</si>
  <si>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</si>
  <si>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</si>
  <si>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</si>
  <si>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</si>
  <si>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</si>
  <si>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</si>
  <si>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</si>
  <si>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</si>
  <si>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</si>
  <si>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</si>
  <si>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</si>
  <si>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</si>
  <si>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</si>
  <si>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</si>
  <si>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</si>
  <si>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</si>
  <si>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</si>
  <si>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</si>
  <si>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</si>
  <si>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</si>
  <si>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</si>
  <si>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</si>
  <si>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</si>
  <si>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</si>
  <si>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</si>
  <si>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</si>
  <si>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</si>
  <si>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</si>
  <si>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</si>
  <si>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</si>
  <si>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</si>
  <si>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</si>
  <si>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</si>
  <si>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</si>
  <si>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</si>
  <si>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</si>
  <si>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</si>
  <si>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</si>
  <si>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</si>
  <si>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</si>
  <si>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</si>
  <si>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</si>
  <si>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</si>
  <si>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</si>
  <si>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</si>
  <si>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</si>
  <si>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</si>
  <si>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</si>
  <si>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</si>
  <si>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</si>
  <si>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</si>
  <si>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</si>
  <si>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</si>
  <si>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</si>
  <si>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</si>
  <si>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</si>
  <si>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</si>
  <si>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</si>
  <si>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</si>
  <si>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</si>
  <si>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</si>
  <si>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</si>
  <si>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</si>
  <si>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</si>
  <si>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</si>
  <si>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</si>
  <si>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</si>
  <si>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</si>
  <si>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</si>
  <si>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</si>
  <si>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</si>
  <si>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</si>
  <si>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</si>
  <si>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</si>
  <si>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</si>
  <si>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</si>
  <si>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</si>
  <si>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</si>
  <si>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</si>
  <si>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</si>
  <si>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</si>
  <si>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</si>
  <si>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</si>
  <si>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</si>
  <si>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</si>
  <si>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</si>
  <si>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</si>
  <si>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</si>
  <si>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</si>
  <si>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</si>
  <si>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</si>
  <si>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</si>
  <si>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</si>
  <si>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</si>
  <si>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</si>
  <si>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</si>
  <si>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</si>
  <si>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</si>
  <si>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</si>
  <si>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</si>
  <si>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</si>
  <si>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</si>
  <si>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</si>
  <si>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</si>
  <si>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</si>
  <si>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</si>
  <si>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</si>
  <si>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</si>
  <si>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</si>
  <si>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</si>
  <si>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</si>
  <si>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</si>
  <si>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</si>
  <si>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</si>
  <si>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</si>
  <si>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</si>
  <si>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</si>
  <si>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</si>
  <si>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</si>
  <si>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</si>
  <si>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</si>
  <si>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</si>
  <si>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</si>
  <si>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</si>
  <si>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</si>
  <si>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</si>
  <si>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</si>
  <si>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</si>
  <si>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</si>
  <si>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</si>
  <si>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</si>
  <si>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</si>
  <si>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</si>
  <si>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</si>
  <si>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</si>
  <si>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</si>
  <si>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</si>
  <si>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</si>
  <si>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</si>
  <si>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</si>
  <si>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</si>
  <si>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</si>
  <si>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</si>
  <si>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</si>
  <si>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</si>
  <si>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</si>
  <si>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</si>
  <si>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</si>
  <si>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</si>
  <si>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</si>
  <si>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</si>
  <si>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</si>
  <si>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</si>
  <si>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</si>
  <si>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</si>
  <si>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</si>
  <si>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</si>
  <si>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</si>
  <si>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</si>
  <si>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</si>
  <si>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</si>
  <si>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</si>
  <si>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</si>
  <si>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</si>
  <si>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</si>
  <si>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</si>
  <si>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</si>
  <si>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</si>
  <si>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</si>
  <si>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</si>
  <si>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</si>
  <si>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</si>
  <si>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</si>
  <si>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</si>
  <si>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</si>
  <si>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</si>
  <si>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</si>
  <si>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</si>
  <si>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</si>
  <si>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</si>
  <si>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</si>
  <si>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</si>
  <si>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</si>
  <si>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</si>
  <si>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</si>
  <si>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</si>
  <si>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</si>
  <si>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</si>
  <si>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</si>
  <si>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</si>
  <si>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</si>
  <si>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</si>
  <si>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</si>
  <si>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</si>
  <si>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</si>
  <si>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</si>
  <si>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</si>
  <si>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</si>
  <si>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</si>
  <si>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</si>
  <si>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</si>
  <si>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</si>
  <si>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</si>
  <si>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</si>
  <si>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</si>
  <si>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</si>
  <si>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</si>
  <si>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</si>
  <si>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</si>
  <si>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</si>
  <si>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</si>
  <si>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</si>
  <si>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</si>
  <si>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</si>
  <si>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</si>
  <si>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</si>
  <si>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</si>
  <si>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</si>
  <si>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</si>
  <si>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</si>
  <si>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</si>
  <si>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</si>
  <si>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</si>
  <si>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</si>
  <si>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</si>
  <si>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</si>
  <si>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</si>
  <si>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</si>
  <si>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</si>
  <si>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</si>
  <si>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</si>
  <si>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</si>
  <si>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</si>
  <si>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</si>
  <si>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</si>
  <si>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</si>
  <si>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</si>
  <si>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</si>
  <si>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</si>
  <si>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</si>
  <si>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</si>
  <si>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</si>
  <si>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</si>
  <si>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</si>
  <si>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</si>
  <si>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</si>
  <si>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</si>
  <si>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</si>
  <si>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</si>
  <si>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</si>
  <si>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</si>
  <si>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</si>
  <si>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</si>
  <si>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</si>
  <si>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</si>
  <si>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</si>
  <si>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</si>
  <si>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</si>
  <si>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</si>
  <si>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</si>
  <si>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</si>
  <si>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</si>
  <si>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</si>
  <si>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</si>
  <si>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</si>
  <si>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</si>
  <si>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</si>
  <si>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</si>
  <si>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</si>
  <si>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</si>
  <si>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</si>
  <si>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</si>
  <si>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</si>
  <si>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</si>
  <si>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</si>
  <si>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</si>
  <si>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</si>
  <si>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</si>
  <si>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</si>
  <si>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</si>
  <si>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</si>
  <si>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</si>
  <si>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</si>
  <si>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</si>
  <si>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</si>
  <si>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</si>
  <si>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</si>
  <si>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</si>
  <si>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</si>
  <si>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</si>
  <si>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</si>
  <si>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</si>
  <si>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</si>
  <si>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</si>
  <si>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</si>
  <si>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</si>
  <si>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</si>
  <si>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</si>
  <si>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</si>
  <si>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</si>
  <si>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</si>
  <si>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</si>
  <si>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</si>
  <si>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</si>
  <si>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</si>
  <si>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</si>
  <si>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</si>
  <si>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</si>
  <si>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</si>
  <si>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</si>
  <si>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</si>
  <si>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</si>
  <si>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</si>
  <si>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</si>
  <si>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</si>
  <si>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</si>
  <si>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</si>
  <si>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</si>
  <si>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</si>
  <si>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</si>
  <si>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</si>
  <si>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</si>
  <si>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</si>
  <si>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</si>
  <si>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</si>
  <si>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</si>
  <si>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</si>
  <si>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</si>
  <si>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</si>
  <si>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</si>
  <si>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</si>
  <si>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</si>
  <si>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</si>
  <si>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</si>
  <si>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</si>
  <si>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</si>
  <si>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</si>
  <si>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</si>
  <si>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</si>
  <si>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</si>
  <si>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</si>
  <si>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</si>
  <si>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</si>
  <si>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</si>
  <si>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</si>
  <si>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</si>
  <si>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</si>
  <si>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</si>
  <si>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</si>
  <si>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</si>
  <si>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</si>
  <si>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</si>
  <si>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</si>
  <si>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</si>
  <si>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</si>
  <si>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</si>
  <si>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</si>
  <si>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</si>
  <si>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</si>
  <si>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</si>
  <si>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</si>
  <si>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</si>
  <si>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</si>
  <si>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</si>
  <si>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</si>
  <si>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</si>
  <si>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</si>
  <si>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</si>
  <si>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</si>
  <si>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</si>
  <si>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</si>
  <si>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</si>
  <si>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</si>
  <si>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</si>
  <si>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</si>
  <si>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</si>
  <si>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</si>
  <si>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</si>
  <si>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</si>
  <si>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</si>
  <si>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</si>
  <si>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</si>
  <si>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</si>
  <si>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</si>
  <si>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</si>
  <si>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</si>
  <si>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</si>
  <si>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</si>
  <si>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</si>
  <si>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</si>
  <si>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</si>
  <si>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</si>
  <si>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</si>
  <si>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</si>
  <si>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</si>
  <si>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</si>
  <si>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</si>
  <si>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</si>
  <si>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</si>
  <si>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</si>
  <si>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</si>
  <si>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</si>
  <si>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</si>
  <si>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</si>
  <si>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</si>
  <si>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</si>
  <si>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</si>
  <si>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</si>
  <si>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</si>
  <si>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</si>
  <si>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</si>
  <si>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</si>
  <si>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</si>
  <si>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</si>
  <si>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</si>
  <si>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</si>
  <si>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</si>
  <si>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</si>
  <si>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</si>
  <si>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</si>
  <si>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</si>
  <si>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</si>
  <si>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</si>
  <si>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</si>
  <si>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</si>
  <si>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</si>
  <si>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</si>
  <si>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</si>
  <si>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</si>
  <si>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</si>
  <si>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</si>
  <si>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</si>
  <si>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</si>
  <si>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</si>
  <si>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</si>
  <si>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</si>
  <si>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</si>
  <si>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</si>
  <si>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</si>
  <si>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</si>
  <si>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</si>
  <si>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</si>
  <si>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</si>
  <si>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</si>
  <si>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</si>
  <si>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</si>
  <si>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</si>
  <si>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</si>
  <si>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</si>
  <si>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</si>
  <si>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</si>
  <si>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</si>
  <si>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</si>
  <si>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</si>
  <si>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</si>
  <si>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</si>
  <si>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</si>
  <si>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</si>
  <si>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</si>
  <si>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</si>
  <si>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</si>
  <si>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</si>
  <si>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</si>
  <si>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</si>
  <si>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</si>
  <si>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</si>
  <si>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</si>
  <si>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</si>
  <si>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</si>
  <si>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</si>
  <si>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</si>
  <si>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</si>
  <si>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</si>
  <si>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</si>
  <si>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</si>
  <si>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</si>
  <si>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</si>
  <si>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</si>
  <si>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</si>
  <si>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</si>
  <si>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</si>
  <si>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</si>
  <si>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</si>
  <si>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</si>
  <si>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</si>
  <si>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</si>
  <si>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</si>
  <si>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</si>
  <si>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</si>
  <si>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</si>
  <si>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</si>
  <si>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</si>
  <si>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</si>
  <si>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</si>
  <si>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</si>
  <si>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</si>
  <si>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</si>
  <si>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</si>
  <si>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</si>
  <si>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</si>
  <si>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</si>
  <si>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</si>
  <si>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</si>
  <si>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</si>
  <si>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</si>
  <si>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</si>
  <si>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</si>
  <si>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</si>
  <si>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</si>
  <si>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</si>
  <si>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</si>
  <si>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</si>
  <si>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</si>
  <si>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</si>
  <si>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</si>
  <si>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</si>
  <si>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</si>
  <si>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</si>
  <si>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</si>
  <si>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</si>
  <si>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</si>
  <si>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</si>
  <si>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</si>
  <si>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</si>
  <si>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</si>
  <si>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</si>
  <si>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</si>
  <si>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</si>
  <si>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</si>
  <si>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</si>
  <si>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</si>
  <si>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</si>
  <si>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</si>
  <si>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</si>
  <si>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</si>
  <si>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</si>
  <si>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</si>
  <si>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</si>
  <si>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</si>
  <si>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</si>
  <si>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</si>
  <si>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</si>
  <si>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</si>
  <si>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</si>
  <si>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</si>
  <si>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</si>
  <si>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</si>
  <si>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</si>
  <si>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</si>
  <si>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</si>
  <si>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</si>
  <si>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</si>
  <si>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</si>
  <si>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</si>
  <si>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</si>
  <si>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</si>
  <si>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</si>
  <si>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</si>
  <si>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</si>
  <si>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</si>
  <si>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</si>
  <si>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</si>
  <si>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</si>
  <si>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</si>
  <si>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</si>
  <si>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</si>
  <si>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</si>
  <si>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</si>
  <si>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</si>
  <si>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</si>
  <si>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</si>
  <si>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</si>
  <si>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</si>
  <si>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</si>
  <si>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</si>
  <si>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</si>
  <si>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</si>
  <si>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</si>
  <si>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</si>
  <si>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</si>
  <si>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</si>
  <si>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</si>
  <si>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</si>
  <si>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</si>
  <si>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</si>
  <si>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</si>
  <si>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</si>
  <si>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</si>
  <si>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</si>
  <si>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</si>
  <si>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</si>
  <si>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</si>
  <si>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</si>
  <si>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</si>
  <si>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</si>
  <si>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</si>
  <si>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</si>
  <si>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</si>
  <si>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</si>
  <si>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</si>
  <si>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</si>
  <si>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</si>
  <si>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</si>
  <si>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</si>
  <si>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</si>
  <si>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</si>
  <si>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</si>
  <si>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</si>
  <si>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</si>
  <si>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</si>
  <si>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</si>
  <si>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</si>
  <si>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</si>
  <si>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</si>
  <si>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</si>
  <si>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</si>
  <si>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</si>
  <si>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</si>
  <si>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</si>
  <si>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</si>
  <si>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</si>
  <si>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</si>
  <si>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</si>
  <si>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</si>
  <si>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</si>
  <si>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</si>
  <si>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</si>
  <si>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</si>
  <si>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</si>
  <si>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</si>
  <si>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</si>
  <si>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</si>
  <si>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</si>
  <si>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</si>
  <si>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</si>
  <si>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</si>
  <si>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</si>
  <si>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</si>
  <si>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</si>
  <si>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</si>
  <si>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</si>
  <si>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</si>
  <si>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</si>
  <si>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</si>
  <si>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</si>
  <si>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</si>
  <si>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</si>
  <si>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</si>
  <si>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</si>
  <si>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</si>
  <si>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</si>
  <si>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</si>
  <si>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</si>
  <si>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</si>
  <si>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</si>
  <si>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</si>
  <si>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</si>
  <si>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</si>
  <si>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</si>
  <si>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</si>
  <si>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</si>
  <si>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</si>
  <si>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</si>
  <si>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</si>
  <si>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</si>
  <si>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</si>
  <si>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</si>
  <si>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</si>
  <si>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</si>
  <si>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</si>
  <si>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</si>
  <si>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</si>
  <si>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</si>
  <si>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</si>
  <si>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</si>
  <si>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</si>
  <si>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</si>
  <si>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</si>
  <si>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</si>
  <si>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</si>
  <si>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</si>
  <si>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</si>
  <si>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</si>
  <si>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</si>
  <si>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</si>
  <si>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</si>
  <si>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</si>
  <si>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</si>
  <si>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</si>
  <si>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</si>
  <si>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</si>
  <si>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</si>
  <si>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</si>
  <si>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</si>
  <si>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</si>
  <si>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</si>
  <si>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</si>
  <si>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</si>
  <si>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</si>
  <si>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</si>
  <si>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</si>
  <si>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</si>
  <si>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</si>
  <si>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</si>
  <si>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</si>
  <si>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</si>
  <si>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</si>
  <si>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</si>
  <si>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</si>
  <si>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</si>
  <si>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</si>
  <si>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</si>
  <si>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</si>
  <si>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</si>
  <si>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</si>
  <si>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</si>
  <si>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</si>
  <si>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</si>
  <si>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</si>
  <si>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</si>
  <si>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</si>
  <si>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</si>
  <si>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</si>
  <si>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</si>
  <si>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</si>
  <si>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</si>
  <si>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</si>
  <si>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</si>
  <si>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</si>
  <si>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</si>
  <si>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</si>
  <si>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</si>
  <si>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</si>
  <si>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</si>
  <si>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</si>
  <si>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</si>
  <si>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</si>
  <si>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</si>
  <si>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</si>
  <si>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</si>
  <si>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</si>
  <si>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</si>
  <si>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</si>
  <si>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</si>
  <si>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</si>
  <si>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</si>
  <si>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</si>
  <si>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</si>
  <si>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</si>
  <si>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</si>
  <si>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</si>
  <si>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</si>
  <si>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</si>
  <si>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</si>
  <si>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</si>
  <si>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</si>
  <si>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</si>
  <si>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</si>
  <si>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</si>
  <si>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</si>
  <si>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</si>
  <si>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</si>
  <si>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</si>
  <si>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</si>
  <si>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</si>
  <si>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</si>
  <si>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</si>
  <si>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</si>
  <si>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</si>
  <si>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</si>
  <si>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</si>
  <si>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</si>
  <si>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</si>
  <si>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</si>
  <si>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</si>
  <si>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</si>
  <si>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</si>
  <si>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</si>
  <si>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</si>
  <si>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</si>
  <si>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</si>
  <si>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</si>
  <si>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</si>
  <si>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</si>
  <si>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</si>
  <si>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</si>
  <si>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</si>
  <si>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</si>
  <si>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</si>
  <si>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</si>
  <si>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</si>
  <si>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</si>
  <si>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</si>
  <si>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</si>
  <si>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</si>
  <si>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</si>
  <si>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</si>
  <si>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</si>
  <si>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</si>
  <si>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</si>
  <si>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</si>
  <si>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</si>
  <si>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</si>
  <si>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</si>
  <si>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</si>
  <si>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</si>
  <si>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</si>
  <si>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</si>
  <si>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</si>
  <si>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</si>
  <si>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</si>
  <si>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</si>
  <si>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</si>
  <si>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</si>
  <si>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</si>
  <si>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</si>
  <si>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</si>
  <si>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</si>
  <si>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</si>
  <si>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</si>
  <si>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</si>
  <si>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</si>
  <si>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</si>
  <si>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</si>
  <si>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</si>
  <si>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</si>
  <si>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</si>
  <si>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</si>
  <si>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</si>
  <si>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</si>
  <si>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</si>
  <si>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</si>
  <si>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</si>
  <si>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</si>
  <si>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</si>
  <si>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</si>
  <si>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</si>
  <si>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</si>
  <si>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</si>
  <si>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</si>
  <si>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</si>
  <si>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</si>
  <si>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</si>
  <si>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</si>
  <si>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</si>
  <si>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</si>
  <si>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</si>
  <si>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</si>
  <si>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</si>
  <si>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</si>
  <si>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</si>
  <si>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</si>
  <si>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</si>
  <si>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</si>
  <si>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</si>
  <si>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</si>
  <si>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</si>
  <si>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</si>
  <si>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</si>
  <si>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</si>
  <si>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</si>
  <si>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</si>
  <si>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</si>
  <si>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</si>
  <si>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</si>
  <si>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</si>
  <si>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</si>
  <si>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</si>
  <si>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</si>
  <si>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</si>
  <si>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</si>
  <si>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</si>
  <si>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</si>
  <si>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</si>
  <si>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</si>
  <si>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</si>
  <si>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</si>
  <si>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</si>
  <si>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</si>
  <si>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</si>
  <si>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</si>
  <si>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</si>
  <si>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</si>
  <si>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</si>
  <si>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</si>
  <si>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</si>
  <si>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</si>
  <si>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</si>
  <si>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</si>
  <si>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</si>
  <si>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</si>
  <si>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</si>
  <si>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</si>
  <si>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</si>
  <si>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</si>
  <si>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</si>
  <si>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</si>
  <si>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</si>
  <si>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</si>
  <si>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</si>
  <si>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</si>
  <si>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</si>
  <si>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</si>
  <si>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</si>
  <si>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</si>
  <si>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</si>
  <si>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</si>
  <si>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</si>
  <si>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</si>
  <si>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</si>
  <si>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</si>
  <si>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</si>
  <si>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</si>
  <si>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</si>
  <si>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</si>
  <si>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</si>
  <si>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</si>
  <si>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</si>
  <si>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</si>
  <si>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</si>
  <si>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</si>
  <si>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</si>
  <si>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</si>
  <si>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</si>
  <si>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</si>
  <si>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</si>
  <si>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</si>
  <si>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</si>
  <si>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</si>
  <si>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</si>
  <si>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</si>
  <si>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</si>
  <si>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</si>
  <si>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</si>
  <si>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</si>
  <si>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</si>
  <si>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</si>
  <si>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</si>
  <si>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</si>
  <si>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</si>
  <si>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</si>
  <si>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</si>
  <si>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</si>
  <si>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</si>
  <si>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</si>
  <si>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</si>
  <si>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</si>
  <si>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</si>
  <si>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</si>
  <si>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</si>
  <si>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</si>
  <si>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</si>
  <si>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</si>
  <si>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</si>
  <si>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</si>
  <si>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</si>
  <si>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</si>
  <si>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</si>
  <si>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</si>
  <si>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</si>
  <si>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</si>
  <si>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</si>
  <si>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</si>
  <si>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</si>
  <si>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</si>
  <si>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</si>
  <si>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</si>
  <si>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</si>
  <si>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</si>
  <si>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</si>
  <si>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</si>
  <si>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</si>
  <si>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</si>
  <si>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</si>
  <si>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</si>
  <si>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</si>
  <si>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</si>
  <si>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</si>
  <si>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</si>
  <si>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</si>
  <si>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</si>
  <si>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</si>
  <si>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</si>
  <si>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</si>
  <si>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</si>
  <si>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</si>
  <si>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</si>
  <si>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</si>
  <si>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</si>
  <si>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</si>
  <si>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</si>
  <si>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</si>
  <si>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</si>
  <si>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</si>
  <si>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</si>
  <si>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</si>
  <si>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</si>
  <si>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</si>
  <si>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</si>
  <si>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</si>
  <si>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</si>
  <si>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</si>
  <si>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</si>
  <si>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</si>
  <si>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</si>
  <si>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</si>
  <si>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</si>
  <si>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</si>
  <si>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</si>
  <si>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</si>
  <si>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</si>
  <si>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</si>
  <si>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</si>
  <si>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</si>
  <si>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</si>
  <si>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</si>
  <si>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</si>
  <si>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</si>
  <si>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</si>
  <si>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</si>
  <si>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</si>
  <si>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</si>
  <si>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</si>
  <si>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</si>
  <si>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</si>
  <si>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</si>
  <si>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</si>
  <si>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</si>
  <si>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</si>
  <si>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</si>
  <si>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</si>
  <si>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</si>
  <si>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</si>
  <si>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</si>
  <si>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</si>
  <si>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</si>
  <si>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</si>
  <si>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</si>
  <si>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</si>
  <si>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</si>
  <si>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</si>
  <si>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</si>
  <si>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</si>
  <si>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</si>
  <si>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</si>
  <si>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</si>
  <si>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</si>
  <si>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</si>
  <si>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</si>
  <si>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</si>
  <si>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</si>
  <si>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</si>
  <si>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</si>
  <si>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</si>
  <si>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</si>
  <si>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</si>
  <si>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</si>
  <si>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</si>
  <si>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</si>
  <si>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</si>
  <si>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</si>
  <si>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</si>
  <si>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</si>
  <si>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</si>
  <si>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</si>
  <si>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</si>
  <si>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</si>
  <si>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</si>
  <si>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</si>
  <si>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</si>
  <si>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</si>
  <si>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</si>
  <si>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</si>
  <si>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</si>
  <si>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</si>
  <si>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</si>
  <si>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</si>
  <si>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</si>
  <si>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</si>
  <si>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</si>
  <si>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</si>
  <si>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</si>
  <si>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</si>
  <si>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</si>
  <si>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</si>
  <si>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</si>
  <si>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</si>
  <si>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</si>
  <si>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</si>
  <si>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</si>
  <si>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</si>
  <si>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</si>
  <si>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</si>
  <si>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</si>
  <si>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</si>
  <si>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</si>
  <si>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</si>
  <si>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</si>
  <si>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</si>
  <si>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</si>
  <si>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</si>
  <si>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</si>
  <si>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</si>
  <si>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</si>
  <si>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</si>
  <si>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</si>
  <si>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</si>
  <si>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</si>
  <si>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</si>
  <si>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</si>
  <si>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</si>
  <si>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</si>
  <si>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</si>
  <si>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</si>
  <si>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</si>
  <si>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</si>
  <si>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</si>
  <si>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</si>
  <si>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</si>
  <si>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</si>
  <si>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</si>
  <si>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</si>
  <si>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</si>
  <si>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</si>
  <si>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</si>
  <si>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</si>
  <si>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</si>
  <si>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</si>
  <si>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</si>
  <si>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</si>
  <si>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</si>
  <si>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</si>
  <si>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</si>
  <si>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</si>
  <si>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</si>
  <si>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</si>
  <si>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</si>
  <si>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</si>
  <si>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</si>
  <si>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</si>
  <si>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</si>
  <si>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</si>
  <si>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</si>
  <si>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</si>
  <si>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</si>
  <si>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</si>
  <si>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</si>
  <si>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</si>
  <si>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</si>
  <si>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</si>
  <si>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</si>
  <si>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</si>
  <si>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</si>
  <si>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</si>
  <si>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</si>
  <si>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</si>
  <si>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</si>
  <si>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</si>
  <si>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</si>
  <si>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</si>
  <si>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</si>
  <si>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</si>
  <si>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</si>
  <si>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</si>
  <si>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</si>
  <si>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</si>
  <si>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</si>
  <si>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</si>
  <si>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</si>
  <si>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</si>
  <si>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</si>
  <si>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</si>
  <si>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</si>
  <si>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</si>
  <si>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</si>
  <si>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</si>
  <si>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</si>
  <si>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</si>
  <si>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</si>
  <si>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</si>
  <si>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</si>
  <si>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</si>
  <si>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</si>
  <si>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</si>
  <si>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</si>
  <si>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</si>
  <si>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</si>
  <si>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</si>
  <si>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</si>
  <si>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</si>
  <si>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</si>
  <si>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</si>
  <si>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</si>
  <si>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</si>
  <si>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</si>
  <si>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</si>
  <si>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</si>
  <si>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</si>
  <si>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</si>
  <si>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</si>
  <si>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</si>
  <si>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</si>
  <si>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</si>
  <si>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</si>
  <si>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</si>
  <si>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</si>
  <si>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</si>
  <si>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</si>
  <si>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</si>
  <si>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</si>
  <si>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</si>
  <si>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</si>
  <si>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</si>
  <si>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</si>
  <si>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</si>
  <si>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</si>
  <si>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</si>
  <si>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</si>
  <si>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</si>
  <si>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</si>
  <si>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</si>
  <si>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</si>
  <si>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</si>
  <si>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</si>
  <si>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</si>
  <si>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</si>
  <si>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</si>
  <si>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</si>
  <si>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</si>
  <si>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</si>
  <si>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</si>
  <si>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</si>
  <si>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</si>
  <si>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</si>
  <si>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</si>
  <si>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</si>
  <si>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</si>
  <si>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</si>
  <si>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</si>
  <si>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</si>
  <si>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</si>
  <si>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</si>
  <si>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</si>
  <si>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</si>
  <si>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</si>
  <si>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</si>
  <si>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</si>
  <si>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</si>
  <si>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</si>
  <si>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</si>
  <si>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</si>
  <si>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</si>
  <si>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</si>
  <si>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</si>
  <si>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</si>
  <si>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</si>
  <si>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</si>
  <si>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</si>
  <si>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</si>
  <si>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</si>
  <si>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</si>
  <si>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</si>
  <si>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</si>
  <si>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</si>
  <si>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</si>
  <si>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</si>
  <si>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</si>
  <si>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</si>
  <si>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</si>
  <si>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</si>
  <si>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</si>
  <si>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</si>
  <si>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</si>
  <si>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</si>
  <si>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</si>
  <si>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</si>
  <si>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</si>
  <si>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</si>
  <si>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</si>
  <si>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</si>
  <si>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</si>
  <si>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</si>
  <si>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</si>
  <si>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</si>
  <si>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</si>
  <si>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</si>
  <si>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</si>
  <si>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</si>
  <si>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</si>
  <si>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</si>
  <si>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</si>
  <si>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</si>
  <si>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</si>
  <si>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</si>
  <si>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</si>
  <si>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</si>
  <si>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</si>
  <si>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</si>
  <si>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</si>
  <si>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</si>
  <si>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</si>
  <si>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</si>
  <si>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</si>
  <si>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</si>
  <si>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</si>
  <si>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</si>
  <si>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</si>
  <si>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</si>
  <si>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</si>
  <si>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</si>
  <si>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</si>
  <si>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</si>
  <si>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</si>
  <si>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</si>
  <si>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</si>
  <si>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</si>
  <si>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</si>
  <si>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</si>
  <si>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</si>
  <si>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</si>
  <si>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</si>
  <si>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</si>
  <si>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</si>
  <si>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</si>
  <si>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</si>
  <si>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</si>
  <si>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</si>
  <si>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</si>
  <si>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</si>
  <si>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</si>
  <si>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</si>
  <si>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</si>
  <si>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</si>
  <si>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</si>
  <si>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</si>
  <si>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</si>
  <si>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</si>
  <si>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</si>
  <si>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</si>
  <si>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</si>
  <si>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</si>
  <si>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</si>
  <si>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</si>
  <si>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</si>
  <si>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</si>
  <si>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</si>
  <si>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</si>
  <si>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</si>
  <si>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</si>
  <si>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</si>
  <si>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</si>
  <si>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</si>
  <si>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</si>
  <si>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</si>
  <si>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</si>
  <si>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</si>
  <si>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</si>
  <si>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</si>
  <si>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</si>
  <si>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</si>
  <si>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</si>
  <si>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</si>
  <si>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</si>
  <si>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</si>
  <si>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</si>
  <si>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</si>
  <si>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</si>
  <si>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</si>
  <si>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</si>
  <si>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</si>
  <si>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</si>
  <si>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</si>
  <si>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</si>
  <si>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</si>
  <si>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</si>
  <si>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</si>
  <si>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</si>
  <si>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</si>
  <si>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</si>
  <si>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</si>
  <si>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</si>
  <si>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</si>
  <si>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</si>
  <si>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</si>
  <si>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</si>
  <si>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</si>
  <si>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</si>
  <si>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</si>
  <si>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</si>
  <si>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</si>
  <si>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</si>
  <si>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</si>
  <si>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</si>
  <si>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</si>
  <si>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</si>
  <si>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</si>
  <si>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</si>
  <si>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</si>
  <si>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</si>
  <si>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</si>
  <si>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</si>
  <si>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</si>
  <si>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</si>
  <si>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</si>
  <si>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</si>
  <si>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</si>
  <si>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</si>
  <si>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</si>
  <si>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</si>
  <si>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</si>
  <si>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</si>
  <si>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</si>
  <si>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</si>
  <si>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</si>
  <si>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</si>
  <si>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</si>
  <si>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</si>
  <si>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</si>
  <si>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</si>
  <si>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</si>
  <si>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</si>
  <si>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</si>
  <si>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</si>
  <si>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</si>
  <si>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</si>
  <si>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</si>
  <si>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</si>
  <si>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</si>
  <si>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</si>
  <si>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</si>
  <si>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</si>
  <si>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</si>
  <si>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</si>
  <si>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</si>
  <si>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</si>
  <si>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</si>
  <si>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</si>
  <si>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</si>
  <si>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</si>
  <si>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</si>
  <si>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</si>
  <si>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</si>
  <si>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</si>
  <si>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</si>
  <si>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</si>
  <si>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</si>
  <si>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</si>
  <si>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</si>
  <si>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</si>
  <si>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</si>
  <si>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</si>
  <si>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</si>
  <si>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</si>
  <si>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</si>
  <si>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</si>
  <si>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</si>
  <si>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</si>
  <si>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</si>
  <si>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</si>
  <si>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</si>
  <si>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</si>
  <si>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</si>
  <si>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</si>
  <si>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</si>
  <si>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</si>
  <si>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</si>
  <si>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</si>
  <si>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</si>
  <si>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</si>
  <si>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</si>
  <si>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</si>
  <si>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</si>
  <si>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</si>
  <si>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</si>
  <si>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</si>
  <si>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</si>
  <si>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</si>
  <si>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</si>
  <si>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</si>
  <si>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</si>
  <si>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</si>
  <si>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</si>
  <si>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</si>
  <si>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</si>
  <si>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</si>
  <si>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</si>
  <si>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</si>
  <si>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</si>
  <si>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</si>
  <si>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</si>
  <si>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</si>
  <si>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</si>
  <si>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</si>
  <si>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</si>
  <si>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</si>
  <si>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</si>
  <si>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</si>
  <si>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</si>
  <si>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</si>
  <si>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</si>
  <si>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</si>
  <si>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</si>
  <si>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</si>
  <si>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</si>
  <si>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</si>
  <si>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</si>
  <si>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</si>
  <si>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</si>
  <si>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</si>
  <si>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</si>
  <si>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</si>
  <si>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</si>
  <si>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</si>
  <si>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</si>
  <si>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</si>
  <si>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</si>
  <si>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</si>
  <si>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</si>
  <si>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</si>
  <si>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</si>
  <si>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</si>
  <si>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</si>
  <si>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</si>
  <si>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</si>
  <si>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</si>
  <si>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</si>
  <si>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</si>
  <si>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</si>
  <si>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</si>
  <si>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</si>
  <si>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</si>
  <si>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</si>
  <si>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</si>
  <si>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</si>
  <si>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</si>
  <si>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</si>
  <si>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</si>
  <si>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</si>
  <si>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</si>
  <si>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</si>
  <si>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</si>
  <si>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</si>
  <si>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</si>
  <si>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</si>
  <si>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</si>
  <si>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</si>
  <si>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</si>
  <si>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</si>
  <si>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</si>
  <si>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</si>
  <si>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</si>
  <si>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</si>
  <si>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</si>
  <si>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</si>
  <si>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</si>
  <si>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</si>
  <si>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</si>
  <si>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</si>
  <si>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</si>
  <si>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</si>
  <si>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</si>
  <si>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</si>
  <si>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</si>
  <si>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</si>
  <si>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</si>
  <si>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</si>
  <si>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</si>
  <si>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</si>
  <si>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</si>
  <si>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</si>
  <si>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</si>
  <si>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</si>
  <si>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</si>
  <si>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</si>
  <si>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</si>
  <si>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</si>
  <si>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</si>
  <si>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</si>
  <si>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</si>
  <si>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</si>
  <si>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</si>
  <si>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</si>
  <si>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</si>
  <si>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</si>
  <si>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</si>
  <si>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</si>
  <si>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</si>
  <si>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</si>
  <si>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</si>
  <si>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</si>
  <si>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</si>
  <si>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</si>
  <si>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</si>
  <si>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</si>
  <si>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</si>
  <si>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</si>
  <si>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</si>
  <si>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</si>
  <si>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</si>
  <si>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</si>
  <si>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</si>
  <si>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</si>
  <si>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</si>
  <si>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</si>
  <si>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</si>
  <si>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</si>
  <si>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</si>
  <si>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</si>
  <si>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</si>
  <si>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</si>
  <si>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</si>
  <si>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</si>
  <si>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</si>
  <si>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</si>
  <si>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</si>
  <si>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</si>
  <si>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</si>
  <si>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</si>
  <si>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</si>
  <si>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</si>
  <si>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</si>
  <si>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</si>
  <si>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</si>
  <si>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</si>
  <si>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</si>
  <si>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</si>
  <si>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</si>
  <si>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</si>
  <si>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</si>
  <si>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</si>
  <si>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</si>
  <si>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</si>
  <si>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</si>
  <si>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</si>
  <si>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</si>
  <si>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</si>
  <si>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</si>
  <si>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</si>
  <si>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</si>
  <si>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</si>
  <si>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</si>
  <si>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</si>
  <si>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</si>
  <si>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</si>
  <si>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</si>
  <si>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</si>
  <si>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</si>
  <si>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</si>
  <si>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</si>
  <si>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</si>
  <si>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</si>
  <si>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</si>
  <si>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</si>
  <si>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</si>
  <si>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</si>
  <si>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</si>
  <si>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</si>
  <si>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</si>
  <si>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</si>
  <si>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</si>
  <si>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</si>
  <si>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</si>
  <si>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</si>
  <si>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</si>
  <si>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</si>
  <si>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</si>
  <si>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</si>
  <si>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</si>
  <si>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</si>
  <si>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</si>
  <si>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</si>
  <si>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</si>
  <si>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</si>
  <si>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</si>
  <si>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</si>
  <si>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</si>
  <si>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</si>
  <si>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</si>
  <si>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</si>
  <si>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</si>
  <si>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</si>
  <si>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</si>
  <si>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</si>
  <si>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</si>
  <si>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</si>
  <si>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</si>
  <si>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</si>
  <si>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</si>
  <si>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</si>
  <si>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</si>
  <si>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</si>
  <si>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</si>
  <si>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</si>
  <si>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</si>
  <si>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</si>
  <si>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</si>
  <si>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</si>
  <si>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</si>
  <si>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</si>
  <si>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</si>
  <si>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</si>
  <si>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</si>
  <si>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</si>
  <si>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</si>
  <si>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</si>
  <si>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</si>
  <si>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</si>
  <si>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</si>
  <si>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</si>
  <si>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</si>
  <si>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</si>
  <si>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</si>
  <si>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</si>
  <si>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</si>
  <si>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</si>
  <si>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</si>
  <si>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</si>
  <si>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</si>
  <si>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</si>
  <si>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</si>
  <si>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</si>
  <si>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</si>
  <si>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</si>
  <si>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</si>
  <si>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</si>
  <si>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</si>
  <si>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</si>
  <si>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</si>
  <si>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</si>
  <si>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</si>
  <si>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</si>
  <si>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</si>
  <si>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</si>
  <si>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</si>
  <si>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</si>
  <si>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</si>
  <si>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</si>
  <si>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</si>
  <si>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</si>
  <si>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</si>
  <si>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</si>
  <si>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</si>
  <si>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</si>
  <si>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</si>
  <si>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</si>
  <si>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</si>
  <si>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</si>
  <si>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</si>
  <si>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</si>
  <si>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</si>
  <si>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</si>
  <si>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</si>
  <si>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</si>
  <si>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</si>
  <si>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</si>
  <si>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</si>
  <si>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</si>
  <si>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</si>
  <si>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</si>
  <si>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</si>
  <si>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</si>
  <si>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</si>
  <si>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</si>
  <si>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</si>
  <si>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</si>
  <si>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</si>
  <si>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</si>
  <si>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</si>
  <si>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</si>
  <si>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</si>
  <si>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</si>
  <si>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</si>
  <si>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</si>
  <si>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</si>
  <si>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</si>
  <si>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</si>
  <si>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</si>
  <si>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</si>
  <si>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</si>
  <si>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</si>
  <si>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</si>
  <si>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</si>
  <si>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</si>
  <si>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</si>
  <si>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</si>
  <si>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</si>
  <si>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</si>
  <si>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</si>
  <si>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</si>
  <si>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</si>
  <si>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</si>
  <si>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</si>
  <si>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</si>
  <si>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</si>
  <si>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</si>
  <si>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</si>
  <si>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</si>
  <si>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</si>
  <si>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</si>
  <si>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</si>
  <si>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</si>
  <si>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</si>
  <si>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</si>
  <si>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</si>
  <si>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</si>
  <si>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</si>
  <si>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</si>
  <si>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</si>
  <si>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</si>
  <si>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</si>
  <si>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</si>
  <si>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</si>
  <si>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</si>
  <si>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</si>
  <si>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</si>
  <si>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</si>
  <si>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</si>
  <si>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</si>
  <si>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</si>
  <si>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</si>
  <si>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</si>
  <si>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</si>
  <si>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</si>
  <si>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</si>
  <si>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</si>
  <si>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</si>
  <si>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</si>
  <si>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</si>
  <si>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</si>
  <si>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</si>
  <si>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</si>
  <si>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</si>
  <si>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</si>
  <si>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</si>
  <si>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</si>
  <si>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</si>
  <si>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</si>
  <si>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</si>
  <si>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</si>
  <si>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</si>
  <si>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</si>
  <si>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</si>
  <si>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</si>
  <si>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</si>
  <si>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</si>
  <si>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</si>
  <si>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</si>
  <si>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</si>
  <si>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</si>
  <si>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</si>
  <si>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</si>
  <si>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</si>
  <si>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</si>
  <si>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</si>
  <si>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</si>
  <si>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</si>
  <si>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</si>
  <si>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</si>
  <si>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</si>
  <si>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</si>
  <si>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</si>
  <si>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</si>
  <si>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</si>
  <si>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</si>
  <si>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</si>
  <si>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</si>
  <si>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</si>
  <si>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</si>
  <si>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</si>
  <si>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</si>
  <si>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</si>
  <si>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</si>
  <si>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</si>
  <si>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</si>
  <si>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</si>
  <si>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</si>
  <si>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</si>
  <si>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</si>
  <si>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</si>
  <si>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</si>
  <si>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</si>
  <si>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</si>
  <si>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</si>
  <si>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</si>
  <si>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</si>
  <si>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</si>
  <si>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</si>
  <si>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</si>
  <si>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</si>
  <si>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</si>
  <si>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</si>
  <si>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</si>
  <si>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</si>
  <si>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</si>
  <si>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</si>
  <si>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</si>
  <si>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</si>
  <si>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</si>
  <si>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</si>
  <si>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</si>
  <si>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</si>
  <si>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</si>
  <si>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</si>
  <si>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</si>
  <si>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</si>
  <si>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</si>
  <si>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</si>
  <si>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</si>
  <si>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</si>
  <si>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</si>
  <si>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</si>
  <si>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</si>
  <si>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</si>
  <si>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</si>
  <si>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</si>
  <si>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</si>
  <si>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</si>
  <si>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</si>
  <si>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</si>
  <si>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</si>
  <si>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</si>
  <si>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</si>
  <si>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</si>
  <si>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</si>
  <si>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</si>
  <si>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</si>
  <si>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</si>
  <si>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</si>
  <si>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</si>
  <si>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</si>
  <si>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</si>
  <si>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</si>
  <si>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</si>
  <si>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</si>
  <si>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</si>
  <si>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</si>
  <si>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</si>
  <si>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</si>
  <si>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</si>
  <si>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</si>
  <si>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</si>
  <si>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</si>
  <si>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</si>
  <si>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</si>
  <si>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</si>
  <si>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</si>
  <si>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</si>
  <si>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</si>
  <si>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</si>
  <si>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</si>
  <si>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</si>
  <si>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</si>
  <si>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</si>
  <si>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</si>
  <si>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</si>
  <si>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</si>
  <si>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</si>
  <si>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</si>
  <si>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</si>
  <si>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</si>
  <si>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</si>
  <si>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</si>
  <si>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</si>
  <si>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</si>
  <si>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</si>
  <si>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</si>
  <si>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</si>
  <si>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</si>
  <si>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</si>
  <si>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</si>
  <si>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</si>
  <si>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</si>
  <si>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</si>
  <si>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</si>
  <si>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</si>
  <si>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</si>
  <si>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</si>
  <si>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</si>
  <si>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</si>
  <si>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</si>
  <si>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</si>
  <si>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</si>
  <si>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</si>
  <si>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</si>
  <si>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</si>
  <si>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</si>
  <si>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</si>
  <si>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</si>
  <si>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</si>
  <si>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</si>
  <si>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</si>
  <si>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</si>
  <si>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</si>
  <si>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</si>
  <si>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</si>
  <si>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</si>
  <si>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</si>
  <si>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</si>
  <si>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</si>
  <si>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</si>
  <si>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</si>
  <si>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</si>
  <si>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</si>
  <si>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</si>
  <si>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</si>
  <si>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</si>
  <si>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</si>
  <si>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</si>
  <si>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</si>
  <si>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</si>
  <si>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</si>
  <si>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</si>
  <si>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</si>
  <si>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</si>
  <si>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</si>
  <si>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</si>
  <si>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</si>
  <si>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</si>
  <si>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</si>
  <si>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</si>
  <si>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</si>
  <si>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</si>
  <si>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</si>
  <si>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</si>
  <si>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</si>
  <si>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</si>
  <si>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</si>
  <si>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</si>
  <si>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</si>
  <si>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</si>
  <si>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</si>
  <si>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</si>
  <si>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</si>
  <si>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</si>
  <si>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</si>
  <si>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</si>
  <si>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</si>
  <si>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</si>
  <si>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</si>
  <si>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</si>
  <si>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</si>
  <si>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</si>
  <si>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</si>
  <si>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</si>
  <si>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</si>
  <si>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</si>
  <si>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</si>
  <si>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</si>
  <si>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</si>
  <si>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</si>
  <si>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</si>
  <si>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</si>
  <si>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</si>
  <si>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</si>
  <si>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</si>
  <si>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</si>
  <si>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</si>
  <si>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</si>
  <si>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</si>
  <si>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</si>
  <si>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</si>
  <si>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</si>
  <si>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</si>
  <si>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</si>
  <si>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</si>
  <si>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</si>
  <si>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</si>
  <si>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</si>
  <si>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</si>
  <si>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</si>
  <si>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</si>
  <si>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</si>
  <si>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</si>
  <si>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</si>
  <si>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</si>
  <si>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</si>
  <si>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</si>
  <si>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</si>
  <si>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</si>
  <si>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</si>
  <si>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</si>
  <si>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</si>
  <si>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</si>
  <si>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</si>
  <si>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</si>
  <si>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</si>
  <si>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</si>
  <si>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</si>
  <si>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</si>
  <si>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</si>
  <si>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</si>
  <si>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</si>
  <si>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</si>
  <si>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</si>
  <si>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</si>
  <si>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</si>
  <si>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</si>
  <si>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</si>
  <si>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</si>
  <si>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</si>
  <si>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</si>
  <si>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</si>
  <si>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</si>
  <si>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</si>
  <si>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</si>
  <si>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</si>
  <si>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</si>
  <si>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</si>
  <si>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</si>
  <si>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</si>
  <si>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</si>
  <si>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</si>
  <si>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</si>
  <si>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</si>
  <si>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</si>
  <si>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</si>
  <si>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</si>
  <si>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</si>
  <si>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</si>
  <si>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</si>
  <si>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</si>
  <si>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</si>
  <si>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</si>
  <si>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</si>
  <si>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</si>
  <si>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</si>
  <si>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</si>
  <si>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</si>
  <si>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</si>
  <si>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</si>
  <si>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</si>
  <si>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</si>
  <si>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</si>
  <si>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</si>
  <si>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</si>
  <si>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</si>
  <si>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</si>
  <si>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</si>
  <si>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</si>
  <si>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</si>
  <si>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</si>
  <si>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</si>
  <si>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</si>
  <si>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</si>
  <si>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</si>
  <si>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</si>
  <si>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</si>
  <si>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</si>
  <si>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</si>
  <si>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</si>
  <si>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</si>
  <si>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</si>
  <si>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</si>
  <si>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</si>
  <si>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</si>
  <si>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</si>
  <si>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</si>
  <si>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</si>
  <si>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</si>
  <si>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</si>
  <si>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</si>
  <si>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</si>
  <si>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</si>
  <si>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</si>
  <si>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</si>
  <si>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</si>
  <si>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</si>
  <si>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</si>
  <si>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</si>
  <si>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</si>
  <si>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</si>
  <si>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</si>
  <si>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</si>
  <si>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</si>
  <si>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</si>
  <si>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</si>
  <si>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</si>
  <si>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</si>
  <si>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</si>
  <si>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</si>
  <si>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</si>
  <si>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</si>
  <si>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</si>
  <si>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</si>
  <si>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</si>
  <si>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</si>
  <si>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</si>
  <si>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</si>
  <si>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</si>
  <si>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</si>
  <si>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</si>
  <si>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</si>
  <si>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</si>
  <si>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</si>
  <si>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</si>
  <si>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</si>
  <si>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</si>
  <si>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</si>
  <si>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</si>
  <si>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</si>
  <si>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</si>
  <si>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</si>
  <si>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</si>
  <si>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</si>
  <si>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</si>
  <si>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</si>
  <si>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</si>
  <si>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</si>
  <si>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</si>
  <si>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</si>
  <si>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</si>
  <si>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</si>
  <si>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</si>
  <si>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</si>
  <si>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</si>
  <si>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</si>
  <si>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</si>
  <si>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</si>
  <si>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</si>
  <si>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</si>
  <si>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</si>
  <si>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</si>
  <si>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</si>
  <si>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</si>
  <si>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</si>
  <si>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</si>
  <si>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</si>
  <si>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</si>
  <si>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</si>
  <si>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</si>
  <si>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</si>
  <si>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</si>
  <si>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</si>
  <si>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</si>
  <si>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</si>
  <si>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</si>
  <si>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</si>
  <si>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</si>
  <si>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</si>
  <si>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</si>
  <si>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</si>
  <si>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</si>
  <si>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</si>
  <si>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</si>
  <si>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</si>
  <si>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</si>
  <si>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</si>
  <si>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</si>
  <si>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</si>
  <si>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</si>
  <si>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</si>
  <si>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</si>
  <si>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</si>
  <si>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</si>
  <si>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</si>
  <si>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</si>
  <si>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</si>
  <si>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</si>
  <si>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</si>
  <si>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</si>
  <si>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</si>
  <si>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</si>
  <si>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</si>
  <si>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</si>
  <si>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</si>
  <si>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</si>
  <si>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</si>
  <si>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</si>
  <si>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</si>
  <si>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</si>
  <si>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</si>
  <si>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</si>
  <si>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</si>
  <si>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</si>
  <si>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</si>
  <si>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</si>
  <si>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</si>
  <si>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</si>
  <si>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</si>
  <si>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</si>
  <si>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</si>
  <si>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</si>
  <si>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</si>
  <si>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</si>
  <si>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</si>
  <si>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</si>
  <si>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</si>
  <si>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</si>
  <si>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</si>
  <si>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</si>
  <si>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</si>
  <si>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</si>
  <si>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</si>
  <si>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</si>
  <si>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</si>
  <si>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</si>
  <si>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</si>
  <si>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</si>
  <si>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</si>
  <si>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</si>
  <si>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</si>
  <si>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</si>
  <si>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</si>
  <si>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</si>
  <si>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</si>
  <si>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</si>
  <si>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</si>
  <si>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</si>
  <si>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</si>
  <si>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</si>
  <si>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</si>
  <si>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</si>
  <si>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</si>
  <si>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</si>
  <si>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</si>
  <si>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</si>
  <si>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</si>
  <si>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</si>
  <si>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</si>
  <si>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</si>
  <si>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</si>
  <si>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</si>
  <si>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</si>
  <si>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</si>
  <si>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</si>
  <si>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</si>
  <si>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</si>
  <si>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</si>
  <si>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</si>
  <si>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</si>
  <si>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</si>
  <si>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</si>
  <si>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</si>
  <si>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</si>
  <si>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</si>
  <si>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</si>
  <si>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</si>
  <si>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</si>
  <si>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</si>
  <si>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</si>
  <si>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</si>
  <si>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</si>
  <si>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</si>
  <si>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</si>
  <si>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</si>
  <si>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</si>
  <si>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</si>
  <si>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</si>
  <si>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</si>
  <si>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</si>
  <si>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</si>
  <si>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</si>
  <si>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</si>
  <si>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</si>
  <si>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</si>
  <si>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</si>
  <si>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</si>
  <si>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</si>
  <si>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</si>
  <si>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</si>
  <si>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</si>
  <si>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</si>
  <si>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</si>
  <si>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</si>
  <si>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</si>
  <si>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</si>
  <si>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</si>
  <si>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</si>
  <si>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</si>
  <si>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</si>
  <si>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</si>
  <si>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</si>
  <si>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</si>
  <si>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</si>
  <si>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</si>
  <si>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</si>
  <si>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</si>
  <si>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</si>
  <si>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</si>
  <si>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</si>
  <si>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</si>
  <si>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</si>
  <si>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</si>
  <si>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</si>
  <si>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</si>
  <si>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</si>
  <si>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</si>
  <si>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</si>
  <si>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</si>
  <si>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</si>
  <si>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</si>
  <si>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</si>
  <si>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</si>
  <si>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</si>
  <si>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</si>
  <si>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</si>
  <si>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</si>
  <si>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</si>
  <si>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</si>
  <si>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</si>
  <si>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</si>
  <si>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</si>
  <si>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</si>
  <si>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</si>
  <si>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</si>
  <si>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</si>
  <si>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</si>
  <si>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</si>
  <si>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</si>
  <si>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</si>
  <si>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</si>
  <si>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</si>
  <si>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</si>
  <si>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</si>
  <si>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</si>
  <si>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</si>
  <si>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</si>
  <si>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</si>
  <si>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</si>
  <si>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</si>
  <si>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</si>
  <si>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</si>
  <si>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</si>
  <si>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</si>
  <si>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</si>
  <si>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</si>
  <si>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</si>
  <si>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</si>
  <si>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</si>
  <si>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</si>
  <si>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</si>
  <si>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</si>
  <si>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</si>
  <si>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</si>
  <si>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</si>
  <si>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</si>
  <si>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</si>
  <si>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</si>
  <si>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</si>
  <si>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</si>
  <si>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</si>
  <si>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</si>
  <si>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</si>
  <si>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</si>
  <si>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</si>
  <si>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</si>
  <si>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</si>
  <si>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</si>
  <si>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</si>
  <si>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</si>
  <si>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</si>
  <si>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</si>
  <si>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</si>
  <si>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</si>
  <si>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</si>
  <si>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</si>
  <si>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</si>
  <si>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</si>
  <si>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</si>
  <si>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</si>
  <si>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</si>
  <si>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</si>
  <si>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</si>
  <si>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</si>
  <si>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</si>
  <si>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</si>
  <si>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</si>
  <si>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</si>
  <si>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</si>
  <si>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</si>
  <si>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</si>
  <si>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</si>
  <si>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</si>
  <si>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</si>
  <si>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</si>
  <si>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</si>
  <si>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</si>
  <si>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</si>
  <si>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</si>
  <si>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</si>
  <si>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</si>
  <si>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</si>
  <si>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</si>
  <si>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</si>
  <si>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</si>
  <si>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</si>
  <si>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</si>
  <si>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</si>
  <si>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</si>
  <si>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</si>
  <si>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</si>
  <si>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</si>
  <si>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</si>
  <si>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</si>
  <si>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</si>
  <si>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</si>
  <si>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</si>
  <si>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</si>
  <si>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</si>
  <si>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</si>
  <si>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</si>
  <si>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</si>
  <si>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</si>
  <si>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</si>
  <si>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</si>
  <si>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</si>
  <si>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</si>
  <si>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</si>
  <si>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</si>
  <si>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</si>
  <si>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</si>
  <si>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</si>
  <si>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</si>
  <si>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</si>
  <si>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</si>
  <si>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</si>
  <si>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</si>
  <si>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</si>
  <si>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</si>
  <si>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</si>
  <si>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</si>
  <si>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</si>
  <si>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</si>
  <si>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</si>
  <si>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</si>
  <si>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</si>
  <si>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</si>
  <si>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</si>
  <si>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</si>
  <si>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</si>
  <si>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</si>
  <si>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</si>
  <si>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</si>
  <si>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</si>
  <si>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</si>
  <si>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</si>
  <si>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</si>
  <si>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</si>
  <si>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</si>
  <si>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</si>
  <si>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</si>
  <si>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</si>
  <si>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</si>
  <si>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</si>
  <si>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</si>
  <si>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</si>
  <si>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</si>
  <si>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</si>
  <si>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</si>
  <si>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</si>
  <si>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</si>
  <si>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</si>
  <si>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</si>
  <si>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</si>
  <si>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</si>
  <si>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</si>
  <si>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</si>
  <si>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</si>
  <si>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</si>
  <si>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</si>
  <si>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</si>
  <si>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</si>
  <si>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</si>
  <si>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</si>
  <si>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</si>
  <si>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</si>
  <si>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</si>
  <si>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</si>
  <si>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</si>
  <si>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</si>
  <si>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</si>
  <si>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</si>
  <si>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</si>
  <si>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</si>
  <si>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</si>
  <si>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</si>
  <si>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</si>
  <si>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</si>
  <si>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</si>
  <si>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</si>
  <si>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</si>
  <si>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</si>
  <si>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</si>
  <si>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</si>
  <si>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</si>
  <si>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</si>
  <si>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</si>
  <si>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</si>
  <si>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</si>
  <si>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</si>
  <si>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</si>
  <si>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</si>
  <si>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</si>
  <si>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</si>
  <si>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</si>
  <si>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</si>
  <si>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</si>
  <si>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</si>
  <si>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</si>
  <si>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</si>
  <si>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</si>
  <si>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</si>
  <si>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</si>
  <si>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</si>
  <si>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</si>
  <si>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</si>
  <si>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</si>
  <si>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</si>
  <si>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</si>
  <si>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</si>
  <si>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</si>
  <si>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</si>
  <si>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</si>
  <si>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</si>
  <si>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</si>
  <si>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</si>
  <si>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</si>
  <si>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</si>
  <si>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</si>
  <si>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</si>
  <si>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</si>
  <si>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</si>
  <si>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</si>
  <si>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</si>
  <si>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</si>
  <si>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</si>
  <si>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</si>
  <si>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</si>
  <si>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</si>
  <si>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</si>
  <si>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</si>
  <si>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</si>
  <si>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</si>
  <si>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</si>
  <si>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</si>
  <si>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</si>
  <si>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</si>
  <si>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</si>
  <si>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</si>
  <si>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</si>
  <si>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</si>
  <si>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</si>
  <si>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</si>
  <si>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</si>
  <si>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</si>
  <si>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</si>
  <si>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</si>
  <si>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</si>
  <si>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</si>
  <si>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</si>
  <si>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</si>
  <si>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</si>
  <si>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</si>
  <si>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</si>
  <si>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</si>
  <si>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</si>
  <si>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</si>
  <si>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</si>
  <si>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</si>
  <si>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</si>
  <si>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</si>
  <si>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</si>
  <si>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</si>
  <si>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</si>
  <si>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</si>
  <si>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</si>
  <si>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</si>
  <si>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</si>
  <si>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</si>
  <si>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</si>
  <si>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</si>
  <si>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</si>
  <si>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</si>
  <si>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</si>
  <si>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</si>
  <si>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</si>
  <si>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</si>
  <si>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</si>
  <si>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</si>
  <si>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</si>
  <si>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</si>
  <si>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</si>
  <si>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</si>
  <si>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</si>
  <si>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</si>
  <si>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</si>
  <si>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</si>
  <si>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</si>
  <si>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</si>
  <si>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</si>
  <si>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</si>
  <si>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</si>
  <si>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</si>
  <si>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</si>
  <si>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</si>
  <si>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</si>
  <si>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</si>
  <si>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</si>
  <si>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</si>
  <si>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</si>
  <si>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</si>
  <si>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</si>
  <si>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</si>
  <si>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</si>
  <si>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</si>
  <si>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</si>
  <si>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</si>
  <si>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</si>
  <si>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</si>
  <si>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</si>
  <si>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</si>
  <si>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</si>
  <si>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</si>
  <si>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</si>
  <si>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</si>
  <si>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</si>
  <si>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</si>
  <si>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</si>
  <si>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</si>
  <si>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</si>
  <si>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</si>
  <si>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</si>
  <si>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</si>
  <si>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</si>
  <si>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</si>
  <si>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</si>
  <si>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</si>
  <si>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</si>
  <si>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</si>
  <si>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</si>
  <si>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</si>
  <si>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</si>
  <si>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</si>
  <si>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</si>
  <si>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</si>
  <si>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</si>
  <si>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</si>
  <si>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</si>
  <si>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</si>
  <si>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</si>
  <si>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</si>
  <si>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</si>
  <si>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</si>
  <si>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</si>
  <si>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</si>
  <si>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</si>
  <si>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</si>
  <si>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</si>
  <si>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</si>
  <si>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</si>
  <si>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</si>
  <si>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</si>
  <si>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</si>
  <si>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</si>
  <si>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</si>
  <si>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</si>
  <si>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</si>
  <si>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</si>
  <si>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</si>
  <si>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</si>
  <si>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</si>
  <si>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</si>
  <si>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</si>
  <si>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</si>
  <si>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</si>
  <si>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</si>
  <si>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</si>
  <si>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</si>
  <si>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</si>
  <si>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</si>
  <si>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</si>
  <si>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</si>
  <si>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</si>
  <si>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</si>
  <si>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</si>
  <si>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</si>
  <si>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</si>
  <si>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</si>
  <si>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</si>
  <si>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</si>
  <si>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</si>
  <si>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</si>
  <si>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</si>
  <si>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</si>
  <si>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</si>
  <si>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</si>
  <si>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</si>
  <si>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</si>
  <si>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</si>
  <si>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</si>
  <si>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</si>
  <si>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</si>
  <si>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</si>
  <si>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</si>
  <si>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</si>
  <si>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</si>
  <si>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</si>
  <si>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</si>
  <si>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</si>
  <si>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</si>
  <si>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</si>
  <si>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</si>
  <si>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</si>
  <si>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</si>
  <si>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</si>
  <si>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</si>
  <si>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</si>
  <si>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</si>
  <si>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</si>
  <si>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</si>
  <si>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</si>
  <si>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</si>
  <si>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</si>
  <si>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</si>
  <si>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</si>
  <si>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</si>
  <si>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</si>
  <si>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</si>
  <si>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</si>
  <si>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</si>
  <si>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</si>
  <si>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</si>
  <si>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</si>
  <si>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</si>
  <si>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</si>
  <si>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</si>
  <si>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</si>
  <si>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</si>
  <si>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</si>
  <si>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</si>
  <si>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</si>
  <si>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</si>
  <si>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</si>
  <si>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</si>
  <si>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</si>
  <si>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</si>
  <si>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</si>
  <si>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</si>
  <si>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</si>
  <si>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</si>
  <si>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</si>
  <si>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</si>
  <si>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</si>
  <si>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</si>
  <si>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</si>
  <si>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</si>
  <si>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</si>
  <si>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</si>
  <si>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</si>
  <si>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</si>
  <si>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</si>
  <si>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</si>
  <si>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</si>
  <si>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</si>
  <si>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</si>
  <si>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</si>
  <si>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</si>
  <si>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</si>
  <si>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</si>
  <si>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</si>
  <si>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</si>
  <si>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</si>
  <si>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</si>
  <si>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</si>
  <si>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</si>
  <si>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</si>
  <si>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</si>
  <si>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</si>
  <si>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</si>
  <si>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</si>
  <si>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</si>
  <si>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</si>
  <si>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</si>
  <si>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</si>
  <si>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</si>
  <si>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</si>
  <si>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</si>
  <si>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</si>
  <si>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</si>
  <si>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</si>
  <si>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</si>
  <si>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</si>
  <si>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</si>
  <si>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</si>
  <si>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</si>
  <si>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</si>
  <si>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</si>
  <si>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</si>
  <si>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</si>
  <si>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</si>
  <si>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</si>
  <si>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</si>
  <si>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</si>
  <si>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</si>
  <si>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</si>
  <si>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</si>
  <si>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</si>
  <si>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</si>
  <si>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</si>
  <si>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</si>
  <si>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</si>
  <si>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</si>
  <si>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</si>
  <si>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</si>
  <si>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</si>
  <si>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</si>
  <si>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</si>
  <si>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</si>
  <si>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</si>
  <si>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</si>
  <si>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</si>
  <si>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</si>
  <si>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</si>
  <si>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</si>
  <si>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</si>
  <si>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</si>
  <si>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</si>
  <si>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</si>
  <si>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</si>
  <si>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</si>
  <si>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</si>
  <si>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</si>
  <si>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</si>
  <si>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</si>
  <si>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</si>
  <si>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</si>
  <si>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</si>
  <si>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</si>
  <si>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</si>
  <si>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</si>
  <si>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</si>
  <si>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</si>
  <si>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</si>
  <si>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</si>
  <si>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</si>
  <si>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</si>
  <si>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</si>
  <si>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</si>
  <si>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</si>
  <si>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</si>
  <si>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</si>
  <si>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</si>
  <si>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</si>
  <si>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</si>
  <si>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</si>
  <si>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</si>
  <si>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</si>
  <si>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</si>
  <si>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</si>
  <si>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</si>
  <si>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</si>
  <si>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</si>
  <si>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</si>
  <si>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</si>
  <si>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</si>
  <si>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</si>
  <si>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</si>
  <si>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</si>
  <si>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</si>
  <si>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</si>
  <si>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</si>
  <si>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</si>
  <si>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</si>
  <si>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</si>
  <si>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</si>
  <si>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</si>
  <si>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</si>
  <si>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</si>
  <si>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</si>
  <si>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</si>
  <si>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</si>
  <si>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</si>
  <si>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</si>
  <si>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</si>
  <si>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</si>
  <si>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</si>
  <si>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</si>
  <si>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</si>
  <si>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</si>
  <si>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</si>
  <si>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</si>
  <si>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</si>
  <si>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</si>
  <si>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</si>
  <si>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</si>
  <si>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</si>
  <si>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</si>
  <si>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</si>
  <si>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</si>
  <si>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</si>
  <si>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</si>
  <si>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</si>
  <si>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</si>
  <si>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</si>
  <si>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</si>
  <si>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</si>
  <si>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</si>
  <si>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</si>
  <si>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</si>
  <si>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</si>
  <si>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</si>
  <si>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</si>
  <si>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</si>
  <si>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</si>
  <si>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</si>
  <si>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</si>
  <si>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</si>
  <si>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</si>
  <si>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</si>
  <si>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</si>
  <si>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</si>
  <si>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</si>
  <si>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</si>
  <si>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</si>
  <si>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</si>
  <si>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</si>
  <si>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</si>
  <si>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</si>
  <si>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</si>
  <si>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</si>
  <si>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</si>
  <si>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</si>
  <si>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</si>
  <si>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</si>
  <si>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</si>
  <si>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</si>
  <si>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</si>
  <si>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</si>
  <si>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</si>
  <si>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</si>
  <si>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</si>
  <si>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</si>
  <si>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</si>
  <si>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</si>
  <si>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</si>
  <si>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</si>
  <si>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</si>
  <si>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</si>
  <si>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</si>
  <si>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</si>
  <si>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</si>
  <si>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</si>
  <si>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</si>
  <si>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</si>
  <si>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</si>
  <si>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</si>
  <si>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</si>
  <si>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</si>
  <si>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</si>
  <si>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</si>
  <si>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</si>
  <si>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</si>
  <si>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</si>
  <si>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</si>
  <si>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</si>
  <si>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</si>
  <si>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</si>
  <si>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</si>
  <si>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</si>
  <si>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</si>
  <si>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</si>
  <si>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</si>
  <si>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</si>
  <si>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</si>
  <si>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</si>
  <si>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</si>
  <si>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</si>
  <si>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</si>
  <si>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</si>
  <si>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</si>
  <si>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</si>
  <si>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</si>
  <si>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</si>
  <si>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</si>
  <si>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</si>
  <si>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</si>
  <si>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</si>
  <si>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</si>
  <si>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</si>
  <si>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</si>
  <si>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</si>
  <si>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</si>
  <si>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</si>
  <si>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</si>
  <si>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</si>
  <si>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</si>
  <si>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</si>
  <si>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</si>
  <si>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</si>
  <si>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</si>
  <si>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</si>
  <si>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</si>
  <si>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</si>
  <si>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</si>
  <si>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</si>
  <si>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</si>
  <si>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</si>
  <si>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</si>
  <si>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</si>
  <si>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</si>
  <si>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</si>
  <si>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</si>
  <si>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</si>
  <si>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</si>
  <si>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</si>
  <si>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</si>
  <si>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</si>
  <si>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</si>
  <si>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</si>
  <si>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</si>
  <si>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</si>
  <si>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</si>
  <si>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</si>
  <si>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</si>
  <si>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</si>
  <si>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</si>
  <si>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</si>
  <si>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</si>
  <si>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</si>
  <si>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</si>
  <si>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</si>
  <si>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</si>
  <si>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</si>
  <si>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</si>
  <si>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</si>
  <si>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</si>
  <si>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</si>
  <si>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</si>
  <si>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</si>
  <si>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</si>
  <si>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</si>
  <si>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</si>
  <si>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</si>
  <si>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</si>
  <si>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</si>
  <si>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</si>
  <si>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</si>
  <si>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</si>
  <si>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</si>
  <si>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</si>
  <si>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</si>
  <si>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</si>
  <si>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</si>
  <si>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</si>
  <si>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</si>
  <si>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</si>
  <si>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</si>
  <si>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</si>
  <si>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</si>
  <si>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</si>
  <si>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</si>
  <si>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</si>
  <si>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</si>
  <si>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</si>
  <si>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</si>
  <si>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</si>
  <si>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</si>
  <si>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</si>
  <si>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</si>
  <si>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</si>
  <si>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</si>
  <si>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</si>
  <si>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</si>
  <si>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</si>
  <si>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</si>
  <si>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</si>
  <si>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</si>
  <si>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</si>
  <si>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</si>
  <si>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</si>
  <si>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</si>
  <si>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</si>
  <si>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</si>
  <si>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</si>
  <si>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</si>
  <si>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</si>
  <si>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</si>
  <si>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</si>
  <si>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</si>
  <si>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</si>
  <si>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</si>
  <si>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</si>
  <si>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</si>
  <si>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</si>
  <si>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</si>
  <si>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</si>
  <si>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</si>
  <si>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</si>
  <si>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</si>
  <si>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</si>
  <si>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</si>
  <si>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</si>
  <si>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</si>
  <si>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</si>
  <si>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</si>
  <si>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</si>
  <si>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</si>
  <si>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</si>
  <si>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</si>
  <si>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</si>
  <si>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</si>
  <si>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</si>
  <si>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</si>
  <si>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</si>
  <si>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</si>
  <si>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</si>
  <si>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</si>
  <si>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</si>
  <si>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</si>
  <si>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</si>
  <si>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</si>
  <si>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</si>
  <si>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</si>
  <si>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</si>
  <si>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</si>
  <si>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</si>
  <si>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</si>
  <si>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</si>
  <si>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</si>
  <si>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</si>
  <si>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</si>
  <si>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</si>
  <si>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</si>
  <si>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</si>
  <si>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</si>
  <si>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</si>
  <si>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</si>
  <si>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</si>
  <si>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</si>
  <si>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</si>
  <si>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</si>
  <si>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</si>
  <si>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</si>
  <si>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</si>
  <si>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</si>
  <si>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</si>
  <si>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</si>
  <si>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</si>
  <si>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</si>
  <si>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</si>
  <si>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</si>
  <si>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</si>
  <si>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</si>
  <si>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</si>
  <si>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</si>
  <si>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</si>
  <si>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</si>
  <si>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</si>
  <si>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</si>
  <si>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</si>
  <si>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</si>
  <si>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</si>
  <si>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</si>
  <si>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</si>
  <si>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</si>
  <si>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</si>
  <si>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</si>
  <si>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</si>
  <si>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</si>
  <si>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</si>
  <si>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</si>
  <si>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</si>
  <si>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</si>
  <si>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</si>
  <si>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</si>
  <si>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</si>
  <si>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</si>
  <si>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</si>
  <si>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</si>
  <si>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</si>
  <si>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</si>
  <si>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</si>
  <si>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</si>
  <si>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</si>
  <si>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</si>
  <si>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</si>
  <si>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</si>
  <si>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</si>
  <si>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</si>
  <si>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</si>
  <si>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</si>
  <si>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</si>
  <si>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</si>
  <si>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</si>
  <si>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</si>
  <si>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</si>
  <si>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</si>
  <si>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</si>
  <si>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</si>
  <si>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</si>
  <si>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</si>
  <si>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</si>
  <si>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</si>
  <si>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</si>
  <si>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</si>
  <si>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</si>
  <si>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</si>
  <si>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</si>
  <si>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</si>
  <si>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</si>
  <si>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</si>
  <si>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</si>
  <si>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</si>
  <si>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</si>
  <si>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</si>
  <si>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</si>
  <si>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</si>
  <si>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</si>
  <si>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</si>
  <si>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</si>
  <si>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</si>
  <si>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</si>
  <si>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</si>
  <si>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</si>
  <si>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</si>
  <si>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</si>
  <si>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</si>
  <si>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</si>
  <si>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</si>
  <si>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</si>
  <si>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</si>
  <si>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</si>
  <si>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</si>
  <si>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</si>
  <si>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</si>
  <si>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</si>
  <si>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</si>
  <si>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</si>
  <si>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</si>
  <si>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</si>
  <si>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</si>
  <si>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</si>
  <si>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</si>
  <si>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</si>
  <si>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</si>
  <si>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</si>
  <si>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</si>
  <si>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</si>
  <si>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</si>
  <si>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</si>
  <si>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</si>
  <si>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</si>
  <si>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</si>
  <si>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</si>
  <si>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</si>
  <si>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</si>
  <si>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</si>
  <si>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</si>
  <si>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</si>
  <si>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</si>
  <si>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</si>
  <si>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</si>
  <si>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</si>
  <si>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</si>
  <si>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</si>
  <si>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</si>
  <si>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</si>
  <si>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</si>
  <si>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</si>
  <si>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</si>
  <si>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</si>
  <si>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</si>
  <si>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</si>
  <si>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</si>
  <si>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</si>
  <si>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</si>
  <si>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</si>
  <si>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</si>
  <si>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</si>
  <si>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</si>
  <si>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</si>
  <si>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</si>
  <si>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</si>
  <si>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</si>
  <si>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</si>
  <si>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</si>
  <si>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</si>
  <si>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</si>
  <si>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</si>
  <si>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</si>
  <si>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</si>
  <si>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</si>
  <si>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</si>
  <si>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</si>
  <si>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</si>
  <si>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</si>
  <si>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</si>
  <si>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</si>
  <si>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</si>
  <si>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</si>
  <si>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</si>
  <si>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</si>
  <si>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</si>
  <si>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</si>
  <si>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</si>
  <si>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</si>
  <si>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</si>
  <si>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</si>
  <si>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</si>
  <si>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</si>
  <si>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</si>
  <si>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</si>
  <si>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</si>
  <si>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</si>
  <si>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</si>
  <si>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</si>
  <si>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</si>
  <si>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</si>
  <si>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</si>
  <si>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</si>
  <si>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</si>
  <si>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</si>
  <si>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</si>
  <si>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</si>
  <si>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</si>
  <si>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</si>
  <si>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</si>
  <si>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</si>
  <si>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</si>
  <si>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</si>
  <si>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</si>
  <si>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</si>
  <si>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</si>
  <si>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</si>
  <si>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</si>
  <si>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</si>
  <si>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</si>
  <si>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</si>
  <si>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</si>
  <si>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</si>
  <si>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</si>
  <si>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</si>
  <si>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</si>
  <si>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</si>
  <si>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</si>
  <si>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</si>
  <si>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</si>
  <si>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</si>
  <si>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</si>
  <si>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</si>
  <si>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</si>
  <si>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</si>
  <si>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</si>
  <si>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</si>
  <si>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</si>
  <si>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</si>
  <si>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</si>
  <si>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</si>
  <si>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</si>
  <si>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</si>
  <si>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</si>
  <si>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</si>
  <si>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</si>
  <si>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</si>
  <si>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</si>
  <si>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</si>
  <si>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</si>
  <si>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</si>
  <si>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</si>
  <si>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</si>
  <si>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</si>
  <si>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</si>
  <si>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</si>
  <si>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</si>
  <si>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</si>
  <si>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</si>
  <si>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</si>
  <si>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</si>
  <si>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</si>
  <si>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</si>
  <si>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</si>
  <si>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</si>
  <si>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</si>
  <si>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</si>
  <si>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</si>
  <si>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</si>
  <si>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</si>
  <si>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</si>
  <si>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</si>
  <si>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</si>
  <si>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</si>
  <si>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</si>
  <si>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</si>
  <si>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</si>
  <si>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</si>
  <si>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</si>
  <si>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</si>
  <si>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</si>
  <si>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</si>
  <si>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</si>
  <si>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</si>
  <si>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</si>
  <si>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</si>
  <si>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</si>
  <si>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</si>
  <si>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</si>
  <si>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</si>
  <si>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</si>
  <si>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</si>
  <si>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</si>
  <si>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</si>
  <si>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</si>
  <si>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</si>
  <si>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</si>
  <si>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</si>
  <si>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</si>
  <si>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</si>
  <si>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</si>
  <si>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</si>
  <si>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</si>
  <si>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</si>
  <si>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</si>
  <si>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</si>
  <si>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</si>
  <si>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</si>
  <si>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</si>
  <si>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</si>
  <si>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</si>
  <si>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</si>
  <si>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</si>
  <si>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</si>
  <si>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</si>
  <si>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</si>
  <si>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</si>
  <si>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</si>
  <si>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</si>
  <si>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</si>
  <si>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</si>
  <si>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</si>
  <si>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</si>
  <si>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</si>
  <si>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</si>
  <si>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</si>
  <si>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</si>
  <si>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</si>
  <si>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</si>
  <si>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</si>
  <si>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</si>
  <si>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</si>
  <si>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</si>
  <si>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</si>
  <si>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</si>
  <si>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</si>
  <si>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</si>
  <si>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</si>
  <si>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</si>
  <si>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</si>
  <si>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</si>
  <si>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</si>
  <si>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</si>
  <si>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</si>
  <si>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</si>
  <si>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</si>
  <si>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</si>
  <si>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</si>
  <si>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</si>
  <si>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</si>
  <si>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</si>
  <si>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</si>
  <si>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</si>
  <si>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</si>
  <si>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</si>
  <si>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</si>
  <si>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</si>
  <si>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</si>
  <si>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</si>
  <si>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</si>
  <si>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</si>
  <si>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</si>
  <si>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</si>
  <si>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</si>
  <si>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</si>
  <si>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</si>
  <si>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</si>
  <si>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</si>
  <si>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</si>
  <si>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</si>
  <si>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</si>
  <si>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</si>
  <si>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</si>
  <si>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</si>
  <si>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</si>
  <si>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</si>
  <si>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</si>
  <si>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</si>
  <si>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</si>
  <si>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</si>
  <si>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</si>
  <si>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</si>
  <si>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</si>
  <si>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</si>
  <si>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</si>
  <si>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</si>
  <si>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</si>
  <si>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</si>
  <si>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</si>
  <si>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</si>
  <si>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</si>
  <si>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</si>
  <si>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</si>
  <si>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</si>
  <si>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</si>
  <si>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</si>
  <si>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</si>
  <si>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</si>
  <si>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</si>
  <si>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</si>
  <si>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</si>
  <si>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</si>
  <si>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</si>
  <si>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</si>
  <si>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</si>
  <si>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</si>
  <si>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</si>
  <si>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</si>
  <si>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</si>
  <si>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</si>
  <si>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</si>
  <si>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</si>
  <si>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</si>
  <si>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</si>
  <si>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</si>
  <si>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</si>
  <si>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</si>
  <si>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</si>
  <si>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</si>
  <si>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</si>
  <si>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</si>
  <si>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</si>
  <si>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</si>
  <si>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</si>
  <si>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</si>
  <si>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</si>
  <si>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</si>
  <si>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</si>
  <si>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</si>
  <si>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</si>
  <si>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</si>
  <si>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</si>
  <si>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</si>
  <si>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</si>
  <si>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</si>
  <si>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</si>
  <si>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</si>
  <si>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</si>
  <si>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</si>
  <si>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</si>
  <si>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</si>
  <si>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</si>
  <si>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</si>
  <si>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</si>
  <si>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</si>
  <si>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</si>
  <si>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</si>
  <si>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</si>
  <si>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</si>
  <si>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</si>
  <si>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</si>
  <si>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</si>
  <si>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</si>
  <si>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</si>
  <si>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</si>
  <si>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</si>
  <si>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</si>
  <si>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</si>
  <si>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</si>
  <si>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</si>
  <si>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</si>
  <si>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</si>
  <si>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</si>
  <si>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</si>
  <si>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</si>
  <si>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</si>
  <si>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</si>
  <si>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</si>
  <si>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</si>
  <si>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</si>
  <si>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</si>
  <si>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</si>
  <si>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</si>
  <si>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</si>
  <si>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</si>
  <si>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</si>
  <si>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</si>
  <si>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</si>
  <si>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</si>
  <si>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</si>
  <si>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</si>
  <si>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</si>
  <si>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</si>
  <si>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</si>
  <si>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</si>
  <si>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</si>
  <si>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</si>
  <si>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</si>
  <si>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</si>
  <si>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</si>
  <si>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</si>
  <si>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</si>
  <si>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</si>
  <si>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</si>
  <si>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</si>
  <si>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</si>
  <si>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</si>
  <si>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</si>
  <si>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</si>
  <si>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</si>
  <si>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</si>
  <si>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</si>
  <si>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</si>
  <si>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</si>
  <si>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</si>
  <si>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</si>
  <si>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</si>
  <si>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</si>
  <si>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</si>
  <si>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</si>
  <si>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</si>
  <si>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</si>
  <si>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</si>
  <si>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</si>
  <si>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</si>
  <si>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</si>
  <si>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</si>
  <si>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</si>
  <si>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</si>
  <si>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</si>
  <si>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</si>
  <si>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</si>
  <si>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</si>
  <si>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</si>
  <si>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</si>
  <si>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</si>
  <si>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</si>
  <si>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</si>
  <si>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</si>
  <si>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</si>
  <si>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</si>
  <si>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</si>
  <si>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</si>
  <si>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</si>
  <si>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</si>
  <si>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</si>
  <si>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</si>
  <si>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</si>
  <si>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</si>
  <si>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</si>
  <si>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</si>
  <si>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</si>
  <si>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</si>
  <si>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</si>
  <si>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</si>
  <si>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</si>
  <si>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</si>
  <si>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</si>
  <si>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</si>
  <si>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</si>
  <si>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</si>
  <si>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</si>
  <si>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</si>
  <si>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</si>
  <si>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</si>
  <si>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</si>
  <si>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</si>
  <si>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</si>
  <si>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</si>
  <si>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</si>
  <si>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</si>
  <si>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</si>
  <si>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</si>
  <si>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</si>
  <si>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</si>
  <si>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</si>
  <si>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</si>
  <si>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</si>
  <si>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</si>
  <si>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</si>
  <si>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</si>
  <si>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</si>
  <si>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</si>
  <si>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</si>
  <si>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</si>
  <si>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</si>
  <si>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</si>
  <si>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</si>
  <si>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</si>
  <si>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</si>
  <si>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</si>
  <si>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</si>
  <si>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</si>
  <si>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</si>
  <si>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</si>
  <si>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</si>
  <si>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</si>
  <si>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</si>
  <si>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</si>
  <si>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</si>
  <si>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</si>
  <si>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</si>
  <si>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</si>
  <si>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</si>
  <si>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</si>
  <si>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</si>
  <si>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</si>
  <si>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</si>
  <si>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</si>
  <si>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</si>
  <si>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</si>
  <si>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</si>
  <si>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</si>
  <si>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</si>
  <si>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</si>
  <si>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</si>
  <si>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</si>
  <si>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</si>
  <si>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</si>
  <si>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</si>
  <si>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</si>
  <si>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</si>
  <si>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</si>
  <si>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</si>
  <si>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</si>
  <si>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</si>
  <si>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</si>
  <si>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</si>
  <si>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</si>
  <si>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</si>
  <si>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</si>
  <si>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</si>
  <si>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</si>
  <si>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</si>
  <si>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</si>
  <si>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</si>
  <si>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</si>
  <si>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</si>
  <si>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</si>
  <si>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</si>
  <si>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</si>
  <si>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</si>
  <si>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</si>
  <si>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</si>
  <si>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</si>
  <si>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</si>
  <si>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</si>
  <si>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</si>
  <si>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</si>
  <si>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</si>
  <si>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</si>
  <si>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</si>
  <si>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</si>
  <si>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</si>
  <si>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</si>
  <si>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</si>
  <si>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</si>
  <si>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</si>
  <si>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</si>
  <si>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</si>
  <si>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</si>
  <si>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</si>
  <si>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</si>
  <si>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</si>
  <si>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</si>
  <si>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</si>
  <si>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</si>
  <si>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</si>
  <si>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</si>
  <si>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</si>
  <si>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</si>
  <si>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</si>
  <si>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</si>
  <si>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</si>
  <si>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</si>
  <si>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</si>
  <si>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</si>
  <si>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</si>
  <si>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</si>
  <si>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</si>
  <si>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</si>
  <si>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</si>
  <si>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</si>
  <si>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</si>
  <si>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</si>
  <si>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</si>
  <si>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</si>
  <si>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</si>
  <si>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</si>
  <si>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</si>
  <si>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</si>
  <si>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</si>
  <si>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</si>
  <si>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</si>
  <si>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</si>
  <si>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</si>
  <si>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</si>
  <si>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</si>
  <si>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</si>
  <si>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</si>
  <si>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</si>
  <si>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</si>
  <si>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</si>
  <si>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</si>
  <si>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</si>
  <si>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</si>
  <si>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</si>
  <si>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</si>
  <si>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</si>
  <si>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</si>
  <si>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</si>
  <si>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</si>
  <si>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</si>
  <si>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</si>
  <si>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</si>
  <si>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</si>
  <si>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</si>
  <si>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</si>
  <si>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</si>
  <si>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</si>
  <si>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</si>
  <si>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</si>
  <si>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</si>
  <si>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</si>
  <si>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</si>
  <si>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</si>
  <si>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</si>
  <si>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</si>
  <si>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</si>
  <si>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</si>
  <si>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</si>
  <si>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</si>
  <si>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</si>
  <si>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</si>
  <si>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</si>
  <si>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</si>
  <si>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</si>
  <si>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</si>
  <si>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</si>
  <si>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</si>
  <si>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</si>
  <si>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</si>
  <si>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</si>
  <si>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</si>
  <si>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</si>
  <si>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</si>
  <si>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</si>
  <si>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</si>
  <si>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</si>
  <si>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</si>
  <si>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</si>
  <si>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</si>
  <si>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</si>
  <si>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</si>
  <si>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</si>
  <si>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</si>
  <si>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</si>
  <si>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</si>
  <si>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</si>
  <si>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</si>
  <si>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</si>
  <si>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</si>
  <si>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</si>
  <si>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</si>
  <si>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</si>
  <si>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</si>
  <si>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</si>
  <si>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</si>
  <si>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</si>
  <si>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</si>
  <si>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</si>
  <si>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</si>
  <si>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</si>
  <si>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</si>
  <si>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</si>
  <si>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</si>
  <si>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</si>
  <si>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</si>
  <si>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</si>
  <si>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</si>
  <si>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</si>
  <si>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</si>
  <si>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</si>
  <si>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</si>
  <si>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</si>
  <si>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</si>
  <si>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</si>
  <si>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</si>
  <si>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</si>
  <si>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</si>
  <si>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</si>
  <si>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</si>
  <si>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</si>
  <si>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</si>
  <si>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</si>
  <si>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</si>
  <si>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</si>
  <si>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</si>
  <si>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</si>
  <si>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</si>
  <si>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</si>
  <si>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</si>
  <si>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</si>
  <si>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</si>
  <si>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</si>
  <si>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</si>
  <si>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</si>
  <si>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</si>
  <si>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</si>
  <si>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</si>
  <si>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</si>
  <si>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</si>
  <si>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</si>
  <si>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</si>
  <si>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</si>
  <si>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</si>
  <si>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</si>
  <si>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</si>
  <si>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</si>
  <si>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</si>
  <si>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</si>
  <si>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</si>
  <si>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</si>
  <si>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</si>
  <si>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</si>
  <si>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</si>
  <si>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</si>
  <si>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</si>
  <si>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</si>
  <si>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</si>
  <si>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</si>
  <si>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</si>
  <si>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</si>
  <si>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</si>
  <si>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</si>
  <si>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</si>
  <si>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</si>
  <si>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</si>
  <si>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</si>
  <si>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</si>
  <si>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</si>
  <si>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</si>
  <si>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</si>
  <si>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</si>
  <si>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</si>
  <si>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</si>
  <si>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</si>
  <si>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</si>
  <si>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</si>
  <si>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</si>
  <si>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</si>
  <si>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</si>
  <si>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</si>
  <si>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</si>
  <si>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</si>
  <si>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</si>
  <si>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</si>
  <si>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</si>
  <si>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</si>
  <si>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</si>
  <si>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</si>
  <si>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</si>
  <si>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</si>
  <si>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</si>
  <si>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</si>
  <si>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</si>
  <si>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</si>
  <si>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</si>
  <si>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</si>
  <si>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</si>
  <si>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</si>
  <si>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</si>
  <si>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</si>
  <si>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</si>
  <si>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</si>
  <si>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</si>
  <si>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</si>
  <si>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</si>
  <si>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</si>
  <si>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</si>
  <si>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</si>
  <si>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</si>
  <si>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</si>
  <si>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</si>
  <si>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</si>
  <si>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</si>
  <si>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</si>
  <si>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</si>
  <si>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</si>
  <si>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</si>
  <si>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</si>
  <si>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</si>
  <si>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</si>
  <si>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</si>
  <si>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</si>
  <si>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</si>
  <si>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</si>
  <si>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</si>
  <si>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</si>
  <si>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</si>
  <si>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</si>
  <si>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</si>
  <si>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</si>
  <si>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</si>
  <si>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</si>
  <si>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</si>
  <si>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</si>
  <si>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</si>
  <si>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</si>
  <si>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</si>
  <si>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</si>
  <si>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</si>
  <si>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</si>
  <si>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</si>
  <si>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</si>
  <si>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</si>
  <si>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</si>
  <si>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</si>
  <si>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</si>
  <si>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</si>
  <si>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</si>
  <si>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</si>
  <si>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</si>
  <si>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</si>
  <si>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</si>
  <si>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</si>
  <si>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</si>
  <si>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</si>
  <si>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</si>
  <si>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</si>
  <si>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</si>
  <si>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</si>
  <si>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</si>
  <si>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</si>
  <si>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</si>
  <si>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</si>
  <si>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</si>
  <si>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</si>
  <si>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</si>
  <si>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</si>
  <si>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</si>
  <si>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</si>
  <si>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</si>
  <si>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</si>
  <si>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</si>
  <si>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</si>
  <si>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</si>
  <si>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</si>
  <si>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</si>
  <si>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</si>
  <si>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</si>
  <si>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</si>
  <si>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</si>
  <si>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</si>
  <si>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</si>
  <si>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</si>
  <si>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</si>
  <si>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</si>
  <si>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</si>
  <si>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</si>
  <si>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</si>
  <si>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</si>
  <si>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</si>
  <si>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</si>
  <si>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</si>
  <si>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</si>
  <si>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</si>
  <si>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</si>
  <si>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</si>
  <si>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</si>
  <si>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</si>
  <si>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</si>
  <si>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</si>
  <si>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</si>
  <si>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</si>
  <si>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</si>
  <si>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</si>
  <si>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</si>
  <si>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</si>
  <si>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</si>
  <si>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</si>
  <si>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</si>
  <si>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</si>
  <si>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</si>
  <si>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</si>
  <si>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</si>
  <si>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</si>
  <si>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</si>
  <si>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</si>
  <si>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</si>
  <si>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</si>
  <si>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</si>
  <si>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</si>
  <si>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</si>
  <si>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</si>
  <si>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</si>
  <si>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</si>
  <si>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</si>
  <si>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</si>
  <si>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</si>
  <si>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</si>
  <si>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</si>
  <si>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</si>
  <si>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</si>
  <si>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</si>
  <si>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</si>
  <si>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</si>
  <si>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</si>
  <si>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</si>
  <si>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</si>
  <si>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</si>
  <si>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</si>
  <si>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</si>
  <si>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</si>
  <si>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</si>
  <si>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</si>
  <si>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</si>
  <si>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</si>
  <si>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</si>
  <si>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</si>
  <si>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</si>
  <si>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</si>
  <si>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</si>
  <si>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</si>
  <si>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</si>
  <si>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</si>
  <si>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</si>
  <si>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</si>
  <si>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</si>
  <si>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</si>
  <si>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</si>
  <si>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</si>
  <si>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</si>
  <si>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</si>
  <si>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</si>
  <si>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</si>
  <si>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</si>
  <si>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</si>
  <si>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</si>
  <si>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</si>
  <si>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</si>
  <si>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</si>
  <si>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</si>
  <si>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</si>
  <si>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</si>
  <si>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</si>
  <si>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</si>
  <si>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</si>
  <si>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</si>
  <si>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</si>
  <si>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</si>
  <si>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</si>
  <si>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</si>
  <si>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</si>
  <si>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</si>
  <si>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</si>
  <si>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</si>
  <si>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</si>
  <si>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</si>
  <si>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</si>
  <si>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</si>
  <si>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</si>
  <si>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</si>
  <si>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</si>
  <si>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</si>
  <si>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</si>
  <si>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</si>
  <si>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</si>
  <si>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</si>
  <si>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</si>
  <si>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</si>
  <si>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</si>
  <si>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</si>
  <si>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</si>
  <si>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</si>
  <si>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</si>
  <si>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</si>
  <si>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</si>
  <si>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</si>
  <si>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</si>
  <si>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</si>
  <si>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</si>
  <si>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</si>
  <si>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</si>
  <si>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</si>
  <si>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</si>
  <si>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</si>
  <si>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</si>
  <si>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</si>
  <si>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</si>
  <si>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</si>
  <si>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</si>
  <si>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</si>
  <si>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</si>
  <si>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</si>
  <si>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</si>
  <si>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</si>
  <si>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</si>
  <si>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</si>
  <si>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</si>
  <si>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</si>
  <si>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</si>
  <si>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</si>
  <si>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</si>
  <si>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</si>
  <si>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</si>
  <si>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</si>
  <si>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</si>
  <si>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</si>
  <si>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</si>
  <si>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</si>
  <si>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</si>
  <si>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</si>
  <si>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</si>
  <si>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</si>
  <si>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</si>
  <si>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</si>
  <si>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</si>
  <si>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</si>
  <si>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</si>
  <si>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</si>
  <si>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</si>
  <si>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</si>
  <si>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</si>
  <si>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</si>
  <si>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</si>
  <si>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</si>
  <si>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</si>
  <si>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</si>
  <si>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</si>
  <si>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</si>
  <si>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</si>
  <si>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</si>
  <si>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</si>
  <si>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</si>
  <si>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</si>
  <si>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</si>
  <si>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</si>
  <si>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</si>
  <si>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</si>
  <si>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</si>
  <si>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</si>
  <si>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</si>
  <si>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</si>
  <si>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</si>
  <si>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</si>
  <si>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</si>
  <si>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</si>
  <si>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</si>
  <si>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</si>
  <si>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</si>
  <si>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</si>
  <si>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</si>
  <si>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</si>
  <si>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</si>
  <si>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</si>
  <si>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</si>
  <si>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</si>
  <si>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</si>
  <si>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</si>
  <si>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</si>
  <si>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</si>
  <si>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</si>
  <si>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</si>
  <si>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</si>
  <si>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</si>
  <si>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</si>
  <si>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</si>
  <si>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</si>
  <si>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</si>
  <si>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</si>
  <si>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</si>
  <si>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</si>
  <si>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</si>
  <si>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</si>
  <si>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</si>
  <si>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</si>
  <si>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</si>
  <si>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</si>
  <si>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</si>
  <si>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</si>
  <si>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</si>
  <si>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</si>
  <si>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</si>
  <si>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</si>
  <si>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</si>
  <si>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</si>
  <si>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</si>
  <si>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</si>
  <si>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</si>
  <si>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</si>
  <si>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</si>
  <si>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</si>
  <si>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</si>
  <si>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</si>
  <si>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</si>
  <si>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</si>
  <si>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</si>
  <si>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</si>
  <si>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</si>
  <si>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</si>
  <si>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</si>
  <si>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</si>
  <si>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</si>
  <si>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</si>
  <si>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</si>
  <si>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</si>
  <si>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</si>
  <si>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</si>
  <si>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</si>
  <si>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</si>
  <si>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</si>
  <si>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</si>
  <si>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</si>
  <si>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</si>
  <si>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</si>
  <si>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</si>
  <si>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</si>
  <si>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</si>
  <si>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</si>
  <si>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</si>
  <si>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</si>
  <si>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</si>
  <si>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</si>
  <si>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</si>
  <si>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</si>
  <si>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</si>
  <si>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</si>
  <si>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</si>
  <si>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</si>
  <si>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</si>
  <si>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</si>
  <si>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</si>
  <si>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</si>
  <si>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</si>
  <si>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</si>
  <si>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</si>
  <si>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</si>
  <si>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</si>
  <si>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</si>
  <si>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</si>
  <si>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</si>
  <si>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</si>
  <si>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</si>
  <si>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</si>
  <si>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</si>
  <si>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</si>
  <si>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</si>
  <si>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</si>
  <si>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</si>
  <si>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</si>
  <si>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</si>
  <si>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</si>
  <si>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</si>
  <si>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</si>
  <si>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</si>
  <si>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</si>
  <si>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</si>
  <si>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</si>
  <si>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</si>
  <si>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</si>
  <si>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</si>
  <si>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</si>
  <si>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</si>
  <si>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</si>
  <si>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</si>
  <si>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</si>
  <si>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</si>
  <si>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</si>
  <si>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</si>
  <si>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</si>
  <si>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</si>
  <si>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</si>
  <si>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</si>
  <si>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</si>
  <si>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</si>
  <si>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</si>
  <si>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</si>
  <si>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</si>
  <si>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</si>
  <si>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</si>
  <si>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</si>
  <si>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</si>
  <si>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</si>
  <si>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</si>
  <si>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</si>
  <si>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</si>
  <si>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</si>
  <si>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</si>
  <si>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</si>
  <si>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</si>
  <si>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</si>
  <si>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</si>
  <si>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</si>
  <si>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</si>
  <si>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</si>
  <si>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</si>
  <si>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</si>
  <si>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</si>
  <si>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</si>
  <si>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</si>
  <si>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</si>
  <si>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</si>
  <si>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</si>
  <si>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</si>
  <si>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</si>
  <si>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</si>
  <si>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</si>
  <si>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</si>
  <si>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</si>
  <si>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</si>
  <si>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</si>
  <si>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</si>
  <si>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</si>
  <si>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</si>
  <si>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</si>
  <si>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</si>
  <si>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</si>
  <si>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</si>
  <si>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</si>
  <si>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</si>
  <si>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</si>
  <si>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</si>
  <si>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</si>
  <si>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</si>
  <si>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</si>
  <si>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</si>
  <si>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</si>
  <si>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</si>
  <si>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</si>
  <si>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</si>
  <si>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</si>
  <si>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</si>
  <si>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</si>
  <si>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</si>
  <si>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</si>
  <si>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</si>
  <si>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</si>
  <si>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</si>
  <si>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</si>
  <si>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</si>
  <si>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</si>
  <si>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</si>
  <si>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</si>
  <si>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</si>
  <si>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</si>
  <si>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</si>
  <si>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</si>
  <si>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</si>
  <si>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</si>
  <si>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</si>
  <si>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</si>
  <si>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</si>
  <si>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</si>
  <si>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</si>
  <si>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</si>
  <si>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</si>
  <si>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</si>
  <si>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</si>
  <si>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</si>
  <si>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</si>
  <si>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</si>
  <si>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</si>
  <si>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</si>
  <si>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</si>
  <si>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</si>
  <si>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</si>
  <si>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</si>
  <si>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</si>
  <si>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</si>
  <si>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</si>
  <si>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</si>
  <si>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</si>
  <si>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</si>
  <si>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</si>
  <si>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</si>
  <si>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</si>
  <si>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</si>
  <si>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</si>
  <si>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</si>
  <si>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</si>
  <si>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</si>
  <si>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</si>
  <si>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</si>
  <si>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</si>
  <si>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</si>
  <si>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</si>
  <si>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</si>
  <si>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</si>
  <si>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</si>
  <si>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</si>
  <si>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</si>
  <si>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</si>
  <si>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</si>
  <si>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</si>
  <si>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</si>
  <si>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</si>
  <si>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</si>
  <si>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</si>
  <si>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</si>
  <si>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</si>
  <si>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</si>
  <si>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</si>
  <si>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</si>
  <si>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</si>
  <si>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</si>
  <si>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</si>
  <si>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</si>
  <si>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</si>
  <si>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</si>
  <si>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</si>
  <si>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</si>
  <si>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</si>
  <si>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</si>
  <si>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</si>
  <si>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</si>
  <si>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</si>
  <si>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</si>
  <si>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</si>
  <si>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</si>
  <si>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</si>
  <si>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</si>
  <si>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</si>
  <si>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</si>
  <si>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</si>
  <si>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</si>
  <si>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</si>
  <si>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</si>
  <si>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</si>
  <si>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</si>
  <si>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</si>
  <si>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</si>
  <si>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</si>
  <si>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</si>
  <si>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</si>
  <si>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</si>
  <si>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</si>
  <si>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</si>
  <si>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</si>
  <si>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</si>
  <si>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</si>
  <si>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</si>
  <si>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</si>
  <si>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</si>
  <si>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</si>
  <si>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</si>
  <si>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</si>
  <si>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</si>
  <si>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</si>
  <si>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</si>
  <si>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</si>
  <si>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</si>
  <si>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</si>
  <si>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</si>
  <si>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</si>
  <si>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</si>
  <si>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</si>
  <si>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</si>
  <si>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</si>
  <si>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</si>
  <si>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</si>
  <si>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</si>
  <si>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</si>
  <si>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</si>
  <si>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</si>
  <si>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</si>
  <si>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</si>
  <si>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</si>
  <si>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</si>
  <si>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</si>
  <si>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</si>
  <si>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</si>
  <si>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</si>
  <si>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</si>
  <si>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</si>
  <si>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</si>
  <si>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</si>
  <si>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</si>
  <si>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</si>
  <si>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</si>
  <si>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</si>
  <si>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</si>
  <si>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</si>
  <si>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</si>
  <si>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</si>
  <si>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</si>
  <si>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</si>
  <si>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</si>
  <si>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</si>
  <si>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</si>
  <si>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</si>
  <si>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</si>
  <si>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</si>
  <si>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</si>
  <si>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</si>
  <si>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</si>
  <si>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</si>
  <si>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</si>
  <si>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</si>
  <si>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</si>
  <si>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</si>
  <si>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</si>
  <si>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</si>
  <si>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</si>
  <si>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</si>
  <si>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</si>
  <si>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</si>
  <si>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</si>
  <si>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</si>
  <si>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</si>
  <si>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</si>
  <si>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</si>
  <si>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</si>
  <si>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</si>
  <si>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</si>
  <si>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</si>
  <si>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</si>
  <si>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</si>
  <si>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</si>
  <si>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</si>
  <si>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</si>
  <si>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</si>
  <si>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</si>
  <si>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</si>
  <si>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</si>
  <si>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</si>
  <si>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</si>
  <si>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</si>
  <si>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</si>
  <si>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</si>
  <si>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</si>
  <si>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</si>
  <si>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</si>
  <si>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</si>
  <si>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</si>
  <si>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</si>
  <si>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</si>
  <si>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</si>
  <si>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</si>
  <si>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</si>
  <si>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</si>
  <si>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</si>
  <si>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</si>
  <si>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</si>
  <si>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</si>
  <si>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</si>
  <si>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</si>
  <si>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</si>
  <si>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</si>
  <si>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</si>
  <si>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</si>
  <si>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</si>
  <si>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</si>
  <si>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</si>
  <si>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</si>
  <si>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</si>
  <si>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</si>
  <si>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</si>
  <si>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</si>
  <si>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</si>
  <si>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</si>
  <si>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</si>
  <si>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</si>
  <si>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</si>
  <si>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</si>
  <si>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</si>
  <si>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</si>
  <si>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</si>
  <si>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</si>
  <si>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</si>
  <si>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</si>
  <si>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</si>
  <si>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</si>
  <si>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</si>
  <si>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</si>
  <si>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</si>
  <si>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</si>
  <si>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</si>
  <si>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</si>
  <si>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</si>
  <si>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</si>
  <si>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</si>
  <si>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</si>
  <si>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</si>
  <si>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</si>
  <si>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</si>
  <si>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</si>
  <si>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</si>
  <si>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</si>
  <si>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</si>
  <si>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</si>
  <si>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</si>
  <si>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</si>
  <si>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</si>
  <si>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</si>
  <si>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</si>
  <si>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</si>
  <si>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</si>
  <si>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</si>
  <si>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</si>
  <si>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</si>
  <si>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</si>
  <si>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</si>
  <si>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</si>
  <si>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</si>
  <si>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</si>
  <si>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</si>
  <si>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</si>
  <si>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</si>
  <si>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</si>
  <si>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</si>
  <si>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</si>
  <si>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</si>
  <si>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</si>
  <si>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</si>
  <si>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</si>
  <si>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</si>
  <si>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</si>
  <si>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</si>
  <si>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</si>
  <si>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</si>
  <si>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</si>
  <si>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</si>
  <si>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</si>
  <si>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</si>
  <si>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</si>
  <si>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</si>
  <si>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</si>
  <si>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</si>
  <si>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</si>
  <si>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</si>
  <si>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</si>
  <si>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</si>
  <si>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</si>
  <si>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</si>
  <si>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</si>
  <si>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</si>
  <si>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</si>
  <si>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</si>
  <si>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</si>
  <si>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</si>
  <si>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</si>
  <si>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</si>
  <si>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</si>
  <si>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</si>
  <si>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</si>
  <si>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</si>
  <si>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</si>
  <si>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</si>
  <si>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</si>
  <si>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</si>
  <si>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</si>
  <si>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</si>
  <si>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</si>
  <si>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</si>
  <si>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</si>
  <si>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</si>
  <si>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</si>
  <si>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</si>
  <si>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</si>
  <si>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</si>
  <si>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</si>
  <si>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</si>
  <si>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</si>
  <si>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</si>
  <si>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</si>
  <si>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</si>
  <si>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</si>
  <si>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</si>
  <si>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</si>
  <si>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</si>
  <si>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</si>
  <si>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</si>
  <si>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</si>
  <si>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</si>
  <si>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</si>
  <si>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</si>
  <si>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</si>
  <si>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</si>
  <si>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</si>
  <si>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</si>
  <si>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</si>
  <si>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</si>
  <si>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</si>
  <si>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</si>
  <si>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</si>
  <si>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</si>
  <si>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</si>
  <si>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</si>
  <si>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</si>
  <si>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</si>
  <si>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</si>
  <si>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</si>
  <si>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</si>
  <si>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</si>
  <si>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</si>
  <si>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</si>
  <si>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</si>
  <si>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</si>
  <si>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</si>
  <si>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</si>
  <si>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</si>
  <si>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</si>
  <si>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</si>
  <si>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</si>
  <si>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</si>
  <si>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</si>
  <si>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</si>
  <si>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</si>
  <si>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</si>
  <si>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</si>
  <si>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</si>
  <si>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</si>
  <si>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</si>
  <si>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</si>
  <si>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</si>
  <si>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</si>
  <si>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</si>
  <si>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</si>
  <si>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</si>
  <si>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</si>
  <si>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</si>
  <si>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</si>
  <si>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</si>
  <si>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</si>
  <si>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</si>
  <si>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</si>
  <si>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</si>
  <si>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</si>
  <si>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</si>
  <si>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</si>
  <si>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</si>
  <si>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</si>
  <si>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</si>
  <si>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</si>
  <si>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</si>
  <si>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</si>
  <si>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</si>
  <si>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</si>
  <si>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</si>
  <si>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</si>
  <si>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</si>
  <si>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</si>
  <si>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</si>
  <si>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</si>
  <si>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</si>
  <si>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</si>
  <si>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</si>
  <si>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</si>
  <si>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</si>
  <si>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</si>
  <si>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</si>
  <si>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</si>
  <si>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</si>
  <si>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</si>
  <si>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</si>
  <si>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</si>
  <si>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</si>
  <si>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</si>
  <si>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</si>
  <si>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</si>
  <si>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</si>
  <si>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</si>
  <si>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</si>
  <si>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</si>
  <si>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</si>
  <si>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</si>
  <si>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</si>
  <si>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</si>
  <si>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</si>
  <si>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</si>
  <si>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</si>
  <si>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</si>
  <si>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</si>
  <si>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</si>
  <si>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</si>
  <si>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</si>
  <si>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</si>
  <si>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</si>
  <si>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</si>
  <si>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</si>
  <si>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</si>
  <si>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</si>
  <si>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</si>
  <si>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</si>
  <si>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</si>
  <si>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</si>
  <si>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</si>
  <si>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</si>
  <si>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</si>
  <si>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</si>
  <si>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</si>
  <si>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</si>
  <si>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</si>
  <si>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</si>
  <si>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</si>
  <si>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</si>
  <si>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</si>
  <si>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</si>
  <si>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</si>
  <si>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</si>
  <si>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</si>
  <si>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</si>
  <si>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</si>
  <si>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</si>
  <si>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</si>
  <si>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</si>
  <si>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</si>
  <si>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</si>
  <si>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</si>
  <si>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</si>
  <si>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</si>
  <si>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</si>
  <si>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</si>
  <si>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</si>
  <si>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</si>
  <si>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</si>
  <si>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</si>
  <si>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</si>
  <si>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</si>
  <si>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</si>
  <si>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</si>
  <si>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</si>
  <si>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</si>
  <si>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</si>
  <si>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</si>
  <si>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</si>
  <si>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</si>
  <si>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</si>
  <si>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</si>
  <si>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</si>
  <si>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</si>
  <si>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</si>
  <si>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</si>
  <si>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</si>
  <si>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</si>
  <si>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</si>
  <si>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</si>
  <si>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</si>
  <si>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</si>
  <si>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</si>
  <si>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</si>
  <si>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</si>
  <si>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</si>
  <si>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</si>
  <si>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</si>
  <si>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</si>
  <si>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</si>
  <si>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</si>
  <si>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</si>
  <si>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</si>
  <si>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</si>
  <si>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</si>
  <si>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</si>
  <si>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</si>
  <si>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</si>
  <si>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</si>
  <si>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</si>
  <si>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</si>
  <si>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</si>
  <si>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</si>
  <si>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</si>
  <si>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</si>
  <si>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</si>
  <si>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</si>
  <si>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</si>
  <si>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</si>
  <si>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</si>
  <si>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</si>
  <si>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</si>
  <si>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</si>
  <si>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</si>
  <si>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</si>
  <si>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</si>
  <si>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</si>
  <si>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</si>
  <si>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</si>
  <si>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</si>
  <si>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</si>
  <si>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</si>
  <si>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</si>
  <si>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</si>
  <si>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</si>
  <si>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</si>
  <si>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</si>
  <si>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</si>
  <si>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</si>
  <si>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</si>
  <si>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</si>
  <si>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</si>
  <si>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</si>
  <si>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</si>
  <si>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</si>
  <si>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</si>
  <si>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</si>
  <si>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</si>
  <si>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</si>
  <si>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</si>
  <si>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</si>
  <si>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</si>
  <si>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</si>
  <si>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</si>
  <si>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</si>
  <si>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</si>
  <si>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</si>
  <si>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</si>
  <si>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</si>
  <si>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</si>
  <si>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</si>
  <si>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</si>
  <si>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</si>
  <si>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</si>
  <si>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</si>
  <si>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</si>
  <si>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</si>
  <si>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</si>
  <si>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</si>
  <si>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</si>
  <si>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</si>
  <si>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</si>
  <si>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</si>
  <si>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</si>
  <si>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</si>
  <si>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</si>
  <si>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</si>
  <si>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</si>
  <si>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</si>
  <si>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</si>
  <si>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</si>
  <si>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</si>
  <si>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</si>
  <si>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</si>
  <si>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</si>
  <si>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</si>
  <si>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</si>
  <si>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</si>
  <si>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</si>
  <si>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</si>
  <si>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</si>
  <si>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</si>
  <si>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</si>
  <si>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</si>
  <si>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</si>
  <si>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</si>
  <si>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</si>
  <si>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</si>
  <si>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</si>
  <si>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</si>
  <si>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</si>
  <si>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</si>
  <si>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</si>
  <si>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</si>
  <si>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</si>
  <si>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</si>
  <si>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</si>
  <si>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</si>
  <si>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</si>
  <si>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</si>
  <si>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</si>
  <si>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</si>
  <si>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</si>
  <si>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</si>
  <si>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</si>
  <si>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</si>
  <si>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</si>
  <si>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</si>
  <si>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</si>
  <si>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</si>
  <si>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</si>
  <si>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</si>
  <si>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</si>
  <si>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</si>
  <si>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</si>
  <si>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</si>
  <si>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</si>
  <si>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</si>
  <si>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</si>
  <si>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</si>
  <si>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</si>
  <si>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</si>
  <si>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</si>
  <si>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</si>
  <si>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</si>
  <si>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</si>
  <si>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</si>
  <si>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</si>
  <si>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</si>
  <si>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</si>
  <si>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</si>
  <si>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</si>
  <si>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</si>
  <si>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</si>
  <si>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</si>
  <si>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</si>
  <si>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</si>
  <si>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</si>
  <si>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</si>
  <si>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</si>
  <si>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</si>
  <si>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</si>
  <si>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</si>
  <si>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</si>
  <si>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</si>
  <si>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</si>
  <si>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</si>
  <si>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</si>
  <si>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</si>
  <si>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</si>
  <si>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</si>
  <si>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</si>
  <si>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</si>
  <si>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</si>
  <si>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</si>
  <si>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</si>
  <si>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</si>
  <si>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</si>
  <si>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</si>
  <si>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</si>
  <si>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</si>
  <si>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</si>
  <si>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</si>
  <si>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</si>
  <si>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</si>
  <si>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</si>
  <si>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</si>
  <si>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</si>
  <si>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</si>
  <si>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</si>
  <si>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</si>
  <si>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</si>
  <si>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</si>
  <si>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</si>
  <si>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</si>
  <si>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</si>
  <si>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</si>
  <si>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</si>
  <si>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</si>
  <si>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</si>
  <si>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</si>
  <si>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</si>
  <si>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</si>
  <si>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</si>
  <si>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</si>
  <si>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</si>
  <si>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</si>
  <si>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</si>
  <si>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</si>
  <si>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</si>
  <si>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</si>
  <si>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</si>
  <si>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</si>
  <si>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</si>
  <si>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</si>
  <si>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</si>
  <si>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</si>
  <si>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</si>
  <si>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</si>
  <si>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</si>
  <si>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</si>
  <si>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</si>
  <si>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</si>
  <si>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</si>
  <si>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</si>
  <si>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</si>
  <si>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</si>
  <si>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</si>
  <si>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</si>
  <si>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</si>
  <si>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</si>
  <si>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</si>
  <si>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</si>
  <si>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</si>
  <si>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</si>
  <si>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</si>
  <si>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</si>
  <si>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</si>
  <si>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</si>
  <si>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</si>
  <si>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</si>
  <si>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</si>
  <si>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</si>
  <si>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</si>
  <si>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</si>
  <si>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</si>
  <si>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</si>
  <si>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</si>
  <si>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</si>
  <si>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</si>
  <si>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</si>
  <si>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</si>
  <si>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</si>
  <si>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</si>
  <si>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</si>
  <si>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</si>
  <si>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</si>
  <si>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</si>
  <si>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</si>
  <si>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</si>
  <si>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</si>
  <si>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</si>
  <si>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</si>
  <si>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</si>
  <si>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</si>
  <si>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</si>
  <si>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</si>
  <si>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</si>
  <si>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</si>
  <si>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</si>
  <si>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</si>
  <si>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</si>
  <si>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</si>
  <si>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</si>
  <si>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</si>
  <si>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</si>
  <si>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</si>
  <si>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</si>
  <si>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</si>
  <si>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</si>
  <si>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</si>
  <si>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</si>
  <si>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</si>
  <si>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</si>
  <si>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</si>
  <si>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</si>
  <si>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</si>
  <si>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</si>
  <si>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</si>
  <si>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</si>
  <si>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</si>
  <si>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</si>
  <si>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</si>
  <si>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</si>
  <si>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</si>
  <si>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</si>
  <si>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</si>
  <si>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</si>
  <si>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</si>
  <si>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</si>
  <si>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</si>
  <si>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</si>
  <si>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</si>
  <si>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</si>
  <si>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</si>
  <si>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</si>
  <si>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</si>
  <si>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</si>
  <si>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</si>
  <si>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</si>
  <si>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</si>
  <si>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</si>
  <si>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</si>
  <si>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</si>
  <si>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</si>
  <si>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</si>
  <si>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</si>
  <si>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</si>
  <si>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</si>
  <si>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</si>
  <si>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</si>
  <si>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</si>
  <si>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</si>
  <si>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</si>
  <si>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</si>
  <si>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</si>
  <si>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</si>
  <si>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</si>
  <si>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</si>
  <si>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</si>
  <si>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</si>
  <si>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</si>
  <si>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</si>
  <si>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</si>
  <si>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</si>
  <si>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</si>
  <si>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</si>
  <si>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</si>
  <si>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</si>
  <si>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</si>
  <si>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</si>
  <si>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</si>
  <si>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</si>
  <si>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</si>
  <si>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</si>
  <si>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</si>
  <si>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</si>
  <si>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</si>
  <si>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</si>
  <si>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</si>
  <si>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</si>
  <si>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</si>
  <si>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</si>
  <si>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</si>
  <si>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</si>
  <si>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</si>
  <si>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</si>
  <si>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</si>
  <si>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</si>
  <si>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</si>
  <si>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</si>
  <si>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</si>
  <si>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</si>
  <si>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</si>
  <si>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</si>
  <si>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</si>
  <si>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</si>
  <si>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</si>
  <si>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</si>
  <si>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</si>
  <si>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</si>
  <si>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</si>
  <si>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</si>
  <si>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</si>
  <si>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</si>
  <si>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</si>
  <si>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</si>
  <si>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</si>
  <si>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</si>
  <si>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</si>
  <si>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</si>
  <si>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</si>
  <si>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</si>
  <si>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</si>
  <si>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</si>
  <si>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</si>
  <si>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</si>
  <si>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</si>
  <si>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</si>
  <si>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</si>
  <si>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</si>
  <si>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</si>
  <si>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</si>
  <si>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</si>
  <si>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</si>
  <si>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</si>
  <si>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</si>
  <si>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</si>
  <si>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</si>
  <si>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</si>
  <si>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</si>
  <si>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</si>
  <si>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</si>
  <si>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</si>
  <si>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</si>
  <si>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</si>
  <si>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</si>
  <si>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</si>
  <si>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</si>
  <si>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</si>
  <si>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</si>
  <si>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</si>
  <si>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</si>
  <si>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</si>
  <si>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</si>
  <si>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</si>
  <si>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</si>
  <si>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</si>
  <si>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</si>
  <si>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</si>
  <si>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</si>
  <si>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</si>
  <si>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</si>
  <si>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</si>
  <si>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</si>
  <si>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</si>
  <si>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</si>
  <si>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</si>
  <si>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</si>
  <si>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</si>
  <si>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</si>
  <si>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</si>
  <si>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</si>
  <si>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</si>
  <si>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</si>
  <si>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</si>
  <si>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</si>
  <si>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</si>
  <si>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</si>
  <si>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</si>
  <si>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</si>
  <si>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</si>
  <si>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</si>
  <si>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</si>
  <si>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</si>
  <si>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</si>
  <si>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</si>
  <si>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</si>
  <si>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</si>
  <si>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</si>
  <si>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</si>
  <si>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</si>
  <si>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</si>
  <si>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</si>
  <si>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</si>
  <si>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</si>
  <si>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</si>
  <si>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</si>
  <si>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</si>
  <si>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</si>
  <si>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</si>
  <si>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</si>
  <si>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</si>
  <si>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</si>
  <si>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</si>
  <si>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</si>
  <si>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</si>
  <si>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</si>
  <si>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</si>
  <si>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</si>
  <si>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</si>
  <si>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</si>
  <si>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</si>
  <si>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</si>
  <si>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</si>
  <si>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</si>
  <si>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</si>
  <si>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</si>
  <si>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</si>
  <si>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</si>
  <si>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</si>
  <si>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</si>
  <si>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</si>
  <si>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</si>
  <si>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</si>
  <si>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</si>
  <si>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</si>
  <si>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</si>
  <si>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</si>
  <si>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</si>
  <si>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</si>
  <si>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</si>
  <si>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</si>
  <si>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</si>
  <si>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</si>
  <si>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</si>
  <si>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</si>
  <si>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</si>
  <si>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</si>
  <si>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</si>
  <si>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</si>
  <si>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</si>
  <si>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</si>
  <si>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</si>
  <si>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</si>
  <si>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</si>
  <si>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</si>
  <si>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</si>
  <si>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</si>
  <si>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</si>
  <si>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</si>
  <si>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</si>
  <si>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</si>
  <si>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</si>
  <si>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</si>
  <si>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</si>
  <si>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</si>
  <si>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</si>
  <si>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</si>
  <si>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</si>
  <si>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</si>
  <si>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</si>
  <si>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</si>
  <si>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</si>
  <si>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</si>
  <si>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</si>
  <si>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</si>
  <si>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</si>
  <si>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</si>
  <si>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</si>
  <si>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</si>
  <si>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</si>
  <si>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</si>
  <si>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</si>
  <si>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</si>
  <si>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</si>
  <si>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</si>
  <si>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</si>
  <si>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</si>
  <si>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</si>
  <si>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</si>
  <si>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</si>
  <si>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</si>
  <si>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</si>
  <si>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</si>
  <si>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</si>
  <si>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</si>
  <si>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</si>
  <si>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</si>
  <si>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</si>
  <si>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</si>
  <si>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</si>
  <si>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</si>
  <si>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</si>
  <si>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</si>
  <si>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</si>
  <si>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</si>
  <si>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</si>
  <si>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</si>
  <si>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</si>
  <si>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</si>
  <si>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</si>
  <si>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</si>
  <si>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</si>
  <si>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</si>
  <si>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</si>
  <si>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</si>
  <si>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</si>
  <si>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</si>
  <si>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</si>
  <si>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</si>
  <si>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</si>
  <si>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</si>
  <si>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</si>
  <si>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</si>
  <si>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</si>
  <si>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</si>
  <si>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</si>
  <si>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</si>
  <si>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</si>
  <si>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</si>
  <si>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</si>
  <si>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</si>
  <si>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</si>
  <si>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</si>
  <si>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</si>
  <si>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</si>
  <si>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</si>
  <si>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</si>
  <si>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</si>
  <si>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</si>
  <si>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</si>
  <si>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</si>
  <si>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</si>
  <si>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</si>
  <si>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</si>
  <si>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</si>
  <si>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</si>
  <si>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</si>
  <si>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</si>
  <si>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</si>
  <si>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</si>
  <si>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</si>
  <si>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</si>
  <si>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</si>
  <si>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</si>
  <si>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</si>
  <si>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</si>
  <si>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</si>
  <si>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</si>
  <si>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</si>
  <si>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</si>
  <si>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</si>
  <si>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</si>
  <si>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</si>
  <si>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</si>
  <si>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</si>
  <si>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</si>
  <si>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</si>
  <si>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</si>
  <si>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</si>
  <si>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</si>
  <si>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</si>
  <si>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</si>
  <si>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</si>
  <si>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</si>
  <si>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</si>
  <si>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</si>
  <si>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</si>
  <si>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</si>
  <si>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</si>
  <si>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</si>
  <si>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</si>
  <si>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</si>
  <si>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</si>
  <si>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</si>
  <si>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</si>
  <si>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</si>
  <si>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</si>
  <si>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</si>
  <si>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</si>
  <si>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</si>
  <si>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</si>
  <si>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</si>
  <si>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</si>
  <si>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</si>
  <si>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</si>
  <si>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</si>
  <si>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</si>
  <si>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</si>
  <si>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</si>
  <si>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</si>
  <si>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</si>
  <si>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</si>
  <si>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</si>
  <si>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</si>
  <si>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</si>
  <si>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</si>
  <si>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</si>
  <si>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</si>
  <si>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</si>
  <si>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</si>
  <si>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</si>
  <si>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</si>
  <si>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</si>
  <si>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</si>
  <si>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</si>
  <si>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</si>
  <si>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</si>
  <si>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</si>
  <si>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</si>
  <si>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</si>
  <si>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</si>
  <si>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</si>
  <si>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</si>
  <si>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</si>
  <si>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</si>
  <si>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</si>
  <si>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</si>
  <si>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</si>
  <si>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</si>
  <si>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</si>
  <si>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</si>
  <si>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</si>
  <si>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</si>
  <si>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</si>
  <si>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</si>
  <si>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</si>
  <si>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</si>
  <si>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</si>
  <si>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</si>
  <si>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</si>
  <si>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</si>
  <si>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</si>
  <si>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</si>
  <si>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</si>
  <si>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</si>
  <si>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</si>
  <si>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</si>
  <si>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</si>
  <si>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</si>
  <si>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</si>
  <si>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</si>
  <si>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</si>
  <si>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</si>
  <si>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</si>
  <si>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</si>
  <si>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</si>
  <si>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</si>
  <si>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</si>
  <si>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</si>
  <si>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</si>
  <si>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</si>
  <si>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</si>
  <si>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</si>
  <si>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</si>
  <si>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</si>
  <si>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</si>
  <si>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</si>
  <si>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</si>
  <si>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</si>
  <si>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</si>
  <si>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</si>
  <si>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</si>
  <si>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</si>
  <si>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</si>
  <si>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</si>
  <si>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</si>
  <si>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</si>
  <si>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</si>
  <si>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</si>
  <si>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</si>
  <si>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</si>
  <si>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</si>
  <si>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</si>
  <si>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</si>
  <si>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</si>
  <si>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</si>
  <si>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</si>
  <si>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</si>
  <si>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</si>
  <si>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</si>
  <si>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</si>
  <si>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</si>
  <si>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</si>
  <si>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</si>
  <si>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</si>
  <si>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</si>
  <si>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</si>
  <si>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</si>
  <si>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</si>
  <si>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</si>
  <si>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</si>
  <si>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</si>
  <si>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</si>
  <si>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</si>
  <si>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</si>
  <si>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</si>
  <si>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</si>
  <si>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</si>
  <si>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</si>
  <si>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</si>
  <si>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</si>
  <si>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</si>
  <si>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</si>
  <si>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</si>
  <si>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</si>
  <si>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</si>
  <si>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</si>
  <si>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</si>
  <si>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</si>
  <si>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</si>
  <si>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</si>
  <si>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</si>
  <si>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</si>
  <si>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</si>
  <si>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</si>
  <si>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</si>
  <si>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</si>
  <si>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</si>
  <si>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</si>
  <si>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</si>
  <si>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</si>
  <si>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</si>
  <si>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</si>
  <si>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</si>
  <si>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</si>
  <si>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</si>
  <si>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</si>
  <si>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</si>
  <si>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</si>
  <si>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</si>
  <si>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</si>
  <si>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</si>
  <si>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</si>
  <si>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</si>
  <si>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</si>
  <si>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</si>
  <si>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</si>
  <si>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</si>
  <si>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</si>
  <si>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</si>
  <si>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</si>
  <si>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</si>
  <si>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</si>
  <si>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</si>
  <si>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</si>
  <si>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</si>
  <si>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</si>
  <si>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</si>
  <si>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</si>
  <si>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</si>
  <si>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</si>
  <si>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</si>
  <si>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</si>
  <si>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</si>
  <si>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</si>
  <si>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</si>
  <si>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</si>
  <si>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</si>
  <si>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</si>
  <si>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</si>
  <si>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</si>
  <si>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</si>
  <si>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</si>
  <si>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</si>
  <si>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</si>
  <si>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</si>
  <si>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</si>
  <si>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</si>
  <si>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</si>
  <si>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</si>
  <si>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</si>
  <si>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</si>
  <si>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</si>
  <si>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</si>
  <si>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</si>
  <si>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</si>
  <si>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</si>
  <si>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</si>
  <si>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</si>
  <si>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</si>
  <si>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</si>
  <si>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</si>
  <si>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</si>
  <si>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</si>
  <si>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</si>
  <si>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</si>
  <si>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</si>
  <si>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</si>
  <si>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</si>
  <si>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</si>
  <si>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</si>
  <si>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</si>
  <si>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</si>
  <si>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</si>
  <si>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</si>
  <si>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</si>
  <si>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</si>
  <si>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</si>
  <si>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</si>
  <si>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</si>
  <si>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</si>
  <si>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</si>
  <si>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</si>
  <si>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</si>
  <si>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</si>
  <si>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</si>
  <si>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</si>
  <si>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</si>
  <si>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</si>
  <si>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</si>
  <si>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</si>
  <si>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</si>
  <si>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</si>
  <si>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</si>
  <si>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</si>
  <si>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</si>
  <si>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</si>
  <si>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</si>
  <si>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</si>
  <si>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</si>
  <si>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</si>
  <si>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</si>
  <si>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</si>
  <si>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</si>
  <si>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</si>
  <si>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</si>
  <si>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</si>
  <si>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</si>
  <si>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</si>
  <si>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</si>
  <si>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</si>
  <si>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</si>
  <si>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</si>
  <si>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</si>
  <si>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</si>
  <si>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</si>
  <si>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</si>
  <si>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</si>
  <si>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</si>
  <si>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</si>
  <si>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</si>
  <si>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</si>
  <si>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</si>
  <si>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</si>
  <si>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</si>
  <si>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</si>
  <si>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</si>
  <si>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</si>
  <si>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</si>
  <si>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</si>
  <si>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</si>
  <si>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</si>
  <si>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</si>
  <si>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</si>
  <si>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</si>
  <si>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</si>
  <si>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</si>
  <si>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</si>
  <si>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</si>
  <si>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</si>
  <si>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</si>
  <si>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</si>
  <si>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</si>
  <si>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</si>
  <si>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</si>
  <si>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</si>
  <si>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</si>
  <si>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</si>
  <si>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</si>
  <si>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</si>
  <si>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</si>
  <si>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</si>
  <si>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</si>
  <si>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</si>
  <si>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</si>
  <si>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</si>
  <si>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</si>
  <si>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</si>
  <si>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</si>
  <si>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</si>
  <si>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</si>
  <si>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</si>
  <si>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</si>
  <si>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</si>
  <si>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</si>
  <si>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</si>
  <si>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</si>
  <si>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</si>
  <si>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</si>
  <si>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</si>
  <si>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</si>
  <si>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</si>
  <si>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</si>
  <si>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</si>
  <si>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</si>
  <si>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</si>
  <si>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</si>
  <si>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</si>
  <si>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</si>
  <si>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</si>
  <si>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</si>
  <si>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</si>
  <si>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</si>
  <si>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</si>
  <si>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</si>
  <si>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</si>
  <si>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</si>
  <si>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</si>
  <si>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</si>
  <si>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</si>
  <si>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</si>
  <si>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</si>
  <si>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</si>
  <si>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</si>
  <si>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</si>
  <si>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</si>
  <si>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</si>
  <si>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</si>
  <si>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</si>
  <si>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</si>
  <si>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</si>
  <si>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</si>
  <si>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</si>
  <si>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</si>
  <si>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</si>
  <si>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</si>
  <si>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</si>
  <si>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</si>
  <si>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</si>
  <si>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</si>
  <si>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</si>
  <si>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</si>
  <si>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</si>
  <si>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</si>
  <si>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</si>
  <si>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</si>
  <si>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</si>
  <si>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</si>
  <si>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</si>
  <si>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</si>
  <si>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</si>
  <si>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</si>
  <si>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</si>
  <si>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</si>
  <si>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</si>
  <si>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</si>
  <si>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</si>
  <si>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</si>
  <si>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</si>
  <si>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</si>
  <si>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</si>
  <si>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</si>
  <si>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</si>
  <si>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</si>
  <si>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</si>
  <si>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</si>
  <si>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</si>
  <si>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</si>
  <si>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</si>
  <si>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</si>
  <si>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</si>
  <si>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</si>
  <si>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</si>
  <si>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</si>
  <si>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</si>
  <si>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</si>
  <si>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</si>
  <si>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</si>
  <si>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</si>
  <si>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</si>
  <si>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</si>
  <si>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</si>
  <si>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</si>
  <si>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</si>
  <si>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</si>
  <si>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</si>
  <si>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</si>
  <si>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</si>
  <si>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</si>
  <si>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</si>
  <si>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</si>
  <si>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</si>
  <si>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</si>
  <si>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</si>
  <si>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</si>
  <si>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</si>
  <si>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</si>
  <si>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</si>
  <si>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</si>
  <si>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</si>
  <si>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</si>
  <si>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</si>
  <si>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</si>
  <si>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</si>
  <si>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</si>
  <si>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</si>
  <si>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</si>
  <si>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</si>
  <si>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</si>
  <si>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</si>
  <si>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</si>
  <si>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</si>
  <si>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</si>
  <si>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</si>
  <si>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</si>
  <si>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</si>
  <si>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</si>
  <si>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</si>
  <si>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</si>
  <si>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</si>
  <si>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</si>
  <si>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</si>
  <si>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</si>
  <si>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</si>
  <si>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</si>
  <si>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</si>
  <si>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</si>
  <si>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</si>
  <si>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</si>
  <si>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</si>
  <si>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</si>
  <si>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</si>
  <si>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</si>
  <si>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</si>
  <si>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</si>
  <si>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</si>
  <si>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</si>
  <si>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</si>
  <si>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</si>
  <si>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</si>
  <si>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</si>
  <si>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</si>
  <si>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</si>
  <si>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</si>
  <si>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</si>
  <si>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</si>
  <si>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</si>
  <si>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</si>
  <si>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</si>
  <si>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</si>
  <si>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</si>
  <si>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</si>
  <si>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</si>
  <si>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</si>
  <si>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</si>
  <si>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</si>
  <si>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</si>
  <si>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</si>
  <si>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</si>
  <si>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</si>
  <si>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</si>
  <si>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</si>
  <si>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</si>
  <si>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</si>
  <si>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</si>
  <si>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</si>
  <si>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</si>
  <si>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</si>
  <si>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</si>
  <si>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</si>
  <si>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</si>
  <si>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</si>
  <si>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</si>
  <si>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</si>
  <si>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</si>
  <si>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</si>
  <si>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</si>
  <si>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</si>
  <si>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</si>
  <si>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</si>
  <si>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</si>
  <si>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</si>
  <si>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</si>
  <si>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</si>
  <si>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</si>
  <si>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</si>
  <si>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</si>
  <si>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</si>
  <si>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</si>
  <si>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</si>
  <si>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</si>
  <si>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</si>
  <si>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</si>
  <si>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</si>
  <si>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</si>
  <si>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</si>
  <si>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</si>
  <si>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</si>
  <si>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</si>
  <si>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</si>
  <si>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</si>
  <si>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</si>
  <si>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</si>
  <si>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</si>
  <si>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</si>
  <si>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</si>
  <si>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</si>
  <si>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</si>
  <si>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</si>
  <si>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</si>
  <si>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</si>
  <si>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</si>
  <si>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</si>
  <si>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</si>
  <si>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</si>
  <si>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</si>
  <si>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</si>
  <si>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</si>
  <si>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</si>
  <si>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</si>
  <si>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</si>
  <si>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</si>
  <si>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</si>
  <si>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</si>
  <si>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</si>
  <si>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</si>
  <si>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</si>
  <si>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</si>
  <si>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</si>
  <si>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</si>
  <si>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</si>
  <si>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</si>
  <si>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</si>
  <si>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</si>
  <si>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</si>
  <si>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</si>
  <si>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</si>
  <si>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</si>
  <si>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</si>
  <si>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</si>
  <si>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</si>
  <si>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</si>
  <si>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</si>
  <si>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</si>
  <si>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</si>
  <si>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</si>
  <si>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</si>
  <si>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</si>
  <si>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</si>
  <si>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</si>
  <si>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</si>
  <si>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</si>
  <si>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</si>
  <si>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</si>
  <si>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</si>
  <si>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</si>
  <si>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</si>
  <si>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</si>
  <si>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</si>
  <si>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</si>
  <si>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</si>
  <si>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</si>
  <si>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</si>
  <si>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</si>
  <si>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</si>
  <si>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</si>
  <si>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</si>
  <si>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</si>
  <si>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</si>
  <si>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</si>
  <si>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</si>
  <si>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</si>
  <si>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</si>
  <si>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</si>
  <si>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</si>
  <si>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</si>
  <si>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</si>
  <si>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</si>
  <si>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</si>
  <si>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</si>
  <si>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</si>
  <si>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</si>
  <si>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</si>
  <si>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</si>
  <si>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</si>
  <si>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</si>
  <si>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</si>
  <si>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</si>
  <si>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</si>
  <si>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</si>
  <si>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</si>
  <si>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</si>
  <si>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</si>
  <si>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</si>
  <si>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</si>
  <si>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</si>
  <si>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</si>
  <si>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</si>
  <si>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</si>
  <si>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</si>
  <si>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</si>
  <si>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</si>
  <si>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</si>
  <si>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</si>
  <si>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</si>
  <si>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</si>
  <si>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</si>
  <si>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</si>
  <si>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</si>
  <si>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</si>
  <si>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</si>
  <si>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</si>
  <si>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</si>
  <si>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</si>
  <si>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</si>
  <si>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</si>
  <si>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</si>
  <si>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</si>
  <si>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</si>
  <si>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</si>
  <si>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</si>
  <si>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</si>
  <si>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</si>
  <si>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</si>
  <si>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</si>
  <si>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</si>
  <si>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</si>
  <si>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</si>
  <si>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</si>
  <si>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</si>
  <si>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</si>
  <si>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</si>
  <si>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</si>
  <si>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</si>
  <si>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</si>
  <si>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</si>
  <si>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</si>
  <si>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</si>
  <si>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</si>
  <si>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</si>
  <si>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</si>
  <si>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</si>
  <si>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</si>
  <si>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</si>
  <si>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</si>
  <si>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</si>
  <si>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</si>
  <si>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</si>
  <si>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</si>
  <si>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</si>
  <si>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</si>
  <si>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</si>
  <si>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</si>
  <si>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</si>
  <si>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</si>
  <si>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</si>
  <si>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</si>
  <si>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</si>
  <si>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</si>
  <si>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</si>
  <si>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</si>
  <si>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</si>
  <si>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</si>
  <si>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</si>
  <si>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</si>
  <si>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</si>
  <si>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</si>
  <si>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</si>
  <si>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</si>
  <si>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</si>
  <si>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</si>
  <si>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</si>
  <si>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</si>
  <si>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</si>
  <si>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</si>
  <si>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</si>
  <si>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</si>
  <si>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</si>
  <si>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</si>
  <si>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</si>
  <si>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</si>
  <si>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</si>
  <si>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</si>
  <si>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</si>
  <si>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</si>
  <si>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</si>
  <si>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</si>
  <si>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</si>
  <si>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</si>
  <si>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</si>
  <si>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</si>
  <si>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</si>
  <si>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</si>
  <si>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</si>
  <si>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</si>
  <si>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</si>
  <si>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</si>
  <si>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</si>
  <si>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</si>
  <si>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</si>
  <si>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</si>
  <si>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</si>
  <si>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</si>
  <si>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</si>
  <si>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</si>
  <si>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</si>
  <si>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</si>
  <si>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</si>
  <si>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</si>
  <si>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</si>
  <si>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</si>
  <si>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</si>
  <si>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</si>
  <si>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</si>
  <si>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</si>
  <si>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</si>
  <si>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</si>
  <si>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</si>
  <si>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</si>
  <si>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</si>
  <si>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</si>
  <si>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</si>
  <si>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</si>
  <si>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</si>
  <si>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</si>
  <si>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</si>
  <si>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</si>
  <si>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</si>
  <si>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</si>
  <si>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</si>
  <si>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</si>
  <si>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</si>
  <si>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</si>
  <si>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</si>
  <si>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</si>
  <si>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</si>
  <si>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</si>
  <si>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</si>
  <si>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</si>
  <si>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</si>
  <si>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</si>
  <si>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</si>
  <si>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</si>
  <si>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</si>
  <si>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</si>
  <si>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</si>
  <si>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</si>
  <si>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</si>
  <si>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</si>
  <si>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</si>
  <si>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</si>
  <si>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</si>
  <si>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</si>
  <si>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</si>
  <si>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</si>
  <si>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</si>
  <si>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</si>
  <si>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</si>
  <si>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</si>
  <si>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</si>
  <si>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</si>
  <si>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</si>
  <si>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</si>
  <si>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</si>
  <si>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</si>
  <si>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</si>
  <si>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</si>
  <si>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</si>
  <si>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</si>
  <si>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</si>
  <si>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</si>
  <si>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</si>
  <si>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</si>
  <si>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</si>
  <si>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</si>
  <si>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</si>
  <si>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</si>
  <si>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</si>
  <si>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</si>
  <si>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</si>
  <si>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</si>
  <si>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</si>
  <si>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</si>
  <si>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</si>
  <si>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</si>
  <si>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</si>
  <si>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</si>
  <si>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</si>
  <si>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</si>
  <si>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</si>
  <si>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</si>
  <si>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</si>
  <si>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</si>
  <si>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</si>
  <si>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</si>
  <si>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</si>
  <si>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</si>
  <si>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</si>
  <si>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</si>
  <si>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</si>
  <si>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</si>
  <si>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</si>
  <si>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</si>
  <si>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</si>
  <si>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</si>
  <si>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</si>
  <si>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</si>
  <si>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</si>
  <si>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</si>
  <si>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</si>
  <si>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</si>
  <si>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</si>
  <si>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</si>
  <si>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</si>
  <si>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</si>
  <si>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</si>
  <si>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</si>
  <si>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</si>
  <si>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</si>
  <si>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</si>
  <si>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</si>
  <si>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</si>
  <si>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</si>
  <si>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</si>
  <si>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</si>
  <si>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</si>
  <si>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</si>
  <si>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</si>
  <si>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</si>
  <si>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</si>
  <si>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</si>
  <si>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</si>
  <si>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</si>
  <si>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</si>
  <si>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</si>
  <si>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</si>
  <si>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</si>
  <si>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</si>
  <si>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</si>
  <si>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</si>
  <si>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</si>
  <si>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</si>
  <si>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</si>
  <si>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</si>
  <si>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</si>
  <si>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</si>
  <si>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</si>
  <si>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</si>
  <si>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</si>
  <si>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</si>
  <si>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</si>
  <si>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</si>
  <si>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</si>
  <si>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</si>
  <si>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</si>
  <si>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</si>
  <si>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</si>
  <si>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</si>
  <si>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</si>
  <si>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</si>
  <si>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</si>
  <si>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</si>
  <si>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</si>
  <si>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</si>
  <si>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</si>
  <si>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</si>
  <si>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</si>
  <si>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</si>
  <si>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</si>
  <si>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</si>
  <si>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</si>
  <si>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</si>
  <si>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</si>
  <si>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</si>
  <si>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</si>
  <si>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</si>
  <si>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</si>
  <si>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</si>
  <si>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</si>
  <si>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</si>
  <si>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</si>
  <si>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</si>
  <si>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</si>
  <si>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</si>
  <si>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</si>
  <si>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</si>
  <si>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</si>
  <si>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</si>
  <si>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</si>
  <si>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</si>
  <si>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</si>
  <si>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</si>
  <si>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</si>
  <si>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</si>
  <si>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</si>
  <si>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</si>
  <si>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</si>
  <si>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</si>
  <si>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</si>
  <si>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</si>
  <si>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</si>
  <si>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</si>
  <si>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</si>
  <si>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</si>
  <si>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</si>
  <si>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</si>
  <si>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</si>
  <si>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</si>
  <si>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</si>
  <si>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</si>
  <si>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</si>
  <si>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</si>
  <si>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</si>
  <si>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</si>
  <si>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</si>
  <si>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</si>
  <si>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</si>
  <si>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</si>
  <si>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</si>
  <si>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</si>
  <si>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</si>
  <si>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</si>
  <si>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</si>
  <si>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</si>
  <si>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</si>
  <si>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</si>
  <si>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</si>
  <si>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</si>
  <si>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</si>
  <si>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</si>
  <si>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</si>
  <si>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</si>
  <si>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</si>
  <si>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</si>
  <si>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</si>
  <si>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</si>
  <si>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</si>
  <si>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</si>
  <si>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</si>
  <si>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</si>
  <si>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</si>
  <si>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</si>
  <si>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</si>
  <si>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</si>
  <si>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</si>
  <si>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</si>
  <si>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</si>
  <si>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</si>
  <si>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</si>
  <si>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</si>
  <si>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</si>
  <si>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</si>
  <si>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</si>
  <si>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</si>
  <si>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</si>
  <si>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</si>
  <si>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</si>
  <si>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</si>
  <si>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</si>
  <si>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</si>
  <si>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</si>
  <si>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</si>
  <si>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</si>
  <si>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</si>
  <si>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</si>
  <si>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</si>
  <si>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</si>
  <si>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</si>
  <si>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</si>
  <si>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</si>
  <si>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</si>
  <si>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</si>
  <si>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</si>
  <si>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</si>
  <si>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</si>
  <si>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</si>
  <si>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</si>
  <si>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</si>
  <si>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</si>
  <si>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</si>
  <si>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</si>
  <si>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</si>
  <si>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</si>
  <si>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</si>
  <si>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</si>
  <si>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</si>
  <si>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</si>
  <si>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</si>
  <si>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</si>
  <si>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</si>
  <si>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</si>
  <si>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</si>
  <si>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</si>
  <si>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</si>
  <si>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</si>
  <si>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</si>
  <si>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</si>
  <si>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</si>
  <si>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</si>
  <si>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</si>
  <si>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</si>
  <si>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</si>
  <si>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</si>
  <si>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</si>
  <si>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</si>
  <si>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</si>
  <si>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</si>
  <si>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</si>
  <si>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</si>
  <si>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</si>
  <si>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</si>
  <si>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</si>
  <si>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</si>
  <si>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</si>
  <si>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</si>
  <si>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</si>
  <si>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</si>
  <si>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</si>
  <si>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</si>
  <si>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</si>
  <si>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</si>
  <si>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</si>
  <si>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</si>
  <si>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</si>
  <si>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</si>
  <si>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</si>
  <si>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</si>
  <si>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</si>
  <si>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</si>
  <si>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</si>
  <si>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</si>
  <si>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</si>
  <si>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</si>
  <si>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</si>
  <si>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</si>
  <si>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</si>
  <si>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</si>
  <si>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</si>
  <si>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</si>
  <si>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</si>
  <si>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</si>
  <si>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</si>
  <si>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</si>
  <si>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</si>
  <si>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</si>
  <si>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</si>
  <si>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</si>
  <si>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</si>
  <si>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</si>
  <si>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</si>
  <si>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</si>
  <si>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</si>
  <si>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</si>
  <si>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</si>
  <si>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</si>
  <si>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</si>
  <si>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</si>
  <si>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</si>
  <si>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</si>
  <si>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</si>
  <si>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</si>
  <si>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</si>
  <si>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</si>
  <si>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</si>
  <si>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</si>
  <si>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</si>
  <si>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</si>
  <si>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</si>
  <si>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</si>
  <si>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</si>
  <si>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</si>
  <si>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</si>
  <si>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Blurb</t>
  </si>
  <si>
    <t>Goal</t>
  </si>
  <si>
    <t>Pledged</t>
  </si>
  <si>
    <t>Backers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</si>
  <si>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</si>
  <si>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</si>
  <si>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</si>
  <si>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</si>
  <si>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</si>
  <si>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</si>
  <si>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</si>
  <si>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</si>
  <si>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</si>
  <si>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Standard Deviation</t>
  </si>
  <si>
    <t>Lower Quartile of Standard Deviation</t>
  </si>
  <si>
    <t>IQR of Pledged</t>
  </si>
  <si>
    <t>Successful</t>
  </si>
  <si>
    <t>Failed</t>
  </si>
  <si>
    <t>Less than 1000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</si>
  <si>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</si>
  <si>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</si>
  <si>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</si>
  <si>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</si>
  <si>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</si>
  <si>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</si>
  <si>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</si>
  <si>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</si>
  <si>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</si>
  <si>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</si>
  <si>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</si>
  <si>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</si>
  <si>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</si>
  <si>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</si>
  <si>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</si>
  <si>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</si>
  <si>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 to 9999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</si>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</sst>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&quot;₹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16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</a:t>
            </a:r>
            <a:r>
              <a:rPr lang="en-GB" baseline="0"/>
              <a:t> Based on Goals</a:t>
            </a:r>
            <a:endParaRPr lang="en-GB"/>
          </a:p>
        </c:rich>
      </c:tx>
      <c:layout>
        <c:manualLayout>
          <c:xMode val="edge"/>
          <c:yMode val="edge"/>
          <c:x val="0.32068743162518948"/>
          <c:y val="1.88027611505766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841084605267858E-2"/>
          <c:y val="7.2753360861365274E-2"/>
          <c:w val="0.93295312826986843"/>
          <c:h val="0.557150135923447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C1-0647-A89F-5F0C9A01EC7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C1-0647-A89F-5F0C9A01EC7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C1-0647-A89F-5F0C9A01E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6520607"/>
        <c:axId val="376563695"/>
      </c:lineChart>
      <c:catAx>
        <c:axId val="37652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63695"/>
        <c:crosses val="autoZero"/>
        <c:auto val="1"/>
        <c:lblAlgn val="ctr"/>
        <c:lblOffset val="100"/>
        <c:noMultiLvlLbl val="0"/>
      </c:catAx>
      <c:valAx>
        <c:axId val="37656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52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Theater</a:t>
            </a:r>
            <a:r>
              <a:rPr lang="en-GB" baseline="0"/>
              <a:t> Outcomes Based on Launch Date</a:t>
            </a:r>
            <a:endParaRPr lang="en-GB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A-8748-ABD3-8EFE76065B70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A-8748-ABD3-8EFE76065B70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A-8748-ABD3-8EFE76065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168527"/>
        <c:axId val="344142735"/>
      </c:lineChart>
      <c:catAx>
        <c:axId val="33016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42735"/>
        <c:crosses val="autoZero"/>
        <c:auto val="1"/>
        <c:lblAlgn val="ctr"/>
        <c:lblOffset val="100"/>
        <c:noMultiLvlLbl val="0"/>
      </c:catAx>
      <c:valAx>
        <c:axId val="344142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6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D-554D-AB59-C13C4BBEAD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6D-554D-AB59-C13C4BBEAD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6D-554D-AB59-C13C4BBEAD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6D-554D-AB59-C13C4BBEA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3511071"/>
        <c:axId val="263359327"/>
      </c:barChart>
      <c:catAx>
        <c:axId val="28351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3359327"/>
        <c:crosses val="autoZero"/>
        <c:auto val="1"/>
        <c:lblAlgn val="ctr"/>
        <c:lblOffset val="100"/>
        <c:noMultiLvlLbl val="0"/>
      </c:catAx>
      <c:valAx>
        <c:axId val="26335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51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Outcomes Based on Launch</a:t>
            </a:r>
            <a:r>
              <a:rPr lang="en-GB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8-D546-81A7-B85D50FDC0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88-D546-81A7-B85D50FDC0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8-D546-81A7-B85D50FDC0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8-D546-81A7-B85D50FDC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58927"/>
        <c:axId val="267917247"/>
      </c:lineChart>
      <c:catAx>
        <c:axId val="267958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17247"/>
        <c:crosses val="autoZero"/>
        <c:auto val="1"/>
        <c:lblAlgn val="ctr"/>
        <c:lblOffset val="100"/>
        <c:noMultiLvlLbl val="0"/>
      </c:catAx>
      <c:valAx>
        <c:axId val="26791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95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23AE169B-AEEF-0348-9B9C-079ED4732EE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C52ECFE-89A0-F24B-BB88-CC2A6CDA6CA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C0F438-3866-0C44-87CE-B4DEF3D6E15E}">
  <sheetPr/>
  <sheetViews>
    <sheetView zoomScale="23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204107</xdr:colOff>
      <xdr:row>20</xdr:row>
      <xdr:rowOff>70756</xdr:rowOff>
    </xdr:from>
    <xdr:to>
      <xdr:col>12</xdr:col>
      <xdr:colOff>244928</xdr:colOff>
      <xdr:row>45</xdr:row>
      <xdr:rowOff>36285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B45455-0388-CAD1-1EAC-F89EFCDAA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621392</xdr:colOff>
      <xdr:row>20</xdr:row>
      <xdr:rowOff>70757</xdr:rowOff>
    </xdr:from>
    <xdr:to>
      <xdr:col>11</xdr:col>
      <xdr:colOff>580572</xdr:colOff>
      <xdr:row>40</xdr:row>
      <xdr:rowOff>117929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063DC9-6F24-3E37-D34C-404865ACD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11509" cy="607081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724730-0820-A339-4C51-3EDB688EFD2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6E0CA3-EAFD-DC6B-C326-31798C20DD4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311509" cy="607081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GB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267607</xdr:colOff>
      <xdr:row>20</xdr:row>
      <xdr:rowOff>70756</xdr:rowOff>
    </xdr:from>
    <xdr:to>
      <xdr:col>11</xdr:col>
      <xdr:colOff>371929</xdr:colOff>
      <xdr:row>38</xdr:row>
      <xdr:rowOff>154213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EDDDBF-D899-6A91-0005-FB1CAA3A37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267606</xdr:colOff>
      <xdr:row>20</xdr:row>
      <xdr:rowOff>70757</xdr:rowOff>
    </xdr:from>
    <xdr:to>
      <xdr:col>11</xdr:col>
      <xdr:colOff>317499</xdr:colOff>
      <xdr:row>38</xdr:row>
      <xdr:rowOff>9071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24155-2BB6-3753-16B4-E708DC4457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47889699077" createdVersion="8" refreshedVersion="8" minRefreshableVersion="3" recordCount="4114" xr:uid="{91FFF7B6-89AE-1A4D-B45D-211D0987BC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53423032406" createdVersion="8" refreshedVersion="8" minRefreshableVersion="3" recordCount="4114" xr:uid="{5D9761A8-3DE1-8D4B-B406-E63208C18B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erti Chaudhary" refreshedDate="44732.484405555559" createdVersion="8" refreshedVersion="8" minRefreshableVersion="3" recordCount="4114" xr:uid="{6AA501C2-F8A1-EF47-9F94-D9FEAA1CD1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17/0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17/05/09"/>
          <s v="Qtr1"/>
          <s v="Qtr2"/>
          <s v="Qtr3"/>
          <s v="Qtr4"/>
          <s v="&gt;15/03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17/05/09"/>
          <s v="2009"/>
          <s v="2010"/>
          <s v="2011"/>
          <s v="2012"/>
          <s v="2013"/>
          <s v="2014"/>
          <s v="2015"/>
          <s v="2016"/>
          <s v="2017"/>
          <s v="&gt;15/0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F304C-AA58-E749-8595-681DB97159AC}" name="PivotTable4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2090E1-551E-6C44-82D4-142B2A03A148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B1D4D1-0B70-2B4B-B422-E75FC5679245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40" zoomScaleNormal="140" workbookViewId="0">
      <selection activeCell="C527" sqref="C52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19.83203125" style="13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F1:R4115" xr:uid="{00000000-0001-0000-0000-000000000000}"/>
  <conditionalFormatting sqref="F1:F1048576">
    <cfRule type="containsText" dxfId="14" priority="1" operator="containsText" text="canceled">
      <formula>NOT(ISERROR(SEARCH("canceled",F1)))</formula>
    </cfRule>
    <cfRule type="containsText" dxfId="13" priority="2" operator="containsText" text="failed">
      <formula>NOT(ISERROR(SEARCH("failed",F1)))</formula>
    </cfRule>
    <cfRule type="containsText" dxfId="12" priority="3" operator="containsText" text="successful">
      <formula>NOT(ISERROR(SEARCH("successful",F1)))</formula>
    </cfRule>
    <cfRule type="containsText" dxfId="11" priority="4" operator="containsText" text="succesful">
      <formula>NOT(ISERROR(SEARCH("succesful",F1)))</formula>
    </cfRule>
    <cfRule type="containsText" dxfId="10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8BDA-7EE8-9C44-9BD0-58769D13E662}">
  <dimension ref="A1:H13"/>
  <sheetViews>
    <sheetView tabSelected="1" zoomScale="140" zoomScaleNormal="140" workbookViewId="0">
      <selection activeCell="C24" sqref="C24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7" bestFit="1" customWidth="1"/>
    <col min="7" max="7" width="14.33203125" style="17" bestFit="1" customWidth="1"/>
    <col min="8" max="8" width="16.83203125" style="17" bestFit="1" customWidth="1"/>
  </cols>
  <sheetData>
    <row r="1" spans="1:8" x14ac:dyDescent="0.2">
      <c r="A1" t="s">
        <v>8383</v>
      </c>
      <c r="B1" t="s">
        <v>8410</v>
      </c>
      <c r="C1" t="s">
        <v>8411</v>
      </c>
      <c r="D1" t="s">
        <v>8412</v>
      </c>
      <c r="E1" t="s">
        <v>8413</v>
      </c>
      <c r="F1" s="17" t="s">
        <v>8414</v>
      </c>
      <c r="G1" s="17" t="s">
        <v>8415</v>
      </c>
      <c r="H1" s="17" t="s">
        <v>8416</v>
      </c>
    </row>
    <row r="2" spans="1:8" x14ac:dyDescent="0.2">
      <c r="A2" t="s">
        <v>8400</v>
      </c>
      <c r="B2">
        <f>COUNTIFS(Kickstarter!D:D,"&lt;1000",Kickstarter!F:F,"successful",Kickstarter!R:R, "plays")</f>
        <v>141</v>
      </c>
      <c r="C2">
        <f>COUNTIFS(Kickstarter!D:D,"&lt;1000",Kickstarter!F:F,"failed",Kickstarter!R:R, "plays")</f>
        <v>45</v>
      </c>
      <c r="D2">
        <f>COUNTIFS(Kickstarter!D:D,"&lt;1000",Kickstarter!F:F,"canceled",Kickstarter!R:R, 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2">
      <c r="A3" t="s">
        <v>8418</v>
      </c>
      <c r="B3">
        <f>COUNTIFS(Kickstarter!D:D,"&lt;=4999",Kickstarter!D:D,"&gt;=1000",Kickstarter!F:F,"successful",Kickstarter!R:R, "plays")</f>
        <v>388</v>
      </c>
      <c r="C3">
        <f>COUNTIFS(Kickstarter!D:D,"&lt;=4999",Kickstarter!D:D,"&gt;=1000",Kickstarter!F:F,"failed",Kickstarter!R:R, "plays")</f>
        <v>146</v>
      </c>
      <c r="D3">
        <f>COUNTIFS(Kickstarter!D:D,"&lt;=4999",Kickstarter!D:D,"&gt;=1000",Kickstarter!F:F,"canceled",Kickstarter!R:R, 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2">
      <c r="A4" t="s">
        <v>8417</v>
      </c>
      <c r="B4">
        <f>COUNTIFS(Kickstarter!D:D,"&lt;=9999",Kickstarter!D:D,"&gt;=5000",Kickstarter!F:F,"successful",Kickstarter!R:R, "plays")</f>
        <v>93</v>
      </c>
      <c r="C4">
        <f>COUNTIFS(Kickstarter!D:D,"&lt;=9999",Kickstarter!D:D,"&gt;=5000",Kickstarter!F:F,"failed",Kickstarter!R:R, "plays")</f>
        <v>76</v>
      </c>
      <c r="D4">
        <f>COUNTIFS(Kickstarter!D:D,"&lt;=9999",Kickstarter!D:D,"&gt;=5000",Kickstarter!F:F,"canceled",Kickstarter!R:R,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2">
      <c r="A5" t="s">
        <v>8401</v>
      </c>
      <c r="B5">
        <f>COUNTIFS(Kickstarter!D:D,"&lt;=14999",Kickstarter!D:D,"&gt;=10000",Kickstarter!F:F,"successful",Kickstarter!R:R, "plays")</f>
        <v>39</v>
      </c>
      <c r="C5">
        <f>COUNTIFS(Kickstarter!D:D,"&lt;=14999",Kickstarter!D:D,"&gt;=10000",Kickstarter!F:F,"failed",Kickstarter!R:R, "plays")</f>
        <v>33</v>
      </c>
      <c r="D5">
        <f>COUNTIFS(Kickstarter!D:D,"&lt;=14999",Kickstarter!D:D,"&gt;=10000",Kickstarter!F:F,"canceled",Kickstarter!R:R,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2">
      <c r="A6" t="s">
        <v>8402</v>
      </c>
      <c r="B6">
        <f>COUNTIFS(Kickstarter!D:D,"&lt;=19999",Kickstarter!D:D,"&gt;=15000",Kickstarter!F:F,"successful",Kickstarter!R:R, "plays")</f>
        <v>12</v>
      </c>
      <c r="C6">
        <f>COUNTIFS(Kickstarter!D:D,"&lt;=19999",Kickstarter!D:D,"&gt;=15000",Kickstarter!F:F,"failed",Kickstarter!R:R, "plays")</f>
        <v>12</v>
      </c>
      <c r="D6">
        <f>COUNTIFS(Kickstarter!D:D,"&lt;=19999",Kickstarter!D:D,"&gt;=15000",Kickstarter!F:F,"canceled",Kickstarter!R:R,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2">
      <c r="A7" t="s">
        <v>8403</v>
      </c>
      <c r="B7">
        <f>COUNTIFS(Kickstarter!D:D,"&lt;=24999",Kickstarter!D:D,"&gt;=20000",Kickstarter!F:F,"successful",Kickstarter!R:R, "plays")</f>
        <v>9</v>
      </c>
      <c r="C7">
        <f>COUNTIFS(Kickstarter!D:D,"&lt;=24999",Kickstarter!D:D,"&gt;=20000",Kickstarter!F:F,"failed",Kickstarter!R:R, "plays")</f>
        <v>11</v>
      </c>
      <c r="D7">
        <f>COUNTIFS(Kickstarter!D:D,"&lt;=24999",Kickstarter!D:D,"&gt;=20000",Kickstarter!F:F,"canceled",Kickstarter!R:R,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2">
      <c r="A8" t="s">
        <v>8404</v>
      </c>
      <c r="B8">
        <f>COUNTIFS(Kickstarter!D:D,"&lt;=29999",Kickstarter!D:D,"&gt;=25000",Kickstarter!F:F,"successful",Kickstarter!R:R, "plays")</f>
        <v>1</v>
      </c>
      <c r="C8">
        <f>COUNTIFS(Kickstarter!D:D,"&lt;=29999",Kickstarter!D:D,"&gt;=25000",Kickstarter!F:F,"failed",Kickstarter!R:R, "plays")</f>
        <v>4</v>
      </c>
      <c r="D8">
        <f>COUNTIFS(Kickstarter!D:D,"&lt;=29999",Kickstarter!D:D,"&gt;=25000",Kickstarter!F:F,"canceled",Kickstarter!R:R,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2">
      <c r="A9" t="s">
        <v>8405</v>
      </c>
      <c r="B9">
        <f>COUNTIFS(Kickstarter!D:D,"&lt;=34999",Kickstarter!D:D,"&gt;=30000",Kickstarter!F:F,"successful",Kickstarter!R:R, "plays")</f>
        <v>3</v>
      </c>
      <c r="C9">
        <f>COUNTIFS(Kickstarter!D:D,"&lt;=34999",Kickstarter!D:D,"&gt;=30000",Kickstarter!F:F,"failed",Kickstarter!R:R, "plays")</f>
        <v>8</v>
      </c>
      <c r="D9">
        <f>COUNTIFS(Kickstarter!D:D,"&lt;=34999",Kickstarter!D:D,"&gt;=30000",Kickstarter!F:F,"canceled",Kickstarter!R:R,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2">
      <c r="A10" t="s">
        <v>8406</v>
      </c>
      <c r="B10">
        <f>COUNTIFS(Kickstarter!D:D,"&lt;=39999",Kickstarter!D:D,"&gt;=35000",Kickstarter!F:F,"successful",Kickstarter!R:R, "plays")</f>
        <v>4</v>
      </c>
      <c r="C10">
        <f>COUNTIFS(Kickstarter!D:D,"&lt;=39999",Kickstarter!D:D,"&gt;=35000",Kickstarter!F:F,"failed",Kickstarter!R:R, "plays")</f>
        <v>2</v>
      </c>
      <c r="D10">
        <f>COUNTIFS(Kickstarter!D:D,"&lt;=39999",Kickstarter!D:D,"&gt;=35000",Kickstarter!F:F,"canceled",Kickstarter!R:R,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2">
      <c r="A11" t="s">
        <v>8407</v>
      </c>
      <c r="B11">
        <f>COUNTIFS(Kickstarter!D:D,"&lt;=44999",Kickstarter!D:D,"&gt;=40000",Kickstarter!F:F,"successful",Kickstarter!R:R, "plays")</f>
        <v>2</v>
      </c>
      <c r="C11">
        <f>COUNTIFS(Kickstarter!D:D,"&lt;=44999",Kickstarter!D:D,"&gt;=40000",Kickstarter!F:F,"failed",Kickstarter!R:R, "plays")</f>
        <v>1</v>
      </c>
      <c r="D11">
        <f>COUNTIFS(Kickstarter!D:D,"&lt;=44999",Kickstarter!D:D,"&gt;=40000",Kickstarter!F:F,"canceled",Kickstarter!R:R,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2">
      <c r="A12" t="s">
        <v>8408</v>
      </c>
      <c r="B12">
        <f>COUNTIFS(Kickstarter!D:D,"&lt;=49999",Kickstarter!D:D,"&gt;=45000",Kickstarter!F:F,"successful",Kickstarter!R:R, "plays")</f>
        <v>0</v>
      </c>
      <c r="C12">
        <f>COUNTIFS(Kickstarter!D:D,"&lt;=49999",Kickstarter!D:D,"&gt;=45000",Kickstarter!F:F,"failed",Kickstarter!R:R, "plays")</f>
        <v>1</v>
      </c>
      <c r="D12">
        <f>COUNTIFS(Kickstarter!D:D,"&lt;=49999",Kickstarter!D:D,"&gt;=45000",Kickstarter!F:F,"canceled",Kickstarter!R:R,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2">
      <c r="A13" t="s">
        <v>8409</v>
      </c>
      <c r="B13">
        <f>COUNTIFS(Kickstarter!D:D,"&gt;=50000",Kickstarter!F:F,"successful",Kickstarter!R:R, "plays")</f>
        <v>2</v>
      </c>
      <c r="C13">
        <f>COUNTIFS(Kickstarter!D:D,"&gt;=50000",Kickstarter!F:F,"failed",Kickstarter!R:R, "plays")</f>
        <v>14</v>
      </c>
      <c r="D13">
        <f>COUNTIFS(Kickstarter!D:D,"&gt;=50000",Kickstarter!F:F,"canceled",Kickstarter!R:R,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2611C-9868-694E-A703-02FFC2C29C0A}">
  <dimension ref="A1:E18"/>
  <sheetViews>
    <sheetView zoomScale="140" zoomScaleNormal="140" workbookViewId="0">
      <selection activeCell="E49" sqref="E4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8359</v>
      </c>
      <c r="B1" t="s">
        <v>8315</v>
      </c>
    </row>
    <row r="2" spans="1:5" x14ac:dyDescent="0.2">
      <c r="A2" s="10" t="s">
        <v>8379</v>
      </c>
      <c r="B2" t="s">
        <v>8364</v>
      </c>
    </row>
    <row r="4" spans="1:5" x14ac:dyDescent="0.2">
      <c r="A4" s="10" t="s">
        <v>8363</v>
      </c>
      <c r="B4" s="10" t="s">
        <v>8360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12ECA-6018-EC4F-92CA-3A620D01E1A3}">
  <dimension ref="A1:T251"/>
  <sheetViews>
    <sheetView zoomScale="140" zoomScaleNormal="140" workbookViewId="0">
      <selection activeCell="L4" sqref="L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conditionalFormatting sqref="F1:F251">
    <cfRule type="containsText" dxfId="9" priority="1" operator="containsText" text="canceled">
      <formula>NOT(ISERROR(SEARCH("canceled",F1)))</formula>
    </cfRule>
    <cfRule type="containsText" dxfId="8" priority="2" operator="containsText" text="failed">
      <formula>NOT(ISERROR(SEARCH("failed",F1)))</formula>
    </cfRule>
    <cfRule type="containsText" dxfId="7" priority="3" operator="containsText" text="successful">
      <formula>NOT(ISERROR(SEARCH("successful",F1)))</formula>
    </cfRule>
    <cfRule type="containsText" dxfId="6" priority="4" operator="containsText" text="succesful">
      <formula>NOT(ISERROR(SEARCH("succesful",F1)))</formula>
    </cfRule>
    <cfRule type="containsText" dxfId="5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2BEC-E3A1-6746-9CFF-268DCD0C3542}">
  <dimension ref="A1:C14"/>
  <sheetViews>
    <sheetView zoomScale="140" zoomScaleNormal="140" workbookViewId="0">
      <selection activeCell="F19" sqref="F19"/>
    </sheetView>
  </sheetViews>
  <sheetFormatPr baseColWidth="10" defaultRowHeight="15" x14ac:dyDescent="0.2"/>
  <cols>
    <col min="1" max="1" width="29.5" bestFit="1" customWidth="1"/>
    <col min="2" max="3" width="10.83203125" style="16"/>
  </cols>
  <sheetData>
    <row r="1" spans="1:3" x14ac:dyDescent="0.2">
      <c r="B1" s="16" t="s">
        <v>8398</v>
      </c>
      <c r="C1" s="16" t="s">
        <v>8399</v>
      </c>
    </row>
    <row r="2" spans="1:3" x14ac:dyDescent="0.2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8388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8389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 x14ac:dyDescent="0.2">
      <c r="A6" t="s">
        <v>8390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 x14ac:dyDescent="0.2">
      <c r="A7" t="s">
        <v>8391</v>
      </c>
      <c r="B7" s="16">
        <f>B5-B6</f>
        <v>3500</v>
      </c>
      <c r="C7" s="16">
        <f>C5-C6</f>
        <v>8000</v>
      </c>
    </row>
    <row r="9" spans="1:3" x14ac:dyDescent="0.2">
      <c r="A9" t="s">
        <v>8392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8393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6">
        <f>_xlfn.STDEV.P('Successful US Kickstarters'!E:E)</f>
        <v>8334.5731699164608</v>
      </c>
      <c r="C11" s="16">
        <f>_xlfn.STDEV.P('Failed US Kickstarters'!E:E)</f>
        <v>1330.5230280400915</v>
      </c>
    </row>
    <row r="12" spans="1:3" x14ac:dyDescent="0.2">
      <c r="A12" t="s">
        <v>8395</v>
      </c>
      <c r="B12" s="16">
        <f>_xlfn.QUARTILE.EXC('Successful US Kickstarters'!E:E, 3)</f>
        <v>5699</v>
      </c>
      <c r="C12" s="16">
        <f>_xlfn.QUARTILE.EXC('Failed US Kickstarters'!E:E, 3)</f>
        <v>501</v>
      </c>
    </row>
    <row r="13" spans="1:3" x14ac:dyDescent="0.2">
      <c r="A13" t="s">
        <v>8396</v>
      </c>
      <c r="B13" s="16">
        <f>_xlfn.QUARTILE.EXC('Successful US Kickstarters'!E:E, 1)</f>
        <v>1716.5074999999999</v>
      </c>
      <c r="C13" s="16">
        <f>_xlfn.QUARTILE.EXC('Failed US Kickstarters'!E:E, 1)</f>
        <v>9.25</v>
      </c>
    </row>
    <row r="14" spans="1:3" x14ac:dyDescent="0.2">
      <c r="A14" t="s">
        <v>8397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8C0-C93D-874E-93CF-97C6B91DD4AB}">
  <dimension ref="A1:T413"/>
  <sheetViews>
    <sheetView zoomScale="140" zoomScaleNormal="140" workbookViewId="0">
      <selection activeCell="A2" sqref="A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8359</v>
      </c>
      <c r="R1" s="1" t="s">
        <v>8358</v>
      </c>
      <c r="S1" s="14" t="s">
        <v>8365</v>
      </c>
      <c r="T1" s="14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conditionalFormatting sqref="F1:F413">
    <cfRule type="containsText" dxfId="4" priority="1" operator="containsText" text="canceled">
      <formula>NOT(ISERROR(SEARCH("canceled",F1)))</formula>
    </cfRule>
    <cfRule type="containsText" dxfId="3" priority="2" operator="containsText" text="failed">
      <formula>NOT(ISERROR(SEARCH("failed",F1)))</formula>
    </cfRule>
    <cfRule type="containsText" dxfId="2" priority="3" operator="containsText" text="successful">
      <formula>NOT(ISERROR(SEARCH("successful",F1)))</formula>
    </cfRule>
    <cfRule type="containsText" dxfId="1" priority="4" operator="containsText" text="succesful">
      <formula>NOT(ISERROR(SEARCH("succesful",F1)))</formula>
    </cfRule>
    <cfRule type="containsText" dxfId="0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9E9B6-2F1B-BD46-9855-0D1443AF42BD}">
  <dimension ref="A1:F6"/>
  <sheetViews>
    <sheetView zoomScale="140" zoomScaleNormal="140" workbookViewId="0">
      <selection activeCell="B1" sqref="B1"/>
    </sheetView>
  </sheetViews>
  <sheetFormatPr baseColWidth="10" defaultRowHeight="15" x14ac:dyDescent="0.2"/>
  <cols>
    <col min="1" max="1" width="28.6640625" bestFit="1" customWidth="1"/>
    <col min="5" max="5" width="14.5" bestFit="1" customWidth="1"/>
  </cols>
  <sheetData>
    <row r="1" spans="1:6" x14ac:dyDescent="0.2">
      <c r="A1" t="s">
        <v>8380</v>
      </c>
      <c r="B1" t="s">
        <v>8382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Kickstarter!B:D,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Kickstarter!B:D,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8381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Kickstarter!B:D,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Kickstarter!B:D,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Kickstarter!B:D,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76A62-7FEA-DA4E-AF2A-2E608F161849}">
  <dimension ref="A1:F6"/>
  <sheetViews>
    <sheetView zoomScale="140" zoomScaleNormal="140" workbookViewId="0">
      <selection activeCell="L42" sqref="L4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8364</v>
      </c>
    </row>
    <row r="3" spans="1:6" x14ac:dyDescent="0.2">
      <c r="A3" s="10" t="s">
        <v>8363</v>
      </c>
      <c r="B3" s="10" t="s">
        <v>8360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B8EF0-E6F7-6C45-82BD-B165B4C9DC82}">
  <dimension ref="A1:F18"/>
  <sheetViews>
    <sheetView zoomScale="140" zoomScaleNormal="140" workbookViewId="0">
      <selection activeCell="L27" sqref="L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8359</v>
      </c>
      <c r="B1" t="s">
        <v>8364</v>
      </c>
    </row>
    <row r="2" spans="1:6" x14ac:dyDescent="0.2">
      <c r="A2" s="10" t="s">
        <v>8379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5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5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5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5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5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5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5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5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5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5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5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Outcomes Based on Goals</vt:lpstr>
      <vt:lpstr>Theatre Outcomes by Launch Date</vt:lpstr>
      <vt:lpstr>Failed US Kickstarters</vt:lpstr>
      <vt:lpstr>Descriptive Statistics</vt:lpstr>
      <vt:lpstr>Successful US Kickstarters</vt:lpstr>
      <vt:lpstr>Edinburgh Research</vt:lpstr>
      <vt:lpstr>Category Statistics</vt:lpstr>
      <vt:lpstr>Outcomes Based on Launch Date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Keerti Chaudhary</cp:lastModifiedBy>
  <dcterms:created xsi:type="dcterms:W3CDTF">2017-04-20T15:17:24Z</dcterms:created>
  <dcterms:modified xsi:type="dcterms:W3CDTF">2022-06-21T05:08:10Z</dcterms:modified>
</cp:coreProperties>
</file>