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8fa1a46bae3273/Desktop/Data Class/Excel/Homework Due June 27th/"/>
    </mc:Choice>
  </mc:AlternateContent>
  <xr:revisionPtr revIDLastSave="547" documentId="8_{F205C066-327B-4EF5-99C5-8E0AFC9C5BD9}" xr6:coauthVersionLast="47" xr6:coauthVersionMax="47" xr10:uidLastSave="{67AD6B2C-DED4-4E33-9F43-32714DC3223B}"/>
  <bookViews>
    <workbookView xWindow="-108" yWindow="-108" windowWidth="23256" windowHeight="12456" activeTab="1" xr2:uid="{00000000-000D-0000-FFFF-FFFF00000000}"/>
  </bookViews>
  <sheets>
    <sheet name="Parent Category V Outcome (P1)" sheetId="2" r:id="rId1"/>
    <sheet name="Sub-Category V Outcome (P2)" sheetId="3" r:id="rId2"/>
    <sheet name="Months V Outcome (P3)" sheetId="9" r:id="rId3"/>
    <sheet name="Bonus 1" sheetId="10" r:id="rId4"/>
    <sheet name="Statistical Analysis (Bonus 2)" sheetId="11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 (Bonus 2)'!$D$1:$E$365</definedName>
    <definedName name="BackersCount">Crowdfunding!$H:$H</definedName>
    <definedName name="FailedBackers">'Statistical Analysis (Bonus 2)'!$E:$E</definedName>
    <definedName name="Goal">Crowdfunding!$D:$D</definedName>
    <definedName name="Outcome">Crowdfunding!$G:$G</definedName>
    <definedName name="SuccessfulBackers">'Statistical Analysis (Bonus 2)'!$B$1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1" l="1"/>
  <c r="H19" i="11"/>
  <c r="H18" i="11"/>
  <c r="H17" i="11"/>
  <c r="H16" i="11"/>
  <c r="H15" i="11"/>
  <c r="H8" i="11" l="1"/>
  <c r="H9" i="11"/>
  <c r="H7" i="11"/>
  <c r="H6" i="11"/>
  <c r="H5" i="11"/>
  <c r="H4" i="11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B5" i="10"/>
  <c r="D4" i="10"/>
  <c r="C4" i="10"/>
  <c r="D3" i="10"/>
  <c r="C3" i="10"/>
  <c r="D2" i="10"/>
  <c r="C2" i="10"/>
  <c r="B13" i="10"/>
  <c r="B12" i="10"/>
  <c r="B11" i="10"/>
  <c r="B10" i="10"/>
  <c r="B9" i="10"/>
  <c r="B8" i="10"/>
  <c r="B7" i="10"/>
  <c r="B6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0" l="1"/>
  <c r="G9" i="10" s="1"/>
  <c r="E10" i="10"/>
  <c r="G10" i="10" s="1"/>
  <c r="E8" i="10"/>
  <c r="H8" i="10" s="1"/>
  <c r="E7" i="10"/>
  <c r="G7" i="10" s="1"/>
  <c r="H9" i="10"/>
  <c r="E2" i="10"/>
  <c r="H2" i="10" s="1"/>
  <c r="E6" i="10"/>
  <c r="H6" i="10" s="1"/>
  <c r="E13" i="10"/>
  <c r="H13" i="10" s="1"/>
  <c r="E5" i="10"/>
  <c r="G5" i="10" s="1"/>
  <c r="E12" i="10"/>
  <c r="G12" i="10" s="1"/>
  <c r="E4" i="10"/>
  <c r="H4" i="10" s="1"/>
  <c r="E11" i="10"/>
  <c r="H11" i="10" s="1"/>
  <c r="E3" i="10"/>
  <c r="H3" i="10" s="1"/>
  <c r="G8" i="10" l="1"/>
  <c r="H5" i="10"/>
  <c r="F9" i="10"/>
  <c r="F8" i="10"/>
  <c r="F5" i="10"/>
  <c r="F10" i="10"/>
  <c r="H10" i="10"/>
  <c r="F12" i="10"/>
  <c r="F7" i="10"/>
  <c r="F13" i="10"/>
  <c r="H12" i="10"/>
  <c r="H7" i="10"/>
  <c r="G2" i="10"/>
  <c r="F4" i="10"/>
  <c r="G6" i="10"/>
  <c r="F3" i="10"/>
  <c r="F11" i="10"/>
  <c r="G13" i="10"/>
  <c r="G4" i="10"/>
  <c r="G3" i="10"/>
  <c r="G11" i="10"/>
  <c r="F6" i="10"/>
  <c r="F2" i="10"/>
</calcChain>
</file>

<file path=xl/sharedStrings.xml><?xml version="1.0" encoding="utf-8"?>
<sst xmlns="http://schemas.openxmlformats.org/spreadsheetml/2006/main" count="7066" uniqueCount="2116">
  <si>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</si>
  <si>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</si>
  <si>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</si>
  <si>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</si>
  <si>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</si>
  <si>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</si>
  <si>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</si>
  <si>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</si>
  <si>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</si>
  <si>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</si>
  <si>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</si>
  <si>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</si>
  <si>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</si>
  <si>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</si>
  <si>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</si>
  <si>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</si>
  <si>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</si>
  <si>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</si>
  <si>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</si>
  <si>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</si>
  <si>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</si>
  <si>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</si>
  <si>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</si>
  <si>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</si>
  <si>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</si>
  <si>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</si>
  <si>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</si>
  <si>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</si>
  <si>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</si>
  <si>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</si>
  <si>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</si>
  <si>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</si>
  <si>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</si>
  <si>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</si>
  <si>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</si>
  <si>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</si>
  <si>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</si>
  <si>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</si>
  <si>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</si>
  <si>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</si>
  <si>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</si>
  <si>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</si>
  <si>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</si>
  <si>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</si>
  <si>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</si>
  <si>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</si>
  <si>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</si>
  <si>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</si>
  <si>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</si>
  <si>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</si>
  <si>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</si>
  <si>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</si>
  <si>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</si>
  <si>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</si>
  <si>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</si>
  <si>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</si>
  <si>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</si>
  <si>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</si>
  <si>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</si>
  <si>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</si>
  <si>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</si>
  <si>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</si>
  <si>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</si>
  <si>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</si>
  <si>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</si>
  <si>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</si>
  <si>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</si>
  <si>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</si>
  <si>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</si>
  <si>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</si>
  <si>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</si>
  <si>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</si>
  <si>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</si>
  <si>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</si>
  <si>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</si>
  <si>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</si>
  <si>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</si>
  <si>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</si>
  <si>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</si>
  <si>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</si>
  <si>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</si>
  <si>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</si>
  <si>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</si>
  <si>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</si>
  <si>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</si>
  <si>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</si>
  <si>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</si>
  <si>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</si>
  <si>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</si>
  <si>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</si>
  <si>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</si>
  <si>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</si>
  <si>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</si>
  <si>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</si>
  <si>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</si>
  <si>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</si>
  <si>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</si>
  <si>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</si>
  <si>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</si>
  <si>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</si>
  <si>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</si>
  <si>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</si>
  <si>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</si>
  <si>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</si>
  <si>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</si>
  <si>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</si>
  <si>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</si>
  <si>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</si>
  <si>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</si>
  <si>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</si>
  <si>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</si>
  <si>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</si>
  <si>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</si>
  <si>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</si>
  <si>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</si>
  <si>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</si>
  <si>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</si>
  <si>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</si>
  <si>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</si>
  <si>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</si>
  <si>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</si>
  <si>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</si>
  <si>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</si>
  <si>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</si>
  <si>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</si>
  <si>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</si>
  <si>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</si>
  <si>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</si>
  <si>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</si>
  <si>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</si>
  <si>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</si>
  <si>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</si>
  <si>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</si>
  <si>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</si>
  <si>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</si>
  <si>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</si>
  <si>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</si>
  <si>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</si>
  <si>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</si>
  <si>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</si>
  <si>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</si>
  <si>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</si>
  <si>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</si>
  <si>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</si>
  <si>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</si>
  <si>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</si>
  <si>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</si>
  <si>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</si>
  <si>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</si>
  <si>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</si>
  <si>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</si>
  <si>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</si>
  <si>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</si>
  <si>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</si>
  <si>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</si>
  <si>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</si>
  <si>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</si>
  <si>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</si>
  <si>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</si>
  <si>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</si>
  <si>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</si>
  <si>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</si>
  <si>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</si>
  <si>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</si>
  <si>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</si>
  <si>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</si>
  <si>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</si>
  <si>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</si>
  <si>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</si>
  <si>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</si>
  <si>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</si>
  <si>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</si>
  <si>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</si>
  <si>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</si>
  <si>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</si>
  <si>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</si>
  <si>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</si>
  <si>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</si>
  <si>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</si>
  <si>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</si>
  <si>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</si>
  <si>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</si>
  <si>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</si>
  <si>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</si>
  <si>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</si>
  <si>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</si>
  <si>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</si>
  <si>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</si>
  <si>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</si>
  <si>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</si>
  <si>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</si>
  <si>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</si>
  <si>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</si>
  <si>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</si>
  <si>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</si>
  <si>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</si>
  <si>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</si>
  <si>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</si>
  <si>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</si>
  <si>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</si>
  <si>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</si>
  <si>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</si>
  <si>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</si>
  <si>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</si>
  <si>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</si>
  <si>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</si>
  <si>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</si>
  <si>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</si>
  <si>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</si>
  <si>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</si>
  <si>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</si>
  <si>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</si>
  <si>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</si>
  <si>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</si>
  <si>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</si>
  <si>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</si>
  <si>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</si>
  <si>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</si>
  <si>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</si>
  <si>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</si>
  <si>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</si>
  <si>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</si>
  <si>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</si>
  <si>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</si>
  <si>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</si>
  <si>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</si>
  <si>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</si>
  <si>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</si>
  <si>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</si>
  <si>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</si>
  <si>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</si>
  <si>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</si>
  <si>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</si>
  <si>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</si>
  <si>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</si>
  <si>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</si>
  <si>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</si>
  <si>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</si>
  <si>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</si>
  <si>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</si>
  <si>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</si>
  <si>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</si>
  <si>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</si>
  <si>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</si>
  <si>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</si>
  <si>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</si>
  <si>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</si>
  <si>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</si>
  <si>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</si>
  <si>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</si>
  <si>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</si>
  <si>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</si>
  <si>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</si>
  <si>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</si>
  <si>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</si>
  <si>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</si>
  <si>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</si>
  <si>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</si>
  <si>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</si>
  <si>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</si>
  <si>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</si>
  <si>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</si>
  <si>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</si>
  <si>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</si>
  <si>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</si>
  <si>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</si>
  <si>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</si>
  <si>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</si>
  <si>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</si>
  <si>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</si>
  <si>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</si>
  <si>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</si>
  <si>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</si>
  <si>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</si>
  <si>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</si>
  <si>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</si>
  <si>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</si>
  <si>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</si>
  <si>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</si>
  <si>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</si>
  <si>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</si>
  <si>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</si>
  <si>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</si>
  <si>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</si>
  <si>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</si>
  <si>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</si>
  <si>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</si>
  <si>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</si>
  <si>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</si>
  <si>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</si>
  <si>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</si>
  <si>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</si>
  <si>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</si>
  <si>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</si>
  <si>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</si>
  <si>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</si>
  <si>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</si>
  <si>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</si>
  <si>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</si>
  <si>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</si>
  <si>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</si>
  <si>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</si>
  <si>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</si>
  <si>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</si>
  <si>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</si>
  <si>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</si>
  <si>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</si>
  <si>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</si>
  <si>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</si>
  <si>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</si>
  <si>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</si>
  <si>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</si>
  <si>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</si>
  <si>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</si>
  <si>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</si>
  <si>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</si>
  <si>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</si>
  <si>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</si>
  <si>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</si>
  <si>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</si>
  <si>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</si>
  <si>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</si>
  <si>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</si>
  <si>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</si>
  <si>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</si>
  <si>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</si>
  <si>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</si>
  <si>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</si>
  <si>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</si>
  <si>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</si>
  <si>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</si>
  <si>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</si>
  <si>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</si>
  <si>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</si>
  <si>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</si>
  <si>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</si>
  <si>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</si>
  <si>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</si>
  <si>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</si>
  <si>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</si>
  <si>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</si>
  <si>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</si>
  <si>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</si>
  <si>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</si>
  <si>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</si>
  <si>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</si>
  <si>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</si>
  <si>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</si>
  <si>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</si>
  <si>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</si>
  <si>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</si>
  <si>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</si>
  <si>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</si>
  <si>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</si>
  <si>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</si>
  <si>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</si>
  <si>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</si>
  <si>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</si>
  <si>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</si>
  <si>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</si>
  <si>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</si>
  <si>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</si>
  <si>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</si>
  <si>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</si>
  <si>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</si>
  <si>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</si>
  <si>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</si>
  <si>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</si>
  <si>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</si>
  <si>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</si>
  <si>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</si>
  <si>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</si>
  <si>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</si>
  <si>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</si>
  <si>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</si>
  <si>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</si>
  <si>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</si>
  <si>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</si>
  <si>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</si>
  <si>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</si>
  <si>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</si>
  <si>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</si>
  <si>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</si>
  <si>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</si>
  <si>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</si>
  <si>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</si>
  <si>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</si>
  <si>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</si>
  <si>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</si>
  <si>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</si>
  <si>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</si>
  <si>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</si>
  <si>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</si>
  <si>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</si>
  <si>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</si>
  <si>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</si>
  <si>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</si>
  <si>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</si>
  <si>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</si>
  <si>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</si>
  <si>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</si>
  <si>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</si>
  <si>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</si>
  <si>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</si>
  <si>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</si>
  <si>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</si>
  <si>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</si>
  <si>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</si>
  <si>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</si>
  <si>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</si>
  <si>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</si>
  <si>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</si>
  <si>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</si>
  <si>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</si>
  <si>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</si>
  <si>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</si>
  <si>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</si>
  <si>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</si>
  <si>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</si>
  <si>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</si>
  <si>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</si>
  <si>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</si>
  <si>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</si>
  <si>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</si>
  <si>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</si>
  <si>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</si>
  <si>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</si>
  <si>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</si>
  <si>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</si>
  <si>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</si>
  <si>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</si>
  <si>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</si>
  <si>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</si>
  <si>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</si>
  <si>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</si>
  <si>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</si>
  <si>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</si>
  <si>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</si>
  <si>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</si>
  <si>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</si>
  <si>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</si>
  <si>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</si>
  <si>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</si>
  <si>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</si>
  <si>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</si>
  <si>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</si>
  <si>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</si>
  <si>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</si>
  <si>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</si>
  <si>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</si>
  <si>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</si>
  <si>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</si>
  <si>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</si>
  <si>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</si>
  <si>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</si>
  <si>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</si>
  <si>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</si>
  <si>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</si>
  <si>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</si>
  <si>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</si>
  <si>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</si>
  <si>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</si>
  <si>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</si>
  <si>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</si>
  <si>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</si>
  <si>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</si>
  <si>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</si>
  <si>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</si>
  <si>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</si>
  <si>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</si>
  <si>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</si>
  <si>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</si>
  <si>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</si>
  <si>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</si>
  <si>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</si>
  <si>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</si>
  <si>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</si>
  <si>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</si>
  <si>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</si>
  <si>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</si>
  <si>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</si>
  <si>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</si>
  <si>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</si>
  <si>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</si>
  <si>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</si>
  <si>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</si>
  <si>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</si>
  <si>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</si>
  <si>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</si>
  <si>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</si>
  <si>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</si>
  <si>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</si>
  <si>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</si>
  <si>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</si>
  <si>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</si>
  <si>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</si>
  <si>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</si>
  <si>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</si>
  <si>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</si>
  <si>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</si>
  <si>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</si>
  <si>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</si>
  <si>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</si>
  <si>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</si>
  <si>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</si>
  <si>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</si>
  <si>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</si>
  <si>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</si>
  <si>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</si>
  <si>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</si>
  <si>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</si>
  <si>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</si>
  <si>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</si>
  <si>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</si>
  <si>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</si>
  <si>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</si>
  <si>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</si>
  <si>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</si>
  <si>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</si>
  <si>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</si>
  <si>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</si>
  <si>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</si>
  <si>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</si>
  <si>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</si>
  <si>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</si>
  <si>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</si>
  <si>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</si>
  <si>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</si>
  <si>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</si>
  <si>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</si>
  <si>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</si>
  <si>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</si>
  <si>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</si>
  <si>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</si>
  <si>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</si>
  <si>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</si>
  <si>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</si>
  <si>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</si>
  <si>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</si>
  <si>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</si>
  <si>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</si>
  <si>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</si>
  <si>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</si>
  <si>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</si>
  <si>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</si>
  <si>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</si>
  <si>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</si>
  <si>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</si>
  <si>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</si>
  <si>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</si>
  <si>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</si>
  <si>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</si>
  <si>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</si>
  <si>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</si>
  <si>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</si>
  <si>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</si>
  <si>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</si>
  <si>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</si>
  <si>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</si>
  <si>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</si>
  <si>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</si>
  <si>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</si>
  <si>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</si>
  <si>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</si>
  <si>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</si>
  <si>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</si>
  <si>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</si>
  <si>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</si>
  <si>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</si>
  <si>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</si>
  <si>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</si>
  <si>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</si>
  <si>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</si>
  <si>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</si>
  <si>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</si>
  <si>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</si>
  <si>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</si>
  <si>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</si>
  <si>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</si>
  <si>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</si>
  <si>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</si>
  <si>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</si>
  <si>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</si>
  <si>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</si>
  <si>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</si>
  <si>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</si>
  <si>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</si>
  <si>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</si>
  <si>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</si>
  <si>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</si>
  <si>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</si>
  <si>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</si>
  <si>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</si>
  <si>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</si>
  <si>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</si>
  <si>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</si>
  <si>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</si>
  <si>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</si>
  <si>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</si>
  <si>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</si>
  <si>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</si>
  <si>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</si>
  <si>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</si>
  <si>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</si>
  <si>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</si>
  <si>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</si>
  <si>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</si>
  <si>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</si>
  <si>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</si>
  <si>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</si>
  <si>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</si>
  <si>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</si>
  <si>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</si>
  <si>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</si>
  <si>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</si>
  <si>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</si>
  <si>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</si>
  <si>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</si>
  <si>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</si>
  <si>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</si>
  <si>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</si>
  <si>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</si>
  <si>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</si>
  <si>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</si>
  <si>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</si>
  <si>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</si>
  <si>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</si>
  <si>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</si>
  <si>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</si>
  <si>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</si>
  <si>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</si>
  <si>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</si>
  <si>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</si>
  <si>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</si>
  <si>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</si>
  <si>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</si>
  <si>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</si>
  <si>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</si>
  <si>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</si>
  <si>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</si>
  <si>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</si>
  <si>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</si>
  <si>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</si>
  <si>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</si>
  <si>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</si>
  <si>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</si>
  <si>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</si>
  <si>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</si>
  <si>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</si>
  <si>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</si>
  <si>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</si>
  <si>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</si>
  <si>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</si>
  <si>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</si>
  <si>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</si>
  <si>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</si>
  <si>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</si>
  <si>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</si>
  <si>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</si>
  <si>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</si>
  <si>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</si>
  <si>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</si>
  <si>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</si>
  <si>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</si>
  <si>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</si>
  <si>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</si>
  <si>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</si>
  <si>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</si>
  <si>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</si>
  <si>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</si>
  <si>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</si>
  <si>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</si>
  <si>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</si>
  <si>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</si>
  <si>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</si>
  <si>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</si>
  <si>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</si>
  <si>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</si>
  <si>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</si>
  <si>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</si>
  <si>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</si>
  <si>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</si>
  <si>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</si>
  <si>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</si>
  <si>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</si>
  <si>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</si>
  <si>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</si>
  <si>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</si>
  <si>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</si>
  <si>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</si>
  <si>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</si>
  <si>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</si>
  <si>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</si>
  <si>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</si>
  <si>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</si>
  <si>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</si>
  <si>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</si>
  <si>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</si>
  <si>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</si>
  <si>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</si>
  <si>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</si>
  <si>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</si>
  <si>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</si>
  <si>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</si>
  <si>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</si>
  <si>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</si>
  <si>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</si>
  <si>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</si>
  <si>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</si>
  <si>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</si>
  <si>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</si>
  <si>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</si>
  <si>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</si>
  <si>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</si>
  <si>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</si>
  <si>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</si>
  <si>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</si>
  <si>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</si>
  <si>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</si>
  <si>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</si>
  <si>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</si>
  <si>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</si>
  <si>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</si>
  <si>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</si>
  <si>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</si>
  <si>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</si>
  <si>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</si>
  <si>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</si>
  <si>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</si>
  <si>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</si>
  <si>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</si>
  <si>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</si>
  <si>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</si>
  <si>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</si>
  <si>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</si>
  <si>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</si>
  <si>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</si>
  <si>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</si>
  <si>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</si>
  <si>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</si>
  <si>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</si>
  <si>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</si>
  <si>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</si>
  <si>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</si>
  <si>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</si>
  <si>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</si>
  <si>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</si>
  <si>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</si>
  <si>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</si>
  <si>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</si>
  <si>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</si>
  <si>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</si>
  <si>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</si>
  <si>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</si>
  <si>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</si>
  <si>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</si>
  <si>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</si>
  <si>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</si>
  <si>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</si>
  <si>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</si>
  <si>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</si>
  <si>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</si>
  <si>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</si>
  <si>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</si>
  <si>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</si>
  <si>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</si>
  <si>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</si>
  <si>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</si>
  <si>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</si>
  <si>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</si>
  <si>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</si>
  <si>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</si>
  <si>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</si>
  <si>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</si>
  <si>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</si>
  <si>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</si>
  <si>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</si>
  <si>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</si>
  <si>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</si>
  <si>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</si>
  <si>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</si>
  <si>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</si>
  <si>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</si>
  <si>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</si>
  <si>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</si>
  <si>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</si>
  <si>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</si>
  <si>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</si>
  <si>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</si>
  <si>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</si>
  <si>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</si>
  <si>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</si>
  <si>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</si>
  <si>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</si>
  <si>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</si>
  <si>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</si>
  <si>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</si>
  <si>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</si>
  <si>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</si>
  <si>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</si>
  <si>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</si>
  <si>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</si>
  <si>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</si>
  <si>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</si>
  <si>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</si>
  <si>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</si>
  <si>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</si>
  <si>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</si>
  <si>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</si>
  <si>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</si>
  <si>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</si>
  <si>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</si>
  <si>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</si>
  <si>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</si>
  <si>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</si>
  <si>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</si>
  <si>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</si>
  <si>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</si>
  <si>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</si>
  <si>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</si>
  <si>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</si>
  <si>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</si>
  <si>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</si>
  <si>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</si>
  <si>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</si>
  <si>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</si>
  <si>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</si>
  <si>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</si>
  <si>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</si>
  <si>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</si>
  <si>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</si>
  <si>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</si>
  <si>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</si>
  <si>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</si>
  <si>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</si>
  <si>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</si>
  <si>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</si>
  <si>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</si>
  <si>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</si>
  <si>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</si>
  <si>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</si>
  <si>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</si>
  <si>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</si>
  <si>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</si>
  <si>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</si>
  <si>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</si>
  <si>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</si>
  <si>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</si>
  <si>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</si>
  <si>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</si>
  <si>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</si>
  <si>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</si>
  <si>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</si>
  <si>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</si>
  <si>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</si>
  <si>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</si>
  <si>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</si>
  <si>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</si>
  <si>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</si>
  <si>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</si>
  <si>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</si>
  <si>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</si>
  <si>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</si>
  <si>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</si>
  <si>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</si>
  <si>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</si>
  <si>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</si>
  <si>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</si>
  <si>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</si>
  <si>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</si>
  <si>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</si>
  <si>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</si>
  <si>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</si>
  <si>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</si>
  <si>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</si>
  <si>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</si>
  <si>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</si>
  <si>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</si>
  <si>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</si>
  <si>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</si>
  <si>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</si>
  <si>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</si>
  <si>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</si>
  <si>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</si>
  <si>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</si>
  <si>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</si>
  <si>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</si>
  <si>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</si>
  <si>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</si>
  <si>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</si>
  <si>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</si>
  <si>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</si>
  <si>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</si>
  <si>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</si>
  <si>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</si>
  <si>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</si>
  <si>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</si>
  <si>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</si>
  <si>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</si>
  <si>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</si>
  <si>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</si>
  <si>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</si>
  <si>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</si>
  <si>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</si>
  <si>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</si>
  <si>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</si>
  <si>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</si>
  <si>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</si>
  <si>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</si>
  <si>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</si>
  <si>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</si>
  <si>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</si>
  <si>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</si>
  <si>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</si>
  <si>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</si>
  <si>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</si>
  <si>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</si>
  <si>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</si>
  <si>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</si>
  <si>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</si>
  <si>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</si>
  <si>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</si>
  <si>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</si>
  <si>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</si>
  <si>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</si>
  <si>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</si>
  <si>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</si>
  <si>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</si>
  <si>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</si>
  <si>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</si>
  <si>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</si>
  <si>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</si>
  <si>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</si>
  <si>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</si>
  <si>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</si>
  <si>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</si>
  <si>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</si>
  <si>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</si>
  <si>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</si>
  <si>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</si>
  <si>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</si>
  <si>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</si>
  <si>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</si>
  <si>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</si>
  <si>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</si>
  <si>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</si>
  <si>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</si>
  <si>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</si>
  <si>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</si>
  <si>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</si>
  <si>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</si>
  <si>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</si>
  <si>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</si>
  <si>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</si>
  <si>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</si>
  <si>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</si>
  <si>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</si>
  <si>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</si>
  <si>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</si>
  <si>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</si>
  <si>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</si>
  <si>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</si>
  <si>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</si>
  <si>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</si>
  <si>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</si>
  <si>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</si>
  <si>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</si>
  <si>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</si>
  <si>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</si>
  <si>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</si>
  <si>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</si>
  <si>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</si>
  <si>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</si>
  <si>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</si>
  <si>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</si>
  <si>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</si>
  <si>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</si>
  <si>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</si>
  <si>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</si>
  <si>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</si>
  <si>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</si>
  <si>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</si>
  <si>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</si>
  <si>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</si>
  <si>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</si>
  <si>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</si>
  <si>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</si>
  <si>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</si>
  <si>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</si>
  <si>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</si>
  <si>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</si>
  <si>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</si>
  <si>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</si>
  <si>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</si>
  <si>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</si>
  <si>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</si>
  <si>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</si>
  <si>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</si>
  <si>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</si>
  <si>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</si>
  <si>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</si>
  <si>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</si>
  <si>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</si>
  <si>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</si>
  <si>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</si>
  <si>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</si>
  <si>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</si>
  <si>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</si>
  <si>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</si>
  <si>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</si>
  <si>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</si>
  <si>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</si>
  <si>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</si>
  <si>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</si>
  <si>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</si>
  <si>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</si>
  <si>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</si>
  <si>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</si>
  <si>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</si>
  <si>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</si>
  <si>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</si>
  <si>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</si>
  <si>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</si>
  <si>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</si>
  <si>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</si>
  <si>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</si>
  <si>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</si>
  <si>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</si>
  <si>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</si>
  <si>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</si>
  <si>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</si>
  <si>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</si>
  <si>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</si>
  <si>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</si>
  <si>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</si>
  <si>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</si>
  <si>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</si>
  <si>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</si>
  <si>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</si>
  <si>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</si>
  <si>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</si>
  <si>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</si>
  <si>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</si>
  <si>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</si>
  <si>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</si>
  <si>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</si>
  <si>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</si>
  <si>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</si>
  <si>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</si>
  <si>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</si>
  <si>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</si>
  <si>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</si>
  <si>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</si>
  <si>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</si>
  <si>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</si>
  <si>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</si>
  <si>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</si>
  <si>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</si>
  <si>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</si>
  <si>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</si>
  <si>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</si>
  <si>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</si>
  <si>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</si>
  <si>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</si>
  <si>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</si>
  <si>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</si>
  <si>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</si>
  <si>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</si>
  <si>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</si>
  <si>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</si>
  <si>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</si>
  <si>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</si>
  <si>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</si>
  <si>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</si>
  <si>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</si>
  <si>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</si>
  <si>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</si>
  <si>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</si>
  <si>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</si>
  <si>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</si>
  <si>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</si>
  <si>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</si>
  <si>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</si>
  <si>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</si>
  <si>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</si>
  <si>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</si>
  <si>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</si>
  <si>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</si>
  <si>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</si>
  <si>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</si>
  <si>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</si>
  <si>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</si>
  <si>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</si>
  <si>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</si>
  <si>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</si>
  <si>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</si>
  <si>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</si>
  <si>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</si>
  <si>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</si>
  <si>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</si>
  <si>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</si>
  <si>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</si>
  <si>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</si>
  <si>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</si>
  <si>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</si>
  <si>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</si>
  <si>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</si>
  <si>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</si>
  <si>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</si>
  <si>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</si>
  <si>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</si>
  <si>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</si>
  <si>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</si>
  <si>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</si>
  <si>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</si>
  <si>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</si>
  <si>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</si>
  <si>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</si>
  <si>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</si>
  <si>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</si>
  <si>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</si>
  <si>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</si>
  <si>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</si>
  <si>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</si>
  <si>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</si>
  <si>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</si>
  <si>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</si>
  <si>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</si>
  <si>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</si>
  <si>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</si>
  <si>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</si>
  <si>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</si>
  <si>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</si>
  <si>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</si>
  <si>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</si>
  <si>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</si>
  <si>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</si>
  <si>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</si>
  <si>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</si>
  <si>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</si>
  <si>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</si>
  <si>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</si>
  <si>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</si>
  <si>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</si>
  <si>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</si>
  <si>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</si>
  <si>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</si>
  <si>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</si>
  <si>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</si>
  <si>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</si>
  <si>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</si>
  <si>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</si>
  <si>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</si>
  <si>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</si>
  <si>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</si>
  <si>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</si>
  <si>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</si>
  <si>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</si>
  <si>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</si>
  <si>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</si>
  <si>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</si>
  <si>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</si>
  <si>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</si>
  <si>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</si>
  <si>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</si>
  <si>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</si>
  <si>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</si>
  <si>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</si>
  <si>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</si>
  <si>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</si>
  <si>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</si>
  <si>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</si>
  <si>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</si>
  <si>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</si>
  <si>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</si>
  <si>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</si>
  <si>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</si>
  <si>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</si>
  <si>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</si>
  <si>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</si>
  <si>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</si>
  <si>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</si>
  <si>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</si>
  <si>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</si>
  <si>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</si>
  <si>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</si>
  <si>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</si>
  <si>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</si>
  <si>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</si>
  <si>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</si>
  <si>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</si>
  <si>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</si>
  <si>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</si>
  <si>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</si>
  <si>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</si>
  <si>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</si>
  <si>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</si>
  <si>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</si>
  <si>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</si>
  <si>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</si>
  <si>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</si>
  <si>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</si>
  <si>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</si>
  <si>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</si>
  <si>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</si>
  <si>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</si>
  <si>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</si>
  <si>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</si>
  <si>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</si>
  <si>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</si>
  <si>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</si>
  <si>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</si>
  <si>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</si>
  <si>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</si>
  <si>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</si>
  <si>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</si>
  <si>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</si>
  <si>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</si>
  <si>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</si>
  <si>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</si>
  <si>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</si>
  <si>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</si>
  <si>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</si>
  <si>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</si>
  <si>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</si>
  <si>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</si>
  <si>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</si>
  <si>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</si>
  <si>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</si>
  <si>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</si>
  <si>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</si>
  <si>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</si>
  <si>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</si>
  <si>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</si>
  <si>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</si>
  <si>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</si>
  <si>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</si>
  <si>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</si>
  <si>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</si>
  <si>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</si>
  <si>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</si>
  <si>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</si>
  <si>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</si>
  <si>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</si>
  <si>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</si>
  <si>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</si>
  <si>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</si>
  <si>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</si>
  <si>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</si>
  <si>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</si>
  <si>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</si>
  <si>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</si>
  <si>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</si>
  <si>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</si>
  <si>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</si>
  <si>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</si>
  <si>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</si>
  <si>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</si>
  <si>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</si>
  <si>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</si>
  <si>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</si>
  <si>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</si>
  <si>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</si>
  <si>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</si>
  <si>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</si>
  <si>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</si>
  <si>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</si>
  <si>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</si>
  <si>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</si>
  <si>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</si>
  <si>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</si>
  <si>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</si>
  <si>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</si>
  <si>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</si>
  <si>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</si>
  <si>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</si>
  <si>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</si>
  <si>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</si>
  <si>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</si>
  <si>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</si>
  <si>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</si>
  <si>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</si>
  <si>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</si>
  <si>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</si>
  <si>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</si>
  <si>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</si>
  <si>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</si>
  <si>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</si>
  <si>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</si>
  <si>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</si>
  <si>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</si>
  <si>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</si>
  <si>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</si>
  <si>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</si>
  <si>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</si>
  <si>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</si>
  <si>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</si>
  <si>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</si>
  <si>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</si>
  <si>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</si>
  <si>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</si>
  <si>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</si>
  <si>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</si>
  <si>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</si>
  <si>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</si>
  <si>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</si>
  <si>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</si>
  <si>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</si>
  <si>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</si>
  <si>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</si>
  <si>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</si>
  <si>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</si>
  <si>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</si>
  <si>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</si>
  <si>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</si>
  <si>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</si>
  <si>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</si>
  <si>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</si>
  <si>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</si>
  <si>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</si>
  <si>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</si>
  <si>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</si>
  <si>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</si>
  <si>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</si>
  <si>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</si>
  <si>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</si>
  <si>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</si>
  <si>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</si>
  <si>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</si>
  <si>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</si>
  <si>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</si>
  <si>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</si>
  <si>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</si>
  <si>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</si>
  <si>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</si>
  <si>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</si>
  <si>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</si>
  <si>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</si>
  <si>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</si>
  <si>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</si>
  <si>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</si>
  <si>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</si>
  <si>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</si>
  <si>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</si>
  <si>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</si>
  <si>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</si>
  <si>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</si>
  <si>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</si>
  <si>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</si>
  <si>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</si>
  <si>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</si>
  <si>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</si>
  <si>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</si>
  <si>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</si>
  <si>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</si>
  <si>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</si>
  <si>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</si>
  <si>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</si>
  <si>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</si>
  <si>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</si>
  <si>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</si>
  <si>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</si>
  <si>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</si>
  <si>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</si>
  <si>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</si>
  <si>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</si>
  <si>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</si>
  <si>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</si>
  <si>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</si>
  <si>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</si>
  <si>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</si>
  <si>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</si>
  <si>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</si>
  <si>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</si>
  <si>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</si>
  <si>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</si>
  <si>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</si>
  <si>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</si>
  <si>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</si>
  <si>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</si>
  <si>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</si>
  <si>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</si>
  <si>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</si>
  <si>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</si>
  <si>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</si>
  <si>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</si>
  <si>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</si>
  <si>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</si>
  <si>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</si>
  <si>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</si>
  <si>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</si>
  <si>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</si>
  <si>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</si>
  <si>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</si>
  <si>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</si>
  <si>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</si>
  <si>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</si>
  <si>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</si>
  <si>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</si>
  <si>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</si>
  <si>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</si>
  <si>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</si>
  <si>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</si>
  <si>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</si>
  <si>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</si>
  <si>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</si>
  <si>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</si>
  <si>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</si>
  <si>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</si>
  <si>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</si>
  <si>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</si>
  <si>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</si>
  <si>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</si>
  <si>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</si>
  <si>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</si>
  <si>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</si>
  <si>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</si>
  <si>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</si>
  <si>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</si>
  <si>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</si>
  <si>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</si>
  <si>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</si>
  <si>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</si>
  <si>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</si>
  <si>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</si>
  <si>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</si>
  <si>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</si>
  <si>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</si>
  <si>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</si>
  <si>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</si>
  <si>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</si>
  <si>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</si>
  <si>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</si>
  <si>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</si>
  <si>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</si>
  <si>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</si>
  <si>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</si>
  <si>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</si>
  <si>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</si>
  <si>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</si>
  <si>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</si>
  <si>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</si>
  <si>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</si>
  <si>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</si>
  <si>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</si>
  <si>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</si>
  <si>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</si>
  <si>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</si>
  <si>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</si>
  <si>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</si>
  <si>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</si>
  <si>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</si>
  <si>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</si>
  <si>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</si>
  <si>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</si>
  <si>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</si>
  <si>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</si>
  <si>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</si>
  <si>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</si>
  <si>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</si>
  <si>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</si>
  <si>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</si>
  <si>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</si>
  <si>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</si>
  <si>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</si>
  <si>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</si>
  <si>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</si>
  <si>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</si>
  <si>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</si>
  <si>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</si>
  <si>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</si>
  <si>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</si>
  <si>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</si>
  <si>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</si>
  <si>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</si>
  <si>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</si>
  <si>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</si>
  <si>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</si>
  <si>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</si>
  <si>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</si>
  <si>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</si>
  <si>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</si>
  <si>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</si>
  <si>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</si>
  <si>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</si>
  <si>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</si>
  <si>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</si>
  <si>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</si>
  <si>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</si>
  <si>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</si>
  <si>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</si>
  <si>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</si>
  <si>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</si>
  <si>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</si>
  <si>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</si>
  <si>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</si>
  <si>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</si>
  <si>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</si>
  <si>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</si>
  <si>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</si>
  <si>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</si>
  <si>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</si>
  <si>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</si>
  <si>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</si>
  <si>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</si>
  <si>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</si>
  <si>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</si>
  <si>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</si>
  <si>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</si>
  <si>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</si>
  <si>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</si>
  <si>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</si>
  <si>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</si>
  <si>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</si>
  <si>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</si>
  <si>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</si>
  <si>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</si>
  <si>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</si>
  <si>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</si>
  <si>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</si>
  <si>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</si>
  <si>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</si>
  <si>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</si>
  <si>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</si>
  <si>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</si>
  <si>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</si>
  <si>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</si>
  <si>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</si>
  <si>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</si>
  <si>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</si>
  <si>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</si>
  <si>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</si>
  <si>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</si>
  <si>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</si>
  <si>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</si>
  <si>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</si>
  <si>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</si>
  <si>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</si>
  <si>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</si>
  <si>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</si>
  <si>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</si>
  <si>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</si>
  <si>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</si>
  <si>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</si>
  <si>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</si>
  <si>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</si>
  <si>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</si>
  <si>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</si>
  <si>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</si>
  <si>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</si>
  <si>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</si>
  <si>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</si>
  <si>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</si>
  <si>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</si>
  <si>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</si>
  <si>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</si>
  <si>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</si>
  <si>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</si>
  <si>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</si>
  <si>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</si>
  <si>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</si>
  <si>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</si>
  <si>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</si>
  <si>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</si>
  <si>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</si>
  <si>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</si>
  <si>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</si>
  <si>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</si>
  <si>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</si>
  <si>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</si>
  <si>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</si>
  <si>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</si>
  <si>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</si>
  <si>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</si>
  <si>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</si>
  <si>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</si>
  <si>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</si>
  <si>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</si>
  <si>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</si>
  <si>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</si>
  <si>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</si>
  <si>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</si>
  <si>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</si>
  <si>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</si>
  <si>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</si>
  <si>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</si>
  <si>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</si>
  <si>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</si>
  <si>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</si>
  <si>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</si>
  <si>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</si>
  <si>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</si>
  <si>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</si>
  <si>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</si>
  <si>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</si>
  <si>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</si>
  <si>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</si>
  <si>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</si>
  <si>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</si>
  <si>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</si>
  <si>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</si>
  <si>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</si>
  <si>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</si>
  <si>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</si>
  <si>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</si>
  <si>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</si>
  <si>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</si>
  <si>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</si>
  <si>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</si>
  <si>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</si>
  <si>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</si>
  <si>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</si>
  <si>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</si>
  <si>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</si>
  <si>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</si>
  <si>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</si>
  <si>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</si>
  <si>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</si>
  <si>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</si>
  <si>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</si>
  <si>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</si>
  <si>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</si>
  <si>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</si>
  <si>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</si>
  <si>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</si>
  <si>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</si>
  <si>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</si>
  <si>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</si>
  <si>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</si>
  <si>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</si>
  <si>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</si>
  <si>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</si>
  <si>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</si>
  <si>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</si>
  <si>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</si>
  <si>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</si>
  <si>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</si>
  <si>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</si>
  <si>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</si>
  <si>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</si>
  <si>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</si>
  <si>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</si>
  <si>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</si>
  <si>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</si>
  <si>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</si>
  <si>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</si>
  <si>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</si>
  <si>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</si>
  <si>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</si>
  <si>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</si>
  <si>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</si>
  <si>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</si>
  <si>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</si>
  <si>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</si>
  <si>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</si>
  <si>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</si>
  <si>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</si>
  <si>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</si>
  <si>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</si>
  <si>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</si>
  <si>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</si>
  <si>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</si>
  <si>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</si>
  <si>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</si>
  <si>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</si>
  <si>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</si>
  <si>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</si>
  <si>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</si>
  <si>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</si>
  <si>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</si>
  <si>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</si>
  <si>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</si>
  <si>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</si>
  <si>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</si>
  <si>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</si>
  <si>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</si>
  <si>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</si>
  <si>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</si>
  <si>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</si>
  <si>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</si>
  <si>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</si>
  <si>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</si>
  <si>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</si>
  <si>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</si>
  <si>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</si>
  <si>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</si>
  <si>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</si>
  <si>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</si>
  <si>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</si>
  <si>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</si>
  <si>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</si>
  <si>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</si>
  <si>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</si>
  <si>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</si>
  <si>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</si>
  <si>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</si>
  <si>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</si>
  <si>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</si>
  <si>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</si>
  <si>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</si>
  <si>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</si>
  <si>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</si>
  <si>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</si>
  <si>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</si>
  <si>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</si>
  <si>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</si>
  <si>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</si>
  <si>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</si>
  <si>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</si>
  <si>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</si>
  <si>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</si>
  <si>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</si>
  <si>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</si>
  <si>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</si>
  <si>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</si>
  <si>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</si>
  <si>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</si>
  <si>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</si>
  <si>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</si>
  <si>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</si>
  <si>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</si>
  <si>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</si>
  <si>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</si>
  <si>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</si>
  <si>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</si>
  <si>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</si>
  <si>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</si>
  <si>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</si>
  <si>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</si>
  <si>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</si>
  <si>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</si>
  <si>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</si>
  <si>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</si>
  <si>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</si>
  <si>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</si>
  <si>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</si>
  <si>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</si>
  <si>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</si>
  <si>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</si>
  <si>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</si>
  <si>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</si>
  <si>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</si>
  <si>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</si>
  <si>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</si>
  <si>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</si>
  <si>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</si>
  <si>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</si>
  <si>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</si>
  <si>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</si>
  <si>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</si>
  <si>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</si>
  <si>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</si>
  <si>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</si>
  <si>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</si>
  <si>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</si>
  <si>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</si>
  <si>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</si>
  <si>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</si>
  <si>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</si>
  <si>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</si>
  <si>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</si>
  <si>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</si>
  <si>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</si>
  <si>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</si>
  <si>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</si>
  <si>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</si>
  <si>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</si>
  <si>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</si>
  <si>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</si>
  <si>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</si>
  <si>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</si>
  <si>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</si>
  <si>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</si>
  <si>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</si>
  <si>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</si>
  <si>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</si>
  <si>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</si>
  <si>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</si>
  <si>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</si>
  <si>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</si>
  <si>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</si>
  <si>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</si>
  <si>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</si>
  <si>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</si>
  <si>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</si>
  <si>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</si>
  <si>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</si>
  <si>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</si>
  <si>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</si>
  <si>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</si>
  <si>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</si>
  <si>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</si>
  <si>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</si>
  <si>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</si>
  <si>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</si>
  <si>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</si>
  <si>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</si>
  <si>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</si>
  <si>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</si>
  <si>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</si>
  <si>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</si>
  <si>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</si>
  <si>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</si>
  <si>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</si>
  <si>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</si>
  <si>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</si>
  <si>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</si>
  <si>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</si>
  <si>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</si>
  <si>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</si>
  <si>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</si>
  <si>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</si>
  <si>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</si>
  <si>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</si>
  <si>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</si>
  <si>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</si>
  <si>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</si>
  <si>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</si>
  <si>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</si>
  <si>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</si>
  <si>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</si>
  <si>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</si>
  <si>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</si>
  <si>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</si>
  <si>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</si>
  <si>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</si>
  <si>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</si>
  <si>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</si>
  <si>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</si>
  <si>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</si>
  <si>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</si>
  <si>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</si>
  <si>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</si>
  <si>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</si>
  <si>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</si>
  <si>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</si>
  <si>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</si>
  <si>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</si>
  <si>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</si>
  <si>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</si>
  <si>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</si>
  <si>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</si>
  <si>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</si>
  <si>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</si>
  <si>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</si>
  <si>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</si>
  <si>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</si>
  <si>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</si>
  <si>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</si>
  <si>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</si>
  <si>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</si>
  <si>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</si>
  <si>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</si>
  <si>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</si>
  <si>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</si>
  <si>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</si>
  <si>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</si>
  <si>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</si>
  <si>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</si>
  <si>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</si>
  <si>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</si>
  <si>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</si>
  <si>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</si>
  <si>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</si>
  <si>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</si>
  <si>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</si>
  <si>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</si>
  <si>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</si>
  <si>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</si>
  <si>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</si>
  <si>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</si>
  <si>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</si>
  <si>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</si>
  <si>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</si>
  <si>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</si>
  <si>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</si>
  <si>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</si>
  <si>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</si>
  <si>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</si>
  <si>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</si>
  <si>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</si>
  <si>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</si>
  <si>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</si>
  <si>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</si>
  <si>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</si>
  <si>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</si>
  <si>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</si>
  <si>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</si>
  <si>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</si>
  <si>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</si>
  <si>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</si>
  <si>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</si>
  <si>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</si>
  <si>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</si>
  <si>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</si>
  <si>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</si>
  <si>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</si>
  <si>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</si>
  <si>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</si>
  <si>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</si>
  <si>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</si>
  <si>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</si>
  <si>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</si>
  <si>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</si>
  <si>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</si>
  <si>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</si>
  <si>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</si>
  <si>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</si>
  <si>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</si>
  <si>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</si>
  <si>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</si>
  <si>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</si>
  <si>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</si>
  <si>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</si>
  <si>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</si>
  <si>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</si>
  <si>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</si>
  <si>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</si>
  <si>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</si>
  <si>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</si>
  <si>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</si>
  <si>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</si>
  <si>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</si>
  <si>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</si>
  <si>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</si>
  <si>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</si>
  <si>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</si>
  <si>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</si>
  <si>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</si>
  <si>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</si>
  <si>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</si>
  <si>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</si>
  <si>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</si>
  <si>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</si>
  <si>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</si>
  <si>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</si>
  <si>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</si>
  <si>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</si>
  <si>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</si>
  <si>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</si>
  <si>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</si>
  <si>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</si>
  <si>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</si>
  <si>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</si>
  <si>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</si>
  <si>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</si>
  <si>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</si>
  <si>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</si>
  <si>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</si>
  <si>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</si>
  <si>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</si>
  <si>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</si>
  <si>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</si>
  <si>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</si>
  <si>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</si>
  <si>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</si>
  <si>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</si>
  <si>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</si>
  <si>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</si>
  <si>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</si>
  <si>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</si>
  <si>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</si>
  <si>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</si>
  <si>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</si>
  <si>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</si>
  <si>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</si>
  <si>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</si>
  <si>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</si>
  <si>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</si>
  <si>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</si>
  <si>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</si>
  <si>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</si>
  <si>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</si>
  <si>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</si>
  <si>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</si>
  <si>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</si>
  <si>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</si>
  <si>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</si>
  <si>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</si>
  <si>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</si>
  <si>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</si>
  <si>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</si>
  <si>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</si>
  <si>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</si>
  <si>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</si>
  <si>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</si>
  <si>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</si>
  <si>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</si>
  <si>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</si>
  <si>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</si>
  <si>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</si>
  <si>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</si>
  <si>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</si>
  <si>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</si>
  <si>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</si>
  <si>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</si>
  <si>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</si>
  <si>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</si>
  <si>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</si>
  <si>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</si>
  <si>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</si>
  <si>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</si>
  <si>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</si>
  <si>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</si>
  <si>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</si>
  <si>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</si>
  <si>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</si>
  <si>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</si>
  <si>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</si>
  <si>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</si>
  <si>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</si>
  <si>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</si>
  <si>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</si>
  <si>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</si>
  <si>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</si>
  <si>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</si>
  <si>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</si>
  <si>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</si>
  <si>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</si>
  <si>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</si>
  <si>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</si>
  <si>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</si>
  <si>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</si>
  <si>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</si>
  <si>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</si>
  <si>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</si>
  <si>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</si>
  <si>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</si>
  <si>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</si>
  <si>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</si>
  <si>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</si>
  <si>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</si>
  <si>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</si>
  <si>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</si>
  <si>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</si>
  <si>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</si>
  <si>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</si>
  <si>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</si>
  <si>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</si>
  <si>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</si>
  <si>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</si>
  <si>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</si>
  <si>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</si>
  <si>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</si>
  <si>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</si>
  <si>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</si>
  <si>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</si>
  <si>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</si>
  <si>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</si>
  <si>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</si>
  <si>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</si>
  <si>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</si>
  <si>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</si>
  <si>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</si>
  <si>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</si>
  <si>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</si>
  <si>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</si>
  <si>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</si>
  <si>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</si>
  <si>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</si>
  <si>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</si>
  <si>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</si>
  <si>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</si>
  <si>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</si>
  <si>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</si>
  <si>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</si>
  <si>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</si>
  <si>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</si>
  <si>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</si>
  <si>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</si>
  <si>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</si>
  <si>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Creation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</si>
  <si>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</si>
  <si>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</si>
  <si>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</si>
  <si>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</si>
  <si>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</si>
  <si>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</si>
  <si>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</si>
  <si>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</si>
  <si>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</si>
  <si>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</si>
  <si>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</si>
  <si>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</si>
  <si>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</si>
  <si>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</si>
  <si>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</si>
  <si>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</si>
  <si>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</si>
  <si>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</si>
  <si>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</si>
  <si>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</si>
  <si>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</si>
  <si>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</si>
  <si>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</si>
  <si>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</si>
  <si>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</si>
  <si>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</si>
  <si>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</si>
  <si>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</si>
  <si>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</si>
  <si>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</si>
  <si>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</si>
  <si>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</si>
  <si>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</si>
  <si>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</si>
  <si>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</si>
  <si>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</si>
  <si>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 xml:space="preserve">Successful </t>
  </si>
  <si>
    <t>Median backers</t>
  </si>
  <si>
    <t>Maximum backers</t>
  </si>
  <si>
    <t>Standard Deviation of Backers</t>
  </si>
  <si>
    <t>Mean backers</t>
  </si>
  <si>
    <t>Minimum backers</t>
  </si>
  <si>
    <t>Variance of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</si>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</sst>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Fill="1" applyAlignment="1">
      <alignment horizontal="center"/>
    </xf>
    <xf numFmtId="0" fontId="18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42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2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D6D"/>
        </patternFill>
      </fill>
    </dxf>
    <dxf>
      <fill>
        <patternFill>
          <bgColor rgb="FF00EE6C"/>
        </patternFill>
      </fill>
    </dxf>
    <dxf>
      <fill>
        <patternFill>
          <bgColor rgb="FFCC66FF"/>
        </patternFill>
      </fill>
    </dxf>
    <dxf>
      <fill>
        <patternFill>
          <bgColor rgb="FFFFFF8F"/>
        </patternFill>
      </fill>
    </dxf>
    <dxf>
      <fill>
        <patternFill>
          <bgColor rgb="FFFF6D6D"/>
        </patternFill>
      </fill>
    </dxf>
    <dxf>
      <fill>
        <patternFill>
          <bgColor rgb="FF00EE6C"/>
        </patternFill>
      </fill>
    </dxf>
    <dxf>
      <fill>
        <patternFill>
          <bgColor rgb="FFCC66FF"/>
        </patternFill>
      </fill>
    </dxf>
    <dxf>
      <fill>
        <patternFill>
          <bgColor rgb="FFFFFF8F"/>
        </patternFill>
      </fill>
    </dxf>
    <dxf>
      <fill>
        <patternFill>
          <bgColor rgb="FFFF6D6D"/>
        </patternFill>
      </fill>
    </dxf>
    <dxf>
      <fill>
        <patternFill>
          <bgColor rgb="FF00EE6C"/>
        </patternFill>
      </fill>
    </dxf>
    <dxf>
      <fill>
        <patternFill>
          <bgColor rgb="FFCC66FF"/>
        </patternFill>
      </fill>
    </dxf>
    <dxf>
      <fill>
        <patternFill>
          <bgColor rgb="FFFFFF8F"/>
        </patternFill>
      </fill>
    </dxf>
  </dxfs>
  <tableStyles count="0" defaultTableStyle="TableStyleMedium2" defaultPivotStyle="PivotStyleLight16"/>
  <colors>
    <mruColors>
      <color rgb="FF00EE6C"/>
      <color rgb="FFFF6D6D"/>
      <color rgb="FFFFFF8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V Outcome (P1)!PivotTable1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V Outcome (P1)'!$B$3:$B$4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V Outcome (P1)'!$A$5:$A$14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 Outcome (P1)'!$B$5:$B$14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D-4FBD-BD32-2FD992143266}"/>
            </c:ext>
          </c:extLst>
        </c:ser>
        <c:ser>
          <c:idx val="1"/>
          <c:order val="1"/>
          <c:tx>
            <c:strRef>
              <c:f>'Parent Category V Outcome (P1)'!$C$3:$C$4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V Outcome (P1)'!$A$5:$A$14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 Outcome (P1)'!$C$5:$C$14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D-4FBD-BD32-2FD992143266}"/>
            </c:ext>
          </c:extLst>
        </c:ser>
        <c:ser>
          <c:idx val="2"/>
          <c:order val="2"/>
          <c:tx>
            <c:strRef>
              <c:f>'Parent Category V Outcome (P1)'!$D$3:$D$4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V Outcome (P1)'!$A$5:$A$14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 Outcome (P1)'!$D$5:$D$14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D-4FBD-BD32-2FD992143266}"/>
            </c:ext>
          </c:extLst>
        </c:ser>
        <c:ser>
          <c:idx val="3"/>
          <c:order val="3"/>
          <c:tx>
            <c:strRef>
              <c:f>'Parent Category V Outcome (P1)'!$E$3:$E$4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V Outcome (P1)'!$A$5:$A$14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 Outcome (P1)'!$E$5:$E$14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1-482C-935D-8364A5D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42559"/>
        <c:axId val="432941311"/>
      </c:barChart>
      <c:catAx>
        <c:axId val="4329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1311"/>
        <c:crosses val="autoZero"/>
        <c:auto val="1"/>
        <c:lblAlgn val="ctr"/>
        <c:lblOffset val="100"/>
        <c:noMultiLvlLbl val="0"/>
      </c:catAx>
      <c:valAx>
        <c:axId val="432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 Outcome (P2)!PivotTable2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 Outcome (P2)'!$B$4:$B$5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V Outcome (P2)'!$A$6:$A$30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 Outcome (P2)'!$B$6:$B$30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539-9AFE-C8D73E3A60E5}"/>
            </c:ext>
          </c:extLst>
        </c:ser>
        <c:ser>
          <c:idx val="1"/>
          <c:order val="1"/>
          <c:tx>
            <c:strRef>
              <c:f>'Sub-Category V Outcome (P2)'!$C$4:$C$5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V Outcome (P2)'!$A$6:$A$30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 Outcome (P2)'!$C$6:$C$30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539-9AFE-C8D73E3A60E5}"/>
            </c:ext>
          </c:extLst>
        </c:ser>
        <c:ser>
          <c:idx val="2"/>
          <c:order val="2"/>
          <c:tx>
            <c:strRef>
              <c:f>'Sub-Category V Outcome (P2)'!$D$4:$D$5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V Outcome (P2)'!$A$6:$A$30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 Outcome (P2)'!$D$6:$D$30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539-9AFE-C8D73E3A60E5}"/>
            </c:ext>
          </c:extLst>
        </c:ser>
        <c:ser>
          <c:idx val="3"/>
          <c:order val="3"/>
          <c:tx>
            <c:strRef>
              <c:f>'Sub-Category V Outcome (P2)'!$E$4:$E$5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V Outcome (P2)'!$A$6:$A$30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 Outcome (P2)'!$E$6:$E$30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539-9AFE-C8D73E3A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217455"/>
        <c:axId val="258216207"/>
      </c:barChart>
      <c:catAx>
        <c:axId val="2582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16207"/>
        <c:crosses val="autoZero"/>
        <c:auto val="1"/>
        <c:lblAlgn val="ctr"/>
        <c:lblOffset val="100"/>
        <c:noMultiLvlLbl val="0"/>
      </c:catAx>
      <c:valAx>
        <c:axId val="2582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 V Outcome (P3)!PivotTable8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V Outcome (P3)'!$B$3:$B$4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'Months V Outcome (P3)'!$A$5:$A$17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 Outcome (P3)'!$B$5:$B$17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3-4B2B-A99A-75E05B026E4D}"/>
            </c:ext>
          </c:extLst>
        </c:ser>
        <c:ser>
          <c:idx val="1"/>
          <c:order val="1"/>
          <c:tx>
            <c:strRef>
              <c:f>'Months V Outcome (P3)'!$C$3:$C$4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'Months V Outcome (P3)'!$A$5:$A$17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 Outcome (P3)'!$C$5:$C$17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3-4B2B-A99A-75E05B026E4D}"/>
            </c:ext>
          </c:extLst>
        </c:ser>
        <c:ser>
          <c:idx val="2"/>
          <c:order val="2"/>
          <c:tx>
            <c:strRef>
              <c:f>'Months V Outcome (P3)'!$D$3:$D$4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'Months V Outcome (P3)'!$A$5:$A$17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V Outcome (P3)'!$D$5:$D$17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3-4B2B-A99A-75E05B02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6127"/>
        <c:axId val="725676959"/>
      </c:lineChart>
      <c:catAx>
        <c:axId val="7256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6959"/>
        <c:crosses val="autoZero"/>
        <c:auto val="1"/>
        <c:lblAlgn val="ctr"/>
        <c:lblOffset val="100"/>
        <c:noMultiLvlLbl val="0"/>
      </c:catAx>
      <c:valAx>
        <c:axId val="7256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C-4199-8592-6E7599939148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C-4199-8592-6E7599939148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C-4199-8592-6E759993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43008"/>
        <c:axId val="1105543840"/>
      </c:lineChart>
      <c:catAx>
        <c:axId val="110554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in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43840"/>
        <c:crosses val="autoZero"/>
        <c:auto val="1"/>
        <c:lblAlgn val="ctr"/>
        <c:lblOffset val="100"/>
        <c:noMultiLvlLbl val="0"/>
      </c:catAx>
      <c:valAx>
        <c:axId val="11055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144780</xdr:rowOff>
    </xdr:from>
    <xdr:to>
      <xdr:col>18</xdr:col>
      <xdr:colOff>144780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17F3F-05DB-65D4-2003-251B1144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1</xdr:row>
      <xdr:rowOff>0</xdr:rowOff>
    </xdr:from>
    <xdr:to>
      <xdr:col>19</xdr:col>
      <xdr:colOff>662940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52CD5-8541-51CC-37F9-1C5F01CA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1</xdr:row>
      <xdr:rowOff>60960</xdr:rowOff>
    </xdr:from>
    <xdr:to>
      <xdr:col>44</xdr:col>
      <xdr:colOff>22860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3029C-B0E5-EC8C-A119-E4A88715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15</xdr:row>
      <xdr:rowOff>121920</xdr:rowOff>
    </xdr:from>
    <xdr:to>
      <xdr:col>5</xdr:col>
      <xdr:colOff>76200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A2427-7968-3079-F456-8B50461F7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Stoffel" refreshedDate="44732.927377662039" createdVersion="8" refreshedVersion="8" minRefreshableVersion="3" recordCount="1000" xr:uid="{BFF7E0BF-4501-430A-A2FE-B390C3670960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ion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BD6AE-387F-4895-AEE6-000040932C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3D141-9E4A-4FD2-92F6-AB9539A5BD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0676D-E10C-4888-A0FF-BFEC71D97EE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B38B-0C79-4F2B-A225-D6DA6964D707}">
  <dimension ref="A1:G14"/>
  <sheetViews>
    <sheetView workbookViewId="0">
      <selection activeCell="G14" sqref="G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7" x14ac:dyDescent="0.3">
      <c r="A1" s="8" t="s">
        <v>6</v>
      </c>
      <c r="B1" t="s">
        <v>2046</v>
      </c>
    </row>
    <row r="3" spans="1:7" x14ac:dyDescent="0.3">
      <c r="A3" s="8" t="s">
        <v>2033</v>
      </c>
      <c r="B3" s="8" t="s">
        <v>2045</v>
      </c>
    </row>
    <row r="4" spans="1:7" x14ac:dyDescent="0.3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7" x14ac:dyDescent="0.3">
      <c r="A5" s="9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  <c r="G5" s="7"/>
    </row>
    <row r="6" spans="1:7" x14ac:dyDescent="0.3">
      <c r="A6" s="9" t="s">
        <v>2036</v>
      </c>
      <c r="B6" s="7">
        <v>4</v>
      </c>
      <c r="C6" s="7">
        <v>20</v>
      </c>
      <c r="D6" s="7"/>
      <c r="E6" s="7">
        <v>22</v>
      </c>
      <c r="F6" s="7">
        <v>46</v>
      </c>
      <c r="G6" s="7"/>
    </row>
    <row r="7" spans="1:7" x14ac:dyDescent="0.3">
      <c r="A7" s="9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  <c r="G7" s="7"/>
    </row>
    <row r="8" spans="1:7" x14ac:dyDescent="0.3">
      <c r="A8" s="9" t="s">
        <v>2038</v>
      </c>
      <c r="B8" s="7"/>
      <c r="C8" s="7"/>
      <c r="D8" s="7"/>
      <c r="E8" s="7">
        <v>4</v>
      </c>
      <c r="F8" s="7">
        <v>4</v>
      </c>
      <c r="G8" s="7"/>
    </row>
    <row r="9" spans="1:7" x14ac:dyDescent="0.3">
      <c r="A9" s="9" t="s">
        <v>2039</v>
      </c>
      <c r="B9" s="7">
        <v>10</v>
      </c>
      <c r="C9" s="7">
        <v>66</v>
      </c>
      <c r="D9" s="7"/>
      <c r="E9" s="7">
        <v>99</v>
      </c>
      <c r="F9" s="7">
        <v>175</v>
      </c>
      <c r="G9" s="7"/>
    </row>
    <row r="10" spans="1:7" x14ac:dyDescent="0.3">
      <c r="A10" s="9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  <c r="G10" s="7"/>
    </row>
    <row r="11" spans="1:7" x14ac:dyDescent="0.3">
      <c r="A11" s="9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  <c r="G11" s="7"/>
    </row>
    <row r="12" spans="1:7" x14ac:dyDescent="0.3">
      <c r="A12" s="9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  <c r="G12" s="7"/>
    </row>
    <row r="13" spans="1:7" x14ac:dyDescent="0.3">
      <c r="A13" s="9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  <c r="G13" s="7"/>
    </row>
    <row r="14" spans="1:7" x14ac:dyDescent="0.3">
      <c r="A14" s="9" t="s">
        <v>2044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163F-AC2D-47EB-B9F9-2BAAF83E034A}">
  <dimension ref="A1:G30"/>
  <sheetViews>
    <sheetView tabSelected="1" topLeftCell="A7" workbookViewId="0">
      <selection activeCell="G31" sqref="G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7" x14ac:dyDescent="0.3">
      <c r="A1" s="8" t="s">
        <v>6</v>
      </c>
      <c r="B1" t="s">
        <v>2046</v>
      </c>
    </row>
    <row r="2" spans="1:7" x14ac:dyDescent="0.3">
      <c r="A2" s="8" t="s">
        <v>2031</v>
      </c>
      <c r="B2" t="s">
        <v>2046</v>
      </c>
    </row>
    <row r="4" spans="1:7" x14ac:dyDescent="0.3">
      <c r="A4" s="8" t="s">
        <v>2033</v>
      </c>
      <c r="B4" s="8" t="s">
        <v>2045</v>
      </c>
    </row>
    <row r="5" spans="1:7" x14ac:dyDescent="0.3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3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  <c r="G6" s="7"/>
    </row>
    <row r="7" spans="1:7" x14ac:dyDescent="0.3">
      <c r="A7" s="9" t="s">
        <v>2048</v>
      </c>
      <c r="B7" s="7"/>
      <c r="C7" s="7"/>
      <c r="D7" s="7"/>
      <c r="E7" s="7">
        <v>4</v>
      </c>
      <c r="F7" s="7">
        <v>4</v>
      </c>
    </row>
    <row r="8" spans="1:7" x14ac:dyDescent="0.3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  <c r="G8" s="7"/>
    </row>
    <row r="9" spans="1:7" x14ac:dyDescent="0.3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  <c r="G9" s="7"/>
    </row>
    <row r="10" spans="1:7" x14ac:dyDescent="0.3">
      <c r="A10" s="9" t="s">
        <v>2051</v>
      </c>
      <c r="B10" s="7"/>
      <c r="C10" s="7">
        <v>8</v>
      </c>
      <c r="D10" s="7"/>
      <c r="E10" s="7">
        <v>10</v>
      </c>
      <c r="F10" s="7">
        <v>18</v>
      </c>
      <c r="G10" s="7"/>
    </row>
    <row r="11" spans="1:7" x14ac:dyDescent="0.3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  <c r="G11" s="7"/>
    </row>
    <row r="12" spans="1:7" x14ac:dyDescent="0.3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  <c r="G12" s="7"/>
    </row>
    <row r="13" spans="1:7" x14ac:dyDescent="0.3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  <c r="G13" s="7"/>
    </row>
    <row r="14" spans="1:7" x14ac:dyDescent="0.3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  <c r="G14" s="7"/>
    </row>
    <row r="15" spans="1:7" x14ac:dyDescent="0.3">
      <c r="A15" s="9" t="s">
        <v>2056</v>
      </c>
      <c r="B15" s="7"/>
      <c r="C15" s="7">
        <v>3</v>
      </c>
      <c r="D15" s="7"/>
      <c r="E15" s="7">
        <v>4</v>
      </c>
      <c r="F15" s="7">
        <v>7</v>
      </c>
      <c r="G15" s="7"/>
    </row>
    <row r="16" spans="1:7" x14ac:dyDescent="0.3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  <c r="G16" s="7"/>
    </row>
    <row r="17" spans="1:7" x14ac:dyDescent="0.3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  <c r="G17" s="7"/>
    </row>
    <row r="18" spans="1:7" x14ac:dyDescent="0.3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  <c r="G18" s="7"/>
    </row>
    <row r="19" spans="1:7" x14ac:dyDescent="0.3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  <c r="G19" s="7"/>
    </row>
    <row r="20" spans="1:7" x14ac:dyDescent="0.3">
      <c r="A20" s="9" t="s">
        <v>2061</v>
      </c>
      <c r="B20" s="7"/>
      <c r="C20" s="7">
        <v>4</v>
      </c>
      <c r="D20" s="7"/>
      <c r="E20" s="7">
        <v>4</v>
      </c>
      <c r="F20" s="7">
        <v>8</v>
      </c>
      <c r="G20" s="7"/>
    </row>
    <row r="21" spans="1:7" x14ac:dyDescent="0.3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  <c r="G21" s="7"/>
    </row>
    <row r="22" spans="1:7" x14ac:dyDescent="0.3">
      <c r="A22" s="9" t="s">
        <v>2063</v>
      </c>
      <c r="B22" s="7"/>
      <c r="C22" s="7">
        <v>9</v>
      </c>
      <c r="D22" s="7"/>
      <c r="E22" s="7">
        <v>5</v>
      </c>
      <c r="F22" s="7">
        <v>14</v>
      </c>
      <c r="G22" s="7"/>
    </row>
    <row r="23" spans="1:7" x14ac:dyDescent="0.3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  <c r="G23" s="7"/>
    </row>
    <row r="24" spans="1:7" x14ac:dyDescent="0.3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  <c r="G24" s="7"/>
    </row>
    <row r="25" spans="1:7" x14ac:dyDescent="0.3">
      <c r="A25" s="9" t="s">
        <v>2066</v>
      </c>
      <c r="B25" s="7"/>
      <c r="C25" s="7">
        <v>7</v>
      </c>
      <c r="D25" s="7"/>
      <c r="E25" s="7">
        <v>14</v>
      </c>
      <c r="F25" s="7">
        <v>21</v>
      </c>
      <c r="G25" s="7"/>
    </row>
    <row r="26" spans="1:7" x14ac:dyDescent="0.3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  <c r="G26" s="7"/>
    </row>
    <row r="27" spans="1:7" x14ac:dyDescent="0.3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  <c r="G27" s="7"/>
    </row>
    <row r="28" spans="1:7" x14ac:dyDescent="0.3">
      <c r="A28" s="9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  <c r="G28" s="7"/>
    </row>
    <row r="29" spans="1:7" x14ac:dyDescent="0.3">
      <c r="A29" s="9" t="s">
        <v>2070</v>
      </c>
      <c r="B29" s="7"/>
      <c r="C29" s="7"/>
      <c r="D29" s="7"/>
      <c r="E29" s="7">
        <v>3</v>
      </c>
      <c r="F29" s="7">
        <v>3</v>
      </c>
      <c r="G29" s="7"/>
    </row>
    <row r="30" spans="1:7" x14ac:dyDescent="0.3">
      <c r="A30" s="9" t="s">
        <v>2044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7AAB-59E8-4CC7-96A0-848723B683E3}">
  <dimension ref="A1:E17"/>
  <sheetViews>
    <sheetView workbookViewId="0">
      <selection activeCell="F21" sqref="F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1.8984375" bestFit="1" customWidth="1"/>
    <col min="8" max="92" width="2.8984375" bestFit="1" customWidth="1"/>
    <col min="93" max="360" width="3.8984375" bestFit="1" customWidth="1"/>
    <col min="361" max="590" width="4.8984375" bestFit="1" customWidth="1"/>
    <col min="591" max="591" width="10.8984375" bestFit="1" customWidth="1"/>
  </cols>
  <sheetData>
    <row r="1" spans="1:5" x14ac:dyDescent="0.3">
      <c r="A1" s="8" t="s">
        <v>2085</v>
      </c>
      <c r="B1" t="s">
        <v>2046</v>
      </c>
    </row>
    <row r="3" spans="1:5" x14ac:dyDescent="0.3">
      <c r="A3" s="8" t="s">
        <v>2033</v>
      </c>
      <c r="B3" s="8" t="s">
        <v>2045</v>
      </c>
    </row>
    <row r="4" spans="1:5" x14ac:dyDescent="0.3">
      <c r="A4" s="8" t="s">
        <v>2034</v>
      </c>
      <c r="B4" t="s">
        <v>74</v>
      </c>
      <c r="C4" t="s">
        <v>14</v>
      </c>
      <c r="D4" t="s">
        <v>20</v>
      </c>
      <c r="E4" t="s">
        <v>2044</v>
      </c>
    </row>
    <row r="5" spans="1:5" x14ac:dyDescent="0.3">
      <c r="A5" s="11" t="s">
        <v>2073</v>
      </c>
      <c r="B5" s="7">
        <v>6</v>
      </c>
      <c r="C5" s="7">
        <v>36</v>
      </c>
      <c r="D5" s="7">
        <v>49</v>
      </c>
      <c r="E5" s="7">
        <v>91</v>
      </c>
    </row>
    <row r="6" spans="1:5" x14ac:dyDescent="0.3">
      <c r="A6" s="11" t="s">
        <v>2074</v>
      </c>
      <c r="B6" s="7">
        <v>7</v>
      </c>
      <c r="C6" s="7">
        <v>28</v>
      </c>
      <c r="D6" s="7">
        <v>44</v>
      </c>
      <c r="E6" s="7">
        <v>79</v>
      </c>
    </row>
    <row r="7" spans="1:5" x14ac:dyDescent="0.3">
      <c r="A7" s="11" t="s">
        <v>2075</v>
      </c>
      <c r="B7" s="7">
        <v>4</v>
      </c>
      <c r="C7" s="7">
        <v>33</v>
      </c>
      <c r="D7" s="7">
        <v>49</v>
      </c>
      <c r="E7" s="7">
        <v>86</v>
      </c>
    </row>
    <row r="8" spans="1:5" x14ac:dyDescent="0.3">
      <c r="A8" s="11" t="s">
        <v>2076</v>
      </c>
      <c r="B8" s="7">
        <v>1</v>
      </c>
      <c r="C8" s="7">
        <v>30</v>
      </c>
      <c r="D8" s="7">
        <v>46</v>
      </c>
      <c r="E8" s="7">
        <v>77</v>
      </c>
    </row>
    <row r="9" spans="1:5" x14ac:dyDescent="0.3">
      <c r="A9" s="11" t="s">
        <v>2077</v>
      </c>
      <c r="B9" s="7">
        <v>3</v>
      </c>
      <c r="C9" s="7">
        <v>35</v>
      </c>
      <c r="D9" s="7">
        <v>46</v>
      </c>
      <c r="E9" s="7">
        <v>84</v>
      </c>
    </row>
    <row r="10" spans="1:5" x14ac:dyDescent="0.3">
      <c r="A10" s="11" t="s">
        <v>2078</v>
      </c>
      <c r="B10" s="7">
        <v>3</v>
      </c>
      <c r="C10" s="7">
        <v>28</v>
      </c>
      <c r="D10" s="7">
        <v>55</v>
      </c>
      <c r="E10" s="7">
        <v>86</v>
      </c>
    </row>
    <row r="11" spans="1:5" x14ac:dyDescent="0.3">
      <c r="A11" s="11" t="s">
        <v>2079</v>
      </c>
      <c r="B11" s="7">
        <v>4</v>
      </c>
      <c r="C11" s="7">
        <v>31</v>
      </c>
      <c r="D11" s="7">
        <v>58</v>
      </c>
      <c r="E11" s="7">
        <v>93</v>
      </c>
    </row>
    <row r="12" spans="1:5" x14ac:dyDescent="0.3">
      <c r="A12" s="11" t="s">
        <v>2080</v>
      </c>
      <c r="B12" s="7">
        <v>8</v>
      </c>
      <c r="C12" s="7">
        <v>35</v>
      </c>
      <c r="D12" s="7">
        <v>41</v>
      </c>
      <c r="E12" s="7">
        <v>84</v>
      </c>
    </row>
    <row r="13" spans="1:5" x14ac:dyDescent="0.3">
      <c r="A13" s="11" t="s">
        <v>2081</v>
      </c>
      <c r="B13" s="7">
        <v>5</v>
      </c>
      <c r="C13" s="7">
        <v>23</v>
      </c>
      <c r="D13" s="7">
        <v>45</v>
      </c>
      <c r="E13" s="7">
        <v>73</v>
      </c>
    </row>
    <row r="14" spans="1:5" x14ac:dyDescent="0.3">
      <c r="A14" s="11" t="s">
        <v>2082</v>
      </c>
      <c r="B14" s="7">
        <v>6</v>
      </c>
      <c r="C14" s="7">
        <v>26</v>
      </c>
      <c r="D14" s="7">
        <v>45</v>
      </c>
      <c r="E14" s="7">
        <v>77</v>
      </c>
    </row>
    <row r="15" spans="1:5" x14ac:dyDescent="0.3">
      <c r="A15" s="11" t="s">
        <v>2083</v>
      </c>
      <c r="B15" s="7">
        <v>3</v>
      </c>
      <c r="C15" s="7">
        <v>27</v>
      </c>
      <c r="D15" s="7">
        <v>45</v>
      </c>
      <c r="E15" s="7">
        <v>75</v>
      </c>
    </row>
    <row r="16" spans="1:5" x14ac:dyDescent="0.3">
      <c r="A16" s="11" t="s">
        <v>2084</v>
      </c>
      <c r="B16" s="7">
        <v>7</v>
      </c>
      <c r="C16" s="7">
        <v>32</v>
      </c>
      <c r="D16" s="7">
        <v>42</v>
      </c>
      <c r="E16" s="7">
        <v>81</v>
      </c>
    </row>
    <row r="17" spans="1:5" x14ac:dyDescent="0.3">
      <c r="A17" s="11" t="s">
        <v>2044</v>
      </c>
      <c r="B17" s="7">
        <v>57</v>
      </c>
      <c r="C17" s="7">
        <v>364</v>
      </c>
      <c r="D17" s="7">
        <v>565</v>
      </c>
      <c r="E17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B59B-5C33-4DAA-9173-1CA516A7C16A}">
  <dimension ref="A1:I13"/>
  <sheetViews>
    <sheetView topLeftCell="A7" workbookViewId="0">
      <selection activeCell="C15" sqref="C15"/>
    </sheetView>
  </sheetViews>
  <sheetFormatPr defaultRowHeight="15.6" x14ac:dyDescent="0.3"/>
  <cols>
    <col min="1" max="1" width="27.3984375" style="12" bestFit="1" customWidth="1"/>
    <col min="2" max="2" width="16.69921875" style="12" bestFit="1" customWidth="1"/>
    <col min="3" max="3" width="13.296875" style="12" bestFit="1" customWidth="1"/>
    <col min="4" max="4" width="15.8984375" style="12" bestFit="1" customWidth="1"/>
    <col min="5" max="5" width="12.3984375" style="12" bestFit="1" customWidth="1"/>
    <col min="6" max="6" width="19.296875" style="12" bestFit="1" customWidth="1"/>
    <col min="7" max="7" width="15.796875" style="12" bestFit="1" customWidth="1"/>
    <col min="8" max="8" width="18.5" style="12" bestFit="1" customWidth="1"/>
    <col min="9" max="9" width="8.796875" style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s="13" t="s">
        <v>2094</v>
      </c>
      <c r="B2" s="13">
        <f>COUNTIFS(Goal,"&lt;1000",Outcome, "successful")</f>
        <v>30</v>
      </c>
      <c r="C2" s="13">
        <f>COUNTIFS(Goal,"&lt;1000",Outcome, "failed")</f>
        <v>20</v>
      </c>
      <c r="D2" s="13">
        <f>COUNTIFS(Goal,"&lt;1000",Outcome, "canceled")</f>
        <v>1</v>
      </c>
      <c r="E2" s="13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s="13" t="s">
        <v>2095</v>
      </c>
      <c r="B3" s="13">
        <f>COUNTIFS(Goal,"&gt;=1000", Goal,"&lt;5000",Outcome, "successful")</f>
        <v>191</v>
      </c>
      <c r="C3" s="13">
        <f>COUNTIFS(Goal,"&gt;=1000", Goal,"&lt;5000",Outcome, "failed")</f>
        <v>38</v>
      </c>
      <c r="D3" s="13">
        <f>COUNTIFS(Goal,"&gt;=1000", Goal,"&lt;5000",Outcome, "canceled")</f>
        <v>2</v>
      </c>
      <c r="E3" s="1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s="13" t="s">
        <v>2096</v>
      </c>
      <c r="B4" s="13">
        <f>COUNTIFS(Goal,"&gt;=5000", Goal,"&lt;10000",Outcome, "successful")</f>
        <v>164</v>
      </c>
      <c r="C4" s="13">
        <f>COUNTIFS(Goal,"&gt;=5000", Goal,"&lt;10000",Outcome, "failed")</f>
        <v>126</v>
      </c>
      <c r="D4" s="13">
        <f>COUNTIFS(Goal,"&gt;=5000", Goal,"&lt;10000",Outcome, "canceled")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s="13" t="s">
        <v>2097</v>
      </c>
      <c r="B5" s="13">
        <f>COUNTIFS(Goal,"&gt;=10000", Goal,"&lt;15000",Outcome, "successful")</f>
        <v>4</v>
      </c>
      <c r="C5" s="13">
        <f>COUNTIFS(Goal,"&gt;=10000", Goal,"&lt;15000",Outcome, "failed")</f>
        <v>5</v>
      </c>
      <c r="D5" s="13">
        <f>COUNTIFS(Goal,"&gt;=10000", Goal,"&lt;15000",Outcome, "canceled")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s="13" t="s">
        <v>2098</v>
      </c>
      <c r="B6" s="13">
        <f>COUNTIFS(Goal,"&gt;=15000", Goal,"&lt;20000",Outcome, "successful")</f>
        <v>10</v>
      </c>
      <c r="C6" s="13">
        <f>COUNTIFS(Goal,"&gt;=15000", Goal,"&lt;20000",Outcome, "failed")</f>
        <v>0</v>
      </c>
      <c r="D6" s="13">
        <f>COUNTIFS(Goal,"&gt;=15000", Goal,"&lt;20000",Outcome, "cancled")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s="13" t="s">
        <v>2099</v>
      </c>
      <c r="B7" s="13">
        <f>COUNTIFS(Goal,"&gt;=20000", Goal,"&lt;25000",Outcome, "successful")</f>
        <v>7</v>
      </c>
      <c r="C7" s="13">
        <f>COUNTIFS(Goal,"&gt;=20000", Goal,"&lt;25000",Outcome, "failed")</f>
        <v>0</v>
      </c>
      <c r="D7" s="13">
        <f>COUNTIFS(Goal,"&gt;=20000", Goal,"&lt;25000",Outcome, "canceled")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s="13" t="s">
        <v>2100</v>
      </c>
      <c r="B8" s="13">
        <f>COUNTIFS(Goal,"&gt;=25000", Goal,"&lt;30000",Outcome, "successful")</f>
        <v>11</v>
      </c>
      <c r="C8" s="13">
        <f>COUNTIFS(Goal,"&gt;=25000", Goal,"&lt;30000",Outcome, "failed")</f>
        <v>3</v>
      </c>
      <c r="D8" s="13">
        <f>COUNTIFS(Goal,"&gt;=25000", Goal,"&lt;30000",Outcome, "canceled")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s="13" t="s">
        <v>2101</v>
      </c>
      <c r="B9" s="13">
        <f>COUNTIFS(Goal,"&gt;=30000", Goal,"&lt;35000",Outcome, "successful")</f>
        <v>7</v>
      </c>
      <c r="C9" s="13">
        <f>COUNTIFS(Goal,"&gt;=30000", Goal,"&lt;35000",Outcome, "failed")</f>
        <v>0</v>
      </c>
      <c r="D9" s="13">
        <f>COUNTIFS(Goal,"&gt;=30000", Goal,"&lt;35000",Outcome, "canceled")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s="13" t="s">
        <v>2102</v>
      </c>
      <c r="B10" s="13">
        <f>COUNTIFS(Goal,"&gt;=35000", Goal,"&lt;40000",Outcome, "successful")</f>
        <v>8</v>
      </c>
      <c r="C10" s="13">
        <f>COUNTIFS(Goal,"&gt;=35000", Goal,"&lt;40000",Outcome, "failed")</f>
        <v>3</v>
      </c>
      <c r="D10" s="13">
        <f>COUNTIFS(Goal,"&gt;=35000", Goal,"&lt;40000",Outcome, "canceled")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s="13" t="s">
        <v>2103</v>
      </c>
      <c r="B11" s="13">
        <f>COUNTIFS(Goal,"&gt;=40000", Goal,"&lt;45000",Outcome, "successful")</f>
        <v>11</v>
      </c>
      <c r="C11" s="13">
        <f>COUNTIFS(Goal,"&gt;=40000", Goal,"&lt;45000",Outcome, "failed")</f>
        <v>3</v>
      </c>
      <c r="D11" s="13">
        <f>COUNTIFS(Goal,"&gt;=40000", Goal,"&lt;45000",Outcome, "canceled")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s="13" t="s">
        <v>2104</v>
      </c>
      <c r="B12" s="13">
        <f>COUNTIFS(Goal,"&gt;=45000", Goal,"&lt;50000",Outcome, "successful")</f>
        <v>8</v>
      </c>
      <c r="C12" s="13">
        <f>COUNTIFS(Goal,"&gt;=45000", Goal,"&lt;50000",Outcome, "failed")</f>
        <v>3</v>
      </c>
      <c r="D12" s="13">
        <f>COUNTIFS(Goal,"&gt;=45000", Goal,"&lt;50000",Outcome, "canceled")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s="13" t="s">
        <v>2105</v>
      </c>
      <c r="B13" s="13">
        <f>COUNTIFS(Goal,"&gt;50000",Outcome, "successful")</f>
        <v>114</v>
      </c>
      <c r="C13" s="13">
        <f>COUNTIFS(Goal,"&gt;50000",Outcome, "failed")</f>
        <v>163</v>
      </c>
      <c r="D13" s="13">
        <f>COUNTIFS(Goal,"&gt;50000",Outcome, "canceled")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5CCD-8527-450F-AA34-D8B2AB0C9EF5}">
  <dimension ref="A1:H566"/>
  <sheetViews>
    <sheetView workbookViewId="0">
      <selection activeCell="C404" sqref="C404"/>
    </sheetView>
  </sheetViews>
  <sheetFormatPr defaultRowHeight="15.6" x14ac:dyDescent="0.3"/>
  <cols>
    <col min="2" max="2" width="13.296875" customWidth="1"/>
    <col min="5" max="5" width="12.8984375" customWidth="1"/>
    <col min="7" max="7" width="26.3984375" bestFit="1" customWidth="1"/>
    <col min="8" max="8" width="9.3984375" bestFit="1" customWidth="1"/>
  </cols>
  <sheetData>
    <row r="1" spans="1:8" x14ac:dyDescent="0.3">
      <c r="A1" t="s">
        <v>2106</v>
      </c>
      <c r="B1" t="s">
        <v>2107</v>
      </c>
      <c r="D1" t="s">
        <v>2106</v>
      </c>
      <c r="E1" t="s">
        <v>2107</v>
      </c>
    </row>
    <row r="2" spans="1:8" x14ac:dyDescent="0.3">
      <c r="A2" t="s">
        <v>20</v>
      </c>
      <c r="B2">
        <v>16</v>
      </c>
      <c r="D2" t="s">
        <v>14</v>
      </c>
      <c r="E2">
        <v>0</v>
      </c>
    </row>
    <row r="3" spans="1:8" x14ac:dyDescent="0.3">
      <c r="A3" t="s">
        <v>20</v>
      </c>
      <c r="B3">
        <v>26</v>
      </c>
      <c r="D3" t="s">
        <v>14</v>
      </c>
      <c r="E3">
        <v>0</v>
      </c>
      <c r="G3" t="s">
        <v>2108</v>
      </c>
    </row>
    <row r="4" spans="1:8" x14ac:dyDescent="0.3">
      <c r="A4" t="s">
        <v>20</v>
      </c>
      <c r="B4">
        <v>27</v>
      </c>
      <c r="D4" t="s">
        <v>14</v>
      </c>
      <c r="E4">
        <v>1</v>
      </c>
      <c r="G4" s="15" t="s">
        <v>2112</v>
      </c>
      <c r="H4" s="18">
        <f>AVERAGE(B2:B566)</f>
        <v>851.14690265486729</v>
      </c>
    </row>
    <row r="5" spans="1:8" x14ac:dyDescent="0.3">
      <c r="A5" t="s">
        <v>20</v>
      </c>
      <c r="B5">
        <v>32</v>
      </c>
      <c r="D5" t="s">
        <v>14</v>
      </c>
      <c r="E5">
        <v>1</v>
      </c>
      <c r="G5" s="16" t="s">
        <v>2109</v>
      </c>
      <c r="H5" s="16">
        <f>MEDIAN(B2:B566)</f>
        <v>201</v>
      </c>
    </row>
    <row r="6" spans="1:8" x14ac:dyDescent="0.3">
      <c r="A6" t="s">
        <v>20</v>
      </c>
      <c r="B6">
        <v>32</v>
      </c>
      <c r="D6" t="s">
        <v>14</v>
      </c>
      <c r="E6">
        <v>1</v>
      </c>
      <c r="G6" s="16" t="s">
        <v>2113</v>
      </c>
      <c r="H6" s="16">
        <f>MIN(B2:B566)</f>
        <v>16</v>
      </c>
    </row>
    <row r="7" spans="1:8" x14ac:dyDescent="0.3">
      <c r="A7" t="s">
        <v>20</v>
      </c>
      <c r="B7">
        <v>34</v>
      </c>
      <c r="D7" t="s">
        <v>14</v>
      </c>
      <c r="E7">
        <v>1</v>
      </c>
      <c r="G7" s="16" t="s">
        <v>2110</v>
      </c>
      <c r="H7" s="16">
        <f>MAX(B2:B566)</f>
        <v>7295</v>
      </c>
    </row>
    <row r="8" spans="1:8" x14ac:dyDescent="0.3">
      <c r="A8" t="s">
        <v>20</v>
      </c>
      <c r="B8">
        <v>40</v>
      </c>
      <c r="D8" t="s">
        <v>14</v>
      </c>
      <c r="E8">
        <v>1</v>
      </c>
      <c r="G8" s="16" t="s">
        <v>2114</v>
      </c>
      <c r="H8" s="16">
        <f>_xlfn.VAR.P(B2:B566)</f>
        <v>1603373.7324019109</v>
      </c>
    </row>
    <row r="9" spans="1:8" x14ac:dyDescent="0.3">
      <c r="A9" t="s">
        <v>20</v>
      </c>
      <c r="B9">
        <v>41</v>
      </c>
      <c r="D9" t="s">
        <v>14</v>
      </c>
      <c r="E9">
        <v>1</v>
      </c>
      <c r="G9" s="17" t="s">
        <v>2111</v>
      </c>
      <c r="H9" s="19">
        <f>_xlfn.STDEV.P(B2:B566)</f>
        <v>1266.2439466397898</v>
      </c>
    </row>
    <row r="10" spans="1:8" x14ac:dyDescent="0.3">
      <c r="A10" t="s">
        <v>20</v>
      </c>
      <c r="B10">
        <v>41</v>
      </c>
      <c r="D10" t="s">
        <v>14</v>
      </c>
      <c r="E10">
        <v>1</v>
      </c>
    </row>
    <row r="11" spans="1:8" x14ac:dyDescent="0.3">
      <c r="A11" t="s">
        <v>20</v>
      </c>
      <c r="B11">
        <v>42</v>
      </c>
      <c r="D11" t="s">
        <v>14</v>
      </c>
      <c r="E11">
        <v>1</v>
      </c>
    </row>
    <row r="12" spans="1:8" x14ac:dyDescent="0.3">
      <c r="A12" t="s">
        <v>20</v>
      </c>
      <c r="B12">
        <v>43</v>
      </c>
      <c r="D12" t="s">
        <v>14</v>
      </c>
      <c r="E12">
        <v>1</v>
      </c>
    </row>
    <row r="13" spans="1:8" x14ac:dyDescent="0.3">
      <c r="A13" t="s">
        <v>20</v>
      </c>
      <c r="B13">
        <v>43</v>
      </c>
      <c r="D13" t="s">
        <v>14</v>
      </c>
      <c r="E13">
        <v>1</v>
      </c>
    </row>
    <row r="14" spans="1:8" x14ac:dyDescent="0.3">
      <c r="A14" t="s">
        <v>20</v>
      </c>
      <c r="B14">
        <v>48</v>
      </c>
      <c r="D14" t="s">
        <v>14</v>
      </c>
      <c r="E14">
        <v>1</v>
      </c>
      <c r="G14" t="s">
        <v>2115</v>
      </c>
    </row>
    <row r="15" spans="1:8" x14ac:dyDescent="0.3">
      <c r="A15" t="s">
        <v>20</v>
      </c>
      <c r="B15">
        <v>48</v>
      </c>
      <c r="D15" t="s">
        <v>14</v>
      </c>
      <c r="E15">
        <v>1</v>
      </c>
      <c r="G15" s="15" t="s">
        <v>2112</v>
      </c>
      <c r="H15" s="18">
        <f>AVERAGE(E2:E365)</f>
        <v>585.61538461538464</v>
      </c>
    </row>
    <row r="16" spans="1:8" x14ac:dyDescent="0.3">
      <c r="A16" t="s">
        <v>20</v>
      </c>
      <c r="B16">
        <v>48</v>
      </c>
      <c r="D16" t="s">
        <v>14</v>
      </c>
      <c r="E16">
        <v>1</v>
      </c>
      <c r="G16" s="16" t="s">
        <v>2109</v>
      </c>
      <c r="H16" s="16">
        <f>MEDIAN(E2:E365)</f>
        <v>114.5</v>
      </c>
    </row>
    <row r="17" spans="1:8" x14ac:dyDescent="0.3">
      <c r="A17" t="s">
        <v>20</v>
      </c>
      <c r="B17">
        <v>50</v>
      </c>
      <c r="D17" t="s">
        <v>14</v>
      </c>
      <c r="E17">
        <v>1</v>
      </c>
      <c r="G17" s="16" t="s">
        <v>2113</v>
      </c>
      <c r="H17" s="16">
        <f>MIN(E2:E365)</f>
        <v>0</v>
      </c>
    </row>
    <row r="18" spans="1:8" x14ac:dyDescent="0.3">
      <c r="A18" t="s">
        <v>20</v>
      </c>
      <c r="B18">
        <v>50</v>
      </c>
      <c r="D18" t="s">
        <v>14</v>
      </c>
      <c r="E18">
        <v>1</v>
      </c>
      <c r="G18" s="16" t="s">
        <v>2110</v>
      </c>
      <c r="H18" s="16">
        <f>MAX(E2:E365)</f>
        <v>6080</v>
      </c>
    </row>
    <row r="19" spans="1:8" x14ac:dyDescent="0.3">
      <c r="A19" t="s">
        <v>20</v>
      </c>
      <c r="B19">
        <v>50</v>
      </c>
      <c r="D19" t="s">
        <v>14</v>
      </c>
      <c r="E19">
        <v>1</v>
      </c>
      <c r="G19" s="16" t="s">
        <v>2114</v>
      </c>
      <c r="H19" s="16">
        <f>_xlfn.VAR.P(E2:E365)</f>
        <v>921574.68174133555</v>
      </c>
    </row>
    <row r="20" spans="1:8" x14ac:dyDescent="0.3">
      <c r="A20" t="s">
        <v>20</v>
      </c>
      <c r="B20">
        <v>52</v>
      </c>
      <c r="D20" t="s">
        <v>14</v>
      </c>
      <c r="E20">
        <v>1</v>
      </c>
      <c r="G20" s="17" t="s">
        <v>2111</v>
      </c>
      <c r="H20" s="19">
        <f>_xlfn.STDEV.P(E2:E365)</f>
        <v>959.98681331637863</v>
      </c>
    </row>
    <row r="21" spans="1:8" x14ac:dyDescent="0.3">
      <c r="A21" t="s">
        <v>20</v>
      </c>
      <c r="B21">
        <v>53</v>
      </c>
      <c r="D21" t="s">
        <v>14</v>
      </c>
      <c r="E21">
        <v>5</v>
      </c>
    </row>
    <row r="22" spans="1:8" x14ac:dyDescent="0.3">
      <c r="A22" t="s">
        <v>20</v>
      </c>
      <c r="B22">
        <v>53</v>
      </c>
      <c r="D22" t="s">
        <v>14</v>
      </c>
      <c r="E22">
        <v>5</v>
      </c>
    </row>
    <row r="23" spans="1:8" x14ac:dyDescent="0.3">
      <c r="A23" t="s">
        <v>20</v>
      </c>
      <c r="B23">
        <v>54</v>
      </c>
      <c r="D23" t="s">
        <v>14</v>
      </c>
      <c r="E23">
        <v>6</v>
      </c>
    </row>
    <row r="24" spans="1:8" x14ac:dyDescent="0.3">
      <c r="A24" t="s">
        <v>20</v>
      </c>
      <c r="B24">
        <v>55</v>
      </c>
      <c r="D24" t="s">
        <v>14</v>
      </c>
      <c r="E24">
        <v>7</v>
      </c>
    </row>
    <row r="25" spans="1:8" x14ac:dyDescent="0.3">
      <c r="A25" t="s">
        <v>20</v>
      </c>
      <c r="B25">
        <v>56</v>
      </c>
      <c r="D25" t="s">
        <v>14</v>
      </c>
      <c r="E25">
        <v>7</v>
      </c>
    </row>
    <row r="26" spans="1:8" x14ac:dyDescent="0.3">
      <c r="A26" t="s">
        <v>20</v>
      </c>
      <c r="B26">
        <v>59</v>
      </c>
      <c r="D26" t="s">
        <v>14</v>
      </c>
      <c r="E26">
        <v>9</v>
      </c>
    </row>
    <row r="27" spans="1:8" x14ac:dyDescent="0.3">
      <c r="A27" t="s">
        <v>20</v>
      </c>
      <c r="B27">
        <v>62</v>
      </c>
      <c r="D27" t="s">
        <v>14</v>
      </c>
      <c r="E27">
        <v>9</v>
      </c>
    </row>
    <row r="28" spans="1:8" x14ac:dyDescent="0.3">
      <c r="A28" t="s">
        <v>20</v>
      </c>
      <c r="B28">
        <v>64</v>
      </c>
      <c r="D28" t="s">
        <v>14</v>
      </c>
      <c r="E28">
        <v>10</v>
      </c>
    </row>
    <row r="29" spans="1:8" x14ac:dyDescent="0.3">
      <c r="A29" t="s">
        <v>20</v>
      </c>
      <c r="B29">
        <v>65</v>
      </c>
      <c r="D29" t="s">
        <v>14</v>
      </c>
      <c r="E29">
        <v>10</v>
      </c>
    </row>
    <row r="30" spans="1:8" x14ac:dyDescent="0.3">
      <c r="A30" t="s">
        <v>20</v>
      </c>
      <c r="B30">
        <v>65</v>
      </c>
      <c r="D30" t="s">
        <v>14</v>
      </c>
      <c r="E30">
        <v>10</v>
      </c>
    </row>
    <row r="31" spans="1:8" x14ac:dyDescent="0.3">
      <c r="A31" t="s">
        <v>20</v>
      </c>
      <c r="B31">
        <v>67</v>
      </c>
      <c r="D31" t="s">
        <v>14</v>
      </c>
      <c r="E31">
        <v>10</v>
      </c>
    </row>
    <row r="32" spans="1:8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autoFilter ref="D1:E365" xr:uid="{B90D5CCD-8527-450F-AA34-D8B2AB0C9EF5}">
    <sortState xmlns:xlrd2="http://schemas.microsoft.com/office/spreadsheetml/2017/richdata2" ref="D2:E365">
      <sortCondition ref="E1:E365"/>
    </sortState>
  </autoFilter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stopIfTrue="1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stopIfTrue="1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W5" sqref="W5"/>
    </sheetView>
  </sheetViews>
  <sheetFormatPr defaultColWidth="11.19921875" defaultRowHeight="15.6" x14ac:dyDescent="0.3"/>
  <cols>
    <col min="1" max="1" width="5.3984375" customWidth="1"/>
    <col min="2" max="2" width="30.69921875" style="4" bestFit="1" customWidth="1"/>
    <col min="3" max="3" width="33.5" style="3" customWidth="1"/>
    <col min="6" max="6" width="14.8984375" bestFit="1" customWidth="1"/>
    <col min="8" max="8" width="13" bestFit="1" customWidth="1"/>
    <col min="9" max="9" width="17.796875" bestFit="1" customWidth="1"/>
    <col min="12" max="13" width="11.19921875" bestFit="1" customWidth="1"/>
    <col min="14" max="14" width="22.796875" bestFit="1" customWidth="1"/>
    <col min="15" max="15" width="22.796875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6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6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6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6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6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6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6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6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6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6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6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6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6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6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6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6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6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6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6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6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6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6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6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6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6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6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6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6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6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6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6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6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6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6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6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6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6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6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6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6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6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6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6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6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6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6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6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6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6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6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6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6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6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s="6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6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6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6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6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6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6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6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6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6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6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6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6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6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6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6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6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6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6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6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6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6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6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6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6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6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6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6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6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6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6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6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6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6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6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6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6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6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6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6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6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6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6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6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6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6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6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6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6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6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6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6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6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6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6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6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 s="6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6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6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6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6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6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6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6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6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6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6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6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6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6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6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6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6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6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6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6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6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6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6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6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6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6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6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6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6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6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6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6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6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6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6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6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6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6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6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6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6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6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6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6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6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6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6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6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6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6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 s="6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6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6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6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6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6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6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6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6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6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6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6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6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6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6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6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6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6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6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6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6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6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6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6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6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6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6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6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6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6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6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6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6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6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6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6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6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6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6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6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6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6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6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6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6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6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6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6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6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6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6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6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 s="6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 s="6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6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6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6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6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6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6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6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6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6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6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6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6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6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6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6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6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6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6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6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6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6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6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6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6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6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6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6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6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6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6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6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6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6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6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6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6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6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6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6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6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6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6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6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6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6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6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6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6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6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6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6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 s="6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6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6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6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6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6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6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6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6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6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6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6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6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6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6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6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6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6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6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6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6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6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6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6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6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6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6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6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6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6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6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6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6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6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6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6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6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6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6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6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6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6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6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6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6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6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6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6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6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6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6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6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6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6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 s="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 s="6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6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6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6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6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6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6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6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6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6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6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6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6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6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6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6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6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6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6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6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6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6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6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6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6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6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6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6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6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6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6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6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6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6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6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6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6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6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6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6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6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6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6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6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6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6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6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6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6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6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6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 s="6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 s="6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6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6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6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6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6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6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6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6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6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6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6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6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6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6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6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6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6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6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6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6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6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6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6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6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6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6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6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6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6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6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6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6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6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6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6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6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6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6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6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6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6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6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6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6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6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6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6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6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6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6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6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6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 s="6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6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6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6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6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6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6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6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6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6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6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6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6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6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6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6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6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6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6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6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6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6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6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6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6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6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6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6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6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6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6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6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6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6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6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6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6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6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6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6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6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6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6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6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6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6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6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6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6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6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6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6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 s="6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 s="6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6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6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6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6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6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6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6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6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6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6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6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6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6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6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6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6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6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6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6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6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6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6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6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6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6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6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6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6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6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6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6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6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6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6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6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6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6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6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6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6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6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6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6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6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6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6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6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6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6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6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6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6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6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6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6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 s="6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 s="6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6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6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6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6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6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6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6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6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6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6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6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6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6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6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6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6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6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6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6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6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6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6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6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6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6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6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6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6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6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6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6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6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6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6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6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6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6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6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6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6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6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6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6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6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6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6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6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6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6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6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6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6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 s="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 s="6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6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6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6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6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6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6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6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6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6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6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6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6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6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6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6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6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6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6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6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6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6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6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6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6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6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6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6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6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6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6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6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6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6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6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6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6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6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6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6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6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6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6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6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6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6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6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6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 s="6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6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6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6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6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6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6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6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6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6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6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6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6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6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6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6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6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6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6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6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6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6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6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6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6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6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6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6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6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6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6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6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6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6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6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6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6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6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6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6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6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6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6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6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6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6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6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6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6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6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6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 s="6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 s="6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6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6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6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6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6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6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6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6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6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6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6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6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6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6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6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6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6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6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6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6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6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6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6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6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6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6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6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6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6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6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6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6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6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6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6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6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6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6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6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6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6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6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6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6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6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6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6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6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6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6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6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 s="6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 s="6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6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6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6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6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6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6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6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6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6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6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6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6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6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6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6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6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6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6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6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6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6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6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6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6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6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6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6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6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6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6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6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6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6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6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6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6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6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6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6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6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6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6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6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6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6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6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6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6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6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6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6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6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 s="6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 s="6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6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6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6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6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6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6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6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6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6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6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6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6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6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6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6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6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6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6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6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6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6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6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6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6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6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6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6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6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6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6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6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6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6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" priority="7" operator="containsText" text="canceled">
      <formula>NOT(ISERROR(SEARCH("canceled",G1)))</formula>
    </cfRule>
    <cfRule type="containsText" dxfId="2" priority="8" operator="containsText" text="live">
      <formula>NOT(ISERROR(SEARCH("live",G1)))</formula>
    </cfRule>
    <cfRule type="containsText" dxfId="1" priority="9" stopIfTrue="1" operator="containsText" text="successful">
      <formula>NOT(ISERROR(SEARCH("successful",G1)))</formula>
    </cfRule>
    <cfRule type="containsText" dxfId="0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Parent Category V Outcome (P1)</vt:lpstr>
      <vt:lpstr>Sub-Category V Outcome (P2)</vt:lpstr>
      <vt:lpstr>Months V Outcome (P3)</vt:lpstr>
      <vt:lpstr>Bonus 1</vt:lpstr>
      <vt:lpstr>Statistical Analysis (Bonus 2)</vt:lpstr>
      <vt:lpstr>Crowdfunding</vt:lpstr>
      <vt:lpstr>BackersCount</vt:lpstr>
      <vt:lpstr>FailedBackers</vt:lpstr>
      <vt:lpstr>Goal</vt:lpstr>
      <vt:lpstr>Outcome</vt:lpstr>
      <vt:lpstr>SuccessfulBackers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Stoffel</cp:lastModifiedBy>
  <dcterms:created xsi:type="dcterms:W3CDTF">2021-09-29T18:52:28Z</dcterms:created>
  <dcterms:modified xsi:type="dcterms:W3CDTF">2022-06-28T03:34:40Z</dcterms:modified>
</cp:coreProperties>
</file>