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3" sheetId="3" r:id="rId2"/>
  </sheets>
  <definedNames>
    <definedName name="solver_adj" localSheetId="0" hidden="1">Лист1!$D$106:$D$112</definedName>
    <definedName name="solver_adj" localSheetId="1" hidden="1">Лист3!$D$7:$D$8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Лист1!$D$106:$D$112</definedName>
    <definedName name="solver_lhs1" localSheetId="1" hidden="1">Лист3!$D$7:$D$8</definedName>
    <definedName name="solver_lhs2" localSheetId="0" hidden="1">Лист1!$F$113</definedName>
    <definedName name="solver_lhs2" localSheetId="1" hidden="1">Лист3!$F$9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Лист1!$E$113</definedName>
    <definedName name="solver_opt" localSheetId="1" hidden="1">Лист3!$E$9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5</definedName>
    <definedName name="solver_rel1" localSheetId="1" hidden="1">5</definedName>
    <definedName name="solver_rel2" localSheetId="0" hidden="1">1</definedName>
    <definedName name="solver_rel2" localSheetId="1" hidden="1">1</definedName>
    <definedName name="solver_rhs1" localSheetId="0" hidden="1">бинарное</definedName>
    <definedName name="solver_rhs1" localSheetId="1" hidden="1">бинарное</definedName>
    <definedName name="solver_rhs2" localSheetId="0" hidden="1">Лист1!$B$103</definedName>
    <definedName name="solver_rhs2" localSheetId="1" hidden="1">Лист3!$G$6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F7" i="3" l="1"/>
  <c r="F8" i="3"/>
  <c r="E8" i="3"/>
  <c r="E7" i="3"/>
  <c r="F107" i="1"/>
  <c r="F108" i="1"/>
  <c r="F109" i="1"/>
  <c r="F110" i="1"/>
  <c r="F111" i="1"/>
  <c r="F112" i="1"/>
  <c r="F106" i="1"/>
  <c r="C113" i="1"/>
  <c r="F9" i="3" l="1"/>
  <c r="E9" i="3"/>
  <c r="F113" i="1"/>
  <c r="E77" i="1"/>
  <c r="E78" i="1" s="1"/>
  <c r="E79" i="1" s="1"/>
  <c r="E80" i="1" s="1"/>
  <c r="E81" i="1" s="1"/>
  <c r="E82" i="1" s="1"/>
  <c r="E83" i="1" s="1"/>
  <c r="C72" i="1"/>
  <c r="B3" i="3" l="1"/>
  <c r="C3" i="3"/>
  <c r="D3" i="3"/>
  <c r="E3" i="3"/>
  <c r="F3" i="3"/>
  <c r="A3" i="3"/>
  <c r="A4" i="3" l="1"/>
  <c r="H19" i="1"/>
  <c r="F24" i="1"/>
  <c r="G22" i="1"/>
  <c r="F22" i="1"/>
  <c r="D24" i="1"/>
  <c r="D23" i="1"/>
  <c r="F21" i="1"/>
  <c r="D22" i="1"/>
  <c r="G20" i="1"/>
  <c r="F20" i="1"/>
  <c r="E20" i="1"/>
  <c r="D20" i="1"/>
  <c r="B24" i="1"/>
  <c r="B23" i="1"/>
  <c r="H23" i="1" s="1"/>
  <c r="B22" i="1"/>
  <c r="B21" i="1"/>
  <c r="B20" i="1"/>
  <c r="B14" i="1"/>
  <c r="D14" i="1" s="1"/>
  <c r="D13" i="1"/>
  <c r="G6" i="1"/>
  <c r="E10" i="1"/>
  <c r="D10" i="1"/>
  <c r="D9" i="1"/>
  <c r="C10" i="1"/>
  <c r="C9" i="1"/>
  <c r="C8" i="1"/>
  <c r="B10" i="1"/>
  <c r="B8" i="1"/>
  <c r="B9" i="1"/>
  <c r="B7" i="1"/>
  <c r="G7" i="1" s="1"/>
  <c r="H21" i="1" l="1"/>
  <c r="H24" i="1"/>
  <c r="G10" i="1"/>
  <c r="G9" i="1"/>
  <c r="G8" i="1"/>
  <c r="H22" i="1"/>
  <c r="H20" i="1"/>
  <c r="I21" i="1" s="1"/>
  <c r="I23" i="1"/>
  <c r="E14" i="1"/>
  <c r="E13" i="1"/>
  <c r="I22" i="1" l="1"/>
  <c r="I24" i="1"/>
  <c r="I19" i="1"/>
  <c r="I20" i="1"/>
  <c r="C29" i="1" s="1"/>
  <c r="H6" i="1"/>
  <c r="H7" i="1"/>
  <c r="H8" i="1"/>
  <c r="H9" i="1"/>
  <c r="E47" i="1" s="1"/>
  <c r="H10" i="1"/>
  <c r="D29" i="1"/>
  <c r="D53" i="1"/>
  <c r="D41" i="1"/>
  <c r="F53" i="1"/>
  <c r="F29" i="1"/>
  <c r="F41" i="1"/>
  <c r="F45" i="1"/>
  <c r="F47" i="1"/>
  <c r="D48" i="1"/>
  <c r="G45" i="1"/>
  <c r="D45" i="1"/>
  <c r="F48" i="1"/>
  <c r="B43" i="1"/>
  <c r="B47" i="1"/>
  <c r="C44" i="1"/>
  <c r="C45" i="1"/>
  <c r="B42" i="1"/>
  <c r="B48" i="1"/>
  <c r="B53" i="1"/>
  <c r="B29" i="1"/>
  <c r="B41" i="1"/>
  <c r="E53" i="1"/>
  <c r="E41" i="1"/>
  <c r="E29" i="1"/>
  <c r="D46" i="1"/>
  <c r="G43" i="1"/>
  <c r="F42" i="1"/>
  <c r="G53" i="1"/>
  <c r="G41" i="1"/>
  <c r="G29" i="1"/>
  <c r="D44" i="1"/>
  <c r="B45" i="1"/>
  <c r="C42" i="1"/>
  <c r="B44" i="1"/>
  <c r="B46" i="1"/>
  <c r="C46" i="1"/>
  <c r="C43" i="1"/>
  <c r="C47" i="1"/>
  <c r="C48" i="1"/>
  <c r="C53" i="1"/>
  <c r="F43" i="1"/>
  <c r="G42" i="1"/>
  <c r="D47" i="1"/>
  <c r="E46" i="1"/>
  <c r="D42" i="1"/>
  <c r="D43" i="1"/>
  <c r="F46" i="1"/>
  <c r="E43" i="1"/>
  <c r="E45" i="1" l="1"/>
  <c r="C41" i="1"/>
  <c r="E48" i="1"/>
  <c r="F44" i="1"/>
  <c r="F54" i="1" s="1"/>
  <c r="G47" i="1"/>
  <c r="G46" i="1"/>
  <c r="G44" i="1"/>
  <c r="G48" i="1"/>
  <c r="G57" i="1" s="1"/>
  <c r="E42" i="1"/>
  <c r="E44" i="1"/>
  <c r="D59" i="1"/>
  <c r="C55" i="1"/>
  <c r="E60" i="1"/>
  <c r="B60" i="1"/>
  <c r="D56" i="1"/>
  <c r="D57" i="1"/>
  <c r="D55" i="1"/>
  <c r="C58" i="1"/>
  <c r="B57" i="1"/>
  <c r="D58" i="1"/>
  <c r="B55" i="1"/>
  <c r="C60" i="1"/>
  <c r="B58" i="1"/>
  <c r="C57" i="1"/>
  <c r="D54" i="1"/>
  <c r="D60" i="1"/>
  <c r="B59" i="1"/>
  <c r="B54" i="1"/>
  <c r="E55" i="1"/>
  <c r="C59" i="1"/>
  <c r="B56" i="1"/>
  <c r="E57" i="1"/>
  <c r="C54" i="1"/>
  <c r="C56" i="1"/>
  <c r="F55" i="1" l="1"/>
  <c r="F58" i="1"/>
  <c r="G55" i="1"/>
  <c r="F57" i="1"/>
  <c r="B68" i="1" s="1"/>
  <c r="F60" i="1"/>
  <c r="F56" i="1"/>
  <c r="F59" i="1"/>
  <c r="G54" i="1"/>
  <c r="B106" i="1" s="1"/>
  <c r="G56" i="1"/>
  <c r="G59" i="1"/>
  <c r="E54" i="1"/>
  <c r="E59" i="1"/>
  <c r="B78" i="1" s="1"/>
  <c r="E56" i="1"/>
  <c r="B83" i="1" s="1"/>
  <c r="D83" i="1" s="1"/>
  <c r="E58" i="1"/>
  <c r="G60" i="1"/>
  <c r="G58" i="1"/>
  <c r="B108" i="1"/>
  <c r="E108" i="1" s="1"/>
  <c r="B107" i="1"/>
  <c r="E107" i="1" s="1"/>
  <c r="B112" i="1"/>
  <c r="E112" i="1" s="1"/>
  <c r="B77" i="1"/>
  <c r="B66" i="1"/>
  <c r="B81" i="1"/>
  <c r="D81" i="1" s="1"/>
  <c r="B80" i="1"/>
  <c r="D80" i="1" s="1"/>
  <c r="B71" i="1"/>
  <c r="B67" i="1"/>
  <c r="B109" i="1" l="1"/>
  <c r="E109" i="1" s="1"/>
  <c r="B79" i="1"/>
  <c r="B69" i="1"/>
  <c r="B111" i="1"/>
  <c r="E111" i="1" s="1"/>
  <c r="B65" i="1"/>
  <c r="B70" i="1"/>
  <c r="B110" i="1"/>
  <c r="E110" i="1" s="1"/>
  <c r="B82" i="1"/>
  <c r="D82" i="1" s="1"/>
  <c r="D77" i="1"/>
  <c r="F77" i="1"/>
  <c r="F78" i="1" s="1"/>
  <c r="F79" i="1" s="1"/>
  <c r="F80" i="1" s="1"/>
  <c r="F81" i="1" s="1"/>
  <c r="D78" i="1"/>
  <c r="E106" i="1"/>
  <c r="D79" i="1"/>
  <c r="B72" i="1"/>
  <c r="E113" i="1" l="1"/>
  <c r="F82" i="1"/>
  <c r="F83" i="1" s="1"/>
  <c r="B113" i="1"/>
</calcChain>
</file>

<file path=xl/sharedStrings.xml><?xml version="1.0" encoding="utf-8"?>
<sst xmlns="http://schemas.openxmlformats.org/spreadsheetml/2006/main" count="177" uniqueCount="52">
  <si>
    <t>Матрицы парных сравнений</t>
  </si>
  <si>
    <t>ОС</t>
  </si>
  <si>
    <t>С</t>
  </si>
  <si>
    <t>СР</t>
  </si>
  <si>
    <t>М</t>
  </si>
  <si>
    <t>ОМ</t>
  </si>
  <si>
    <t>Ср. геом.</t>
  </si>
  <si>
    <t>Собств.</t>
  </si>
  <si>
    <t>ДА</t>
  </si>
  <si>
    <t>НЕТ</t>
  </si>
  <si>
    <t>Стандарты</t>
  </si>
  <si>
    <t>Критерии</t>
  </si>
  <si>
    <t>Здоровье</t>
  </si>
  <si>
    <t>Прибыль</t>
  </si>
  <si>
    <t>Удовл.</t>
  </si>
  <si>
    <t>Развл.</t>
  </si>
  <si>
    <t>Условия жизни</t>
  </si>
  <si>
    <t>Общение</t>
  </si>
  <si>
    <t>Оценка по каждому из критериев с помощью описанных стандартов</t>
  </si>
  <si>
    <t>Ремонт</t>
  </si>
  <si>
    <t>Отдых</t>
  </si>
  <si>
    <t>Вклад</t>
  </si>
  <si>
    <t>Образов.</t>
  </si>
  <si>
    <t>Авто</t>
  </si>
  <si>
    <t>Стоматолог</t>
  </si>
  <si>
    <t>Быт. техника</t>
  </si>
  <si>
    <t>Оценки, выраженные в собственных числах</t>
  </si>
  <si>
    <t>Нормированные оценки</t>
  </si>
  <si>
    <t>Полезность и стоимость</t>
  </si>
  <si>
    <t>Полезн.</t>
  </si>
  <si>
    <t>Стоимость</t>
  </si>
  <si>
    <t>Сумма</t>
  </si>
  <si>
    <t>Максимизация полезность/стоимость</t>
  </si>
  <si>
    <t>П/C</t>
  </si>
  <si>
    <t>Σ П</t>
  </si>
  <si>
    <t>Σ С</t>
  </si>
  <si>
    <t>Максимизация полезности</t>
  </si>
  <si>
    <t>DV</t>
  </si>
  <si>
    <t>ИТОГ</t>
  </si>
  <si>
    <t>Ф. полезн.</t>
  </si>
  <si>
    <t>Ф. стоим.</t>
  </si>
  <si>
    <t>Макс.</t>
  </si>
  <si>
    <t>Границы эффективности</t>
  </si>
  <si>
    <t>Стоим.</t>
  </si>
  <si>
    <t>все</t>
  </si>
  <si>
    <t>Альтернативы</t>
  </si>
  <si>
    <t>ремонт, отдых, образование, авто, стоматолог, бытовая техника</t>
  </si>
  <si>
    <t>ремонт, отдых, авто, стоматолог, бытовая техника</t>
  </si>
  <si>
    <t>ремонт, отдых</t>
  </si>
  <si>
    <t>ремонт, отдых, стоматолог, бытовая техника</t>
  </si>
  <si>
    <t>ремонт, отдых, стоматолог</t>
  </si>
  <si>
    <t>отдых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</si>
</sst>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Полезность </a:t>
            </a:r>
            <a:r>
              <a:rPr lang="en-US"/>
              <a:t>/ </a:t>
            </a:r>
            <a:r>
              <a:rPr lang="ru-RU"/>
              <a:t>стоимость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Полезность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Лист1!$E$77:$E$83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450000</c:v>
                </c:pt>
                <c:pt idx="5">
                  <c:v>650000</c:v>
                </c:pt>
                <c:pt idx="6">
                  <c:v>750000</c:v>
                </c:pt>
              </c:numCache>
            </c:numRef>
          </c:xVal>
          <c:yVal>
            <c:numRef>
              <c:f>Лист1!$F$77:$F$83</c:f>
              <c:numCache>
                <c:formatCode>General</c:formatCode>
                <c:ptCount val="7"/>
                <c:pt idx="0">
                  <c:v>0.22494249740200686</c:v>
                </c:pt>
                <c:pt idx="1">
                  <c:v>0.38011116110826337</c:v>
                </c:pt>
                <c:pt idx="2">
                  <c:v>0.58886781446131586</c:v>
                </c:pt>
                <c:pt idx="3">
                  <c:v>0.72823424594071362</c:v>
                </c:pt>
                <c:pt idx="4">
                  <c:v>0.82742943463113827</c:v>
                </c:pt>
                <c:pt idx="5">
                  <c:v>0.9502469123629923</c:v>
                </c:pt>
                <c:pt idx="6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72832"/>
        <c:axId val="316421672"/>
      </c:scatterChart>
      <c:valAx>
        <c:axId val="40637283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421672"/>
        <c:crosses val="autoZero"/>
        <c:crossBetween val="midCat"/>
      </c:valAx>
      <c:valAx>
        <c:axId val="316421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37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методов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Полезность/стоимость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Лист1!$E$77:$E$83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450000</c:v>
                </c:pt>
                <c:pt idx="5">
                  <c:v>650000</c:v>
                </c:pt>
                <c:pt idx="6">
                  <c:v>750000</c:v>
                </c:pt>
              </c:numCache>
            </c:numRef>
          </c:xVal>
          <c:yVal>
            <c:numRef>
              <c:f>Лист1!$F$77:$F$83</c:f>
              <c:numCache>
                <c:formatCode>General</c:formatCode>
                <c:ptCount val="7"/>
                <c:pt idx="0">
                  <c:v>0.22494249740200686</c:v>
                </c:pt>
                <c:pt idx="1">
                  <c:v>0.38011116110826337</c:v>
                </c:pt>
                <c:pt idx="2">
                  <c:v>0.58886781446131586</c:v>
                </c:pt>
                <c:pt idx="3">
                  <c:v>0.72823424594071362</c:v>
                </c:pt>
                <c:pt idx="4">
                  <c:v>0.82742943463113827</c:v>
                </c:pt>
                <c:pt idx="5">
                  <c:v>0.9502469123629923</c:v>
                </c:pt>
                <c:pt idx="6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Полезность</c:v>
          </c:tx>
          <c:spPr>
            <a:ln w="28575" cap="sq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Лист1!$B$118:$B$124</c:f>
              <c:numCache>
                <c:formatCode>General</c:formatCode>
                <c:ptCount val="7"/>
                <c:pt idx="0">
                  <c:v>50000</c:v>
                </c:pt>
                <c:pt idx="1">
                  <c:v>150000</c:v>
                </c:pt>
                <c:pt idx="2">
                  <c:v>200000</c:v>
                </c:pt>
                <c:pt idx="3">
                  <c:v>300000</c:v>
                </c:pt>
                <c:pt idx="4">
                  <c:v>500000</c:v>
                </c:pt>
                <c:pt idx="5">
                  <c:v>650000</c:v>
                </c:pt>
                <c:pt idx="6">
                  <c:v>750000</c:v>
                </c:pt>
              </c:numCache>
            </c:numRef>
          </c:xVal>
          <c:yVal>
            <c:numRef>
              <c:f>Лист1!$A$118:$A$124</c:f>
              <c:numCache>
                <c:formatCode>General</c:formatCode>
                <c:ptCount val="7"/>
                <c:pt idx="0">
                  <c:v>0.22494249740200686</c:v>
                </c:pt>
                <c:pt idx="1">
                  <c:v>0.43369915075505938</c:v>
                </c:pt>
                <c:pt idx="2">
                  <c:v>0.58886781446131586</c:v>
                </c:pt>
                <c:pt idx="3">
                  <c:v>0.72823424594071362</c:v>
                </c:pt>
                <c:pt idx="4">
                  <c:v>0.85105172367256765</c:v>
                </c:pt>
                <c:pt idx="5">
                  <c:v>0.95024691236299219</c:v>
                </c:pt>
                <c:pt idx="6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5688"/>
        <c:axId val="316421280"/>
      </c:scatterChart>
      <c:valAx>
        <c:axId val="106065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421280"/>
        <c:crosses val="autoZero"/>
        <c:crossBetween val="midCat"/>
      </c:valAx>
      <c:valAx>
        <c:axId val="316421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06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84</xdr:row>
      <xdr:rowOff>0</xdr:rowOff>
    </xdr:from>
    <xdr:to>
      <xdr:col>8</xdr:col>
      <xdr:colOff>771524</xdr:colOff>
      <xdr:row>99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125</xdr:row>
      <xdr:rowOff>9524</xdr:rowOff>
    </xdr:from>
    <xdr:to>
      <xdr:col>8</xdr:col>
      <xdr:colOff>762000</xdr:colOff>
      <xdr:row>145</xdr:row>
      <xdr:rowOff>180975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topLeftCell="A139" workbookViewId="0">
      <selection activeCell="B80" sqref="B80:F80"/>
    </sheetView>
  </sheetViews>
  <sheetFormatPr defaultRowHeight="15" x14ac:dyDescent="0.25"/>
  <cols>
    <col min="1" max="1" width="12.42578125" style="2" customWidth="1"/>
    <col min="2" max="2" width="9.7109375" style="2" customWidth="1"/>
    <col min="3" max="3" width="11.5703125" style="2" bestFit="1" customWidth="1"/>
    <col min="4" max="4" width="10.42578125" style="2" customWidth="1"/>
    <col min="5" max="6" width="11.5703125" style="2" bestFit="1" customWidth="1"/>
    <col min="7" max="7" width="10" style="2" customWidth="1"/>
    <col min="8" max="8" width="10.140625" style="2" customWidth="1"/>
    <col min="9" max="9" width="11.5703125" style="2" bestFit="1" customWidth="1"/>
    <col min="10" max="16384" width="9.140625" style="2"/>
  </cols>
  <sheetData>
    <row r="1" spans="1:9" x14ac:dyDescent="0.25">
      <c r="A1" s="24" t="s">
        <v>0</v>
      </c>
      <c r="B1" s="24"/>
      <c r="C1" s="24"/>
      <c r="D1" s="24"/>
      <c r="E1" s="24"/>
      <c r="F1" s="24"/>
      <c r="G1" s="24"/>
      <c r="H1" s="24"/>
    </row>
    <row r="2" spans="1:9" x14ac:dyDescent="0.25">
      <c r="A2" s="3"/>
      <c r="B2" s="3"/>
      <c r="C2" s="3"/>
      <c r="D2" s="3"/>
      <c r="E2" s="3"/>
      <c r="F2" s="3"/>
      <c r="G2" s="3"/>
      <c r="H2" s="3"/>
    </row>
    <row r="3" spans="1:9" x14ac:dyDescent="0.25">
      <c r="A3" s="29" t="s">
        <v>10</v>
      </c>
      <c r="B3" s="29"/>
      <c r="C3" s="29"/>
      <c r="D3" s="29"/>
      <c r="E3" s="29"/>
      <c r="F3" s="29"/>
      <c r="G3" s="29"/>
      <c r="H3" s="29"/>
    </row>
    <row r="5" spans="1:9" ht="15" customHeight="1" x14ac:dyDescent="0.25">
      <c r="A5" s="4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</row>
    <row r="6" spans="1:9" ht="15" customHeight="1" x14ac:dyDescent="0.25">
      <c r="A6" s="4" t="s">
        <v>1</v>
      </c>
      <c r="B6" s="5">
        <v>1</v>
      </c>
      <c r="C6" s="5">
        <v>3</v>
      </c>
      <c r="D6" s="5">
        <v>5</v>
      </c>
      <c r="E6" s="5">
        <v>7</v>
      </c>
      <c r="F6" s="5">
        <v>9</v>
      </c>
      <c r="G6" s="5">
        <f>GEOMEAN(B6:F6)</f>
        <v>3.9362834270353515</v>
      </c>
      <c r="H6" s="5">
        <f>G6/SUM(G$6:G$10)</f>
        <v>0.51003872501686387</v>
      </c>
    </row>
    <row r="7" spans="1:9" x14ac:dyDescent="0.25">
      <c r="A7" s="4" t="s">
        <v>2</v>
      </c>
      <c r="B7" s="5">
        <f>1/3</f>
        <v>0.33333333333333331</v>
      </c>
      <c r="C7" s="5">
        <v>1</v>
      </c>
      <c r="D7" s="5">
        <v>3</v>
      </c>
      <c r="E7" s="5">
        <v>5</v>
      </c>
      <c r="F7" s="5">
        <v>7</v>
      </c>
      <c r="G7" s="5">
        <f t="shared" ref="G7:G10" si="0">GEOMEAN(B7:F7)</f>
        <v>2.0361680046403978</v>
      </c>
      <c r="H7" s="5">
        <f t="shared" ref="H7:H10" si="1">G7/SUM(G$6:G$10)</f>
        <v>0.26383377931428448</v>
      </c>
    </row>
    <row r="8" spans="1:9" x14ac:dyDescent="0.25">
      <c r="A8" s="4" t="s">
        <v>3</v>
      </c>
      <c r="B8" s="5">
        <f>1/5</f>
        <v>0.2</v>
      </c>
      <c r="C8" s="5">
        <f>1/3</f>
        <v>0.33333333333333331</v>
      </c>
      <c r="D8" s="5">
        <v>1</v>
      </c>
      <c r="E8" s="5">
        <v>3</v>
      </c>
      <c r="F8" s="5">
        <v>5</v>
      </c>
      <c r="G8" s="5">
        <f t="shared" si="0"/>
        <v>1</v>
      </c>
      <c r="H8" s="5">
        <f t="shared" si="1"/>
        <v>0.12957367894643815</v>
      </c>
    </row>
    <row r="9" spans="1:9" x14ac:dyDescent="0.25">
      <c r="A9" s="4" t="s">
        <v>4</v>
      </c>
      <c r="B9" s="5">
        <f>1/7</f>
        <v>0.14285714285714285</v>
      </c>
      <c r="C9" s="5">
        <f>1/5</f>
        <v>0.2</v>
      </c>
      <c r="D9" s="5">
        <f>1/3</f>
        <v>0.33333333333333331</v>
      </c>
      <c r="E9" s="5">
        <v>1</v>
      </c>
      <c r="F9" s="5">
        <v>3</v>
      </c>
      <c r="G9" s="5">
        <f t="shared" si="0"/>
        <v>0.49111860991873663</v>
      </c>
      <c r="H9" s="5">
        <f t="shared" si="1"/>
        <v>6.3636045086231371E-2</v>
      </c>
    </row>
    <row r="10" spans="1:9" x14ac:dyDescent="0.25">
      <c r="A10" s="4" t="s">
        <v>5</v>
      </c>
      <c r="B10" s="5">
        <f>1/9</f>
        <v>0.1111111111111111</v>
      </c>
      <c r="C10" s="5">
        <f>1/7</f>
        <v>0.14285714285714285</v>
      </c>
      <c r="D10" s="5">
        <f>1/5</f>
        <v>0.2</v>
      </c>
      <c r="E10" s="5">
        <f>1/3</f>
        <v>0.33333333333333331</v>
      </c>
      <c r="F10" s="5">
        <v>1</v>
      </c>
      <c r="G10" s="5">
        <f t="shared" si="0"/>
        <v>0.25404674702328517</v>
      </c>
      <c r="H10" s="5">
        <f t="shared" si="1"/>
        <v>3.291777163618214E-2</v>
      </c>
    </row>
    <row r="12" spans="1:9" ht="15" customHeight="1" x14ac:dyDescent="0.25">
      <c r="A12" s="4"/>
      <c r="B12" s="4" t="s">
        <v>8</v>
      </c>
      <c r="C12" s="4" t="s">
        <v>9</v>
      </c>
      <c r="D12" s="4" t="s">
        <v>6</v>
      </c>
      <c r="E12" s="4" t="s">
        <v>7</v>
      </c>
      <c r="F12" s="6"/>
      <c r="G12" s="6"/>
      <c r="H12" s="6"/>
    </row>
    <row r="13" spans="1:9" x14ac:dyDescent="0.25">
      <c r="A13" s="4" t="s">
        <v>8</v>
      </c>
      <c r="B13" s="5">
        <v>1</v>
      </c>
      <c r="C13" s="5">
        <v>9</v>
      </c>
      <c r="D13" s="5">
        <f>GEOMEAN(B13:C13)</f>
        <v>3</v>
      </c>
      <c r="E13" s="5">
        <f>D13/SUM(D$13:D$14)</f>
        <v>0.89999999999999991</v>
      </c>
      <c r="F13" s="7"/>
      <c r="G13" s="7"/>
      <c r="H13" s="7"/>
    </row>
    <row r="14" spans="1:9" x14ac:dyDescent="0.25">
      <c r="A14" s="4" t="s">
        <v>9</v>
      </c>
      <c r="B14" s="5">
        <f>1/9</f>
        <v>0.1111111111111111</v>
      </c>
      <c r="C14" s="5">
        <v>1</v>
      </c>
      <c r="D14" s="5">
        <f>GEOMEAN(B14:C14)</f>
        <v>0.33333333333333331</v>
      </c>
      <c r="E14" s="5">
        <f>D14/SUM(D$13:D$14)</f>
        <v>9.9999999999999992E-2</v>
      </c>
      <c r="F14" s="7"/>
      <c r="G14" s="7"/>
      <c r="H14" s="7"/>
    </row>
    <row r="15" spans="1:9" x14ac:dyDescent="0.25">
      <c r="A15" s="6"/>
      <c r="B15" s="7"/>
      <c r="C15" s="7"/>
      <c r="D15" s="7"/>
      <c r="E15" s="7"/>
      <c r="F15" s="7"/>
      <c r="G15" s="7"/>
      <c r="H15" s="7"/>
    </row>
    <row r="16" spans="1:9" x14ac:dyDescent="0.25">
      <c r="A16" s="30" t="s">
        <v>11</v>
      </c>
      <c r="B16" s="30"/>
      <c r="C16" s="30"/>
      <c r="D16" s="30"/>
      <c r="E16" s="30"/>
      <c r="F16" s="30"/>
      <c r="G16" s="30"/>
      <c r="H16" s="30"/>
      <c r="I16" s="30"/>
    </row>
    <row r="17" spans="1:9" x14ac:dyDescent="0.25">
      <c r="A17" s="6"/>
      <c r="B17" s="7"/>
      <c r="C17" s="7"/>
      <c r="D17" s="7"/>
      <c r="E17" s="7"/>
      <c r="F17" s="7"/>
      <c r="G17" s="7"/>
      <c r="H17" s="7"/>
    </row>
    <row r="18" spans="1:9" s="8" customFormat="1" ht="30" customHeight="1" x14ac:dyDescent="0.25">
      <c r="A18" s="10"/>
      <c r="B18" s="10" t="s">
        <v>12</v>
      </c>
      <c r="C18" s="10" t="s">
        <v>13</v>
      </c>
      <c r="D18" s="10" t="s">
        <v>14</v>
      </c>
      <c r="E18" s="10" t="s">
        <v>15</v>
      </c>
      <c r="F18" s="10" t="s">
        <v>16</v>
      </c>
      <c r="G18" s="10" t="s">
        <v>17</v>
      </c>
      <c r="H18" s="10" t="s">
        <v>6</v>
      </c>
      <c r="I18" s="10" t="s">
        <v>7</v>
      </c>
    </row>
    <row r="19" spans="1:9" ht="15" customHeight="1" x14ac:dyDescent="0.25">
      <c r="A19" s="11" t="s">
        <v>12</v>
      </c>
      <c r="B19" s="12">
        <v>1</v>
      </c>
      <c r="C19" s="12">
        <v>7</v>
      </c>
      <c r="D19" s="12">
        <v>3</v>
      </c>
      <c r="E19" s="12">
        <v>5</v>
      </c>
      <c r="F19" s="12">
        <v>3</v>
      </c>
      <c r="G19" s="12">
        <v>4</v>
      </c>
      <c r="H19" s="12">
        <f>GEOMEAN(B19:G19)</f>
        <v>3.2864605554536794</v>
      </c>
      <c r="I19" s="12">
        <f>H19/SUM(H$19:H$24)</f>
        <v>0.44093881172521338</v>
      </c>
    </row>
    <row r="20" spans="1:9" x14ac:dyDescent="0.25">
      <c r="A20" s="11" t="s">
        <v>13</v>
      </c>
      <c r="B20" s="12">
        <f>1/7</f>
        <v>0.14285714285714285</v>
      </c>
      <c r="C20" s="12">
        <v>1</v>
      </c>
      <c r="D20" s="12">
        <f>1/3</f>
        <v>0.33333333333333331</v>
      </c>
      <c r="E20" s="12">
        <f>1/2</f>
        <v>0.5</v>
      </c>
      <c r="F20" s="12">
        <f>1/3</f>
        <v>0.33333333333333331</v>
      </c>
      <c r="G20" s="12">
        <f>1/3</f>
        <v>0.33333333333333331</v>
      </c>
      <c r="H20" s="12">
        <f t="shared" ref="H20:H24" si="2">GEOMEAN(B20:G20)</f>
        <v>0.3718930252474591</v>
      </c>
      <c r="I20" s="12">
        <f t="shared" ref="I20:I24" si="3">H20/SUM(H$19:H$24)</f>
        <v>4.9896253393150035E-2</v>
      </c>
    </row>
    <row r="21" spans="1:9" x14ac:dyDescent="0.25">
      <c r="A21" s="11" t="s">
        <v>14</v>
      </c>
      <c r="B21" s="12">
        <f>1/3</f>
        <v>0.33333333333333331</v>
      </c>
      <c r="C21" s="12">
        <v>3</v>
      </c>
      <c r="D21" s="12">
        <v>1</v>
      </c>
      <c r="E21" s="12">
        <v>2</v>
      </c>
      <c r="F21" s="12">
        <f>1/2</f>
        <v>0.5</v>
      </c>
      <c r="G21" s="12">
        <v>3</v>
      </c>
      <c r="H21" s="12">
        <f t="shared" si="2"/>
        <v>1.2009369551760027</v>
      </c>
      <c r="I21" s="12">
        <f t="shared" si="3"/>
        <v>0.16112766456103175</v>
      </c>
    </row>
    <row r="22" spans="1:9" x14ac:dyDescent="0.25">
      <c r="A22" s="11" t="s">
        <v>15</v>
      </c>
      <c r="B22" s="12">
        <f>1/5</f>
        <v>0.2</v>
      </c>
      <c r="C22" s="12">
        <v>2</v>
      </c>
      <c r="D22" s="12">
        <f>1/2</f>
        <v>0.5</v>
      </c>
      <c r="E22" s="12">
        <v>1</v>
      </c>
      <c r="F22" s="12">
        <f>1/3</f>
        <v>0.33333333333333331</v>
      </c>
      <c r="G22" s="12">
        <f>1/2</f>
        <v>0.5</v>
      </c>
      <c r="H22" s="12">
        <f t="shared" si="2"/>
        <v>0.56730044497474463</v>
      </c>
      <c r="I22" s="12">
        <f t="shared" si="3"/>
        <v>7.6113733871915432E-2</v>
      </c>
    </row>
    <row r="23" spans="1:9" ht="30" x14ac:dyDescent="0.25">
      <c r="A23" s="11" t="s">
        <v>16</v>
      </c>
      <c r="B23" s="12">
        <f>1/3</f>
        <v>0.33333333333333331</v>
      </c>
      <c r="C23" s="12">
        <v>3</v>
      </c>
      <c r="D23" s="12">
        <f>1/2</f>
        <v>0.5</v>
      </c>
      <c r="E23" s="12">
        <v>3</v>
      </c>
      <c r="F23" s="12">
        <v>1</v>
      </c>
      <c r="G23" s="12">
        <v>3</v>
      </c>
      <c r="H23" s="12">
        <f t="shared" si="2"/>
        <v>1.2848982934253252</v>
      </c>
      <c r="I23" s="12">
        <f t="shared" si="3"/>
        <v>0.17239261422156535</v>
      </c>
    </row>
    <row r="24" spans="1:9" x14ac:dyDescent="0.25">
      <c r="A24" s="11" t="s">
        <v>17</v>
      </c>
      <c r="B24" s="12">
        <f>1/4</f>
        <v>0.25</v>
      </c>
      <c r="C24" s="12">
        <v>3</v>
      </c>
      <c r="D24" s="12">
        <f>1/3</f>
        <v>0.33333333333333331</v>
      </c>
      <c r="E24" s="12">
        <v>2</v>
      </c>
      <c r="F24" s="12">
        <f>1/3</f>
        <v>0.33333333333333331</v>
      </c>
      <c r="G24" s="12">
        <v>1</v>
      </c>
      <c r="H24" s="12">
        <f t="shared" si="2"/>
        <v>0.74183637559040239</v>
      </c>
      <c r="I24" s="12">
        <f t="shared" si="3"/>
        <v>9.9530922227124063E-2</v>
      </c>
    </row>
    <row r="26" spans="1:9" x14ac:dyDescent="0.25">
      <c r="A26" s="24" t="s">
        <v>18</v>
      </c>
      <c r="B26" s="25"/>
      <c r="C26" s="25"/>
      <c r="D26" s="25"/>
      <c r="E26" s="25"/>
      <c r="F26" s="25"/>
      <c r="G26" s="25"/>
    </row>
    <row r="28" spans="1:9" ht="30" x14ac:dyDescent="0.25">
      <c r="A28" s="10"/>
      <c r="B28" s="10" t="s">
        <v>12</v>
      </c>
      <c r="C28" s="10" t="s">
        <v>13</v>
      </c>
      <c r="D28" s="10" t="s">
        <v>14</v>
      </c>
      <c r="E28" s="10" t="s">
        <v>15</v>
      </c>
      <c r="F28" s="10" t="s">
        <v>16</v>
      </c>
      <c r="G28" s="10" t="s">
        <v>17</v>
      </c>
    </row>
    <row r="29" spans="1:9" x14ac:dyDescent="0.25">
      <c r="A29" s="4"/>
      <c r="B29" s="4">
        <f>I19</f>
        <v>0.44093881172521338</v>
      </c>
      <c r="C29" s="4">
        <f>I20</f>
        <v>4.9896253393150035E-2</v>
      </c>
      <c r="D29" s="4">
        <f>I21</f>
        <v>0.16112766456103175</v>
      </c>
      <c r="E29" s="4">
        <f>I22</f>
        <v>7.6113733871915432E-2</v>
      </c>
      <c r="F29" s="4">
        <f>I23</f>
        <v>0.17239261422156535</v>
      </c>
      <c r="G29" s="4">
        <f>I24</f>
        <v>9.9530922227124063E-2</v>
      </c>
    </row>
    <row r="30" spans="1:9" x14ac:dyDescent="0.25">
      <c r="A30" s="4" t="s">
        <v>19</v>
      </c>
      <c r="B30" s="5" t="s">
        <v>8</v>
      </c>
      <c r="C30" s="5" t="s">
        <v>9</v>
      </c>
      <c r="D30" s="5" t="s">
        <v>2</v>
      </c>
      <c r="E30" s="5" t="s">
        <v>5</v>
      </c>
      <c r="F30" s="5" t="s">
        <v>1</v>
      </c>
      <c r="G30" s="5" t="s">
        <v>2</v>
      </c>
    </row>
    <row r="31" spans="1:9" x14ac:dyDescent="0.25">
      <c r="A31" s="4" t="s">
        <v>20</v>
      </c>
      <c r="B31" s="5" t="s">
        <v>8</v>
      </c>
      <c r="C31" s="5" t="s">
        <v>9</v>
      </c>
      <c r="D31" s="5" t="s">
        <v>2</v>
      </c>
      <c r="E31" s="5" t="s">
        <v>2</v>
      </c>
      <c r="F31" s="5" t="s">
        <v>2</v>
      </c>
      <c r="G31" s="5" t="s">
        <v>1</v>
      </c>
    </row>
    <row r="32" spans="1:9" x14ac:dyDescent="0.25">
      <c r="A32" s="4" t="s">
        <v>21</v>
      </c>
      <c r="B32" s="5" t="s">
        <v>9</v>
      </c>
      <c r="C32" s="5" t="s">
        <v>8</v>
      </c>
      <c r="D32" s="5" t="s">
        <v>4</v>
      </c>
      <c r="E32" s="5" t="s">
        <v>5</v>
      </c>
      <c r="F32" s="5" t="s">
        <v>4</v>
      </c>
      <c r="G32" s="5" t="s">
        <v>5</v>
      </c>
    </row>
    <row r="33" spans="1:7" x14ac:dyDescent="0.25">
      <c r="A33" s="4" t="s">
        <v>22</v>
      </c>
      <c r="B33" s="5" t="s">
        <v>9</v>
      </c>
      <c r="C33" s="5" t="s">
        <v>8</v>
      </c>
      <c r="D33" s="5" t="s">
        <v>3</v>
      </c>
      <c r="E33" s="5" t="s">
        <v>4</v>
      </c>
      <c r="F33" s="5" t="s">
        <v>2</v>
      </c>
      <c r="G33" s="5" t="s">
        <v>2</v>
      </c>
    </row>
    <row r="34" spans="1:7" x14ac:dyDescent="0.25">
      <c r="A34" s="4" t="s">
        <v>23</v>
      </c>
      <c r="B34" s="5" t="s">
        <v>9</v>
      </c>
      <c r="C34" s="5" t="s">
        <v>9</v>
      </c>
      <c r="D34" s="5" t="s">
        <v>1</v>
      </c>
      <c r="E34" s="5" t="s">
        <v>2</v>
      </c>
      <c r="F34" s="5" t="s">
        <v>2</v>
      </c>
      <c r="G34" s="5" t="s">
        <v>4</v>
      </c>
    </row>
    <row r="35" spans="1:7" x14ac:dyDescent="0.25">
      <c r="A35" s="4" t="s">
        <v>24</v>
      </c>
      <c r="B35" s="5" t="s">
        <v>8</v>
      </c>
      <c r="C35" s="5" t="s">
        <v>9</v>
      </c>
      <c r="D35" s="5" t="s">
        <v>2</v>
      </c>
      <c r="E35" s="5" t="s">
        <v>4</v>
      </c>
      <c r="F35" s="5" t="s">
        <v>3</v>
      </c>
      <c r="G35" s="5" t="s">
        <v>4</v>
      </c>
    </row>
    <row r="36" spans="1:7" ht="30" customHeight="1" x14ac:dyDescent="0.25">
      <c r="A36" s="11" t="s">
        <v>25</v>
      </c>
      <c r="B36" s="12" t="s">
        <v>8</v>
      </c>
      <c r="C36" s="12" t="s">
        <v>9</v>
      </c>
      <c r="D36" s="12" t="s">
        <v>3</v>
      </c>
      <c r="E36" s="12" t="s">
        <v>4</v>
      </c>
      <c r="F36" s="12" t="s">
        <v>3</v>
      </c>
      <c r="G36" s="12" t="s">
        <v>5</v>
      </c>
    </row>
    <row r="38" spans="1:7" x14ac:dyDescent="0.25">
      <c r="A38" s="24" t="s">
        <v>26</v>
      </c>
      <c r="B38" s="24"/>
      <c r="C38" s="24"/>
      <c r="D38" s="24"/>
      <c r="E38" s="24"/>
      <c r="F38" s="24"/>
      <c r="G38" s="24"/>
    </row>
    <row r="40" spans="1:7" ht="30" x14ac:dyDescent="0.25">
      <c r="A40" s="10"/>
      <c r="B40" s="10" t="s">
        <v>12</v>
      </c>
      <c r="C40" s="10" t="s">
        <v>13</v>
      </c>
      <c r="D40" s="10" t="s">
        <v>14</v>
      </c>
      <c r="E40" s="10" t="s">
        <v>15</v>
      </c>
      <c r="F40" s="10" t="s">
        <v>16</v>
      </c>
      <c r="G40" s="10" t="s">
        <v>17</v>
      </c>
    </row>
    <row r="41" spans="1:7" x14ac:dyDescent="0.25">
      <c r="A41" s="4"/>
      <c r="B41" s="4">
        <f>I19</f>
        <v>0.44093881172521338</v>
      </c>
      <c r="C41" s="4">
        <f>I20</f>
        <v>4.9896253393150035E-2</v>
      </c>
      <c r="D41" s="4">
        <f>I21</f>
        <v>0.16112766456103175</v>
      </c>
      <c r="E41" s="4">
        <f>I22</f>
        <v>7.6113733871915432E-2</v>
      </c>
      <c r="F41" s="4">
        <f>I23</f>
        <v>0.17239261422156535</v>
      </c>
      <c r="G41" s="4">
        <f>I24</f>
        <v>9.9530922227124063E-2</v>
      </c>
    </row>
    <row r="42" spans="1:7" x14ac:dyDescent="0.25">
      <c r="A42" s="11" t="s">
        <v>19</v>
      </c>
      <c r="B42" s="12">
        <f>IF(B30=$A$13,$E$13,IF(B30=$A$14,$E$14,IF(B30=$A$6,$H$6,IF(B30=$A$7,$H$7,IF(B30=$A$8,$H$8,IF(B30=$A$9,$H$9,IF(B30=$A$10,$H$10)))))))</f>
        <v>0.89999999999999991</v>
      </c>
      <c r="C42" s="12">
        <f t="shared" ref="C42:G42" si="4">IF(C30=$A$13,$E$13,IF(C30=$A$14,$E$14,IF(C30=$A$6,$H$6,IF(C30=$A$7,$H$7,IF(C30=$A$8,$H$8,IF(C30=$A$9,$H$9,IF(C30=$A$10,$H$10)))))))</f>
        <v>9.9999999999999992E-2</v>
      </c>
      <c r="D42" s="12">
        <f t="shared" si="4"/>
        <v>0.26383377931428448</v>
      </c>
      <c r="E42" s="12">
        <f t="shared" si="4"/>
        <v>3.291777163618214E-2</v>
      </c>
      <c r="F42" s="12">
        <f t="shared" si="4"/>
        <v>0.51003872501686387</v>
      </c>
      <c r="G42" s="12">
        <f t="shared" si="4"/>
        <v>0.26383377931428448</v>
      </c>
    </row>
    <row r="43" spans="1:7" x14ac:dyDescent="0.25">
      <c r="A43" s="11" t="s">
        <v>20</v>
      </c>
      <c r="B43" s="12">
        <f t="shared" ref="B43:G43" si="5">IF(B31=$A$13,$E$13,IF(B31=$A$14,$E$14,IF(B31=$A$6,$H$6,IF(B31=$A$7,$H$7,IF(B31=$A$8,$H$8,IF(B31=$A$9,$H$9,IF(B31=$A$10,$H$10)))))))</f>
        <v>0.89999999999999991</v>
      </c>
      <c r="C43" s="12">
        <f t="shared" si="5"/>
        <v>9.9999999999999992E-2</v>
      </c>
      <c r="D43" s="12">
        <f t="shared" si="5"/>
        <v>0.26383377931428448</v>
      </c>
      <c r="E43" s="12">
        <f t="shared" si="5"/>
        <v>0.26383377931428448</v>
      </c>
      <c r="F43" s="12">
        <f t="shared" si="5"/>
        <v>0.26383377931428448</v>
      </c>
      <c r="G43" s="12">
        <f t="shared" si="5"/>
        <v>0.51003872501686387</v>
      </c>
    </row>
    <row r="44" spans="1:7" x14ac:dyDescent="0.25">
      <c r="A44" s="11" t="s">
        <v>21</v>
      </c>
      <c r="B44" s="12">
        <f t="shared" ref="B44:G44" si="6">IF(B32=$A$13,$E$13,IF(B32=$A$14,$E$14,IF(B32=$A$6,$H$6,IF(B32=$A$7,$H$7,IF(B32=$A$8,$H$8,IF(B32=$A$9,$H$9,IF(B32=$A$10,$H$10)))))))</f>
        <v>9.9999999999999992E-2</v>
      </c>
      <c r="C44" s="12">
        <f t="shared" si="6"/>
        <v>0.89999999999999991</v>
      </c>
      <c r="D44" s="12">
        <f t="shared" si="6"/>
        <v>6.3636045086231371E-2</v>
      </c>
      <c r="E44" s="12">
        <f t="shared" si="6"/>
        <v>3.291777163618214E-2</v>
      </c>
      <c r="F44" s="12">
        <f t="shared" si="6"/>
        <v>6.3636045086231371E-2</v>
      </c>
      <c r="G44" s="12">
        <f t="shared" si="6"/>
        <v>3.291777163618214E-2</v>
      </c>
    </row>
    <row r="45" spans="1:7" x14ac:dyDescent="0.25">
      <c r="A45" s="11" t="s">
        <v>22</v>
      </c>
      <c r="B45" s="12">
        <f t="shared" ref="B45:G45" si="7">IF(B33=$A$13,$E$13,IF(B33=$A$14,$E$14,IF(B33=$A$6,$H$6,IF(B33=$A$7,$H$7,IF(B33=$A$8,$H$8,IF(B33=$A$9,$H$9,IF(B33=$A$10,$H$10)))))))</f>
        <v>9.9999999999999992E-2</v>
      </c>
      <c r="C45" s="12">
        <f t="shared" si="7"/>
        <v>0.89999999999999991</v>
      </c>
      <c r="D45" s="12">
        <f t="shared" si="7"/>
        <v>0.12957367894643815</v>
      </c>
      <c r="E45" s="12">
        <f t="shared" si="7"/>
        <v>6.3636045086231371E-2</v>
      </c>
      <c r="F45" s="12">
        <f t="shared" si="7"/>
        <v>0.26383377931428448</v>
      </c>
      <c r="G45" s="12">
        <f t="shared" si="7"/>
        <v>0.26383377931428448</v>
      </c>
    </row>
    <row r="46" spans="1:7" x14ac:dyDescent="0.25">
      <c r="A46" s="11" t="s">
        <v>23</v>
      </c>
      <c r="B46" s="12">
        <f t="shared" ref="B46:G46" si="8">IF(B34=$A$13,$E$13,IF(B34=$A$14,$E$14,IF(B34=$A$6,$H$6,IF(B34=$A$7,$H$7,IF(B34=$A$8,$H$8,IF(B34=$A$9,$H$9,IF(B34=$A$10,$H$10)))))))</f>
        <v>9.9999999999999992E-2</v>
      </c>
      <c r="C46" s="12">
        <f t="shared" si="8"/>
        <v>9.9999999999999992E-2</v>
      </c>
      <c r="D46" s="12">
        <f t="shared" si="8"/>
        <v>0.51003872501686387</v>
      </c>
      <c r="E46" s="12">
        <f t="shared" si="8"/>
        <v>0.26383377931428448</v>
      </c>
      <c r="F46" s="12">
        <f t="shared" si="8"/>
        <v>0.26383377931428448</v>
      </c>
      <c r="G46" s="12">
        <f t="shared" si="8"/>
        <v>6.3636045086231371E-2</v>
      </c>
    </row>
    <row r="47" spans="1:7" x14ac:dyDescent="0.25">
      <c r="A47" s="11" t="s">
        <v>24</v>
      </c>
      <c r="B47" s="12">
        <f t="shared" ref="B47:G47" si="9">IF(B35=$A$13,$E$13,IF(B35=$A$14,$E$14,IF(B35=$A$6,$H$6,IF(B35=$A$7,$H$7,IF(B35=$A$8,$H$8,IF(B35=$A$9,$H$9,IF(B35=$A$10,$H$10)))))))</f>
        <v>0.89999999999999991</v>
      </c>
      <c r="C47" s="12">
        <f t="shared" si="9"/>
        <v>9.9999999999999992E-2</v>
      </c>
      <c r="D47" s="12">
        <f t="shared" si="9"/>
        <v>0.26383377931428448</v>
      </c>
      <c r="E47" s="12">
        <f t="shared" si="9"/>
        <v>6.3636045086231371E-2</v>
      </c>
      <c r="F47" s="12">
        <f t="shared" si="9"/>
        <v>0.12957367894643815</v>
      </c>
      <c r="G47" s="12">
        <f t="shared" si="9"/>
        <v>6.3636045086231371E-2</v>
      </c>
    </row>
    <row r="48" spans="1:7" ht="30" x14ac:dyDescent="0.25">
      <c r="A48" s="11" t="s">
        <v>25</v>
      </c>
      <c r="B48" s="12">
        <f t="shared" ref="B48:G48" si="10">IF(B36=$A$13,$E$13,IF(B36=$A$14,$E$14,IF(B36=$A$6,$H$6,IF(B36=$A$7,$H$7,IF(B36=$A$8,$H$8,IF(B36=$A$9,$H$9,IF(B36=$A$10,$H$10)))))))</f>
        <v>0.89999999999999991</v>
      </c>
      <c r="C48" s="12">
        <f t="shared" si="10"/>
        <v>9.9999999999999992E-2</v>
      </c>
      <c r="D48" s="12">
        <f t="shared" si="10"/>
        <v>0.12957367894643815</v>
      </c>
      <c r="E48" s="12">
        <f t="shared" si="10"/>
        <v>6.3636045086231371E-2</v>
      </c>
      <c r="F48" s="12">
        <f t="shared" si="10"/>
        <v>0.12957367894643815</v>
      </c>
      <c r="G48" s="12">
        <f t="shared" si="10"/>
        <v>3.291777163618214E-2</v>
      </c>
    </row>
    <row r="50" spans="1:7" x14ac:dyDescent="0.25">
      <c r="A50" s="24" t="s">
        <v>27</v>
      </c>
      <c r="B50" s="25"/>
      <c r="C50" s="25"/>
      <c r="D50" s="25"/>
      <c r="E50" s="25"/>
      <c r="F50" s="25"/>
      <c r="G50" s="25"/>
    </row>
    <row r="52" spans="1:7" ht="30" x14ac:dyDescent="0.25">
      <c r="A52" s="10"/>
      <c r="B52" s="10" t="s">
        <v>12</v>
      </c>
      <c r="C52" s="10" t="s">
        <v>13</v>
      </c>
      <c r="D52" s="10" t="s">
        <v>14</v>
      </c>
      <c r="E52" s="10" t="s">
        <v>15</v>
      </c>
      <c r="F52" s="10" t="s">
        <v>16</v>
      </c>
      <c r="G52" s="10" t="s">
        <v>17</v>
      </c>
    </row>
    <row r="53" spans="1:7" x14ac:dyDescent="0.25">
      <c r="A53" s="4"/>
      <c r="B53" s="4">
        <f>I19</f>
        <v>0.44093881172521338</v>
      </c>
      <c r="C53" s="4">
        <f>I20</f>
        <v>4.9896253393150035E-2</v>
      </c>
      <c r="D53" s="4">
        <f>I21</f>
        <v>0.16112766456103175</v>
      </c>
      <c r="E53" s="4">
        <f>I22</f>
        <v>7.6113733871915432E-2</v>
      </c>
      <c r="F53" s="4">
        <f>I23</f>
        <v>0.17239261422156535</v>
      </c>
      <c r="G53" s="4">
        <f>I24</f>
        <v>9.9530922227124063E-2</v>
      </c>
    </row>
    <row r="54" spans="1:7" x14ac:dyDescent="0.25">
      <c r="A54" s="11" t="s">
        <v>19</v>
      </c>
      <c r="B54" s="12">
        <f>B42/SUM(B$42:B$48)</f>
        <v>0.23076923076923075</v>
      </c>
      <c r="C54" s="12">
        <f t="shared" ref="C54:G54" si="11">C42/SUM(C$42:C$48)</f>
        <v>4.3478260869565216E-2</v>
      </c>
      <c r="D54" s="12">
        <f t="shared" si="11"/>
        <v>0.16242687176953027</v>
      </c>
      <c r="E54" s="12">
        <f t="shared" si="11"/>
        <v>4.1964941444972433E-2</v>
      </c>
      <c r="F54" s="12">
        <f t="shared" si="11"/>
        <v>0.31400071211928976</v>
      </c>
      <c r="G54" s="12">
        <f t="shared" si="11"/>
        <v>0.214357162891047</v>
      </c>
    </row>
    <row r="55" spans="1:7" x14ac:dyDescent="0.25">
      <c r="A55" s="11" t="s">
        <v>20</v>
      </c>
      <c r="B55" s="12">
        <f t="shared" ref="B55:G60" si="12">B43/SUM(B$42:B$48)</f>
        <v>0.23076923076923075</v>
      </c>
      <c r="C55" s="12">
        <f t="shared" si="12"/>
        <v>4.3478260869565216E-2</v>
      </c>
      <c r="D55" s="12">
        <f t="shared" si="12"/>
        <v>0.16242687176953027</v>
      </c>
      <c r="E55" s="12">
        <f t="shared" si="12"/>
        <v>0.33634625157797737</v>
      </c>
      <c r="F55" s="12">
        <f t="shared" si="12"/>
        <v>0.16242687176953027</v>
      </c>
      <c r="G55" s="12">
        <f t="shared" si="12"/>
        <v>0.41439141850348526</v>
      </c>
    </row>
    <row r="56" spans="1:7" x14ac:dyDescent="0.25">
      <c r="A56" s="11" t="s">
        <v>21</v>
      </c>
      <c r="B56" s="12">
        <f t="shared" si="12"/>
        <v>2.564102564102564E-2</v>
      </c>
      <c r="C56" s="12">
        <f t="shared" si="12"/>
        <v>0.39130434782608697</v>
      </c>
      <c r="D56" s="12">
        <f t="shared" si="12"/>
        <v>3.9176953618318307E-2</v>
      </c>
      <c r="E56" s="12">
        <f t="shared" si="12"/>
        <v>4.1964941444972433E-2</v>
      </c>
      <c r="F56" s="12">
        <f t="shared" si="12"/>
        <v>3.9176953618318307E-2</v>
      </c>
      <c r="G56" s="12">
        <f t="shared" si="12"/>
        <v>2.6744718416901167E-2</v>
      </c>
    </row>
    <row r="57" spans="1:7" x14ac:dyDescent="0.25">
      <c r="A57" s="11" t="s">
        <v>22</v>
      </c>
      <c r="B57" s="12">
        <f t="shared" si="12"/>
        <v>2.564102564102564E-2</v>
      </c>
      <c r="C57" s="12">
        <f t="shared" si="12"/>
        <v>0.39130434782608697</v>
      </c>
      <c r="D57" s="12">
        <f t="shared" si="12"/>
        <v>7.9770859476900616E-2</v>
      </c>
      <c r="E57" s="12">
        <f t="shared" si="12"/>
        <v>8.1125871318033491E-2</v>
      </c>
      <c r="F57" s="12">
        <f t="shared" si="12"/>
        <v>0.16242687176953027</v>
      </c>
      <c r="G57" s="12">
        <f t="shared" si="12"/>
        <v>0.214357162891047</v>
      </c>
    </row>
    <row r="58" spans="1:7" x14ac:dyDescent="0.25">
      <c r="A58" s="11" t="s">
        <v>23</v>
      </c>
      <c r="B58" s="12">
        <f t="shared" si="12"/>
        <v>2.564102564102564E-2</v>
      </c>
      <c r="C58" s="12">
        <f t="shared" si="12"/>
        <v>4.3478260869565216E-2</v>
      </c>
      <c r="D58" s="12">
        <f t="shared" si="12"/>
        <v>0.31400071211928976</v>
      </c>
      <c r="E58" s="12">
        <f t="shared" si="12"/>
        <v>0.33634625157797737</v>
      </c>
      <c r="F58" s="12">
        <f t="shared" si="12"/>
        <v>0.16242687176953027</v>
      </c>
      <c r="G58" s="12">
        <f t="shared" si="12"/>
        <v>5.1702409440309176E-2</v>
      </c>
    </row>
    <row r="59" spans="1:7" x14ac:dyDescent="0.25">
      <c r="A59" s="11" t="s">
        <v>24</v>
      </c>
      <c r="B59" s="12">
        <f t="shared" si="12"/>
        <v>0.23076923076923075</v>
      </c>
      <c r="C59" s="12">
        <f t="shared" si="12"/>
        <v>4.3478260869565216E-2</v>
      </c>
      <c r="D59" s="12">
        <f t="shared" si="12"/>
        <v>0.16242687176953027</v>
      </c>
      <c r="E59" s="12">
        <f t="shared" si="12"/>
        <v>8.1125871318033491E-2</v>
      </c>
      <c r="F59" s="12">
        <f t="shared" si="12"/>
        <v>7.9770859476900616E-2</v>
      </c>
      <c r="G59" s="12">
        <f t="shared" si="12"/>
        <v>5.1702409440309176E-2</v>
      </c>
    </row>
    <row r="60" spans="1:7" ht="30" x14ac:dyDescent="0.25">
      <c r="A60" s="11" t="s">
        <v>25</v>
      </c>
      <c r="B60" s="12">
        <f t="shared" si="12"/>
        <v>0.23076923076923075</v>
      </c>
      <c r="C60" s="12">
        <f t="shared" si="12"/>
        <v>4.3478260869565216E-2</v>
      </c>
      <c r="D60" s="12">
        <f t="shared" si="12"/>
        <v>7.9770859476900616E-2</v>
      </c>
      <c r="E60" s="12">
        <f t="shared" si="12"/>
        <v>8.1125871318033491E-2</v>
      </c>
      <c r="F60" s="12">
        <f t="shared" si="12"/>
        <v>7.9770859476900616E-2</v>
      </c>
      <c r="G60" s="12">
        <f t="shared" si="12"/>
        <v>2.6744718416901167E-2</v>
      </c>
    </row>
    <row r="62" spans="1:7" ht="15" customHeight="1" x14ac:dyDescent="0.25">
      <c r="A62" s="24" t="s">
        <v>28</v>
      </c>
      <c r="B62" s="24"/>
      <c r="C62" s="24"/>
      <c r="D62" s="9"/>
      <c r="E62" s="9"/>
      <c r="F62" s="9"/>
      <c r="G62" s="9"/>
    </row>
    <row r="64" spans="1:7" x14ac:dyDescent="0.25">
      <c r="A64" s="10"/>
      <c r="B64" s="10" t="s">
        <v>29</v>
      </c>
      <c r="C64" s="10" t="s">
        <v>30</v>
      </c>
    </row>
    <row r="65" spans="1:6" x14ac:dyDescent="0.25">
      <c r="A65" s="11" t="s">
        <v>19</v>
      </c>
      <c r="B65" s="12">
        <f>MMULT(B54:G54,I$19:I$24)</f>
        <v>0.20875665335305249</v>
      </c>
      <c r="C65" s="12">
        <v>100000</v>
      </c>
    </row>
    <row r="66" spans="1:6" x14ac:dyDescent="0.25">
      <c r="A66" s="11" t="s">
        <v>20</v>
      </c>
      <c r="B66" s="12">
        <f>MMULT(B55:G55,I$19:I$24)</f>
        <v>0.22494249740200686</v>
      </c>
      <c r="C66" s="12">
        <v>50000</v>
      </c>
    </row>
    <row r="67" spans="1:6" x14ac:dyDescent="0.25">
      <c r="A67" s="11" t="s">
        <v>21</v>
      </c>
      <c r="B67" s="12">
        <f t="shared" ref="B67:B71" si="13">MMULT(B56:G56,I$19:I$24)</f>
        <v>4.9753087637007795E-2</v>
      </c>
      <c r="C67" s="12">
        <v>100000</v>
      </c>
    </row>
    <row r="68" spans="1:6" x14ac:dyDescent="0.25">
      <c r="A68" s="11" t="s">
        <v>22</v>
      </c>
      <c r="B68" s="12">
        <f t="shared" si="13"/>
        <v>9.9195188690424693E-2</v>
      </c>
      <c r="C68" s="12">
        <v>150000</v>
      </c>
    </row>
    <row r="69" spans="1:6" x14ac:dyDescent="0.25">
      <c r="A69" s="11" t="s">
        <v>23</v>
      </c>
      <c r="B69" s="12">
        <f t="shared" si="13"/>
        <v>0.122817477731854</v>
      </c>
      <c r="C69" s="12">
        <v>200000</v>
      </c>
    </row>
    <row r="70" spans="1:6" x14ac:dyDescent="0.25">
      <c r="A70" s="11" t="s">
        <v>24</v>
      </c>
      <c r="B70" s="12">
        <f t="shared" si="13"/>
        <v>0.15516866370625648</v>
      </c>
      <c r="C70" s="12">
        <v>50000</v>
      </c>
    </row>
    <row r="71" spans="1:6" ht="30" x14ac:dyDescent="0.25">
      <c r="A71" s="11" t="s">
        <v>25</v>
      </c>
      <c r="B71" s="12">
        <f t="shared" si="13"/>
        <v>0.1393664314793977</v>
      </c>
      <c r="C71" s="12">
        <v>100000</v>
      </c>
    </row>
    <row r="72" spans="1:6" x14ac:dyDescent="0.25">
      <c r="A72" s="4" t="s">
        <v>31</v>
      </c>
      <c r="B72" s="4">
        <f>SUM(B65:B71)</f>
        <v>1</v>
      </c>
      <c r="C72" s="4">
        <f>SUM(C65:C71)</f>
        <v>750000</v>
      </c>
    </row>
    <row r="74" spans="1:6" x14ac:dyDescent="0.25">
      <c r="A74" s="24" t="s">
        <v>32</v>
      </c>
      <c r="B74" s="25"/>
      <c r="C74" s="25"/>
      <c r="D74" s="25"/>
      <c r="E74" s="25"/>
      <c r="F74" s="25"/>
    </row>
    <row r="76" spans="1:6" x14ac:dyDescent="0.25">
      <c r="A76" s="10"/>
      <c r="B76" s="10" t="s">
        <v>29</v>
      </c>
      <c r="C76" s="10" t="s">
        <v>30</v>
      </c>
      <c r="D76" s="10" t="s">
        <v>33</v>
      </c>
      <c r="E76" s="14" t="s">
        <v>35</v>
      </c>
      <c r="F76" s="14" t="s">
        <v>34</v>
      </c>
    </row>
    <row r="77" spans="1:6" x14ac:dyDescent="0.25">
      <c r="A77" s="11" t="s">
        <v>20</v>
      </c>
      <c r="B77" s="12">
        <f>MMULT(B$55:G$55,I$19:I$24)</f>
        <v>0.22494249740200686</v>
      </c>
      <c r="C77" s="12">
        <v>50000</v>
      </c>
      <c r="D77" s="5">
        <f t="shared" ref="D77:D83" si="14">B77/C77*100000000</f>
        <v>449.88499480401373</v>
      </c>
      <c r="E77" s="5">
        <f>C77</f>
        <v>50000</v>
      </c>
      <c r="F77" s="5">
        <f>B77</f>
        <v>0.22494249740200686</v>
      </c>
    </row>
    <row r="78" spans="1:6" x14ac:dyDescent="0.25">
      <c r="A78" s="11" t="s">
        <v>24</v>
      </c>
      <c r="B78" s="12">
        <f>MMULT(B$59:G$59,I$19:I$24)</f>
        <v>0.15516866370625648</v>
      </c>
      <c r="C78" s="12">
        <v>50000</v>
      </c>
      <c r="D78" s="5">
        <f t="shared" si="14"/>
        <v>310.33732741251299</v>
      </c>
      <c r="E78" s="5">
        <f>C78+E77</f>
        <v>100000</v>
      </c>
      <c r="F78" s="5">
        <f>B78+F77</f>
        <v>0.38011116110826337</v>
      </c>
    </row>
    <row r="79" spans="1:6" x14ac:dyDescent="0.25">
      <c r="A79" s="11" t="s">
        <v>19</v>
      </c>
      <c r="B79" s="12">
        <f>MMULT(B$54:G$54,I$19:I$24)</f>
        <v>0.20875665335305249</v>
      </c>
      <c r="C79" s="12">
        <v>100000</v>
      </c>
      <c r="D79" s="5">
        <f t="shared" si="14"/>
        <v>208.75665335305249</v>
      </c>
      <c r="E79" s="5">
        <f t="shared" ref="E79:E83" si="15">C79+E78</f>
        <v>200000</v>
      </c>
      <c r="F79" s="5">
        <f t="shared" ref="F79:F83" si="16">B79+F78</f>
        <v>0.58886781446131586</v>
      </c>
    </row>
    <row r="80" spans="1:6" ht="30.75" thickBot="1" x14ac:dyDescent="0.3">
      <c r="A80" s="18" t="s">
        <v>25</v>
      </c>
      <c r="B80" s="19">
        <f>MMULT(B$60:G$60,I$19:I$24)</f>
        <v>0.1393664314793977</v>
      </c>
      <c r="C80" s="19">
        <v>100000</v>
      </c>
      <c r="D80" s="19">
        <f t="shared" si="14"/>
        <v>139.3664314793977</v>
      </c>
      <c r="E80" s="19">
        <f t="shared" si="15"/>
        <v>300000</v>
      </c>
      <c r="F80" s="19">
        <f t="shared" si="16"/>
        <v>0.72823424594071362</v>
      </c>
    </row>
    <row r="81" spans="1:6" x14ac:dyDescent="0.25">
      <c r="A81" s="15" t="s">
        <v>22</v>
      </c>
      <c r="B81" s="16">
        <f>MMULT(B$57:G$57,I$19:I$24)</f>
        <v>9.9195188690424693E-2</v>
      </c>
      <c r="C81" s="16">
        <v>150000</v>
      </c>
      <c r="D81" s="17">
        <f t="shared" si="14"/>
        <v>66.130125793616472</v>
      </c>
      <c r="E81" s="17">
        <f t="shared" si="15"/>
        <v>450000</v>
      </c>
      <c r="F81" s="17">
        <f t="shared" si="16"/>
        <v>0.82742943463113827</v>
      </c>
    </row>
    <row r="82" spans="1:6" x14ac:dyDescent="0.25">
      <c r="A82" s="11" t="s">
        <v>23</v>
      </c>
      <c r="B82" s="12">
        <f>MMULT(B$58:G$58,I$19:I$24)</f>
        <v>0.122817477731854</v>
      </c>
      <c r="C82" s="12">
        <v>200000</v>
      </c>
      <c r="D82" s="5">
        <f t="shared" si="14"/>
        <v>61.408738865927006</v>
      </c>
      <c r="E82" s="5">
        <f t="shared" si="15"/>
        <v>650000</v>
      </c>
      <c r="F82" s="5">
        <f t="shared" si="16"/>
        <v>0.9502469123629923</v>
      </c>
    </row>
    <row r="83" spans="1:6" x14ac:dyDescent="0.25">
      <c r="A83" s="11" t="s">
        <v>21</v>
      </c>
      <c r="B83" s="12">
        <f>MMULT(B$56:G$56,I$19:I$24)</f>
        <v>4.9753087637007795E-2</v>
      </c>
      <c r="C83" s="12">
        <v>100000</v>
      </c>
      <c r="D83" s="5">
        <f t="shared" si="14"/>
        <v>49.753087637007802</v>
      </c>
      <c r="E83" s="5">
        <f t="shared" si="15"/>
        <v>750000</v>
      </c>
      <c r="F83" s="5">
        <f t="shared" si="16"/>
        <v>1</v>
      </c>
    </row>
    <row r="101" spans="1:6" x14ac:dyDescent="0.25">
      <c r="A101" s="24" t="s">
        <v>36</v>
      </c>
      <c r="B101" s="25"/>
      <c r="C101" s="25"/>
      <c r="D101" s="25"/>
      <c r="E101" s="25"/>
      <c r="F101" s="25"/>
    </row>
    <row r="103" spans="1:6" ht="15" customHeight="1" x14ac:dyDescent="0.25">
      <c r="A103" s="9" t="s">
        <v>41</v>
      </c>
      <c r="B103" s="9">
        <v>400000</v>
      </c>
    </row>
    <row r="104" spans="1:6" ht="15" customHeight="1" x14ac:dyDescent="0.25"/>
    <row r="105" spans="1:6" x14ac:dyDescent="0.25">
      <c r="A105" s="10"/>
      <c r="B105" s="10" t="s">
        <v>29</v>
      </c>
      <c r="C105" s="10" t="s">
        <v>30</v>
      </c>
      <c r="D105" s="20" t="s">
        <v>37</v>
      </c>
      <c r="E105" s="20" t="s">
        <v>39</v>
      </c>
      <c r="F105" s="20" t="s">
        <v>40</v>
      </c>
    </row>
    <row r="106" spans="1:6" x14ac:dyDescent="0.25">
      <c r="A106" s="11" t="s">
        <v>19</v>
      </c>
      <c r="B106" s="12">
        <f t="shared" ref="B106:B112" si="17">MMULT(B54:G54,I$19:I$24)</f>
        <v>0.20875665335305249</v>
      </c>
      <c r="C106" s="12">
        <v>100000</v>
      </c>
      <c r="D106" s="5">
        <v>1</v>
      </c>
      <c r="E106" s="5">
        <f>B106*D106</f>
        <v>0.20875665335305249</v>
      </c>
      <c r="F106" s="5">
        <f>C106*D106</f>
        <v>100000</v>
      </c>
    </row>
    <row r="107" spans="1:6" x14ac:dyDescent="0.25">
      <c r="A107" s="11" t="s">
        <v>20</v>
      </c>
      <c r="B107" s="12">
        <f t="shared" si="17"/>
        <v>0.22494249740200686</v>
      </c>
      <c r="C107" s="12">
        <v>50000</v>
      </c>
      <c r="D107" s="5">
        <v>1</v>
      </c>
      <c r="E107" s="5">
        <f t="shared" ref="E107:E112" si="18">B107*D107</f>
        <v>0.22494249740200686</v>
      </c>
      <c r="F107" s="5">
        <f t="shared" ref="F107:F112" si="19">C107*D107</f>
        <v>50000</v>
      </c>
    </row>
    <row r="108" spans="1:6" x14ac:dyDescent="0.25">
      <c r="A108" s="11" t="s">
        <v>21</v>
      </c>
      <c r="B108" s="12">
        <f t="shared" si="17"/>
        <v>4.9753087637007795E-2</v>
      </c>
      <c r="C108" s="12">
        <v>100000</v>
      </c>
      <c r="D108" s="5">
        <v>1</v>
      </c>
      <c r="E108" s="5">
        <f t="shared" si="18"/>
        <v>4.9753087637007795E-2</v>
      </c>
      <c r="F108" s="5">
        <f t="shared" si="19"/>
        <v>100000</v>
      </c>
    </row>
    <row r="109" spans="1:6" x14ac:dyDescent="0.25">
      <c r="A109" s="11" t="s">
        <v>22</v>
      </c>
      <c r="B109" s="12">
        <f t="shared" si="17"/>
        <v>9.9195188690424693E-2</v>
      </c>
      <c r="C109" s="12">
        <v>150000</v>
      </c>
      <c r="D109" s="5">
        <v>0</v>
      </c>
      <c r="E109" s="5">
        <f t="shared" si="18"/>
        <v>0</v>
      </c>
      <c r="F109" s="5">
        <f t="shared" si="19"/>
        <v>0</v>
      </c>
    </row>
    <row r="110" spans="1:6" x14ac:dyDescent="0.25">
      <c r="A110" s="11" t="s">
        <v>23</v>
      </c>
      <c r="B110" s="12">
        <f t="shared" si="17"/>
        <v>0.122817477731854</v>
      </c>
      <c r="C110" s="12">
        <v>200000</v>
      </c>
      <c r="D110" s="5">
        <v>0</v>
      </c>
      <c r="E110" s="5">
        <f t="shared" si="18"/>
        <v>0</v>
      </c>
      <c r="F110" s="5">
        <f t="shared" si="19"/>
        <v>0</v>
      </c>
    </row>
    <row r="111" spans="1:6" x14ac:dyDescent="0.25">
      <c r="A111" s="11" t="s">
        <v>24</v>
      </c>
      <c r="B111" s="12">
        <f t="shared" si="17"/>
        <v>0.15516866370625648</v>
      </c>
      <c r="C111" s="12">
        <v>50000</v>
      </c>
      <c r="D111" s="5">
        <v>1</v>
      </c>
      <c r="E111" s="5">
        <f t="shared" si="18"/>
        <v>0.15516866370625648</v>
      </c>
      <c r="F111" s="5">
        <f t="shared" si="19"/>
        <v>50000</v>
      </c>
    </row>
    <row r="112" spans="1:6" ht="30" x14ac:dyDescent="0.25">
      <c r="A112" s="11" t="s">
        <v>25</v>
      </c>
      <c r="B112" s="12">
        <f t="shared" si="17"/>
        <v>0.1393664314793977</v>
      </c>
      <c r="C112" s="12">
        <v>100000</v>
      </c>
      <c r="D112" s="5">
        <v>1</v>
      </c>
      <c r="E112" s="5">
        <f t="shared" si="18"/>
        <v>0.1393664314793977</v>
      </c>
      <c r="F112" s="5">
        <f t="shared" si="19"/>
        <v>100000</v>
      </c>
    </row>
    <row r="113" spans="1:6" x14ac:dyDescent="0.25">
      <c r="A113" s="4" t="s">
        <v>38</v>
      </c>
      <c r="B113" s="4">
        <f>SUM(B106:B112)</f>
        <v>1</v>
      </c>
      <c r="C113" s="4">
        <f>SUM(C106:C112)</f>
        <v>750000</v>
      </c>
      <c r="D113" s="4"/>
      <c r="E113" s="4">
        <f>SUM(E106:E112)</f>
        <v>0.77798733357772143</v>
      </c>
      <c r="F113" s="4">
        <f>SUM(F106:F112)</f>
        <v>400000</v>
      </c>
    </row>
    <row r="115" spans="1:6" x14ac:dyDescent="0.25">
      <c r="A115" s="25" t="s">
        <v>42</v>
      </c>
      <c r="B115" s="25"/>
      <c r="C115" s="25"/>
      <c r="D115" s="25"/>
      <c r="E115" s="25"/>
      <c r="F115" s="25"/>
    </row>
    <row r="117" spans="1:6" x14ac:dyDescent="0.25">
      <c r="A117" s="10" t="s">
        <v>29</v>
      </c>
      <c r="B117" s="10" t="s">
        <v>43</v>
      </c>
      <c r="C117" s="28" t="s">
        <v>45</v>
      </c>
      <c r="D117" s="28"/>
      <c r="E117" s="28"/>
      <c r="F117" s="28"/>
    </row>
    <row r="118" spans="1:6" x14ac:dyDescent="0.25">
      <c r="A118" s="21">
        <v>0.22494249740200686</v>
      </c>
      <c r="B118" s="21">
        <v>50000</v>
      </c>
      <c r="C118" s="22" t="s">
        <v>51</v>
      </c>
      <c r="D118" s="22"/>
      <c r="E118" s="22"/>
      <c r="F118" s="22"/>
    </row>
    <row r="119" spans="1:6" x14ac:dyDescent="0.25">
      <c r="A119" s="21">
        <v>0.43369915075505938</v>
      </c>
      <c r="B119" s="21">
        <v>150000</v>
      </c>
      <c r="C119" s="23" t="s">
        <v>48</v>
      </c>
      <c r="D119" s="23"/>
      <c r="E119" s="23"/>
      <c r="F119" s="23"/>
    </row>
    <row r="120" spans="1:6" x14ac:dyDescent="0.25">
      <c r="A120" s="21">
        <v>0.58886781446131586</v>
      </c>
      <c r="B120" s="21">
        <v>200000</v>
      </c>
      <c r="C120" s="22" t="s">
        <v>50</v>
      </c>
      <c r="D120" s="22"/>
      <c r="E120" s="22"/>
      <c r="F120" s="22"/>
    </row>
    <row r="121" spans="1:6" x14ac:dyDescent="0.25">
      <c r="A121" s="21">
        <v>0.72823424594071362</v>
      </c>
      <c r="B121" s="21">
        <v>300000</v>
      </c>
      <c r="C121" s="22" t="s">
        <v>49</v>
      </c>
      <c r="D121" s="22"/>
      <c r="E121" s="22"/>
      <c r="F121" s="22"/>
    </row>
    <row r="122" spans="1:6" ht="30" customHeight="1" x14ac:dyDescent="0.25">
      <c r="A122" s="21">
        <v>0.85105172367256765</v>
      </c>
      <c r="B122" s="21">
        <v>500000</v>
      </c>
      <c r="C122" s="22" t="s">
        <v>47</v>
      </c>
      <c r="D122" s="22"/>
      <c r="E122" s="22"/>
      <c r="F122" s="22"/>
    </row>
    <row r="123" spans="1:6" ht="30" customHeight="1" x14ac:dyDescent="0.25">
      <c r="A123" s="21">
        <v>0.95024691236299219</v>
      </c>
      <c r="B123" s="21">
        <v>650000</v>
      </c>
      <c r="C123" s="27" t="s">
        <v>46</v>
      </c>
      <c r="D123" s="27"/>
      <c r="E123" s="27"/>
      <c r="F123" s="27"/>
    </row>
    <row r="124" spans="1:6" x14ac:dyDescent="0.25">
      <c r="A124" s="5">
        <v>1</v>
      </c>
      <c r="B124" s="5">
        <v>750000</v>
      </c>
      <c r="C124" s="26" t="s">
        <v>44</v>
      </c>
      <c r="D124" s="26"/>
      <c r="E124" s="26"/>
      <c r="F124" s="26"/>
    </row>
  </sheetData>
  <sortState ref="A77:F83">
    <sortCondition descending="1" ref="D77"/>
  </sortState>
  <mergeCells count="18">
    <mergeCell ref="A50:G50"/>
    <mergeCell ref="A1:H1"/>
    <mergeCell ref="A3:H3"/>
    <mergeCell ref="A16:I16"/>
    <mergeCell ref="A26:G26"/>
    <mergeCell ref="A38:G38"/>
    <mergeCell ref="A62:C62"/>
    <mergeCell ref="A74:F74"/>
    <mergeCell ref="A101:F101"/>
    <mergeCell ref="A115:F115"/>
    <mergeCell ref="C124:F124"/>
    <mergeCell ref="C123:F123"/>
    <mergeCell ref="C117:F117"/>
    <mergeCell ref="C122:F122"/>
    <mergeCell ref="C121:F121"/>
    <mergeCell ref="C120:F120"/>
    <mergeCell ref="C119:F119"/>
    <mergeCell ref="C118:F1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8" sqref="E18"/>
    </sheetView>
  </sheetViews>
  <sheetFormatPr defaultRowHeight="15" x14ac:dyDescent="0.25"/>
  <sheetData>
    <row r="1" spans="1:7" x14ac:dyDescent="0.25">
      <c r="A1" s="12">
        <v>0.23076923076923075</v>
      </c>
      <c r="B1" s="12">
        <v>4.3478260869565216E-2</v>
      </c>
      <c r="C1" s="12">
        <v>0.16242687176953027</v>
      </c>
      <c r="D1" s="12">
        <v>0.33634625157797737</v>
      </c>
      <c r="E1" s="12">
        <v>0.17706212058517781</v>
      </c>
      <c r="F1" s="12">
        <v>0.46512876726959346</v>
      </c>
    </row>
    <row r="2" spans="1:7" ht="15.75" thickBot="1" x14ac:dyDescent="0.3">
      <c r="A2" s="13">
        <v>0.44093881172521338</v>
      </c>
      <c r="B2" s="13">
        <v>4.9896253393150035E-2</v>
      </c>
      <c r="C2" s="13">
        <v>0.16112766456103175</v>
      </c>
      <c r="D2" s="13">
        <v>7.6113733871915432E-2</v>
      </c>
      <c r="E2" s="13">
        <v>0.17239261422156535</v>
      </c>
      <c r="F2" s="13">
        <v>9.9530922227124063E-2</v>
      </c>
    </row>
    <row r="3" spans="1:7" x14ac:dyDescent="0.25">
      <c r="A3">
        <f>A1*A2</f>
        <v>0.10175511039812615</v>
      </c>
      <c r="B3">
        <f t="shared" ref="B3:F3" si="0">B1*B2</f>
        <v>2.1694023214413058E-3</v>
      </c>
      <c r="C3">
        <f t="shared" si="0"/>
        <v>2.6171462510178593E-2</v>
      </c>
      <c r="D3">
        <f t="shared" si="0"/>
        <v>2.5600569081422487E-2</v>
      </c>
      <c r="E3">
        <f t="shared" si="0"/>
        <v>3.0524201847292844E-2</v>
      </c>
      <c r="F3">
        <f t="shared" si="0"/>
        <v>4.6294695160707992E-2</v>
      </c>
    </row>
    <row r="4" spans="1:7" x14ac:dyDescent="0.25">
      <c r="A4">
        <f>SUM(A3:F3)</f>
        <v>0.2325154413191694</v>
      </c>
    </row>
    <row r="6" spans="1:7" x14ac:dyDescent="0.25">
      <c r="A6" s="1"/>
      <c r="B6" s="1" t="s">
        <v>29</v>
      </c>
      <c r="C6" s="1" t="s">
        <v>30</v>
      </c>
      <c r="D6" s="1" t="s">
        <v>37</v>
      </c>
      <c r="E6" s="1" t="s">
        <v>39</v>
      </c>
      <c r="F6" s="1" t="s">
        <v>40</v>
      </c>
      <c r="G6">
        <v>149999</v>
      </c>
    </row>
    <row r="7" spans="1:7" x14ac:dyDescent="0.25">
      <c r="A7" s="1" t="s">
        <v>19</v>
      </c>
      <c r="B7">
        <v>0.20875665335305249</v>
      </c>
      <c r="C7">
        <v>100000</v>
      </c>
      <c r="D7">
        <v>0</v>
      </c>
      <c r="E7">
        <f>$D7*B7</f>
        <v>0</v>
      </c>
      <c r="F7">
        <f>$D7*C7</f>
        <v>0</v>
      </c>
    </row>
    <row r="8" spans="1:7" x14ac:dyDescent="0.25">
      <c r="A8" s="1" t="s">
        <v>20</v>
      </c>
      <c r="B8">
        <v>0.22494249740200686</v>
      </c>
      <c r="C8">
        <v>50000</v>
      </c>
      <c r="D8">
        <v>1</v>
      </c>
      <c r="E8">
        <f t="shared" ref="E8:F8" si="1">$D8*B8</f>
        <v>0.22494249740200686</v>
      </c>
      <c r="F8">
        <f t="shared" si="1"/>
        <v>50000</v>
      </c>
    </row>
    <row r="9" spans="1:7" x14ac:dyDescent="0.25">
      <c r="A9" s="1" t="s">
        <v>38</v>
      </c>
      <c r="B9" s="1">
        <v>1</v>
      </c>
      <c r="C9" s="1">
        <v>750000</v>
      </c>
      <c r="D9" s="1"/>
      <c r="E9" s="1">
        <f>SUM(E7:E8)</f>
        <v>0.22494249740200686</v>
      </c>
      <c r="F9" s="1">
        <f>SUM(F7:F8)</f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2015-10-18T14:18:39Z</dcterms:modified>
</cp:coreProperties>
</file>