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БГТУ\ТПР\Лабораторные работы\05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" i="1" l="1"/>
  <c r="A66" i="1"/>
  <c r="F66" i="1" s="1"/>
  <c r="A65" i="1"/>
  <c r="A64" i="1"/>
  <c r="F64" i="1" s="1"/>
  <c r="A63" i="1"/>
  <c r="G54" i="1"/>
  <c r="G55" i="1"/>
  <c r="G56" i="1"/>
  <c r="G57" i="1"/>
  <c r="G53" i="1"/>
  <c r="F54" i="1"/>
  <c r="F55" i="1"/>
  <c r="F56" i="1"/>
  <c r="F57" i="1"/>
  <c r="F53" i="1"/>
  <c r="E54" i="1"/>
  <c r="E55" i="1"/>
  <c r="E56" i="1"/>
  <c r="E57" i="1"/>
  <c r="E53" i="1"/>
  <c r="D54" i="1"/>
  <c r="D55" i="1"/>
  <c r="D56" i="1"/>
  <c r="D57" i="1"/>
  <c r="D53" i="1"/>
  <c r="C54" i="1"/>
  <c r="C55" i="1"/>
  <c r="C56" i="1"/>
  <c r="C57" i="1"/>
  <c r="C53" i="1"/>
  <c r="H54" i="1"/>
  <c r="B54" i="1"/>
  <c r="B55" i="1"/>
  <c r="B56" i="1"/>
  <c r="B57" i="1"/>
  <c r="B53" i="1"/>
  <c r="H55" i="1"/>
  <c r="E63" i="1" l="1"/>
  <c r="E65" i="1"/>
  <c r="E67" i="1"/>
  <c r="F63" i="1"/>
  <c r="F69" i="1" s="1"/>
  <c r="B65" i="1"/>
  <c r="D65" i="1" s="1"/>
  <c r="F67" i="1"/>
  <c r="E66" i="1"/>
  <c r="C67" i="1"/>
  <c r="B63" i="1"/>
  <c r="D63" i="1" s="1"/>
  <c r="F65" i="1"/>
  <c r="B67" i="1"/>
  <c r="D67" i="1" s="1"/>
  <c r="E64" i="1"/>
  <c r="B64" i="1"/>
  <c r="B66" i="1"/>
  <c r="H56" i="1"/>
  <c r="H57" i="1"/>
  <c r="H53" i="1"/>
  <c r="F47" i="1"/>
  <c r="E47" i="1"/>
  <c r="E46" i="1"/>
  <c r="D47" i="1"/>
  <c r="D46" i="1"/>
  <c r="D45" i="1"/>
  <c r="C47" i="1"/>
  <c r="C46" i="1"/>
  <c r="C66" i="1" l="1"/>
  <c r="D66" i="1"/>
  <c r="C63" i="1"/>
  <c r="D64" i="1"/>
  <c r="D68" i="1" s="1"/>
  <c r="D69" i="1" s="1"/>
  <c r="C64" i="1"/>
  <c r="E69" i="1"/>
  <c r="C65" i="1"/>
  <c r="C45" i="1"/>
  <c r="C44" i="1"/>
  <c r="H43" i="1"/>
  <c r="H47" i="1"/>
  <c r="H42" i="1"/>
  <c r="B47" i="1"/>
  <c r="B46" i="1"/>
  <c r="H46" i="1" s="1"/>
  <c r="B45" i="1"/>
  <c r="H45" i="1" s="1"/>
  <c r="B44" i="1"/>
  <c r="H44" i="1" s="1"/>
  <c r="B43" i="1"/>
  <c r="A34" i="1"/>
  <c r="F23" i="1"/>
  <c r="F24" i="1"/>
  <c r="F25" i="1"/>
  <c r="F26" i="1"/>
  <c r="F22" i="1"/>
  <c r="C23" i="1"/>
  <c r="C24" i="1"/>
  <c r="C25" i="1"/>
  <c r="C26" i="1"/>
  <c r="C22" i="1"/>
  <c r="B23" i="1"/>
  <c r="B24" i="1"/>
  <c r="H24" i="1" s="1"/>
  <c r="B25" i="1"/>
  <c r="B26" i="1"/>
  <c r="B22" i="1"/>
  <c r="C68" i="1" l="1"/>
  <c r="C69" i="1" s="1"/>
  <c r="B34" i="1"/>
  <c r="D34" i="1" s="1"/>
  <c r="I44" i="1"/>
  <c r="J44" i="1" s="1"/>
  <c r="I45" i="1"/>
  <c r="J45" i="1" s="1"/>
  <c r="I42" i="1"/>
  <c r="J42" i="1" s="1"/>
  <c r="I47" i="1"/>
  <c r="J47" i="1" s="1"/>
  <c r="I43" i="1"/>
  <c r="J43" i="1" s="1"/>
  <c r="I46" i="1"/>
  <c r="J46" i="1" s="1"/>
  <c r="E34" i="1"/>
  <c r="B36" i="1"/>
  <c r="D36" i="1" s="1"/>
  <c r="H26" i="1"/>
  <c r="A36" i="1" s="1"/>
  <c r="E36" i="1" s="1"/>
  <c r="H25" i="1"/>
  <c r="A35" i="1" s="1"/>
  <c r="H22" i="1"/>
  <c r="A32" i="1" s="1"/>
  <c r="H23" i="1"/>
  <c r="A33" i="1" s="1"/>
  <c r="E33" i="1" s="1"/>
  <c r="E3" i="1"/>
  <c r="F35" i="1" l="1"/>
  <c r="B33" i="1"/>
  <c r="D33" i="1" s="1"/>
  <c r="B32" i="1"/>
  <c r="D32" i="1" s="1"/>
  <c r="D37" i="1" s="1"/>
  <c r="D38" i="1" s="1"/>
  <c r="F32" i="1"/>
  <c r="E32" i="1"/>
  <c r="E38" i="1" s="1"/>
  <c r="F36" i="1"/>
  <c r="F33" i="1"/>
  <c r="F38" i="1" s="1"/>
  <c r="C34" i="1"/>
  <c r="F34" i="1"/>
  <c r="E35" i="1"/>
  <c r="B35" i="1"/>
  <c r="D35" i="1" s="1"/>
  <c r="C36" i="1"/>
  <c r="C33" i="1"/>
  <c r="C32" i="1" l="1"/>
  <c r="C35" i="1"/>
  <c r="C37" i="1"/>
  <c r="C38" i="1" s="1"/>
</calcChain>
</file>

<file path=xl/sharedStrings.xml><?xml version="1.0" encoding="utf-8"?>
<sst xmlns="http://schemas.openxmlformats.org/spreadsheetml/2006/main" count="84" uniqueCount="39">
  <si>
    <t>Название</t>
  </si>
  <si>
    <t>Apple iPhone 4S 8Gb</t>
  </si>
  <si>
    <t>Xiaomi Mi4 16Gb</t>
  </si>
  <si>
    <t>Meizu MX4 16Gb</t>
  </si>
  <si>
    <t>OnePlus One 16Gb</t>
  </si>
  <si>
    <t>ASUS Zenfone 5 16Gb</t>
  </si>
  <si>
    <t>Цена, рубли</t>
  </si>
  <si>
    <t>Диагональ, дюймы</t>
  </si>
  <si>
    <t>Частота процессора, МГц</t>
  </si>
  <si>
    <t>Объём оперативной памяти, МБ</t>
  </si>
  <si>
    <t>Ёмкость аккумулятора, мА*ч</t>
  </si>
  <si>
    <t>Разрешение, пкс в высоту</t>
  </si>
  <si>
    <t>K1</t>
  </si>
  <si>
    <t>K2</t>
  </si>
  <si>
    <t>K3</t>
  </si>
  <si>
    <t>K4</t>
  </si>
  <si>
    <t>K5</t>
  </si>
  <si>
    <t>K6</t>
  </si>
  <si>
    <t>A</t>
  </si>
  <si>
    <t>B</t>
  </si>
  <si>
    <t>C</t>
  </si>
  <si>
    <t>D</t>
  </si>
  <si>
    <t>E</t>
  </si>
  <si>
    <t>Результаты до нормализации</t>
  </si>
  <si>
    <t>Результаты после нормализации + поиск обобщённого критерия</t>
  </si>
  <si>
    <t>K</t>
  </si>
  <si>
    <t>Оценка индекса нечёткости</t>
  </si>
  <si>
    <t>Энтропия</t>
  </si>
  <si>
    <t>Ближайшее чёткое</t>
  </si>
  <si>
    <t>Хэм. расстояние</t>
  </si>
  <si>
    <t>Евкл. расстояние</t>
  </si>
  <si>
    <t>Нормир.</t>
  </si>
  <si>
    <t>ИН</t>
  </si>
  <si>
    <t>Энтропия (относ.)</t>
  </si>
  <si>
    <t>К</t>
  </si>
  <si>
    <t>Ср. геом.</t>
  </si>
  <si>
    <t>Собств.</t>
  </si>
  <si>
    <t>alpha</t>
  </si>
  <si>
    <t>Результаты возведения в 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</si>
</sst>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₽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wrapText="1"/>
    </xf>
    <xf numFmtId="0" fontId="0" fillId="0" borderId="1" xfId="0" applyBorder="1"/>
    <xf numFmtId="0" fontId="1" fillId="0" borderId="4" xfId="0" applyFont="1" applyFill="1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/>
    <xf numFmtId="0" fontId="0" fillId="0" borderId="8" xfId="0" applyBorder="1"/>
    <xf numFmtId="16" fontId="0" fillId="0" borderId="0" xfId="0" applyNumberFormat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52" workbookViewId="0">
      <selection activeCell="A62" sqref="A62:F69"/>
    </sheetView>
  </sheetViews>
  <sheetFormatPr defaultRowHeight="15" x14ac:dyDescent="0.25"/>
  <cols>
    <col min="1" max="1" width="20.7109375" customWidth="1"/>
    <col min="2" max="2" width="12.140625" customWidth="1"/>
    <col min="3" max="3" width="11.28515625" customWidth="1"/>
    <col min="4" max="4" width="14.42578125" customWidth="1"/>
    <col min="5" max="5" width="16.42578125" customWidth="1"/>
    <col min="6" max="6" width="16.140625" customWidth="1"/>
    <col min="7" max="7" width="14.28515625" customWidth="1"/>
    <col min="8" max="8" width="14" customWidth="1"/>
  </cols>
  <sheetData>
    <row r="1" spans="1:12" ht="45" x14ac:dyDescent="0.25">
      <c r="A1" s="5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7" t="s">
        <v>11</v>
      </c>
      <c r="I1" s="1"/>
      <c r="J1" s="1"/>
      <c r="K1" s="1"/>
      <c r="L1" s="1"/>
    </row>
    <row r="2" spans="1:12" x14ac:dyDescent="0.25">
      <c r="A2" s="8" t="s">
        <v>1</v>
      </c>
      <c r="B2" s="3">
        <v>16500</v>
      </c>
      <c r="C2" s="4">
        <v>3.5</v>
      </c>
      <c r="D2" s="4">
        <v>800</v>
      </c>
      <c r="E2" s="4">
        <v>512</v>
      </c>
      <c r="F2" s="4">
        <v>1420</v>
      </c>
      <c r="G2" s="9">
        <v>960</v>
      </c>
      <c r="H2" s="2"/>
      <c r="I2" s="1"/>
      <c r="J2" s="1"/>
      <c r="K2" s="1"/>
      <c r="L2" s="1"/>
    </row>
    <row r="3" spans="1:12" x14ac:dyDescent="0.25">
      <c r="A3" s="8" t="s">
        <v>2</v>
      </c>
      <c r="B3" s="3">
        <v>17800</v>
      </c>
      <c r="C3" s="4">
        <v>5</v>
      </c>
      <c r="D3" s="4">
        <v>2500</v>
      </c>
      <c r="E3" s="4">
        <f>1024*3</f>
        <v>3072</v>
      </c>
      <c r="F3" s="4">
        <v>3080</v>
      </c>
      <c r="G3" s="9">
        <v>1920</v>
      </c>
      <c r="H3" s="2"/>
      <c r="I3" s="1"/>
      <c r="J3" s="1"/>
      <c r="K3" s="1"/>
      <c r="L3" s="1"/>
    </row>
    <row r="4" spans="1:12" x14ac:dyDescent="0.25">
      <c r="A4" s="8" t="s">
        <v>3</v>
      </c>
      <c r="B4" s="3">
        <v>15600</v>
      </c>
      <c r="C4" s="4">
        <v>5.36</v>
      </c>
      <c r="D4" s="4">
        <v>2200</v>
      </c>
      <c r="E4" s="4">
        <v>2048</v>
      </c>
      <c r="F4" s="4">
        <v>3100</v>
      </c>
      <c r="G4" s="9">
        <v>1920</v>
      </c>
      <c r="H4" s="2"/>
      <c r="I4" s="1"/>
      <c r="J4" s="1"/>
      <c r="K4" s="1"/>
      <c r="L4" s="1"/>
    </row>
    <row r="5" spans="1:12" x14ac:dyDescent="0.25">
      <c r="A5" s="8" t="s">
        <v>4</v>
      </c>
      <c r="B5" s="3">
        <v>18200</v>
      </c>
      <c r="C5" s="4">
        <v>5.5</v>
      </c>
      <c r="D5" s="4">
        <v>2500</v>
      </c>
      <c r="E5" s="4">
        <v>3072</v>
      </c>
      <c r="F5" s="4">
        <v>3100</v>
      </c>
      <c r="G5" s="9">
        <v>1920</v>
      </c>
      <c r="H5" s="2"/>
      <c r="I5" s="1"/>
      <c r="J5" s="1"/>
      <c r="K5" s="1"/>
      <c r="L5" s="1"/>
    </row>
    <row r="6" spans="1:12" ht="15.75" thickBot="1" x14ac:dyDescent="0.3">
      <c r="A6" s="10" t="s">
        <v>5</v>
      </c>
      <c r="B6" s="11">
        <v>10100</v>
      </c>
      <c r="C6" s="12">
        <v>5</v>
      </c>
      <c r="D6" s="12">
        <v>1600</v>
      </c>
      <c r="E6" s="12">
        <v>2048</v>
      </c>
      <c r="F6" s="12">
        <v>2110</v>
      </c>
      <c r="G6" s="13">
        <v>1280</v>
      </c>
      <c r="H6" s="2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0" t="s">
        <v>23</v>
      </c>
      <c r="B9" s="20"/>
      <c r="C9" s="20"/>
      <c r="D9" s="20"/>
      <c r="E9" s="20"/>
      <c r="F9" s="20"/>
      <c r="G9" s="20"/>
      <c r="H9" s="1"/>
      <c r="I9" s="1"/>
      <c r="J9" s="1"/>
      <c r="K9" s="1"/>
      <c r="L9" s="1"/>
    </row>
    <row r="10" spans="1:12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4"/>
      <c r="B11" s="15" t="s">
        <v>12</v>
      </c>
      <c r="C11" s="15" t="s">
        <v>13</v>
      </c>
      <c r="D11" s="15" t="s">
        <v>14</v>
      </c>
      <c r="E11" s="15" t="s">
        <v>15</v>
      </c>
      <c r="F11" s="15" t="s">
        <v>16</v>
      </c>
      <c r="G11" s="16" t="s">
        <v>17</v>
      </c>
      <c r="H11" s="1"/>
      <c r="I11" s="1"/>
      <c r="J11" s="1"/>
      <c r="K11" s="1"/>
      <c r="L11" s="1"/>
    </row>
    <row r="12" spans="1:12" x14ac:dyDescent="0.25">
      <c r="A12" s="17" t="s">
        <v>18</v>
      </c>
      <c r="B12" s="26">
        <v>0.88200000000000001</v>
      </c>
      <c r="C12" s="26">
        <v>0.60699999999999998</v>
      </c>
      <c r="D12" s="26">
        <v>4.4999999999999998E-2</v>
      </c>
      <c r="E12" s="26">
        <v>0</v>
      </c>
      <c r="F12" s="26">
        <v>2.4E-2</v>
      </c>
      <c r="G12" s="27">
        <v>4.1000000000000002E-2</v>
      </c>
      <c r="H12" s="1"/>
      <c r="I12" s="1"/>
      <c r="J12" s="1"/>
      <c r="K12" s="1"/>
      <c r="L12" s="1"/>
    </row>
    <row r="13" spans="1:12" x14ac:dyDescent="0.25">
      <c r="A13" s="17" t="s">
        <v>19</v>
      </c>
      <c r="B13" s="26">
        <v>0.64700000000000002</v>
      </c>
      <c r="C13" s="26">
        <v>0.88200000000000001</v>
      </c>
      <c r="D13" s="26">
        <v>1</v>
      </c>
      <c r="E13" s="26">
        <v>1</v>
      </c>
      <c r="F13" s="26">
        <v>0.99299999999999999</v>
      </c>
      <c r="G13" s="27">
        <v>1</v>
      </c>
      <c r="H13" s="1"/>
      <c r="I13" s="1"/>
      <c r="J13" s="1"/>
      <c r="K13" s="1"/>
      <c r="L13" s="1"/>
    </row>
    <row r="14" spans="1:12" x14ac:dyDescent="0.25">
      <c r="A14" s="17" t="s">
        <v>20</v>
      </c>
      <c r="B14" s="26">
        <v>0.98</v>
      </c>
      <c r="C14" s="26">
        <v>0.69099999999999995</v>
      </c>
      <c r="D14" s="26">
        <v>0.95499999999999996</v>
      </c>
      <c r="E14" s="26">
        <v>0.68</v>
      </c>
      <c r="F14" s="26">
        <v>0.995</v>
      </c>
      <c r="G14" s="27">
        <v>1</v>
      </c>
      <c r="H14" s="1"/>
      <c r="I14" s="1"/>
      <c r="J14" s="1"/>
      <c r="K14" s="1"/>
      <c r="L14" s="1"/>
    </row>
    <row r="15" spans="1:12" x14ac:dyDescent="0.25">
      <c r="A15" s="17" t="s">
        <v>21</v>
      </c>
      <c r="B15" s="26">
        <v>0.56599999999999995</v>
      </c>
      <c r="C15" s="26">
        <v>0.60699999999999998</v>
      </c>
      <c r="D15" s="26">
        <v>1</v>
      </c>
      <c r="E15" s="26">
        <v>1</v>
      </c>
      <c r="F15" s="26">
        <v>0.995</v>
      </c>
      <c r="G15" s="27">
        <v>1</v>
      </c>
      <c r="H15" s="1"/>
      <c r="I15" s="1"/>
      <c r="J15" s="1"/>
      <c r="K15" s="1"/>
      <c r="L15" s="1"/>
    </row>
    <row r="16" spans="1:12" ht="15.75" thickBot="1" x14ac:dyDescent="0.3">
      <c r="A16" s="18" t="s">
        <v>22</v>
      </c>
      <c r="B16" s="28">
        <v>0.26300000000000001</v>
      </c>
      <c r="C16" s="28">
        <v>0.88200000000000001</v>
      </c>
      <c r="D16" s="28">
        <v>0.59499999999999997</v>
      </c>
      <c r="E16" s="28">
        <v>0.68</v>
      </c>
      <c r="F16" s="28">
        <v>0.40500000000000003</v>
      </c>
      <c r="G16" s="29">
        <v>0.36699999999999999</v>
      </c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9" t="s">
        <v>24</v>
      </c>
      <c r="B19" s="19"/>
      <c r="C19" s="19"/>
      <c r="D19" s="19"/>
      <c r="E19" s="19"/>
      <c r="F19" s="19"/>
      <c r="G19" s="19"/>
    </row>
    <row r="20" spans="1:12" ht="15.75" thickBot="1" x14ac:dyDescent="0.3"/>
    <row r="21" spans="1:12" x14ac:dyDescent="0.25">
      <c r="A21" s="14"/>
      <c r="B21" s="15" t="s">
        <v>12</v>
      </c>
      <c r="C21" s="15" t="s">
        <v>13</v>
      </c>
      <c r="D21" s="15" t="s">
        <v>14</v>
      </c>
      <c r="E21" s="15" t="s">
        <v>15</v>
      </c>
      <c r="F21" s="15" t="s">
        <v>16</v>
      </c>
      <c r="G21" s="21" t="s">
        <v>17</v>
      </c>
      <c r="H21" s="23" t="s">
        <v>25</v>
      </c>
    </row>
    <row r="22" spans="1:12" x14ac:dyDescent="0.25">
      <c r="A22" s="17" t="s">
        <v>18</v>
      </c>
      <c r="B22" s="26">
        <f>B12/MAX(B$12:B$16)</f>
        <v>0.9</v>
      </c>
      <c r="C22" s="26">
        <f>C12/MAX(C$12:C$16)</f>
        <v>0.6882086167800453</v>
      </c>
      <c r="D22" s="26">
        <v>4.4999999999999998E-2</v>
      </c>
      <c r="E22" s="26">
        <v>0</v>
      </c>
      <c r="F22" s="26">
        <f>F12/MAX(F$12:F$16)</f>
        <v>2.4120603015075376E-2</v>
      </c>
      <c r="G22" s="30">
        <v>4.1000000000000002E-2</v>
      </c>
      <c r="H22" s="31">
        <f>MIN(B22:G22)</f>
        <v>0</v>
      </c>
    </row>
    <row r="23" spans="1:12" x14ac:dyDescent="0.25">
      <c r="A23" s="17" t="s">
        <v>19</v>
      </c>
      <c r="B23" s="26">
        <f t="shared" ref="B23:C26" si="0">B13/MAX(B$12:B$16)</f>
        <v>0.66020408163265309</v>
      </c>
      <c r="C23" s="26">
        <f t="shared" si="0"/>
        <v>1</v>
      </c>
      <c r="D23" s="26">
        <v>1</v>
      </c>
      <c r="E23" s="26">
        <v>1</v>
      </c>
      <c r="F23" s="26">
        <f t="shared" ref="F23:F26" si="1">F13/MAX(F$12:F$16)</f>
        <v>0.99798994974874367</v>
      </c>
      <c r="G23" s="30">
        <v>1</v>
      </c>
      <c r="H23" s="31">
        <f t="shared" ref="H23:H26" si="2">MIN(B23:G23)</f>
        <v>0.66020408163265309</v>
      </c>
    </row>
    <row r="24" spans="1:12" x14ac:dyDescent="0.25">
      <c r="A24" s="17" t="s">
        <v>20</v>
      </c>
      <c r="B24" s="26">
        <f t="shared" si="0"/>
        <v>1</v>
      </c>
      <c r="C24" s="26">
        <f t="shared" si="0"/>
        <v>0.78344671201814053</v>
      </c>
      <c r="D24" s="26">
        <v>0.95499999999999996</v>
      </c>
      <c r="E24" s="26">
        <v>0.68</v>
      </c>
      <c r="F24" s="26">
        <f t="shared" si="1"/>
        <v>1</v>
      </c>
      <c r="G24" s="30">
        <v>1</v>
      </c>
      <c r="H24" s="31">
        <f t="shared" si="2"/>
        <v>0.68</v>
      </c>
    </row>
    <row r="25" spans="1:12" x14ac:dyDescent="0.25">
      <c r="A25" s="17" t="s">
        <v>21</v>
      </c>
      <c r="B25" s="26">
        <f t="shared" si="0"/>
        <v>0.5775510204081632</v>
      </c>
      <c r="C25" s="26">
        <f t="shared" si="0"/>
        <v>0.6882086167800453</v>
      </c>
      <c r="D25" s="26">
        <v>1</v>
      </c>
      <c r="E25" s="26">
        <v>1</v>
      </c>
      <c r="F25" s="26">
        <f t="shared" si="1"/>
        <v>1</v>
      </c>
      <c r="G25" s="30">
        <v>1</v>
      </c>
      <c r="H25" s="31">
        <f t="shared" si="2"/>
        <v>0.5775510204081632</v>
      </c>
    </row>
    <row r="26" spans="1:12" ht="15.75" thickBot="1" x14ac:dyDescent="0.3">
      <c r="A26" s="18" t="s">
        <v>22</v>
      </c>
      <c r="B26" s="28">
        <f t="shared" si="0"/>
        <v>0.26836734693877551</v>
      </c>
      <c r="C26" s="28">
        <f t="shared" si="0"/>
        <v>1</v>
      </c>
      <c r="D26" s="28">
        <v>0.59499999999999997</v>
      </c>
      <c r="E26" s="28">
        <v>0.68</v>
      </c>
      <c r="F26" s="28">
        <f t="shared" si="1"/>
        <v>0.40703517587939703</v>
      </c>
      <c r="G26" s="32">
        <v>0.36699999999999999</v>
      </c>
      <c r="H26" s="33">
        <f t="shared" si="2"/>
        <v>0.26836734693877551</v>
      </c>
    </row>
    <row r="29" spans="1:12" x14ac:dyDescent="0.25">
      <c r="A29" s="19" t="s">
        <v>26</v>
      </c>
      <c r="B29" s="19"/>
      <c r="C29" s="19"/>
      <c r="D29" s="19"/>
      <c r="E29" s="19"/>
      <c r="F29" s="19"/>
    </row>
    <row r="30" spans="1:12" ht="15.75" thickBot="1" x14ac:dyDescent="0.3"/>
    <row r="31" spans="1:12" ht="30" x14ac:dyDescent="0.25">
      <c r="A31" s="35" t="s">
        <v>25</v>
      </c>
      <c r="B31" s="36" t="s">
        <v>28</v>
      </c>
      <c r="C31" s="36" t="s">
        <v>29</v>
      </c>
      <c r="D31" s="36" t="s">
        <v>30</v>
      </c>
      <c r="E31" s="36" t="s">
        <v>27</v>
      </c>
      <c r="F31" s="37" t="s">
        <v>33</v>
      </c>
    </row>
    <row r="32" spans="1:12" x14ac:dyDescent="0.25">
      <c r="A32" s="38">
        <f>H22</f>
        <v>0</v>
      </c>
      <c r="B32" s="34">
        <f>IF(A32&gt;0.5,1,0)</f>
        <v>0</v>
      </c>
      <c r="C32" s="34">
        <f>2/6*(ABS(A32-B32))</f>
        <v>0</v>
      </c>
      <c r="D32" s="34">
        <f>2/SQRT(6)*(SQRT((A32-B32)^2))</f>
        <v>0</v>
      </c>
      <c r="E32" s="34">
        <f>IF(A32&gt;0,(A32*LN(A32)),0)</f>
        <v>0</v>
      </c>
      <c r="F32" s="31">
        <f>IF(A32&gt;0,(A32/SUM(A$32:A$36))*LN(A32/SUM(A$32:A$36)),0)</f>
        <v>0</v>
      </c>
    </row>
    <row r="33" spans="1:10" x14ac:dyDescent="0.25">
      <c r="A33" s="38">
        <f t="shared" ref="A33:A36" si="3">H23</f>
        <v>0.66020408163265309</v>
      </c>
      <c r="B33" s="34">
        <f t="shared" ref="B33:B36" si="4">IF(A33&gt;0.5,1,0)</f>
        <v>1</v>
      </c>
      <c r="C33" s="34">
        <f>(ABS(A33-B33))</f>
        <v>0.33979591836734691</v>
      </c>
      <c r="D33" s="34">
        <f>(A33-B33)^2</f>
        <v>0.11546126613910868</v>
      </c>
      <c r="E33" s="34">
        <f t="shared" ref="E33:E36" si="5">IF(A33&gt;0,(A33*LN(A33)),0)</f>
        <v>-0.27412087890298459</v>
      </c>
      <c r="F33" s="31">
        <f>IF(A33&gt;0,(A33/SUM(A$32:A$36))*LN(A33/SUM(A$32:A$36)),0)</f>
        <v>-0.36159269288746115</v>
      </c>
    </row>
    <row r="34" spans="1:10" x14ac:dyDescent="0.25">
      <c r="A34" s="38">
        <f t="shared" si="3"/>
        <v>0.68</v>
      </c>
      <c r="B34" s="34">
        <f t="shared" si="4"/>
        <v>1</v>
      </c>
      <c r="C34" s="34">
        <f>(ABS(A34-B34))</f>
        <v>0.31999999999999995</v>
      </c>
      <c r="D34" s="34">
        <f>(A34-B34)^2</f>
        <v>0.10239999999999996</v>
      </c>
      <c r="E34" s="34">
        <f t="shared" si="5"/>
        <v>-0.26225048695214959</v>
      </c>
      <c r="F34" s="31">
        <f>IF(A34&gt;0,(A34/SUM(A$32:A$36))*LN(A34/SUM(A$32:A$36)),0)</f>
        <v>-0.36324519770059788</v>
      </c>
    </row>
    <row r="35" spans="1:10" x14ac:dyDescent="0.25">
      <c r="A35" s="38">
        <f t="shared" si="3"/>
        <v>0.5775510204081632</v>
      </c>
      <c r="B35" s="34">
        <f t="shared" si="4"/>
        <v>1</v>
      </c>
      <c r="C35" s="34">
        <f>(ABS(A35-B35))</f>
        <v>0.4224489795918368</v>
      </c>
      <c r="D35" s="34">
        <f>(A35-B35)^2</f>
        <v>0.17846314035818414</v>
      </c>
      <c r="E35" s="34">
        <f t="shared" si="5"/>
        <v>-0.31705153806037961</v>
      </c>
      <c r="F35" s="31">
        <f>IF(A35&gt;0,(A35/SUM(A$32:A$36))*LN(A35/SUM(A$32:A$36)),0)</f>
        <v>-0.35165970386075823</v>
      </c>
    </row>
    <row r="36" spans="1:10" ht="15.75" thickBot="1" x14ac:dyDescent="0.3">
      <c r="A36" s="42">
        <f t="shared" si="3"/>
        <v>0.26836734693877551</v>
      </c>
      <c r="B36" s="43">
        <f t="shared" si="4"/>
        <v>0</v>
      </c>
      <c r="C36" s="43">
        <f>(ABS(A36-B36))</f>
        <v>0.26836734693877551</v>
      </c>
      <c r="D36" s="43">
        <f>(A36-B36)^2</f>
        <v>7.2021032902957097E-2</v>
      </c>
      <c r="E36" s="43">
        <f t="shared" si="5"/>
        <v>-0.3530100162092269</v>
      </c>
      <c r="F36" s="44">
        <f>IF(A36&gt;0,(A36/SUM(A$32:A$36))*LN(A36/SUM(A$32:A$36)),0)</f>
        <v>-0.25749152770054834</v>
      </c>
    </row>
    <row r="37" spans="1:10" x14ac:dyDescent="0.25">
      <c r="A37" s="45"/>
      <c r="B37" s="46" t="s">
        <v>31</v>
      </c>
      <c r="C37" s="47">
        <f>SUM(C32:C36)/5</f>
        <v>0.27012244897959181</v>
      </c>
      <c r="D37" s="47">
        <f>SQRT(SUM(D32:D36))/SQRT(5)</f>
        <v>0.30605406038811178</v>
      </c>
      <c r="E37" s="47"/>
      <c r="F37" s="48"/>
    </row>
    <row r="38" spans="1:10" ht="15.75" thickBot="1" x14ac:dyDescent="0.3">
      <c r="A38" s="39"/>
      <c r="B38" s="40" t="s">
        <v>32</v>
      </c>
      <c r="C38" s="41">
        <f>2*C37</f>
        <v>0.54024489795918362</v>
      </c>
      <c r="D38" s="41">
        <f>2*D37</f>
        <v>0.61210812077622356</v>
      </c>
      <c r="E38" s="41">
        <f>-1/LN(5)*SUM(E32:E36)</f>
        <v>0.74959891947626711</v>
      </c>
      <c r="F38" s="33">
        <f>-1/LN(5)*SUM(F32:F36)</f>
        <v>0.82885404391391015</v>
      </c>
    </row>
    <row r="40" spans="1:10" ht="15.75" thickBot="1" x14ac:dyDescent="0.3"/>
    <row r="41" spans="1:10" x14ac:dyDescent="0.25">
      <c r="A41" s="5" t="s">
        <v>34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6" t="s">
        <v>17</v>
      </c>
      <c r="H41" s="6" t="s">
        <v>35</v>
      </c>
      <c r="I41" s="6" t="s">
        <v>36</v>
      </c>
      <c r="J41" s="7" t="s">
        <v>37</v>
      </c>
    </row>
    <row r="42" spans="1:10" x14ac:dyDescent="0.25">
      <c r="A42" s="49" t="s">
        <v>12</v>
      </c>
      <c r="B42" s="22">
        <v>1</v>
      </c>
      <c r="C42" s="22">
        <v>3</v>
      </c>
      <c r="D42" s="22">
        <v>2</v>
      </c>
      <c r="E42" s="22">
        <v>0.5</v>
      </c>
      <c r="F42" s="22">
        <v>2</v>
      </c>
      <c r="G42" s="22">
        <v>2</v>
      </c>
      <c r="H42" s="22">
        <f>GEOMEAN(B42:G42)</f>
        <v>1.5130857494229015</v>
      </c>
      <c r="I42" s="22">
        <f>H42/SUM(H$42:H$47)</f>
        <v>0.2319677610266872</v>
      </c>
      <c r="J42" s="24">
        <f>I42*6</f>
        <v>1.3918065661601231</v>
      </c>
    </row>
    <row r="43" spans="1:10" x14ac:dyDescent="0.25">
      <c r="A43" s="49" t="s">
        <v>13</v>
      </c>
      <c r="B43" s="22">
        <f>1/C42</f>
        <v>0.33333333333333331</v>
      </c>
      <c r="C43" s="22">
        <v>1</v>
      </c>
      <c r="D43" s="22">
        <v>3</v>
      </c>
      <c r="E43" s="22">
        <v>0.25</v>
      </c>
      <c r="F43" s="22">
        <v>0.5</v>
      </c>
      <c r="G43" s="22">
        <v>0.5</v>
      </c>
      <c r="H43" s="22">
        <f t="shared" ref="H43:H47" si="6">GEOMEAN(B43:G43)</f>
        <v>0.6299605249474366</v>
      </c>
      <c r="I43" s="22">
        <f t="shared" ref="I43:I47" si="7">H43/SUM(H$42:H$47)</f>
        <v>9.6577826182678878E-2</v>
      </c>
      <c r="J43" s="24">
        <f t="shared" ref="J43:J47" si="8">I43*6</f>
        <v>0.57946695709607332</v>
      </c>
    </row>
    <row r="44" spans="1:10" x14ac:dyDescent="0.25">
      <c r="A44" s="49" t="s">
        <v>14</v>
      </c>
      <c r="B44" s="22">
        <f>1/D42</f>
        <v>0.5</v>
      </c>
      <c r="C44" s="22">
        <f>1/D43</f>
        <v>0.33333333333333331</v>
      </c>
      <c r="D44" s="22">
        <v>1</v>
      </c>
      <c r="E44" s="22">
        <v>0.5</v>
      </c>
      <c r="F44" s="22">
        <v>0.25</v>
      </c>
      <c r="G44" s="22">
        <v>2</v>
      </c>
      <c r="H44" s="22">
        <f t="shared" si="6"/>
        <v>0.58879592150024052</v>
      </c>
      <c r="I44" s="22">
        <f t="shared" si="7"/>
        <v>9.0266973741672474E-2</v>
      </c>
      <c r="J44" s="24">
        <f t="shared" si="8"/>
        <v>0.54160184245003484</v>
      </c>
    </row>
    <row r="45" spans="1:10" x14ac:dyDescent="0.25">
      <c r="A45" s="49" t="s">
        <v>15</v>
      </c>
      <c r="B45" s="22">
        <f>1/E42</f>
        <v>2</v>
      </c>
      <c r="C45" s="22">
        <f>1/E43</f>
        <v>4</v>
      </c>
      <c r="D45" s="22">
        <f>1/E44</f>
        <v>2</v>
      </c>
      <c r="E45" s="22">
        <v>1</v>
      </c>
      <c r="F45" s="22">
        <v>0.5</v>
      </c>
      <c r="G45" s="22">
        <v>0.5</v>
      </c>
      <c r="H45" s="22">
        <f t="shared" si="6"/>
        <v>1.2599210498948732</v>
      </c>
      <c r="I45" s="22">
        <f t="shared" si="7"/>
        <v>0.19315565236535776</v>
      </c>
      <c r="J45" s="24">
        <f t="shared" si="8"/>
        <v>1.1589339141921466</v>
      </c>
    </row>
    <row r="46" spans="1:10" x14ac:dyDescent="0.25">
      <c r="A46" s="49" t="s">
        <v>16</v>
      </c>
      <c r="B46" s="22">
        <f>1/F42</f>
        <v>0.5</v>
      </c>
      <c r="C46" s="22">
        <f>1/F43</f>
        <v>2</v>
      </c>
      <c r="D46" s="22">
        <f>1/F44</f>
        <v>4</v>
      </c>
      <c r="E46" s="22">
        <f>1/F45</f>
        <v>2</v>
      </c>
      <c r="F46" s="22">
        <v>1</v>
      </c>
      <c r="G46" s="22">
        <v>3</v>
      </c>
      <c r="H46" s="22">
        <f t="shared" si="6"/>
        <v>1.6983813295649528</v>
      </c>
      <c r="I46" s="22">
        <f t="shared" si="7"/>
        <v>0.26037500818375447</v>
      </c>
      <c r="J46" s="24">
        <f t="shared" si="8"/>
        <v>1.5622500491025268</v>
      </c>
    </row>
    <row r="47" spans="1:10" ht="15.75" thickBot="1" x14ac:dyDescent="0.3">
      <c r="A47" s="52" t="s">
        <v>17</v>
      </c>
      <c r="B47" s="50">
        <f>1/G42</f>
        <v>0.5</v>
      </c>
      <c r="C47" s="50">
        <f>1/G43</f>
        <v>2</v>
      </c>
      <c r="D47" s="50">
        <f>1/G44</f>
        <v>0.5</v>
      </c>
      <c r="E47" s="50">
        <f>1/G45</f>
        <v>2</v>
      </c>
      <c r="F47" s="50">
        <f>1/G46</f>
        <v>0.33333333333333331</v>
      </c>
      <c r="G47" s="50">
        <v>1</v>
      </c>
      <c r="H47" s="50">
        <f t="shared" si="6"/>
        <v>0.83268317765560429</v>
      </c>
      <c r="I47" s="50">
        <f t="shared" si="7"/>
        <v>0.12765677849984924</v>
      </c>
      <c r="J47" s="25">
        <f t="shared" si="8"/>
        <v>0.76594067099909546</v>
      </c>
    </row>
    <row r="49" spans="1:8" x14ac:dyDescent="0.25">
      <c r="F49" s="51"/>
    </row>
    <row r="50" spans="1:8" x14ac:dyDescent="0.25">
      <c r="A50" s="19" t="s">
        <v>38</v>
      </c>
      <c r="B50" s="19"/>
      <c r="C50" s="19"/>
      <c r="D50" s="19"/>
      <c r="E50" s="19"/>
      <c r="F50" s="19"/>
      <c r="G50" s="19"/>
    </row>
    <row r="51" spans="1:8" ht="15.75" thickBot="1" x14ac:dyDescent="0.3"/>
    <row r="52" spans="1:8" x14ac:dyDescent="0.25">
      <c r="A52" s="14"/>
      <c r="B52" s="15" t="s">
        <v>12</v>
      </c>
      <c r="C52" s="15" t="s">
        <v>13</v>
      </c>
      <c r="D52" s="15" t="s">
        <v>14</v>
      </c>
      <c r="E52" s="15" t="s">
        <v>15</v>
      </c>
      <c r="F52" s="15" t="s">
        <v>16</v>
      </c>
      <c r="G52" s="21" t="s">
        <v>17</v>
      </c>
      <c r="H52" s="23" t="s">
        <v>25</v>
      </c>
    </row>
    <row r="53" spans="1:8" x14ac:dyDescent="0.25">
      <c r="A53" s="17" t="s">
        <v>18</v>
      </c>
      <c r="B53" s="26">
        <f>POWER(B12/MAX(B$12:B$16),$J$42)</f>
        <v>0.86360356048756415</v>
      </c>
      <c r="C53" s="26">
        <f>POWER(C12/MAX(C$12:C$16),$J$43)</f>
        <v>0.80531198703048468</v>
      </c>
      <c r="D53" s="26">
        <f>POWER(D12/MAX(D$12:D$16),$J$44)</f>
        <v>0.18645645204825387</v>
      </c>
      <c r="E53" s="26">
        <f>POWER(E12/MAX(E$12:E$16),$J$45)</f>
        <v>0</v>
      </c>
      <c r="F53" s="26">
        <f>POWER(F12/MAX(F$12:F$16),$J$46)</f>
        <v>2.9708848906718544E-3</v>
      </c>
      <c r="G53" s="26">
        <f>POWER(G12/MAX(G$12:G$16),$J$47)</f>
        <v>8.6591395029502832E-2</v>
      </c>
      <c r="H53" s="31">
        <f>MIN(B53:G53)</f>
        <v>0</v>
      </c>
    </row>
    <row r="54" spans="1:8" x14ac:dyDescent="0.25">
      <c r="A54" s="17" t="s">
        <v>19</v>
      </c>
      <c r="B54" s="26">
        <f t="shared" ref="B54:G57" si="9">POWER(B13/MAX(B$12:B$16),$J$42)</f>
        <v>0.56108278198927219</v>
      </c>
      <c r="C54" s="26">
        <f t="shared" ref="C54:C57" si="10">POWER(C13/MAX(C$12:C$16),$J$43)</f>
        <v>1</v>
      </c>
      <c r="D54" s="26">
        <f t="shared" ref="D54:D57" si="11">POWER(D13/MAX(D$12:D$16),$J$44)</f>
        <v>1</v>
      </c>
      <c r="E54" s="26">
        <f t="shared" ref="E54:E57" si="12">POWER(E13/MAX(E$12:E$16),$J$45)</f>
        <v>1</v>
      </c>
      <c r="F54" s="26">
        <f t="shared" ref="F54:F57" si="13">POWER(F13/MAX(F$12:F$16),$J$46)</f>
        <v>0.99686157386757579</v>
      </c>
      <c r="G54" s="26">
        <f t="shared" ref="G54:G57" si="14">POWER(G13/MAX(G$12:G$16),$J$47)</f>
        <v>1</v>
      </c>
      <c r="H54" s="31">
        <f t="shared" ref="H54:H57" si="15">MIN(B54:G54)</f>
        <v>0.56108278198927219</v>
      </c>
    </row>
    <row r="55" spans="1:8" x14ac:dyDescent="0.25">
      <c r="A55" s="17" t="s">
        <v>20</v>
      </c>
      <c r="B55" s="26">
        <f t="shared" si="9"/>
        <v>1</v>
      </c>
      <c r="C55" s="26">
        <f t="shared" si="10"/>
        <v>0.86812444534245825</v>
      </c>
      <c r="D55" s="26">
        <f t="shared" si="11"/>
        <v>0.97537088843161202</v>
      </c>
      <c r="E55" s="26">
        <f t="shared" si="12"/>
        <v>0.63957119919045458</v>
      </c>
      <c r="F55" s="26">
        <f t="shared" si="13"/>
        <v>1</v>
      </c>
      <c r="G55" s="26">
        <f t="shared" si="14"/>
        <v>1</v>
      </c>
      <c r="H55" s="31">
        <f t="shared" si="15"/>
        <v>0.63957119919045458</v>
      </c>
    </row>
    <row r="56" spans="1:8" x14ac:dyDescent="0.25">
      <c r="A56" s="17" t="s">
        <v>21</v>
      </c>
      <c r="B56" s="26">
        <f t="shared" si="9"/>
        <v>0.46577898627168851</v>
      </c>
      <c r="C56" s="26">
        <f t="shared" si="10"/>
        <v>0.80531198703048468</v>
      </c>
      <c r="D56" s="26">
        <f t="shared" si="11"/>
        <v>1</v>
      </c>
      <c r="E56" s="26">
        <f t="shared" si="12"/>
        <v>1</v>
      </c>
      <c r="F56" s="26">
        <f t="shared" si="13"/>
        <v>1</v>
      </c>
      <c r="G56" s="26">
        <f t="shared" si="14"/>
        <v>1</v>
      </c>
      <c r="H56" s="31">
        <f t="shared" si="15"/>
        <v>0.46577898627168851</v>
      </c>
    </row>
    <row r="57" spans="1:8" ht="15.75" thickBot="1" x14ac:dyDescent="0.3">
      <c r="A57" s="18" t="s">
        <v>22</v>
      </c>
      <c r="B57" s="28">
        <f t="shared" si="9"/>
        <v>0.16028844198382053</v>
      </c>
      <c r="C57" s="28">
        <f t="shared" si="10"/>
        <v>1</v>
      </c>
      <c r="D57" s="28">
        <f t="shared" si="11"/>
        <v>0.75488009384732468</v>
      </c>
      <c r="E57" s="28">
        <f t="shared" si="12"/>
        <v>0.63957119919045458</v>
      </c>
      <c r="F57" s="28">
        <f t="shared" si="13"/>
        <v>0.24555426568793798</v>
      </c>
      <c r="G57" s="28">
        <f t="shared" si="14"/>
        <v>0.46404493114038559</v>
      </c>
      <c r="H57" s="33">
        <f t="shared" si="15"/>
        <v>0.16028844198382053</v>
      </c>
    </row>
    <row r="60" spans="1:8" x14ac:dyDescent="0.25">
      <c r="A60" s="19" t="s">
        <v>26</v>
      </c>
      <c r="B60" s="19"/>
      <c r="C60" s="19"/>
      <c r="D60" s="19"/>
      <c r="E60" s="19"/>
      <c r="F60" s="19"/>
    </row>
    <row r="61" spans="1:8" ht="15.75" thickBot="1" x14ac:dyDescent="0.3"/>
    <row r="62" spans="1:8" ht="30" x14ac:dyDescent="0.25">
      <c r="A62" s="35" t="s">
        <v>25</v>
      </c>
      <c r="B62" s="36" t="s">
        <v>28</v>
      </c>
      <c r="C62" s="36" t="s">
        <v>29</v>
      </c>
      <c r="D62" s="36" t="s">
        <v>30</v>
      </c>
      <c r="E62" s="36" t="s">
        <v>27</v>
      </c>
      <c r="F62" s="37" t="s">
        <v>33</v>
      </c>
    </row>
    <row r="63" spans="1:8" x14ac:dyDescent="0.25">
      <c r="A63" s="38">
        <f>H53</f>
        <v>0</v>
      </c>
      <c r="B63" s="34">
        <f>IF(A63&gt;0.5,1,0)</f>
        <v>0</v>
      </c>
      <c r="C63" s="34">
        <f>2/6*(ABS(A63-B63))</f>
        <v>0</v>
      </c>
      <c r="D63" s="34">
        <f>2/SQRT(6)*(SQRT((A63-B63)^2))</f>
        <v>0</v>
      </c>
      <c r="E63" s="34">
        <f>IF(A63&gt;0,(A63*LN(A63)),0)</f>
        <v>0</v>
      </c>
      <c r="F63" s="31">
        <f>IF(A63&gt;0,(A63/SUM(A$32:A$36))*LN(A63/SUM(A$32:A$36)),0)</f>
        <v>0</v>
      </c>
    </row>
    <row r="64" spans="1:8" x14ac:dyDescent="0.25">
      <c r="A64" s="38">
        <f t="shared" ref="A64:A67" si="16">H54</f>
        <v>0.56108278198927219</v>
      </c>
      <c r="B64" s="34">
        <f t="shared" ref="B64:B67" si="17">IF(A64&gt;0.5,1,0)</f>
        <v>1</v>
      </c>
      <c r="C64" s="34">
        <f>(ABS(A64-B64))</f>
        <v>0.43891721801072781</v>
      </c>
      <c r="D64" s="34">
        <f>(A64-B64)^2</f>
        <v>0.19264832426627676</v>
      </c>
      <c r="E64" s="34">
        <f t="shared" ref="E64:E67" si="18">IF(A64&gt;0,(A64*LN(A64)),0)</f>
        <v>-0.32424234624936077</v>
      </c>
      <c r="F64" s="31">
        <f>IF(A64&gt;0,(A64/SUM(A$32:A$36))*LN(A64/SUM(A$32:A$36)),0)</f>
        <v>-0.34905715737431248</v>
      </c>
    </row>
    <row r="65" spans="1:6" x14ac:dyDescent="0.25">
      <c r="A65" s="38">
        <f t="shared" si="16"/>
        <v>0.63957119919045458</v>
      </c>
      <c r="B65" s="34">
        <f t="shared" si="17"/>
        <v>1</v>
      </c>
      <c r="C65" s="34">
        <f>(ABS(A65-B65))</f>
        <v>0.36042880080954542</v>
      </c>
      <c r="D65" s="34">
        <f>(A65-B65)^2</f>
        <v>0.12990892045300698</v>
      </c>
      <c r="E65" s="34">
        <f t="shared" si="18"/>
        <v>-0.28586103454020245</v>
      </c>
      <c r="F65" s="31">
        <f>IF(A65&gt;0,(A65/SUM(A$32:A$36))*LN(A65/SUM(A$32:A$36)),0)</f>
        <v>-0.35958117317723692</v>
      </c>
    </row>
    <row r="66" spans="1:6" x14ac:dyDescent="0.25">
      <c r="A66" s="38">
        <f t="shared" si="16"/>
        <v>0.46577898627168851</v>
      </c>
      <c r="B66" s="34">
        <f t="shared" si="17"/>
        <v>0</v>
      </c>
      <c r="C66" s="34">
        <f>(ABS(A66-B66))</f>
        <v>0.46577898627168851</v>
      </c>
      <c r="D66" s="34">
        <f>(A66-B66)^2</f>
        <v>0.21695006405228179</v>
      </c>
      <c r="E66" s="34">
        <f t="shared" si="18"/>
        <v>-0.35587565643809616</v>
      </c>
      <c r="F66" s="31">
        <f>IF(A66&gt;0,(A66/SUM(A$32:A$36))*LN(A66/SUM(A$32:A$36)),0)</f>
        <v>-0.32943035618324934</v>
      </c>
    </row>
    <row r="67" spans="1:6" ht="15.75" thickBot="1" x14ac:dyDescent="0.3">
      <c r="A67" s="42">
        <f t="shared" si="16"/>
        <v>0.16028844198382053</v>
      </c>
      <c r="B67" s="43">
        <f t="shared" si="17"/>
        <v>0</v>
      </c>
      <c r="C67" s="43">
        <f>(ABS(A67-B67))</f>
        <v>0.16028844198382053</v>
      </c>
      <c r="D67" s="43">
        <f>(A67-B67)^2</f>
        <v>2.5692384633600601E-2</v>
      </c>
      <c r="E67" s="43">
        <f t="shared" si="18"/>
        <v>-0.29345292580874049</v>
      </c>
      <c r="F67" s="44">
        <f>IF(A67&gt;0,(A67/SUM(A$32:A$36))*LN(A67/SUM(A$32:A$36)),0)</f>
        <v>-0.19158086477931824</v>
      </c>
    </row>
    <row r="68" spans="1:6" x14ac:dyDescent="0.25">
      <c r="A68" s="45"/>
      <c r="B68" s="46" t="s">
        <v>31</v>
      </c>
      <c r="C68" s="47">
        <f>SUM(C63:C67)/5</f>
        <v>0.28508268941515646</v>
      </c>
      <c r="D68" s="47">
        <f>SQRT(SUM(D63:D67))/SQRT(5)</f>
        <v>0.33621412623658931</v>
      </c>
      <c r="E68" s="47"/>
      <c r="F68" s="48"/>
    </row>
    <row r="69" spans="1:6" ht="15.75" thickBot="1" x14ac:dyDescent="0.3">
      <c r="A69" s="39"/>
      <c r="B69" s="40" t="s">
        <v>32</v>
      </c>
      <c r="C69" s="41">
        <f>2*C68</f>
        <v>0.57016537883031293</v>
      </c>
      <c r="D69" s="41">
        <f>2*D68</f>
        <v>0.67242825247317861</v>
      </c>
      <c r="E69" s="41">
        <f>-1/LN(5)*SUM(E63:E67)</f>
        <v>0.78252907633550506</v>
      </c>
      <c r="F69" s="33">
        <f>-1/LN(5)*SUM(F63:F67)</f>
        <v>0.76402422362127997</v>
      </c>
    </row>
  </sheetData>
  <mergeCells count="5">
    <mergeCell ref="A9:G9"/>
    <mergeCell ref="A19:G19"/>
    <mergeCell ref="A29:F29"/>
    <mergeCell ref="A50:G50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Адаменко</dc:creator>
  <cp:lastModifiedBy>Игорь Адаменко</cp:lastModifiedBy>
  <dcterms:created xsi:type="dcterms:W3CDTF">2015-11-23T16:45:25Z</dcterms:created>
  <dcterms:modified xsi:type="dcterms:W3CDTF">2015-11-24T08:05:40Z</dcterms:modified>
</cp:coreProperties>
</file>