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975" windowHeight="11130" activeTab="1"/>
  </bookViews>
  <sheets>
    <sheet name="Bezier" sheetId="1" r:id="rId1"/>
    <sheet name="Moment" sheetId="3" r:id="rId2"/>
    <sheet name="Sheet3" sheetId="4" r:id="rId3"/>
  </sheets>
  <definedNames>
    <definedName name="p0.x">Bezier!$C$2</definedName>
    <definedName name="p0.y">Bezier!$D$2</definedName>
    <definedName name="p1.x">Bezier!$C$3</definedName>
    <definedName name="p1.y">Bezier!$D$3</definedName>
    <definedName name="p2.x">Bezier!$C$4</definedName>
    <definedName name="p2.y">Bezier!$D$4</definedName>
    <definedName name="p3.x">Bezier!$C$5</definedName>
    <definedName name="p3.y">Bezier!$D$5</definedName>
    <definedName name="t_">Bezier!$B:$B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35" s="1"/>
  <c r="D3"/>
  <c r="C2"/>
  <c r="K47" i="3"/>
  <c r="J47"/>
  <c r="I47"/>
  <c r="H47"/>
  <c r="G47"/>
  <c r="F47"/>
  <c r="E47"/>
  <c r="D47"/>
  <c r="C47"/>
  <c r="B47"/>
  <c r="K24"/>
  <c r="K26" s="1"/>
  <c r="J24"/>
  <c r="J26" s="1"/>
  <c r="I24"/>
  <c r="H24"/>
  <c r="G24"/>
  <c r="F24"/>
  <c r="F26" s="1"/>
  <c r="E24"/>
  <c r="D24"/>
  <c r="C24"/>
  <c r="C26" s="1"/>
  <c r="B24"/>
  <c r="B26" s="1"/>
  <c r="K35"/>
  <c r="J35"/>
  <c r="J37" s="1"/>
  <c r="I35"/>
  <c r="I37" s="1"/>
  <c r="H35"/>
  <c r="H37" s="1"/>
  <c r="G35"/>
  <c r="G37" s="1"/>
  <c r="F35"/>
  <c r="E35"/>
  <c r="D35"/>
  <c r="C35"/>
  <c r="B35"/>
  <c r="B37" s="1"/>
  <c r="C45"/>
  <c r="D45"/>
  <c r="E45"/>
  <c r="F45"/>
  <c r="G45"/>
  <c r="H45"/>
  <c r="I45"/>
  <c r="J45"/>
  <c r="K45"/>
  <c r="B45"/>
  <c r="K37"/>
  <c r="F37"/>
  <c r="E37"/>
  <c r="D37"/>
  <c r="C37"/>
  <c r="D26"/>
  <c r="E26"/>
  <c r="G26"/>
  <c r="H26"/>
  <c r="I26"/>
  <c r="E42"/>
  <c r="F42"/>
  <c r="G42"/>
  <c r="D43"/>
  <c r="E43"/>
  <c r="G43"/>
  <c r="B44"/>
  <c r="B43"/>
  <c r="B42"/>
  <c r="C32"/>
  <c r="G32"/>
  <c r="H32"/>
  <c r="K32"/>
  <c r="G33"/>
  <c r="H33"/>
  <c r="E34"/>
  <c r="F34"/>
  <c r="H34"/>
  <c r="J34"/>
  <c r="B33"/>
  <c r="B32"/>
  <c r="C21"/>
  <c r="D21"/>
  <c r="E21"/>
  <c r="I21"/>
  <c r="K21"/>
  <c r="C22"/>
  <c r="D22"/>
  <c r="E22"/>
  <c r="H22"/>
  <c r="J22"/>
  <c r="G23"/>
  <c r="H23"/>
  <c r="I23"/>
  <c r="J23"/>
  <c r="J9"/>
  <c r="J42" s="1"/>
  <c r="I9"/>
  <c r="I42" s="1"/>
  <c r="F9"/>
  <c r="F32" s="1"/>
  <c r="G9"/>
  <c r="G21" s="1"/>
  <c r="D9"/>
  <c r="D42" s="1"/>
  <c r="C9"/>
  <c r="C42" s="1"/>
  <c r="E9"/>
  <c r="E32" s="1"/>
  <c r="K9"/>
  <c r="K42" s="1"/>
  <c r="K10"/>
  <c r="K43" s="1"/>
  <c r="K11"/>
  <c r="K44" s="1"/>
  <c r="H9"/>
  <c r="H21" s="1"/>
  <c r="H10"/>
  <c r="H43" s="1"/>
  <c r="J10"/>
  <c r="J33" s="1"/>
  <c r="H11"/>
  <c r="H44" s="1"/>
  <c r="J11"/>
  <c r="J44" s="1"/>
  <c r="E10"/>
  <c r="E33" s="1"/>
  <c r="F10"/>
  <c r="F33" s="1"/>
  <c r="I10"/>
  <c r="I33" s="1"/>
  <c r="E11"/>
  <c r="E23" s="1"/>
  <c r="F11"/>
  <c r="F23" s="1"/>
  <c r="I11"/>
  <c r="I34" s="1"/>
  <c r="C10"/>
  <c r="C43" s="1"/>
  <c r="D10"/>
  <c r="D33" s="1"/>
  <c r="G10"/>
  <c r="G22" s="1"/>
  <c r="C11"/>
  <c r="C44" s="1"/>
  <c r="D11"/>
  <c r="D34" s="1"/>
  <c r="G11"/>
  <c r="G44" s="1"/>
  <c r="B11"/>
  <c r="B34" s="1"/>
  <c r="B10"/>
  <c r="B22" s="1"/>
  <c r="B9"/>
  <c r="B21" s="1"/>
  <c r="C3" i="1" l="1"/>
  <c r="C10" s="1"/>
  <c r="C6"/>
  <c r="C4"/>
  <c r="D6"/>
  <c r="F13"/>
  <c r="D17"/>
  <c r="F14"/>
  <c r="F10"/>
  <c r="D27"/>
  <c r="F16"/>
  <c r="D36"/>
  <c r="F37" s="1"/>
  <c r="D29"/>
  <c r="D21"/>
  <c r="D13"/>
  <c r="F26"/>
  <c r="F18"/>
  <c r="F30"/>
  <c r="D26"/>
  <c r="F23"/>
  <c r="D11"/>
  <c r="D28"/>
  <c r="F17"/>
  <c r="D30"/>
  <c r="D22"/>
  <c r="D14"/>
  <c r="F27"/>
  <c r="F19"/>
  <c r="F11"/>
  <c r="D25"/>
  <c r="F22"/>
  <c r="D18"/>
  <c r="F24"/>
  <c r="D20"/>
  <c r="F25"/>
  <c r="D10"/>
  <c r="D23"/>
  <c r="D15"/>
  <c r="F28"/>
  <c r="F20"/>
  <c r="F12"/>
  <c r="F15"/>
  <c r="D19"/>
  <c r="D12"/>
  <c r="D24"/>
  <c r="D16"/>
  <c r="F29"/>
  <c r="F21"/>
  <c r="J21" i="3"/>
  <c r="D44"/>
  <c r="G34"/>
  <c r="I32"/>
  <c r="E44"/>
  <c r="K22"/>
  <c r="J32"/>
  <c r="K33"/>
  <c r="C33"/>
  <c r="D32"/>
  <c r="I43"/>
  <c r="F22"/>
  <c r="K34"/>
  <c r="C34"/>
  <c r="I44"/>
  <c r="J43"/>
  <c r="I22"/>
  <c r="F43"/>
  <c r="F44"/>
  <c r="H42"/>
  <c r="K23"/>
  <c r="C23"/>
  <c r="B23"/>
  <c r="D23"/>
  <c r="F21"/>
  <c r="C30" i="1" l="1"/>
  <c r="E29"/>
  <c r="H29" s="1"/>
  <c r="C13"/>
  <c r="C11"/>
  <c r="E21"/>
  <c r="H21" s="1"/>
  <c r="C35"/>
  <c r="E20"/>
  <c r="H20" s="1"/>
  <c r="E26"/>
  <c r="C36"/>
  <c r="E28"/>
  <c r="H28" s="1"/>
  <c r="G2"/>
  <c r="C24"/>
  <c r="C29"/>
  <c r="E12"/>
  <c r="H12" s="1"/>
  <c r="C23"/>
  <c r="C16"/>
  <c r="E18"/>
  <c r="H18" s="1"/>
  <c r="C21"/>
  <c r="C28"/>
  <c r="C22"/>
  <c r="C15"/>
  <c r="E23"/>
  <c r="H23" s="1"/>
  <c r="C20"/>
  <c r="E14"/>
  <c r="E24"/>
  <c r="H24" s="1"/>
  <c r="C17"/>
  <c r="E25"/>
  <c r="H25" s="1"/>
  <c r="E10"/>
  <c r="H10" s="1"/>
  <c r="C25"/>
  <c r="C14"/>
  <c r="E17"/>
  <c r="H17" s="1"/>
  <c r="E30"/>
  <c r="H30" s="1"/>
  <c r="E16"/>
  <c r="H16" s="1"/>
  <c r="C27"/>
  <c r="E19"/>
  <c r="H19" s="1"/>
  <c r="G3"/>
  <c r="G4" s="1"/>
  <c r="G6" s="1"/>
  <c r="E15"/>
  <c r="H15" s="1"/>
  <c r="E13"/>
  <c r="H13" s="1"/>
  <c r="C12"/>
  <c r="C26"/>
  <c r="E27"/>
  <c r="H27" s="1"/>
  <c r="E22"/>
  <c r="H22" s="1"/>
  <c r="C18"/>
  <c r="C19"/>
  <c r="E11"/>
  <c r="H11" s="1"/>
  <c r="G32"/>
  <c r="H26"/>
  <c r="H14"/>
  <c r="G37" l="1"/>
  <c r="G12"/>
  <c r="G28"/>
  <c r="G23"/>
  <c r="G14"/>
  <c r="G25"/>
  <c r="G29"/>
  <c r="G11"/>
  <c r="G10"/>
  <c r="G22"/>
  <c r="G24"/>
  <c r="G17"/>
  <c r="G26"/>
  <c r="G13"/>
  <c r="G16"/>
  <c r="G30"/>
  <c r="G18"/>
  <c r="G19"/>
  <c r="G21"/>
  <c r="G27"/>
  <c r="G15"/>
  <c r="G20"/>
  <c r="L37" l="1"/>
  <c r="H37"/>
  <c r="J37"/>
  <c r="K37"/>
  <c r="O37" l="1"/>
  <c r="I37"/>
  <c r="E35" s="1"/>
  <c r="M37"/>
  <c r="N37"/>
  <c r="B39"/>
  <c r="B37" l="1"/>
  <c r="D37" s="1"/>
  <c r="D39"/>
  <c r="C39"/>
  <c r="B38"/>
  <c r="C38" s="1"/>
  <c r="C37" l="1"/>
  <c r="E37" s="1"/>
  <c r="E39"/>
  <c r="D38"/>
  <c r="E38" s="1"/>
</calcChain>
</file>

<file path=xl/sharedStrings.xml><?xml version="1.0" encoding="utf-8"?>
<sst xmlns="http://schemas.openxmlformats.org/spreadsheetml/2006/main" count="149" uniqueCount="40">
  <si>
    <t>p0</t>
  </si>
  <si>
    <t>x</t>
  </si>
  <si>
    <t>y</t>
  </si>
  <si>
    <t>p1</t>
  </si>
  <si>
    <t>p2</t>
  </si>
  <si>
    <t>p3</t>
  </si>
  <si>
    <t>t</t>
  </si>
  <si>
    <t>tangent to line</t>
  </si>
  <si>
    <t>B(t)</t>
  </si>
  <si>
    <t>B'(t)</t>
  </si>
  <si>
    <t>Area</t>
  </si>
  <si>
    <t>x0</t>
  </si>
  <si>
    <t>x1</t>
  </si>
  <si>
    <t>x2</t>
  </si>
  <si>
    <t>x3</t>
  </si>
  <si>
    <t>n</t>
  </si>
  <si>
    <t>x^2</t>
  </si>
  <si>
    <t>y'</t>
  </si>
  <si>
    <t>(y1-y0)</t>
  </si>
  <si>
    <t>(y2-y1)</t>
  </si>
  <si>
    <t>(y3-y2)</t>
  </si>
  <si>
    <t>denom</t>
  </si>
  <si>
    <t>M_y</t>
  </si>
  <si>
    <t>xBar</t>
  </si>
  <si>
    <t>Volume</t>
  </si>
  <si>
    <t>(1-t)^n</t>
  </si>
  <si>
    <t>t^m</t>
  </si>
  <si>
    <t>f</t>
  </si>
  <si>
    <t>f/denom</t>
  </si>
  <si>
    <t>as fraction</t>
  </si>
  <si>
    <t>B'(t) . Tangent</t>
  </si>
  <si>
    <t>B(t) . Tangent</t>
  </si>
  <si>
    <t>m</t>
  </si>
  <si>
    <t>a</t>
  </si>
  <si>
    <t>b</t>
  </si>
  <si>
    <t>c</t>
  </si>
  <si>
    <t>b^2-ac</t>
  </si>
  <si>
    <t>-a+2b-c</t>
  </si>
  <si>
    <t>-a+b</t>
  </si>
  <si>
    <t>&lt;- integrate t^m (1-t)^n dt, t=0..1   -&gt;  1/denom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</si>
</sst>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Bezier!$C$10:$C$30</c:f>
              <c:numCache>
                <c:formatCode>General</c:formatCode>
                <c:ptCount val="21"/>
                <c:pt idx="0">
                  <c:v>1.25</c:v>
                </c:pt>
                <c:pt idx="1">
                  <c:v>1.2466999999999999</c:v>
                </c:pt>
                <c:pt idx="2">
                  <c:v>1.2371000000000001</c:v>
                </c:pt>
                <c:pt idx="3">
                  <c:v>1.2216499999999999</c:v>
                </c:pt>
                <c:pt idx="4">
                  <c:v>1.2008000000000003</c:v>
                </c:pt>
                <c:pt idx="5">
                  <c:v>1.175</c:v>
                </c:pt>
                <c:pt idx="6">
                  <c:v>1.1446999999999998</c:v>
                </c:pt>
                <c:pt idx="7">
                  <c:v>1.1103500000000002</c:v>
                </c:pt>
                <c:pt idx="8">
                  <c:v>1.0724</c:v>
                </c:pt>
                <c:pt idx="9">
                  <c:v>1.0313000000000001</c:v>
                </c:pt>
                <c:pt idx="10">
                  <c:v>0.98750000000000004</c:v>
                </c:pt>
                <c:pt idx="11">
                  <c:v>0.9414499999999999</c:v>
                </c:pt>
                <c:pt idx="12">
                  <c:v>0.89360000000000006</c:v>
                </c:pt>
                <c:pt idx="13">
                  <c:v>0.84440000000000004</c:v>
                </c:pt>
                <c:pt idx="14">
                  <c:v>0.79430000000000001</c:v>
                </c:pt>
                <c:pt idx="15">
                  <c:v>0.74375000000000002</c:v>
                </c:pt>
                <c:pt idx="16">
                  <c:v>0.69320000000000004</c:v>
                </c:pt>
                <c:pt idx="17">
                  <c:v>0.6431</c:v>
                </c:pt>
                <c:pt idx="18">
                  <c:v>0.59389999999999998</c:v>
                </c:pt>
                <c:pt idx="19">
                  <c:v>0.54605000000000004</c:v>
                </c:pt>
                <c:pt idx="20">
                  <c:v>0.5</c:v>
                </c:pt>
              </c:numCache>
            </c:numRef>
          </c:xVal>
          <c:yVal>
            <c:numRef>
              <c:f>Bezier!$D$10:$D$30</c:f>
              <c:numCache>
                <c:formatCode>General</c:formatCode>
                <c:ptCount val="21"/>
                <c:pt idx="0">
                  <c:v>-0.5</c:v>
                </c:pt>
                <c:pt idx="1">
                  <c:v>-0.43859999999999988</c:v>
                </c:pt>
                <c:pt idx="2">
                  <c:v>-0.37480000000000002</c:v>
                </c:pt>
                <c:pt idx="3">
                  <c:v>-0.30919999999999997</c:v>
                </c:pt>
                <c:pt idx="4">
                  <c:v>-0.24240000000000003</c:v>
                </c:pt>
                <c:pt idx="5">
                  <c:v>-0.17499999999999999</c:v>
                </c:pt>
                <c:pt idx="6">
                  <c:v>-0.10759999999999995</c:v>
                </c:pt>
                <c:pt idx="7">
                  <c:v>-4.0800000000000031E-2</c:v>
                </c:pt>
                <c:pt idx="8">
                  <c:v>2.4800000000000023E-2</c:v>
                </c:pt>
                <c:pt idx="9">
                  <c:v>8.8600000000000012E-2</c:v>
                </c:pt>
                <c:pt idx="10">
                  <c:v>0.15000000000000002</c:v>
                </c:pt>
                <c:pt idx="11">
                  <c:v>0.20840000000000009</c:v>
                </c:pt>
                <c:pt idx="12">
                  <c:v>0.26319999999999999</c:v>
                </c:pt>
                <c:pt idx="13">
                  <c:v>0.31380000000000008</c:v>
                </c:pt>
                <c:pt idx="14">
                  <c:v>0.35959999999999992</c:v>
                </c:pt>
                <c:pt idx="15">
                  <c:v>0.4</c:v>
                </c:pt>
                <c:pt idx="16">
                  <c:v>0.43440000000000006</c:v>
                </c:pt>
                <c:pt idx="17">
                  <c:v>0.46219999999999994</c:v>
                </c:pt>
                <c:pt idx="18">
                  <c:v>0.48280000000000001</c:v>
                </c:pt>
                <c:pt idx="19">
                  <c:v>0.49559999999999998</c:v>
                </c:pt>
                <c:pt idx="20">
                  <c:v>0.5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Bezier!$B$10:$B$30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Bezier!$G$10:$G$30</c:f>
              <c:numCache>
                <c:formatCode>General</c:formatCode>
                <c:ptCount val="21"/>
                <c:pt idx="0">
                  <c:v>0</c:v>
                </c:pt>
                <c:pt idx="1">
                  <c:v>-5.7000000000000162E-2</c:v>
                </c:pt>
                <c:pt idx="2">
                  <c:v>-0.1080000000000001</c:v>
                </c:pt>
                <c:pt idx="3">
                  <c:v>-0.15300000000000002</c:v>
                </c:pt>
                <c:pt idx="4">
                  <c:v>-0.19200000000000061</c:v>
                </c:pt>
                <c:pt idx="5">
                  <c:v>-0.22500000000000009</c:v>
                </c:pt>
                <c:pt idx="6">
                  <c:v>-0.252</c:v>
                </c:pt>
                <c:pt idx="7">
                  <c:v>-0.27300000000000035</c:v>
                </c:pt>
                <c:pt idx="8">
                  <c:v>-0.28800000000000003</c:v>
                </c:pt>
                <c:pt idx="9">
                  <c:v>-0.29700000000000015</c:v>
                </c:pt>
                <c:pt idx="10">
                  <c:v>-0.30000000000000027</c:v>
                </c:pt>
                <c:pt idx="11">
                  <c:v>-0.29700000000000015</c:v>
                </c:pt>
                <c:pt idx="12">
                  <c:v>-0.28800000000000026</c:v>
                </c:pt>
                <c:pt idx="13">
                  <c:v>-0.27300000000000013</c:v>
                </c:pt>
                <c:pt idx="14">
                  <c:v>-0.252</c:v>
                </c:pt>
                <c:pt idx="15">
                  <c:v>-0.22500000000000009</c:v>
                </c:pt>
                <c:pt idx="16">
                  <c:v>-0.19200000000000017</c:v>
                </c:pt>
                <c:pt idx="17">
                  <c:v>-0.15300000000000002</c:v>
                </c:pt>
                <c:pt idx="18">
                  <c:v>-0.1080000000000001</c:v>
                </c:pt>
                <c:pt idx="19">
                  <c:v>-5.7000000000000162E-2</c:v>
                </c:pt>
                <c:pt idx="20">
                  <c:v>0</c:v>
                </c:pt>
              </c:numCache>
            </c:numRef>
          </c:yVal>
        </c:ser>
        <c:ser>
          <c:idx val="2"/>
          <c:order val="2"/>
          <c:tx>
            <c:v>C1</c:v>
          </c:tx>
          <c:spPr>
            <a:ln w="190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Bezier!$C$2:$C$3</c:f>
              <c:numCache>
                <c:formatCode>General</c:formatCode>
                <c:ptCount val="2"/>
                <c:pt idx="0">
                  <c:v>1.25</c:v>
                </c:pt>
                <c:pt idx="1">
                  <c:v>1.25</c:v>
                </c:pt>
              </c:numCache>
            </c:numRef>
          </c:xVal>
          <c:yVal>
            <c:numRef>
              <c:f>Bezier!$D$2:$D$3</c:f>
              <c:numCache>
                <c:formatCode>General</c:formatCode>
                <c:ptCount val="2"/>
                <c:pt idx="0">
                  <c:v>-0.5</c:v>
                </c:pt>
                <c:pt idx="1">
                  <c:v>-9.9999999999999978E-2</c:v>
                </c:pt>
              </c:numCache>
            </c:numRef>
          </c:yVal>
        </c:ser>
        <c:ser>
          <c:idx val="3"/>
          <c:order val="3"/>
          <c:tx>
            <c:v>C2</c:v>
          </c:tx>
          <c:spPr>
            <a:ln w="19050" cap="rnd">
              <a:solidFill>
                <a:srgbClr val="FF0000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Bezier!$C$4:$C$5</c:f>
              <c:numCache>
                <c:formatCode>General</c:formatCode>
                <c:ptCount val="2"/>
                <c:pt idx="0">
                  <c:v>0.8</c:v>
                </c:pt>
                <c:pt idx="1">
                  <c:v>0.5</c:v>
                </c:pt>
              </c:numCache>
            </c:numRef>
          </c:xVal>
          <c:yVal>
            <c:numRef>
              <c:f>Bezier!$D$4:$D$5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</c:ser>
        <c:axId val="58019840"/>
        <c:axId val="64590592"/>
      </c:scatterChart>
      <c:valAx>
        <c:axId val="58019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592"/>
        <c:crosses val="autoZero"/>
        <c:crossBetween val="midCat"/>
      </c:valAx>
      <c:valAx>
        <c:axId val="645905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152400</xdr:rowOff>
    </xdr:from>
    <xdr:to>
      <xdr:col>14</xdr:col>
      <xdr:colOff>459975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B37" sqref="B37"/>
    </sheetView>
  </sheetViews>
  <sheetFormatPr defaultRowHeight="15"/>
  <sheetData>
    <row r="1" spans="1:8">
      <c r="C1" t="s">
        <v>1</v>
      </c>
      <c r="D1" t="s">
        <v>2</v>
      </c>
    </row>
    <row r="2" spans="1:8">
      <c r="A2" t="s">
        <v>0</v>
      </c>
      <c r="C2">
        <f>1.25</f>
        <v>1.25</v>
      </c>
      <c r="D2">
        <v>-0.5</v>
      </c>
      <c r="F2" t="s">
        <v>10</v>
      </c>
      <c r="G2" s="5">
        <f>((p1.y-p0.y)*(10*p0.x+6*p1.x+3*p2.x+p3.x)+(p2.y-p1.y)*(4*p0.x+6*p1.x+6*p2.x+4*p3.x)+(p3.y-p2.y)*(1*p0.x+3*p1.x+6*p2.x+10*p3.x))/20</f>
        <v>1.0370000000000001</v>
      </c>
    </row>
    <row r="3" spans="1:8">
      <c r="A3" t="s">
        <v>3</v>
      </c>
      <c r="C3">
        <f>(1*(p0.x-p3.x)+p3.x)</f>
        <v>1.25</v>
      </c>
      <c r="D3">
        <f>0.6*(p0.y-p3.y)+p3.y</f>
        <v>-9.9999999999999978E-2</v>
      </c>
      <c r="F3" t="s">
        <v>22</v>
      </c>
      <c r="G3">
        <f>1/2*((p1.y-p0.y)*(1/3* p0.x^2 + 1/4* p0.x*p1.x + 1/14* p0.x*p2.x + 3/28* p1.x^2+ 3/28 * p1.x*p2.x + 1/84 * p0.x*p3.x + 3/70 * p2.x^2 + 1/35 * p1.x*p3.x + 1/28 * p2.x*p3.x + 1/84 * p3.x^2) +
  (p2.y-p1.y)*(1/12* p0.x^2 + 1/7* p0.x*p1.x + 1/14* p0.x*p2.x + 3/28* p1.x^2+ 6/35 * p1.x*p2.x + 2/105 * p0.x*p3.x + 3/28 * p2.x^2 + 1/14 * p1.x*p3.x + 1/7 * p2.x*p3.x + 1/12 * p3.x^2) +
  (p3.y-p2.y)*(1/84* p0.x^2 + 1/28* p0.x*p1.x + 1/35* p0.x*p2.x + 3/70* p1.x^2+ 3/28 * p1.x*p2.x + 1/84 * p0.x*p3.x + 3/28 * p2.x^2 + 1/14 * p1.x*p3.x + 1/4 * p2.x*p3.x + 1/3 * p3.x^2))</f>
        <v>0.5555214285714285</v>
      </c>
    </row>
    <row r="4" spans="1:8">
      <c r="A4" t="s">
        <v>4</v>
      </c>
      <c r="C4">
        <f>(0.4*(p0.x-p3.x)+p3.x)</f>
        <v>0.8</v>
      </c>
      <c r="D4">
        <f>0*(p0.y-p3.y)+p3.y</f>
        <v>0.5</v>
      </c>
      <c r="F4" t="s">
        <v>23</v>
      </c>
      <c r="G4">
        <f>G3/G2</f>
        <v>0.53570050971208139</v>
      </c>
    </row>
    <row r="5" spans="1:8">
      <c r="A5" t="s">
        <v>5</v>
      </c>
      <c r="C5">
        <v>0.5</v>
      </c>
      <c r="D5">
        <v>0.5</v>
      </c>
    </row>
    <row r="6" spans="1:8">
      <c r="A6" t="s">
        <v>7</v>
      </c>
      <c r="C6">
        <f>(-D5+D2)/SQRT(SUMSQ(-$D$5-$D$2, $C$5-$C$2))</f>
        <v>-1.3333333333333333</v>
      </c>
      <c r="D6">
        <f>(C5-C2)/SQRT(SUMSQ(-$D$5-$D$2, $C$5-$C$2))</f>
        <v>-1</v>
      </c>
      <c r="F6" t="s">
        <v>24</v>
      </c>
      <c r="G6">
        <f>2*PI()*G4*G2</f>
        <v>3.4904440778234131</v>
      </c>
    </row>
    <row r="8" spans="1:8" s="2" customFormat="1">
      <c r="C8" s="3" t="s">
        <v>8</v>
      </c>
      <c r="D8" s="3"/>
      <c r="E8" s="3" t="s">
        <v>9</v>
      </c>
      <c r="F8" s="3"/>
    </row>
    <row r="9" spans="1:8" s="1" customFormat="1">
      <c r="B9" s="1" t="s">
        <v>6</v>
      </c>
      <c r="C9" s="1" t="s">
        <v>1</v>
      </c>
      <c r="D9" s="1" t="s">
        <v>2</v>
      </c>
      <c r="E9" s="1" t="s">
        <v>1</v>
      </c>
      <c r="F9" s="1" t="s">
        <v>2</v>
      </c>
      <c r="G9" s="2" t="s">
        <v>31</v>
      </c>
      <c r="H9" s="1" t="s">
        <v>30</v>
      </c>
    </row>
    <row r="10" spans="1:8">
      <c r="B10">
        <v>0</v>
      </c>
      <c r="C10">
        <f>(1-t_)^3*p0.x+3*(1-t_)^2*t_*p1.x+3*(1-t_)*t_^2*p2.x+t_^3*p3.x</f>
        <v>1.25</v>
      </c>
      <c r="D10">
        <f>(1-t_)^3*p0.y+3*(1-t_)^2*t_*p1.y+3*(1-t_)*t_^2*p2.y+t_^3*p3.y</f>
        <v>-0.5</v>
      </c>
      <c r="E10">
        <f>3*(1-t_)^2*(p1.x-p0.x)+6*(1-t_)*t_*(p2.x-p1.x)+3*t_^2*(p3.x-p2.x)</f>
        <v>0</v>
      </c>
      <c r="F10">
        <f>3*(1-t_)^2*(p1.y-p0.y)+6*(1-t_)*t_*(p2.y-p1.y)+3*t_^2*(p3.y-p2.y)</f>
        <v>1.2000000000000002</v>
      </c>
      <c r="G10">
        <f>($C$6*$C10+$D$6*$D10)-G$32</f>
        <v>0</v>
      </c>
      <c r="H10">
        <f>($C$6*$E10+$D$6*$F10)</f>
        <v>-1.2000000000000002</v>
      </c>
    </row>
    <row r="11" spans="1:8">
      <c r="B11">
        <v>0.05</v>
      </c>
      <c r="C11">
        <f>(1-t_)^3*p0.x+3*(1-t_)^2*t_*p1.x+3*(1-t_)*t_^2*p2.x+t_^3*p3.x</f>
        <v>1.2466999999999999</v>
      </c>
      <c r="D11">
        <f>(1-t_)^3*p0.y+3*(1-t_)^2*t_*p1.y+3*(1-t_)*t_^2*p2.y+t_^3*p3.y</f>
        <v>-0.43859999999999988</v>
      </c>
      <c r="E11">
        <f>3*(1-t_)^2*(p1.x-p0.x)+6*(1-t_)*t_*(p2.x-p1.x)+3*t_^2*(p3.x-p2.x)</f>
        <v>-0.13049999999999998</v>
      </c>
      <c r="F11">
        <f>3*(1-t_)^2*(p1.y-p0.y)+6*(1-t_)*t_*(p2.y-p1.y)+3*t_^2*(p3.y-p2.y)</f>
        <v>1.254</v>
      </c>
      <c r="G11">
        <f>($C$6*$C11+$D$6*$D11)-G$32</f>
        <v>-5.7000000000000162E-2</v>
      </c>
      <c r="H11">
        <f>($C$6*$E11+$D$6*$F11)</f>
        <v>-1.08</v>
      </c>
    </row>
    <row r="12" spans="1:8">
      <c r="B12">
        <v>0.1</v>
      </c>
      <c r="C12">
        <f>(1-t_)^3*p0.x+3*(1-t_)^2*t_*p1.x+3*(1-t_)*t_^2*p2.x+t_^3*p3.x</f>
        <v>1.2371000000000001</v>
      </c>
      <c r="D12">
        <f>(1-t_)^3*p0.y+3*(1-t_)^2*t_*p1.y+3*(1-t_)*t_^2*p2.y+t_^3*p3.y</f>
        <v>-0.37480000000000002</v>
      </c>
      <c r="E12">
        <f>3*(1-t_)^2*(p1.x-p0.x)+6*(1-t_)*t_*(p2.x-p1.x)+3*t_^2*(p3.x-p2.x)</f>
        <v>-0.252</v>
      </c>
      <c r="F12">
        <f>3*(1-t_)^2*(p1.y-p0.y)+6*(1-t_)*t_*(p2.y-p1.y)+3*t_^2*(p3.y-p2.y)</f>
        <v>1.296</v>
      </c>
      <c r="G12">
        <f>($C$6*$C12+$D$6*$D12)-G$32</f>
        <v>-0.1080000000000001</v>
      </c>
      <c r="H12">
        <f>($C$6*$E12+$D$6*$F12)</f>
        <v>-0.96000000000000008</v>
      </c>
    </row>
    <row r="13" spans="1:8">
      <c r="B13">
        <v>0.15</v>
      </c>
      <c r="C13">
        <f>(1-t_)^3*p0.x+3*(1-t_)^2*t_*p1.x+3*(1-t_)*t_^2*p2.x+t_^3*p3.x</f>
        <v>1.2216499999999999</v>
      </c>
      <c r="D13">
        <f>(1-t_)^3*p0.y+3*(1-t_)^2*t_*p1.y+3*(1-t_)*t_^2*p2.y+t_^3*p3.y</f>
        <v>-0.30919999999999997</v>
      </c>
      <c r="E13">
        <f>3*(1-t_)^2*(p1.x-p0.x)+6*(1-t_)*t_*(p2.x-p1.x)+3*t_^2*(p3.x-p2.x)</f>
        <v>-0.36449999999999994</v>
      </c>
      <c r="F13">
        <f>3*(1-t_)^2*(p1.y-p0.y)+6*(1-t_)*t_*(p2.y-p1.y)+3*t_^2*(p3.y-p2.y)</f>
        <v>1.3259999999999998</v>
      </c>
      <c r="G13">
        <f>($C$6*$C13+$D$6*$D13)-G$32</f>
        <v>-0.15300000000000002</v>
      </c>
      <c r="H13">
        <f>($C$6*$E13+$D$6*$F13)</f>
        <v>-0.84</v>
      </c>
    </row>
    <row r="14" spans="1:8">
      <c r="B14">
        <v>0.2</v>
      </c>
      <c r="C14">
        <f>(1-t_)^3*p0.x+3*(1-t_)^2*t_*p1.x+3*(1-t_)*t_^2*p2.x+t_^3*p3.x</f>
        <v>1.2008000000000003</v>
      </c>
      <c r="D14">
        <f>(1-t_)^3*p0.y+3*(1-t_)^2*t_*p1.y+3*(1-t_)*t_^2*p2.y+t_^3*p3.y</f>
        <v>-0.24240000000000003</v>
      </c>
      <c r="E14">
        <f>3*(1-t_)^2*(p1.x-p0.x)+6*(1-t_)*t_*(p2.x-p1.x)+3*t_^2*(p3.x-p2.x)</f>
        <v>-0.46800000000000008</v>
      </c>
      <c r="F14">
        <f>3*(1-t_)^2*(p1.y-p0.y)+6*(1-t_)*t_*(p2.y-p1.y)+3*t_^2*(p3.y-p2.y)</f>
        <v>1.3440000000000003</v>
      </c>
      <c r="G14">
        <f>($C$6*$C14+$D$6*$D14)-G$32</f>
        <v>-0.19200000000000061</v>
      </c>
      <c r="H14">
        <f>($C$6*$E14+$D$6*$F14)</f>
        <v>-0.7200000000000002</v>
      </c>
    </row>
    <row r="15" spans="1:8">
      <c r="B15">
        <v>0.25</v>
      </c>
      <c r="C15">
        <f>(1-t_)^3*p0.x+3*(1-t_)^2*t_*p1.x+3*(1-t_)*t_^2*p2.x+t_^3*p3.x</f>
        <v>1.175</v>
      </c>
      <c r="D15">
        <f>(1-t_)^3*p0.y+3*(1-t_)^2*t_*p1.y+3*(1-t_)*t_^2*p2.y+t_^3*p3.y</f>
        <v>-0.17499999999999999</v>
      </c>
      <c r="E15">
        <f>3*(1-t_)^2*(p1.x-p0.x)+6*(1-t_)*t_*(p2.x-p1.x)+3*t_^2*(p3.x-p2.x)</f>
        <v>-0.5625</v>
      </c>
      <c r="F15">
        <f>3*(1-t_)^2*(p1.y-p0.y)+6*(1-t_)*t_*(p2.y-p1.y)+3*t_^2*(p3.y-p2.y)</f>
        <v>1.35</v>
      </c>
      <c r="G15">
        <f>($C$6*$C15+$D$6*$D15)-G$32</f>
        <v>-0.22500000000000009</v>
      </c>
      <c r="H15">
        <f>($C$6*$E15+$D$6*$F15)</f>
        <v>-0.60000000000000009</v>
      </c>
    </row>
    <row r="16" spans="1:8">
      <c r="B16">
        <v>0.3</v>
      </c>
      <c r="C16">
        <f>(1-t_)^3*p0.x+3*(1-t_)^2*t_*p1.x+3*(1-t_)*t_^2*p2.x+t_^3*p3.x</f>
        <v>1.1446999999999998</v>
      </c>
      <c r="D16">
        <f>(1-t_)^3*p0.y+3*(1-t_)^2*t_*p1.y+3*(1-t_)*t_^2*p2.y+t_^3*p3.y</f>
        <v>-0.10759999999999995</v>
      </c>
      <c r="E16">
        <f>3*(1-t_)^2*(p1.x-p0.x)+6*(1-t_)*t_*(p2.x-p1.x)+3*t_^2*(p3.x-p2.x)</f>
        <v>-0.64799999999999991</v>
      </c>
      <c r="F16">
        <f>3*(1-t_)^2*(p1.y-p0.y)+6*(1-t_)*t_*(p2.y-p1.y)+3*t_^2*(p3.y-p2.y)</f>
        <v>1.3439999999999999</v>
      </c>
      <c r="G16">
        <f>($C$6*$C16+$D$6*$D16)-G$32</f>
        <v>-0.252</v>
      </c>
      <c r="H16">
        <f>($C$6*$E16+$D$6*$F16)</f>
        <v>-0.48</v>
      </c>
    </row>
    <row r="17" spans="2:8">
      <c r="B17">
        <v>0.35</v>
      </c>
      <c r="C17">
        <f>(1-t_)^3*p0.x+3*(1-t_)^2*t_*p1.x+3*(1-t_)*t_^2*p2.x+t_^3*p3.x</f>
        <v>1.1103500000000002</v>
      </c>
      <c r="D17">
        <f>(1-t_)^3*p0.y+3*(1-t_)^2*t_*p1.y+3*(1-t_)*t_^2*p2.y+t_^3*p3.y</f>
        <v>-4.0800000000000031E-2</v>
      </c>
      <c r="E17">
        <f>3*(1-t_)^2*(p1.x-p0.x)+6*(1-t_)*t_*(p2.x-p1.x)+3*t_^2*(p3.x-p2.x)</f>
        <v>-0.72449999999999992</v>
      </c>
      <c r="F17">
        <f>3*(1-t_)^2*(p1.y-p0.y)+6*(1-t_)*t_*(p2.y-p1.y)+3*t_^2*(p3.y-p2.y)</f>
        <v>1.3260000000000001</v>
      </c>
      <c r="G17">
        <f>($C$6*$C17+$D$6*$D17)-G$32</f>
        <v>-0.27300000000000035</v>
      </c>
      <c r="H17">
        <f>($C$6*$E17+$D$6*$F17)</f>
        <v>-0.36000000000000021</v>
      </c>
    </row>
    <row r="18" spans="2:8">
      <c r="B18">
        <v>0.4</v>
      </c>
      <c r="C18">
        <f>(1-t_)^3*p0.x+3*(1-t_)^2*t_*p1.x+3*(1-t_)*t_^2*p2.x+t_^3*p3.x</f>
        <v>1.0724</v>
      </c>
      <c r="D18">
        <f>(1-t_)^3*p0.y+3*(1-t_)^2*t_*p1.y+3*(1-t_)*t_^2*p2.y+t_^3*p3.y</f>
        <v>2.4800000000000023E-2</v>
      </c>
      <c r="E18">
        <f>3*(1-t_)^2*(p1.x-p0.x)+6*(1-t_)*t_*(p2.x-p1.x)+3*t_^2*(p3.x-p2.x)</f>
        <v>-0.79199999999999993</v>
      </c>
      <c r="F18">
        <f>3*(1-t_)^2*(p1.y-p0.y)+6*(1-t_)*t_*(p2.y-p1.y)+3*t_^2*(p3.y-p2.y)</f>
        <v>1.296</v>
      </c>
      <c r="G18">
        <f>($C$6*$C18+$D$6*$D18)-G$32</f>
        <v>-0.28800000000000003</v>
      </c>
      <c r="H18">
        <f>($C$6*$E18+$D$6*$F18)</f>
        <v>-0.24000000000000021</v>
      </c>
    </row>
    <row r="19" spans="2:8">
      <c r="B19">
        <v>0.45</v>
      </c>
      <c r="C19">
        <f>(1-t_)^3*p0.x+3*(1-t_)^2*t_*p1.x+3*(1-t_)*t_^2*p2.x+t_^3*p3.x</f>
        <v>1.0313000000000001</v>
      </c>
      <c r="D19">
        <f>(1-t_)^3*p0.y+3*(1-t_)^2*t_*p1.y+3*(1-t_)*t_^2*p2.y+t_^3*p3.y</f>
        <v>8.8600000000000012E-2</v>
      </c>
      <c r="E19">
        <f>3*(1-t_)^2*(p1.x-p0.x)+6*(1-t_)*t_*(p2.x-p1.x)+3*t_^2*(p3.x-p2.x)</f>
        <v>-0.85050000000000003</v>
      </c>
      <c r="F19">
        <f>3*(1-t_)^2*(p1.y-p0.y)+6*(1-t_)*t_*(p2.y-p1.y)+3*t_^2*(p3.y-p2.y)</f>
        <v>1.254</v>
      </c>
      <c r="G19">
        <f>($C$6*$C19+$D$6*$D19)-G$32</f>
        <v>-0.29700000000000015</v>
      </c>
      <c r="H19">
        <f>($C$6*$E19+$D$6*$F19)</f>
        <v>-0.12000000000000011</v>
      </c>
    </row>
    <row r="20" spans="2:8">
      <c r="B20">
        <v>0.5</v>
      </c>
      <c r="C20">
        <f>(1-t_)^3*p0.x+3*(1-t_)^2*t_*p1.x+3*(1-t_)*t_^2*p2.x+t_^3*p3.x</f>
        <v>0.98750000000000004</v>
      </c>
      <c r="D20">
        <f>(1-t_)^3*p0.y+3*(1-t_)^2*t_*p1.y+3*(1-t_)*t_^2*p2.y+t_^3*p3.y</f>
        <v>0.15000000000000002</v>
      </c>
      <c r="E20">
        <f>3*(1-t_)^2*(p1.x-p0.x)+6*(1-t_)*t_*(p2.x-p1.x)+3*t_^2*(p3.x-p2.x)</f>
        <v>-0.89999999999999991</v>
      </c>
      <c r="F20">
        <f>3*(1-t_)^2*(p1.y-p0.y)+6*(1-t_)*t_*(p2.y-p1.y)+3*t_^2*(p3.y-p2.y)</f>
        <v>1.2</v>
      </c>
      <c r="G20">
        <f>($C$6*$C20+$D$6*$D20)-G$32</f>
        <v>-0.30000000000000027</v>
      </c>
      <c r="H20">
        <f>($C$6*$E20+$D$6*$F20)</f>
        <v>-2.2204460492503131E-16</v>
      </c>
    </row>
    <row r="21" spans="2:8">
      <c r="B21">
        <v>0.55000000000000004</v>
      </c>
      <c r="C21">
        <f>(1-t_)^3*p0.x+3*(1-t_)^2*t_*p1.x+3*(1-t_)*t_^2*p2.x+t_^3*p3.x</f>
        <v>0.9414499999999999</v>
      </c>
      <c r="D21">
        <f>(1-t_)^3*p0.y+3*(1-t_)^2*t_*p1.y+3*(1-t_)*t_^2*p2.y+t_^3*p3.y</f>
        <v>0.20840000000000009</v>
      </c>
      <c r="E21">
        <f>3*(1-t_)^2*(p1.x-p0.x)+6*(1-t_)*t_*(p2.x-p1.x)+3*t_^2*(p3.x-p2.x)</f>
        <v>-0.9405</v>
      </c>
      <c r="F21">
        <f>3*(1-t_)^2*(p1.y-p0.y)+6*(1-t_)*t_*(p2.y-p1.y)+3*t_^2*(p3.y-p2.y)</f>
        <v>1.1339999999999999</v>
      </c>
      <c r="G21">
        <f>($C$6*$C21+$D$6*$D21)-G$32</f>
        <v>-0.29700000000000015</v>
      </c>
      <c r="H21">
        <f>($C$6*$E21+$D$6*$F21)</f>
        <v>0.12000000000000011</v>
      </c>
    </row>
    <row r="22" spans="2:8">
      <c r="B22">
        <v>0.6</v>
      </c>
      <c r="C22">
        <f>(1-t_)^3*p0.x+3*(1-t_)^2*t_*p1.x+3*(1-t_)*t_^2*p2.x+t_^3*p3.x</f>
        <v>0.89360000000000006</v>
      </c>
      <c r="D22">
        <f>(1-t_)^3*p0.y+3*(1-t_)^2*t_*p1.y+3*(1-t_)*t_^2*p2.y+t_^3*p3.y</f>
        <v>0.26319999999999999</v>
      </c>
      <c r="E22">
        <f>3*(1-t_)^2*(p1.x-p0.x)+6*(1-t_)*t_*(p2.x-p1.x)+3*t_^2*(p3.x-p2.x)</f>
        <v>-0.97200000000000009</v>
      </c>
      <c r="F22">
        <f>3*(1-t_)^2*(p1.y-p0.y)+6*(1-t_)*t_*(p2.y-p1.y)+3*t_^2*(p3.y-p2.y)</f>
        <v>1.056</v>
      </c>
      <c r="G22">
        <f>($C$6*$C22+$D$6*$D22)-G$32</f>
        <v>-0.28800000000000026</v>
      </c>
      <c r="H22">
        <f>($C$6*$E22+$D$6*$F22)</f>
        <v>0.24</v>
      </c>
    </row>
    <row r="23" spans="2:8">
      <c r="B23">
        <v>0.65</v>
      </c>
      <c r="C23">
        <f>(1-t_)^3*p0.x+3*(1-t_)^2*t_*p1.x+3*(1-t_)*t_^2*p2.x+t_^3*p3.x</f>
        <v>0.84440000000000004</v>
      </c>
      <c r="D23">
        <f>(1-t_)^3*p0.y+3*(1-t_)^2*t_*p1.y+3*(1-t_)*t_^2*p2.y+t_^3*p3.y</f>
        <v>0.31380000000000008</v>
      </c>
      <c r="E23">
        <f>3*(1-t_)^2*(p1.x-p0.x)+6*(1-t_)*t_*(p2.x-p1.x)+3*t_^2*(p3.x-p2.x)</f>
        <v>-0.99449999999999994</v>
      </c>
      <c r="F23">
        <f>3*(1-t_)^2*(p1.y-p0.y)+6*(1-t_)*t_*(p2.y-p1.y)+3*t_^2*(p3.y-p2.y)</f>
        <v>0.96599999999999986</v>
      </c>
      <c r="G23">
        <f>($C$6*$C23+$D$6*$D23)-G$32</f>
        <v>-0.27300000000000013</v>
      </c>
      <c r="H23">
        <f>($C$6*$E23+$D$6*$F23)</f>
        <v>0.36</v>
      </c>
    </row>
    <row r="24" spans="2:8">
      <c r="B24">
        <v>0.7</v>
      </c>
      <c r="C24">
        <f>(1-t_)^3*p0.x+3*(1-t_)^2*t_*p1.x+3*(1-t_)*t_^2*p2.x+t_^3*p3.x</f>
        <v>0.79430000000000001</v>
      </c>
      <c r="D24">
        <f>(1-t_)^3*p0.y+3*(1-t_)^2*t_*p1.y+3*(1-t_)*t_^2*p2.y+t_^3*p3.y</f>
        <v>0.35959999999999992</v>
      </c>
      <c r="E24">
        <f>3*(1-t_)^2*(p1.x-p0.x)+6*(1-t_)*t_*(p2.x-p1.x)+3*t_^2*(p3.x-p2.x)</f>
        <v>-1.008</v>
      </c>
      <c r="F24">
        <f>3*(1-t_)^2*(p1.y-p0.y)+6*(1-t_)*t_*(p2.y-p1.y)+3*t_^2*(p3.y-p2.y)</f>
        <v>0.8640000000000001</v>
      </c>
      <c r="G24">
        <f>($C$6*$C24+$D$6*$D24)-G$32</f>
        <v>-0.252</v>
      </c>
      <c r="H24">
        <f>($C$6*$E24+$D$6*$F24)</f>
        <v>0.47999999999999976</v>
      </c>
    </row>
    <row r="25" spans="2:8">
      <c r="B25">
        <v>0.75</v>
      </c>
      <c r="C25">
        <f>(1-t_)^3*p0.x+3*(1-t_)^2*t_*p1.x+3*(1-t_)*t_^2*p2.x+t_^3*p3.x</f>
        <v>0.74375000000000002</v>
      </c>
      <c r="D25">
        <f>(1-t_)^3*p0.y+3*(1-t_)^2*t_*p1.y+3*(1-t_)*t_^2*p2.y+t_^3*p3.y</f>
        <v>0.4</v>
      </c>
      <c r="E25">
        <f>3*(1-t_)^2*(p1.x-p0.x)+6*(1-t_)*t_*(p2.x-p1.x)+3*t_^2*(p3.x-p2.x)</f>
        <v>-1.0125000000000002</v>
      </c>
      <c r="F25">
        <f>3*(1-t_)^2*(p1.y-p0.y)+6*(1-t_)*t_*(p2.y-p1.y)+3*t_^2*(p3.y-p2.y)</f>
        <v>0.75</v>
      </c>
      <c r="G25">
        <f>($C$6*$C25+$D$6*$D25)-G$32</f>
        <v>-0.22500000000000009</v>
      </c>
      <c r="H25">
        <f>($C$6*$E25+$D$6*$F25)</f>
        <v>0.60000000000000009</v>
      </c>
    </row>
    <row r="26" spans="2:8">
      <c r="B26">
        <v>0.8</v>
      </c>
      <c r="C26">
        <f>(1-t_)^3*p0.x+3*(1-t_)^2*t_*p1.x+3*(1-t_)*t_^2*p2.x+t_^3*p3.x</f>
        <v>0.69320000000000004</v>
      </c>
      <c r="D26">
        <f>(1-t_)^3*p0.y+3*(1-t_)^2*t_*p1.y+3*(1-t_)*t_^2*p2.y+t_^3*p3.y</f>
        <v>0.43440000000000006</v>
      </c>
      <c r="E26">
        <f>3*(1-t_)^2*(p1.x-p0.x)+6*(1-t_)*t_*(p2.x-p1.x)+3*t_^2*(p3.x-p2.x)</f>
        <v>-1.008</v>
      </c>
      <c r="F26">
        <f>3*(1-t_)^2*(p1.y-p0.y)+6*(1-t_)*t_*(p2.y-p1.y)+3*t_^2*(p3.y-p2.y)</f>
        <v>0.62399999999999978</v>
      </c>
      <c r="G26">
        <f>($C$6*$C26+$D$6*$D26)-G$32</f>
        <v>-0.19200000000000017</v>
      </c>
      <c r="H26">
        <f>($C$6*$E26+$D$6*$F26)</f>
        <v>0.72000000000000008</v>
      </c>
    </row>
    <row r="27" spans="2:8">
      <c r="B27">
        <v>0.85</v>
      </c>
      <c r="C27">
        <f>(1-t_)^3*p0.x+3*(1-t_)^2*t_*p1.x+3*(1-t_)*t_^2*p2.x+t_^3*p3.x</f>
        <v>0.6431</v>
      </c>
      <c r="D27">
        <f>(1-t_)^3*p0.y+3*(1-t_)^2*t_*p1.y+3*(1-t_)*t_^2*p2.y+t_^3*p3.y</f>
        <v>0.46219999999999994</v>
      </c>
      <c r="E27">
        <f>3*(1-t_)^2*(p1.x-p0.x)+6*(1-t_)*t_*(p2.x-p1.x)+3*t_^2*(p3.x-p2.x)</f>
        <v>-0.99449999999999994</v>
      </c>
      <c r="F27">
        <f>3*(1-t_)^2*(p1.y-p0.y)+6*(1-t_)*t_*(p2.y-p1.y)+3*t_^2*(p3.y-p2.y)</f>
        <v>0.4860000000000001</v>
      </c>
      <c r="G27">
        <f>($C$6*$C27+$D$6*$D27)-G$32</f>
        <v>-0.15300000000000002</v>
      </c>
      <c r="H27">
        <f>($C$6*$E27+$D$6*$F27)</f>
        <v>0.83999999999999975</v>
      </c>
    </row>
    <row r="28" spans="2:8">
      <c r="B28">
        <v>0.9</v>
      </c>
      <c r="C28">
        <f>(1-t_)^3*p0.x+3*(1-t_)^2*t_*p1.x+3*(1-t_)*t_^2*p2.x+t_^3*p3.x</f>
        <v>0.59389999999999998</v>
      </c>
      <c r="D28">
        <f>(1-t_)^3*p0.y+3*(1-t_)^2*t_*p1.y+3*(1-t_)*t_^2*p2.y+t_^3*p3.y</f>
        <v>0.48280000000000001</v>
      </c>
      <c r="E28">
        <f>3*(1-t_)^2*(p1.x-p0.x)+6*(1-t_)*t_*(p2.x-p1.x)+3*t_^2*(p3.x-p2.x)</f>
        <v>-0.9720000000000002</v>
      </c>
      <c r="F28">
        <f>3*(1-t_)^2*(p1.y-p0.y)+6*(1-t_)*t_*(p2.y-p1.y)+3*t_^2*(p3.y-p2.y)</f>
        <v>0.33599999999999997</v>
      </c>
      <c r="G28">
        <f>($C$6*$C28+$D$6*$D28)-G$32</f>
        <v>-0.1080000000000001</v>
      </c>
      <c r="H28">
        <f>($C$6*$E28+$D$6*$F28)</f>
        <v>0.9600000000000003</v>
      </c>
    </row>
    <row r="29" spans="2:8">
      <c r="B29">
        <v>0.95</v>
      </c>
      <c r="C29">
        <f>(1-t_)^3*p0.x+3*(1-t_)^2*t_*p1.x+3*(1-t_)*t_^2*p2.x+t_^3*p3.x</f>
        <v>0.54605000000000004</v>
      </c>
      <c r="D29">
        <f>(1-t_)^3*p0.y+3*(1-t_)^2*t_*p1.y+3*(1-t_)*t_^2*p2.y+t_^3*p3.y</f>
        <v>0.49559999999999998</v>
      </c>
      <c r="E29">
        <f>3*(1-t_)^2*(p1.x-p0.x)+6*(1-t_)*t_*(p2.x-p1.x)+3*t_^2*(p3.x-p2.x)</f>
        <v>-0.94050000000000022</v>
      </c>
      <c r="F29">
        <f>3*(1-t_)^2*(p1.y-p0.y)+6*(1-t_)*t_*(p2.y-p1.y)+3*t_^2*(p3.y-p2.y)</f>
        <v>0.17400000000000015</v>
      </c>
      <c r="G29">
        <f>($C$6*$C29+$D$6*$D29)-G$32</f>
        <v>-5.7000000000000162E-2</v>
      </c>
      <c r="H29">
        <f>($C$6*$E29+$D$6*$F29)</f>
        <v>1.08</v>
      </c>
    </row>
    <row r="30" spans="2:8">
      <c r="B30">
        <v>1</v>
      </c>
      <c r="C30">
        <f>(1-t_)^3*p0.x+3*(1-t_)^2*t_*p1.x+3*(1-t_)*t_^2*p2.x+t_^3*p3.x</f>
        <v>0.5</v>
      </c>
      <c r="D30">
        <f>(1-t_)^3*p0.y+3*(1-t_)^2*t_*p1.y+3*(1-t_)*t_^2*p2.y+t_^3*p3.y</f>
        <v>0.5</v>
      </c>
      <c r="E30">
        <f>3*(1-t_)^2*(p1.x-p0.x)+6*(1-t_)*t_*(p2.x-p1.x)+3*t_^2*(p3.x-p2.x)</f>
        <v>-0.90000000000000013</v>
      </c>
      <c r="F30">
        <f>3*(1-t_)^2*(p1.y-p0.y)+6*(1-t_)*t_*(p2.y-p1.y)+3*t_^2*(p3.y-p2.y)</f>
        <v>0</v>
      </c>
      <c r="G30">
        <f>($C$6*$C30+$D$6*$D30)-G$32</f>
        <v>0</v>
      </c>
      <c r="H30">
        <f>($C$6*$E30+$D$6*$F30)</f>
        <v>1.2000000000000002</v>
      </c>
    </row>
    <row r="32" spans="2:8">
      <c r="G32">
        <f>($C$6*$C10+$D$6*$D10)</f>
        <v>-1.1666666666666665</v>
      </c>
    </row>
    <row r="34" spans="1:16">
      <c r="J34" t="s">
        <v>33</v>
      </c>
      <c r="K34" t="s">
        <v>34</v>
      </c>
      <c r="L34" t="s">
        <v>35</v>
      </c>
      <c r="M34" t="s">
        <v>36</v>
      </c>
      <c r="N34" s="4" t="s">
        <v>38</v>
      </c>
      <c r="O34" s="4" t="s">
        <v>37</v>
      </c>
      <c r="P34" s="4"/>
    </row>
    <row r="35" spans="1:16">
      <c r="A35" t="s">
        <v>32</v>
      </c>
      <c r="B35">
        <v>0</v>
      </c>
      <c r="C35">
        <f>(1-t_)^3*p0.x+3*(1-t_)^2*t_*p1.x+3*(1-t_)*t_^2*p2.x+t_^3*p3.x</f>
        <v>1.25</v>
      </c>
      <c r="D35">
        <f>(1-t_)^3*p0.y+3*(1-t_)^2*t_*p1.y+3*(1-t_)*t_^2*p2.y+t_^3*p3.y</f>
        <v>-0.5</v>
      </c>
      <c r="E35">
        <f>C35*H$37+D35*I$37</f>
        <v>-1.0228559659204033</v>
      </c>
    </row>
    <row r="36" spans="1:16">
      <c r="A36" t="s">
        <v>15</v>
      </c>
      <c r="B36">
        <v>0.5</v>
      </c>
      <c r="C36">
        <f>(1-t_)^3*p0.x+3*(1-t_)^2*t_*p1.x+3*(1-t_)*t_^2*p2.x+t_^3*p3.x</f>
        <v>0.98750000000000004</v>
      </c>
      <c r="D36">
        <f>(1-t_)^3*p0.y+3*(1-t_)^2*t_*p1.y+3*(1-t_)*t_^2*p2.y+t_^3*p3.y</f>
        <v>0.15000000000000002</v>
      </c>
    </row>
    <row r="37" spans="1:16">
      <c r="B37">
        <f>(M37+N37)/O37</f>
        <v>2.426239754050334</v>
      </c>
      <c r="C37">
        <f>(1-t_)^3*p0.x+3*(1-t_)^2*t_*p1.x+3*(1-t_)*t_^2*p2.x+t_^3*p3.x</f>
        <v>1.8724759221159397</v>
      </c>
      <c r="D37">
        <f>(1-t_)^3*p0.y+3*(1-t_)^2*t_*p1.y+3*(1-t_)*t_^2*p2.y+t_^3*p3.y</f>
        <v>-5.4824474042552565</v>
      </c>
      <c r="E37">
        <f>C37*H$37+D37*I$37-E$35</f>
        <v>0.7799963888058481</v>
      </c>
      <c r="F37">
        <f>-D36+D35</f>
        <v>-0.65</v>
      </c>
      <c r="G37">
        <f>C36-C35</f>
        <v>-0.26249999999999996</v>
      </c>
      <c r="H37">
        <f>F37/SQRT(F37^2+G37^2)</f>
        <v>-0.92724183710793961</v>
      </c>
      <c r="I37">
        <f>G37/SQRT(G37^2+H37^2)</f>
        <v>-0.27239266092904263</v>
      </c>
      <c r="J37">
        <f>(p1.x-p0.x)*F37+(p1.y-p0.y)*G37</f>
        <v>-0.10499999999999998</v>
      </c>
      <c r="K37">
        <f>(p2.x-p1.x)*F37+(p2.y-p1.y)*G37</f>
        <v>0.13500000000000001</v>
      </c>
      <c r="L37">
        <f>(p3.x-p2.x)*F37+(p3.y-p2.y)*G37</f>
        <v>0.19500000000000003</v>
      </c>
      <c r="M37">
        <f>SQRT(K37^2-J37*L37)</f>
        <v>0.19672315572906002</v>
      </c>
      <c r="N37">
        <f>-J37+K37</f>
        <v>0.24</v>
      </c>
      <c r="O37">
        <f>-J37+2*K37-L37</f>
        <v>0.17999999999999997</v>
      </c>
    </row>
    <row r="38" spans="1:16">
      <c r="B38">
        <f>(-M37+N37)/O37</f>
        <v>0.24042691261633323</v>
      </c>
      <c r="C38">
        <f>(1-t_)^3*p0.x+3*(1-t_)^2*t_*p1.x+3*(1-t_)*t_^2*p2.x+t_^3*p3.x</f>
        <v>1.1803018556618388</v>
      </c>
      <c r="D38">
        <f>(1-t_)^3*p0.y+3*(1-t_)^2*t_*p1.y+3*(1-t_)*t_^2*p2.y+t_^3*p3.y</f>
        <v>-0.1879229661151183</v>
      </c>
      <c r="E38">
        <f t="shared" ref="E38:E39" si="0">C38*H$37+D38*I$37-E$35</f>
        <v>-2.0380458275614854E-2</v>
      </c>
    </row>
    <row r="39" spans="1:16">
      <c r="B39">
        <f>(2*K37-L37)/2/(K37-L37)</f>
        <v>-0.62499999999999956</v>
      </c>
      <c r="C39">
        <f>(1-t_)^3*p0.x+3*(1-t_)^2*t_*p1.x+3*(1-t_)*t_^2*p2.x+t_^3*p3.x</f>
        <v>0.57617187500000022</v>
      </c>
      <c r="D39">
        <f>(1-t_)^3*p0.y+3*(1-t_)^2*t_*p1.y+3*(1-t_)*t_^2*p2.y+t_^3*p3.y</f>
        <v>-0.82031250000000033</v>
      </c>
      <c r="E39">
        <f t="shared" si="0"/>
        <v>0.7120524027238323</v>
      </c>
    </row>
  </sheetData>
  <mergeCells count="2">
    <mergeCell ref="C8:D8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47"/>
  <sheetViews>
    <sheetView tabSelected="1" zoomScaleNormal="100" workbookViewId="0">
      <selection activeCell="M25" sqref="M25"/>
    </sheetView>
  </sheetViews>
  <sheetFormatPr defaultRowHeight="15"/>
  <sheetData>
    <row r="2" spans="1:11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11">
      <c r="A3" t="s">
        <v>27</v>
      </c>
      <c r="B3">
        <v>1</v>
      </c>
      <c r="C3">
        <v>3</v>
      </c>
      <c r="D3">
        <v>3</v>
      </c>
      <c r="E3">
        <v>1</v>
      </c>
    </row>
    <row r="4" spans="1:11">
      <c r="A4" t="s">
        <v>25</v>
      </c>
      <c r="B4">
        <v>3</v>
      </c>
      <c r="C4">
        <v>2</v>
      </c>
      <c r="D4">
        <v>1</v>
      </c>
      <c r="E4">
        <v>0</v>
      </c>
    </row>
    <row r="5" spans="1:11">
      <c r="A5" t="s">
        <v>26</v>
      </c>
      <c r="B5">
        <v>0</v>
      </c>
      <c r="C5">
        <v>1</v>
      </c>
      <c r="D5">
        <v>2</v>
      </c>
      <c r="E5">
        <v>3</v>
      </c>
    </row>
    <row r="7" spans="1:11">
      <c r="A7" t="s">
        <v>16</v>
      </c>
      <c r="B7" t="s">
        <v>11</v>
      </c>
      <c r="C7" t="s">
        <v>11</v>
      </c>
      <c r="D7" t="s">
        <v>11</v>
      </c>
      <c r="E7" t="s">
        <v>12</v>
      </c>
      <c r="F7" t="s">
        <v>12</v>
      </c>
      <c r="G7" t="s">
        <v>11</v>
      </c>
      <c r="H7" t="s">
        <v>13</v>
      </c>
      <c r="I7" t="s">
        <v>12</v>
      </c>
      <c r="J7" t="s">
        <v>13</v>
      </c>
      <c r="K7" t="s">
        <v>14</v>
      </c>
    </row>
    <row r="8" spans="1:11">
      <c r="B8" t="s">
        <v>11</v>
      </c>
      <c r="C8" t="s">
        <v>12</v>
      </c>
      <c r="D8" t="s">
        <v>13</v>
      </c>
      <c r="E8" t="s">
        <v>12</v>
      </c>
      <c r="F8" t="s">
        <v>13</v>
      </c>
      <c r="G8" t="s">
        <v>14</v>
      </c>
      <c r="H8" t="s">
        <v>13</v>
      </c>
      <c r="I8" t="s">
        <v>14</v>
      </c>
      <c r="J8" t="s">
        <v>14</v>
      </c>
      <c r="K8" t="s">
        <v>14</v>
      </c>
    </row>
    <row r="9" spans="1:11">
      <c r="A9" t="s">
        <v>27</v>
      </c>
      <c r="B9">
        <f>$B3*B3</f>
        <v>1</v>
      </c>
      <c r="C9">
        <f>2*$B3*C3</f>
        <v>6</v>
      </c>
      <c r="D9">
        <f>2*$B3*D3</f>
        <v>6</v>
      </c>
      <c r="E9">
        <f>$C3*C3</f>
        <v>9</v>
      </c>
      <c r="F9">
        <f>2*$C3*D3</f>
        <v>18</v>
      </c>
      <c r="G9">
        <f>2*$B3*E3</f>
        <v>2</v>
      </c>
      <c r="H9">
        <f>$D3*D3</f>
        <v>9</v>
      </c>
      <c r="I9">
        <f>2*$C3*E3</f>
        <v>6</v>
      </c>
      <c r="J9">
        <f>2*$D3*E3</f>
        <v>6</v>
      </c>
      <c r="K9">
        <f>$E3*E3</f>
        <v>1</v>
      </c>
    </row>
    <row r="10" spans="1:11">
      <c r="A10" t="s">
        <v>25</v>
      </c>
      <c r="B10">
        <f>$B4+B4</f>
        <v>6</v>
      </c>
      <c r="C10">
        <f>$B4+C4</f>
        <v>5</v>
      </c>
      <c r="D10">
        <f>$B4+D4</f>
        <v>4</v>
      </c>
      <c r="E10">
        <f>$C4+C4</f>
        <v>4</v>
      </c>
      <c r="F10">
        <f>$C4+D4</f>
        <v>3</v>
      </c>
      <c r="G10">
        <f>$B4+E4</f>
        <v>3</v>
      </c>
      <c r="H10">
        <f>$D4+D4</f>
        <v>2</v>
      </c>
      <c r="I10">
        <f>$C4+E4</f>
        <v>2</v>
      </c>
      <c r="J10">
        <f>$D4+E4</f>
        <v>1</v>
      </c>
      <c r="K10">
        <f>$E4+E4</f>
        <v>0</v>
      </c>
    </row>
    <row r="11" spans="1:11">
      <c r="A11" t="s">
        <v>26</v>
      </c>
      <c r="B11">
        <f>$B5+B5</f>
        <v>0</v>
      </c>
      <c r="C11">
        <f>$B5+C5</f>
        <v>1</v>
      </c>
      <c r="D11">
        <f>$B5+D5</f>
        <v>2</v>
      </c>
      <c r="E11">
        <f>$C5+C5</f>
        <v>2</v>
      </c>
      <c r="F11">
        <f>$C5+D5</f>
        <v>3</v>
      </c>
      <c r="G11">
        <f>$B5+E5</f>
        <v>3</v>
      </c>
      <c r="H11">
        <f>$D5+D5</f>
        <v>4</v>
      </c>
      <c r="I11">
        <f>$C5+E5</f>
        <v>4</v>
      </c>
      <c r="J11">
        <f>$D5+E5</f>
        <v>5</v>
      </c>
      <c r="K11">
        <f>$E5+E5</f>
        <v>6</v>
      </c>
    </row>
    <row r="13" spans="1:11">
      <c r="A13" t="s">
        <v>17</v>
      </c>
      <c r="B13" s="4" t="s">
        <v>18</v>
      </c>
      <c r="C13" s="4" t="s">
        <v>19</v>
      </c>
      <c r="D13" s="4" t="s">
        <v>20</v>
      </c>
    </row>
    <row r="14" spans="1:11">
      <c r="A14" t="s">
        <v>27</v>
      </c>
      <c r="B14">
        <v>3</v>
      </c>
      <c r="C14">
        <v>6</v>
      </c>
      <c r="D14">
        <v>3</v>
      </c>
    </row>
    <row r="15" spans="1:11">
      <c r="A15" t="s">
        <v>25</v>
      </c>
      <c r="B15">
        <v>2</v>
      </c>
      <c r="C15">
        <v>1</v>
      </c>
      <c r="D15">
        <v>0</v>
      </c>
    </row>
    <row r="16" spans="1:11">
      <c r="A16" t="s">
        <v>26</v>
      </c>
      <c r="B16">
        <v>0</v>
      </c>
      <c r="C16">
        <v>1</v>
      </c>
      <c r="D16">
        <v>2</v>
      </c>
    </row>
    <row r="18" spans="1:13">
      <c r="B18" s="4" t="s">
        <v>18</v>
      </c>
    </row>
    <row r="19" spans="1:13">
      <c r="B19" t="s">
        <v>11</v>
      </c>
      <c r="C19" t="s">
        <v>11</v>
      </c>
      <c r="D19" t="s">
        <v>11</v>
      </c>
      <c r="E19" t="s">
        <v>12</v>
      </c>
      <c r="F19" t="s">
        <v>12</v>
      </c>
      <c r="G19" t="s">
        <v>11</v>
      </c>
      <c r="H19" t="s">
        <v>13</v>
      </c>
      <c r="I19" t="s">
        <v>12</v>
      </c>
      <c r="J19" t="s">
        <v>13</v>
      </c>
      <c r="K19" t="s">
        <v>14</v>
      </c>
    </row>
    <row r="20" spans="1:13">
      <c r="B20" t="s">
        <v>11</v>
      </c>
      <c r="C20" t="s">
        <v>12</v>
      </c>
      <c r="D20" t="s">
        <v>13</v>
      </c>
      <c r="E20" t="s">
        <v>12</v>
      </c>
      <c r="F20" t="s">
        <v>13</v>
      </c>
      <c r="G20" t="s">
        <v>14</v>
      </c>
      <c r="H20" t="s">
        <v>13</v>
      </c>
      <c r="I20" t="s">
        <v>14</v>
      </c>
      <c r="J20" t="s">
        <v>14</v>
      </c>
      <c r="K20" t="s">
        <v>14</v>
      </c>
    </row>
    <row r="21" spans="1:13">
      <c r="A21" t="s">
        <v>27</v>
      </c>
      <c r="B21">
        <f>$B14*B9</f>
        <v>3</v>
      </c>
      <c r="C21">
        <f t="shared" ref="C21:K21" si="0">$B14*C9</f>
        <v>18</v>
      </c>
      <c r="D21">
        <f t="shared" si="0"/>
        <v>18</v>
      </c>
      <c r="E21">
        <f t="shared" si="0"/>
        <v>27</v>
      </c>
      <c r="F21">
        <f t="shared" si="0"/>
        <v>54</v>
      </c>
      <c r="G21">
        <f t="shared" si="0"/>
        <v>6</v>
      </c>
      <c r="H21">
        <f t="shared" si="0"/>
        <v>27</v>
      </c>
      <c r="I21">
        <f t="shared" si="0"/>
        <v>18</v>
      </c>
      <c r="J21">
        <f t="shared" si="0"/>
        <v>18</v>
      </c>
      <c r="K21">
        <f t="shared" si="0"/>
        <v>3</v>
      </c>
    </row>
    <row r="22" spans="1:13">
      <c r="A22" t="s">
        <v>25</v>
      </c>
      <c r="B22">
        <f>$B15+B10</f>
        <v>8</v>
      </c>
      <c r="C22">
        <f t="shared" ref="C22:K22" si="1">$B15+C10</f>
        <v>7</v>
      </c>
      <c r="D22">
        <f t="shared" si="1"/>
        <v>6</v>
      </c>
      <c r="E22">
        <f t="shared" si="1"/>
        <v>6</v>
      </c>
      <c r="F22">
        <f t="shared" si="1"/>
        <v>5</v>
      </c>
      <c r="G22">
        <f t="shared" si="1"/>
        <v>5</v>
      </c>
      <c r="H22">
        <f t="shared" si="1"/>
        <v>4</v>
      </c>
      <c r="I22">
        <f t="shared" si="1"/>
        <v>4</v>
      </c>
      <c r="J22">
        <f t="shared" si="1"/>
        <v>3</v>
      </c>
      <c r="K22">
        <f t="shared" si="1"/>
        <v>2</v>
      </c>
    </row>
    <row r="23" spans="1:13">
      <c r="A23" t="s">
        <v>26</v>
      </c>
      <c r="B23">
        <f>$B16+B11</f>
        <v>0</v>
      </c>
      <c r="C23">
        <f t="shared" ref="C23:K23" si="2">$B16+C11</f>
        <v>1</v>
      </c>
      <c r="D23">
        <f t="shared" si="2"/>
        <v>2</v>
      </c>
      <c r="E23">
        <f t="shared" si="2"/>
        <v>2</v>
      </c>
      <c r="F23">
        <f t="shared" si="2"/>
        <v>3</v>
      </c>
      <c r="G23">
        <f t="shared" si="2"/>
        <v>3</v>
      </c>
      <c r="H23">
        <f t="shared" si="2"/>
        <v>4</v>
      </c>
      <c r="I23">
        <f t="shared" si="2"/>
        <v>4</v>
      </c>
      <c r="J23">
        <f t="shared" si="2"/>
        <v>5</v>
      </c>
      <c r="K23">
        <f t="shared" si="2"/>
        <v>6</v>
      </c>
    </row>
    <row r="24" spans="1:13">
      <c r="A24" t="s">
        <v>21</v>
      </c>
      <c r="B24">
        <f>CHOOSE(MIN(B22:B23)+1, 9, 72, 252, 504, 630)</f>
        <v>9</v>
      </c>
      <c r="C24">
        <f t="shared" ref="C24" si="3">CHOOSE(MIN(C22:C23)+1, 9, 72, 252, 504, 630)</f>
        <v>72</v>
      </c>
      <c r="D24">
        <f t="shared" ref="D24" si="4">CHOOSE(MIN(D22:D23)+1, 9, 72, 252, 504, 630)</f>
        <v>252</v>
      </c>
      <c r="E24">
        <f t="shared" ref="E24" si="5">CHOOSE(MIN(E22:E23)+1, 9, 72, 252, 504, 630)</f>
        <v>252</v>
      </c>
      <c r="F24">
        <f t="shared" ref="F24" si="6">CHOOSE(MIN(F22:F23)+1, 9, 72, 252, 504, 630)</f>
        <v>504</v>
      </c>
      <c r="G24">
        <f t="shared" ref="G24" si="7">CHOOSE(MIN(G22:G23)+1, 9, 72, 252, 504, 630)</f>
        <v>504</v>
      </c>
      <c r="H24">
        <f t="shared" ref="H24" si="8">CHOOSE(MIN(H22:H23)+1, 9, 72, 252, 504, 630)</f>
        <v>630</v>
      </c>
      <c r="I24">
        <f t="shared" ref="I24" si="9">CHOOSE(MIN(I22:I23)+1, 9, 72, 252, 504, 630)</f>
        <v>630</v>
      </c>
      <c r="J24">
        <f t="shared" ref="J24" si="10">CHOOSE(MIN(J22:J23)+1, 9, 72, 252, 504, 630)</f>
        <v>504</v>
      </c>
      <c r="K24">
        <f t="shared" ref="K24" si="11">CHOOSE(MIN(K22:K23)+1, 9, 72, 252, 504, 630)</f>
        <v>252</v>
      </c>
      <c r="M24" t="s">
        <v>39</v>
      </c>
    </row>
    <row r="25" spans="1:13">
      <c r="A25" t="s">
        <v>28</v>
      </c>
      <c r="B25">
        <v>1</v>
      </c>
      <c r="C25">
        <v>1</v>
      </c>
      <c r="D25">
        <v>1</v>
      </c>
      <c r="E25">
        <v>3</v>
      </c>
      <c r="F25">
        <v>3</v>
      </c>
      <c r="G25">
        <v>1</v>
      </c>
      <c r="H25">
        <v>3</v>
      </c>
      <c r="I25">
        <v>1</v>
      </c>
      <c r="J25">
        <v>1</v>
      </c>
      <c r="K25">
        <v>1</v>
      </c>
    </row>
    <row r="26" spans="1:13">
      <c r="A26" t="s">
        <v>29</v>
      </c>
      <c r="B26">
        <f>B24/B21*B25</f>
        <v>3</v>
      </c>
      <c r="C26">
        <f t="shared" ref="C26:K26" si="12">C24/C21*C25</f>
        <v>4</v>
      </c>
      <c r="D26">
        <f t="shared" si="12"/>
        <v>14</v>
      </c>
      <c r="E26">
        <f t="shared" si="12"/>
        <v>28</v>
      </c>
      <c r="F26">
        <f t="shared" si="12"/>
        <v>28</v>
      </c>
      <c r="G26">
        <f t="shared" si="12"/>
        <v>84</v>
      </c>
      <c r="H26">
        <f t="shared" si="12"/>
        <v>70</v>
      </c>
      <c r="I26">
        <f t="shared" si="12"/>
        <v>35</v>
      </c>
      <c r="J26">
        <f t="shared" si="12"/>
        <v>28</v>
      </c>
      <c r="K26">
        <f t="shared" si="12"/>
        <v>84</v>
      </c>
    </row>
    <row r="29" spans="1:13">
      <c r="B29" s="4" t="s">
        <v>19</v>
      </c>
    </row>
    <row r="30" spans="1:13">
      <c r="B30" t="s">
        <v>11</v>
      </c>
      <c r="C30" t="s">
        <v>11</v>
      </c>
      <c r="D30" t="s">
        <v>11</v>
      </c>
      <c r="E30" t="s">
        <v>12</v>
      </c>
      <c r="F30" t="s">
        <v>12</v>
      </c>
      <c r="G30" t="s">
        <v>11</v>
      </c>
      <c r="H30" t="s">
        <v>13</v>
      </c>
      <c r="I30" t="s">
        <v>12</v>
      </c>
      <c r="J30" t="s">
        <v>13</v>
      </c>
      <c r="K30" t="s">
        <v>14</v>
      </c>
    </row>
    <row r="31" spans="1:13">
      <c r="B31" t="s">
        <v>11</v>
      </c>
      <c r="C31" t="s">
        <v>12</v>
      </c>
      <c r="D31" t="s">
        <v>13</v>
      </c>
      <c r="E31" t="s">
        <v>12</v>
      </c>
      <c r="F31" t="s">
        <v>13</v>
      </c>
      <c r="G31" t="s">
        <v>14</v>
      </c>
      <c r="H31" t="s">
        <v>13</v>
      </c>
      <c r="I31" t="s">
        <v>14</v>
      </c>
      <c r="J31" t="s">
        <v>14</v>
      </c>
      <c r="K31" t="s">
        <v>14</v>
      </c>
    </row>
    <row r="32" spans="1:13">
      <c r="A32" t="s">
        <v>27</v>
      </c>
      <c r="B32">
        <f>$C14*B9</f>
        <v>6</v>
      </c>
      <c r="C32">
        <f t="shared" ref="C32:K32" si="13">$C14*C9</f>
        <v>36</v>
      </c>
      <c r="D32">
        <f t="shared" si="13"/>
        <v>36</v>
      </c>
      <c r="E32">
        <f t="shared" si="13"/>
        <v>54</v>
      </c>
      <c r="F32">
        <f t="shared" si="13"/>
        <v>108</v>
      </c>
      <c r="G32">
        <f t="shared" si="13"/>
        <v>12</v>
      </c>
      <c r="H32">
        <f t="shared" si="13"/>
        <v>54</v>
      </c>
      <c r="I32">
        <f t="shared" si="13"/>
        <v>36</v>
      </c>
      <c r="J32">
        <f t="shared" si="13"/>
        <v>36</v>
      </c>
      <c r="K32">
        <f t="shared" si="13"/>
        <v>6</v>
      </c>
    </row>
    <row r="33" spans="1:11">
      <c r="A33" t="s">
        <v>25</v>
      </c>
      <c r="B33">
        <f>$C15+B10</f>
        <v>7</v>
      </c>
      <c r="C33">
        <f t="shared" ref="C33:K33" si="14">$C15+C10</f>
        <v>6</v>
      </c>
      <c r="D33">
        <f t="shared" si="14"/>
        <v>5</v>
      </c>
      <c r="E33">
        <f t="shared" si="14"/>
        <v>5</v>
      </c>
      <c r="F33">
        <f t="shared" si="14"/>
        <v>4</v>
      </c>
      <c r="G33">
        <f t="shared" si="14"/>
        <v>4</v>
      </c>
      <c r="H33">
        <f t="shared" si="14"/>
        <v>3</v>
      </c>
      <c r="I33">
        <f t="shared" si="14"/>
        <v>3</v>
      </c>
      <c r="J33">
        <f t="shared" si="14"/>
        <v>2</v>
      </c>
      <c r="K33">
        <f t="shared" si="14"/>
        <v>1</v>
      </c>
    </row>
    <row r="34" spans="1:11">
      <c r="A34" t="s">
        <v>26</v>
      </c>
      <c r="B34">
        <f>$C16+B11</f>
        <v>1</v>
      </c>
      <c r="C34">
        <f t="shared" ref="C34:K34" si="15">$C16+C11</f>
        <v>2</v>
      </c>
      <c r="D34">
        <f t="shared" si="15"/>
        <v>3</v>
      </c>
      <c r="E34">
        <f t="shared" si="15"/>
        <v>3</v>
      </c>
      <c r="F34">
        <f t="shared" si="15"/>
        <v>4</v>
      </c>
      <c r="G34">
        <f t="shared" si="15"/>
        <v>4</v>
      </c>
      <c r="H34">
        <f t="shared" si="15"/>
        <v>5</v>
      </c>
      <c r="I34">
        <f t="shared" si="15"/>
        <v>5</v>
      </c>
      <c r="J34">
        <f t="shared" si="15"/>
        <v>6</v>
      </c>
      <c r="K34">
        <f t="shared" si="15"/>
        <v>7</v>
      </c>
    </row>
    <row r="35" spans="1:11">
      <c r="A35" t="s">
        <v>21</v>
      </c>
      <c r="B35">
        <f>CHOOSE(MIN(B33:B34)+1, 9, 72, 252, 504, 630)</f>
        <v>72</v>
      </c>
      <c r="C35">
        <f t="shared" ref="C35" si="16">CHOOSE(MIN(C33:C34)+1, 9, 72, 252, 504, 630)</f>
        <v>252</v>
      </c>
      <c r="D35">
        <f t="shared" ref="D35" si="17">CHOOSE(MIN(D33:D34)+1, 9, 72, 252, 504, 630)</f>
        <v>504</v>
      </c>
      <c r="E35">
        <f t="shared" ref="E35" si="18">CHOOSE(MIN(E33:E34)+1, 9, 72, 252, 504, 630)</f>
        <v>504</v>
      </c>
      <c r="F35">
        <f t="shared" ref="F35" si="19">CHOOSE(MIN(F33:F34)+1, 9, 72, 252, 504, 630)</f>
        <v>630</v>
      </c>
      <c r="G35">
        <f t="shared" ref="G35" si="20">CHOOSE(MIN(G33:G34)+1, 9, 72, 252, 504, 630)</f>
        <v>630</v>
      </c>
      <c r="H35">
        <f t="shared" ref="H35" si="21">CHOOSE(MIN(H33:H34)+1, 9, 72, 252, 504, 630)</f>
        <v>504</v>
      </c>
      <c r="I35">
        <f t="shared" ref="I35" si="22">CHOOSE(MIN(I33:I34)+1, 9, 72, 252, 504, 630)</f>
        <v>504</v>
      </c>
      <c r="J35">
        <f t="shared" ref="J35" si="23">CHOOSE(MIN(J33:J34)+1, 9, 72, 252, 504, 630)</f>
        <v>252</v>
      </c>
      <c r="K35">
        <f t="shared" ref="K35" si="24">CHOOSE(MIN(K33:K34)+1, 9, 72, 252, 504, 630)</f>
        <v>72</v>
      </c>
    </row>
    <row r="36" spans="1:11">
      <c r="A36" t="s">
        <v>28</v>
      </c>
      <c r="B36">
        <v>1</v>
      </c>
      <c r="C36">
        <v>1</v>
      </c>
      <c r="D36">
        <v>1</v>
      </c>
      <c r="E36">
        <v>3</v>
      </c>
      <c r="F36">
        <v>6</v>
      </c>
      <c r="G36">
        <v>2</v>
      </c>
      <c r="H36">
        <v>3</v>
      </c>
      <c r="I36">
        <v>1</v>
      </c>
      <c r="J36">
        <v>1</v>
      </c>
      <c r="K36">
        <v>1</v>
      </c>
    </row>
    <row r="37" spans="1:11">
      <c r="A37" t="s">
        <v>29</v>
      </c>
      <c r="B37">
        <f>B35/B32*B36</f>
        <v>12</v>
      </c>
      <c r="C37">
        <f t="shared" ref="C37" si="25">C35/C32*C36</f>
        <v>7</v>
      </c>
      <c r="D37">
        <f t="shared" ref="D37" si="26">D35/D32*D36</f>
        <v>14</v>
      </c>
      <c r="E37">
        <f t="shared" ref="E37" si="27">E35/E32*E36</f>
        <v>28</v>
      </c>
      <c r="F37">
        <f t="shared" ref="F37" si="28">F35/F32*F36</f>
        <v>35</v>
      </c>
      <c r="G37">
        <f t="shared" ref="G37" si="29">G35/G32*G36</f>
        <v>105</v>
      </c>
      <c r="H37">
        <f t="shared" ref="H37" si="30">H35/H32*H36</f>
        <v>28</v>
      </c>
      <c r="I37">
        <f t="shared" ref="I37" si="31">I35/I32*I36</f>
        <v>14</v>
      </c>
      <c r="J37">
        <f t="shared" ref="J37" si="32">J35/J32*J36</f>
        <v>7</v>
      </c>
      <c r="K37">
        <f t="shared" ref="K37" si="33">K35/K32*K36</f>
        <v>12</v>
      </c>
    </row>
    <row r="39" spans="1:11">
      <c r="B39" s="4" t="s">
        <v>20</v>
      </c>
    </row>
    <row r="40" spans="1:11">
      <c r="B40" t="s">
        <v>11</v>
      </c>
      <c r="C40" t="s">
        <v>11</v>
      </c>
      <c r="D40" t="s">
        <v>11</v>
      </c>
      <c r="E40" t="s">
        <v>12</v>
      </c>
      <c r="F40" t="s">
        <v>12</v>
      </c>
      <c r="G40" t="s">
        <v>11</v>
      </c>
      <c r="H40" t="s">
        <v>13</v>
      </c>
      <c r="I40" t="s">
        <v>12</v>
      </c>
      <c r="J40" t="s">
        <v>13</v>
      </c>
      <c r="K40" t="s">
        <v>14</v>
      </c>
    </row>
    <row r="41" spans="1:11">
      <c r="B41" t="s">
        <v>11</v>
      </c>
      <c r="C41" t="s">
        <v>12</v>
      </c>
      <c r="D41" t="s">
        <v>13</v>
      </c>
      <c r="E41" t="s">
        <v>12</v>
      </c>
      <c r="F41" t="s">
        <v>13</v>
      </c>
      <c r="G41" t="s">
        <v>14</v>
      </c>
      <c r="H41" t="s">
        <v>13</v>
      </c>
      <c r="I41" t="s">
        <v>14</v>
      </c>
      <c r="J41" t="s">
        <v>14</v>
      </c>
      <c r="K41" t="s">
        <v>14</v>
      </c>
    </row>
    <row r="42" spans="1:11">
      <c r="A42" t="s">
        <v>27</v>
      </c>
      <c r="B42">
        <f>$D14*B9</f>
        <v>3</v>
      </c>
      <c r="C42">
        <f t="shared" ref="C42:K42" si="34">$D14*C9</f>
        <v>18</v>
      </c>
      <c r="D42">
        <f t="shared" si="34"/>
        <v>18</v>
      </c>
      <c r="E42">
        <f t="shared" si="34"/>
        <v>27</v>
      </c>
      <c r="F42">
        <f t="shared" si="34"/>
        <v>54</v>
      </c>
      <c r="G42">
        <f t="shared" si="34"/>
        <v>6</v>
      </c>
      <c r="H42">
        <f t="shared" si="34"/>
        <v>27</v>
      </c>
      <c r="I42">
        <f t="shared" si="34"/>
        <v>18</v>
      </c>
      <c r="J42">
        <f t="shared" si="34"/>
        <v>18</v>
      </c>
      <c r="K42">
        <f t="shared" si="34"/>
        <v>3</v>
      </c>
    </row>
    <row r="43" spans="1:11">
      <c r="A43" t="s">
        <v>25</v>
      </c>
      <c r="B43">
        <f>$D15+B10</f>
        <v>6</v>
      </c>
      <c r="C43">
        <f t="shared" ref="C43:K43" si="35">$D15+C10</f>
        <v>5</v>
      </c>
      <c r="D43">
        <f t="shared" si="35"/>
        <v>4</v>
      </c>
      <c r="E43">
        <f t="shared" si="35"/>
        <v>4</v>
      </c>
      <c r="F43">
        <f t="shared" si="35"/>
        <v>3</v>
      </c>
      <c r="G43">
        <f t="shared" si="35"/>
        <v>3</v>
      </c>
      <c r="H43">
        <f t="shared" si="35"/>
        <v>2</v>
      </c>
      <c r="I43">
        <f t="shared" si="35"/>
        <v>2</v>
      </c>
      <c r="J43">
        <f t="shared" si="35"/>
        <v>1</v>
      </c>
      <c r="K43">
        <f t="shared" si="35"/>
        <v>0</v>
      </c>
    </row>
    <row r="44" spans="1:11">
      <c r="A44" t="s">
        <v>26</v>
      </c>
      <c r="B44">
        <f>$D16+B11</f>
        <v>2</v>
      </c>
      <c r="C44">
        <f t="shared" ref="C44:K44" si="36">$D16+C11</f>
        <v>3</v>
      </c>
      <c r="D44">
        <f t="shared" si="36"/>
        <v>4</v>
      </c>
      <c r="E44">
        <f t="shared" si="36"/>
        <v>4</v>
      </c>
      <c r="F44">
        <f t="shared" si="36"/>
        <v>5</v>
      </c>
      <c r="G44">
        <f t="shared" si="36"/>
        <v>5</v>
      </c>
      <c r="H44">
        <f t="shared" si="36"/>
        <v>6</v>
      </c>
      <c r="I44">
        <f t="shared" si="36"/>
        <v>6</v>
      </c>
      <c r="J44">
        <f t="shared" si="36"/>
        <v>7</v>
      </c>
      <c r="K44">
        <f t="shared" si="36"/>
        <v>8</v>
      </c>
    </row>
    <row r="45" spans="1:11">
      <c r="A45" t="s">
        <v>21</v>
      </c>
      <c r="B45">
        <f>CHOOSE(MIN(B43:B44)+1, 9, 72, 252, 504, 630)</f>
        <v>252</v>
      </c>
      <c r="C45">
        <f t="shared" ref="C45:K45" si="37">CHOOSE(MIN(C43:C44)+1, 9, 72, 252, 504, 630)</f>
        <v>504</v>
      </c>
      <c r="D45">
        <f t="shared" si="37"/>
        <v>630</v>
      </c>
      <c r="E45">
        <f t="shared" si="37"/>
        <v>630</v>
      </c>
      <c r="F45">
        <f t="shared" si="37"/>
        <v>504</v>
      </c>
      <c r="G45">
        <f t="shared" si="37"/>
        <v>504</v>
      </c>
      <c r="H45">
        <f t="shared" si="37"/>
        <v>252</v>
      </c>
      <c r="I45">
        <f t="shared" si="37"/>
        <v>252</v>
      </c>
      <c r="J45">
        <f t="shared" si="37"/>
        <v>72</v>
      </c>
      <c r="K45">
        <f t="shared" si="37"/>
        <v>9</v>
      </c>
    </row>
    <row r="46" spans="1:11">
      <c r="A46" t="s">
        <v>28</v>
      </c>
      <c r="B46">
        <v>1</v>
      </c>
      <c r="C46">
        <v>1</v>
      </c>
      <c r="D46">
        <v>1</v>
      </c>
      <c r="E46">
        <v>3</v>
      </c>
      <c r="F46">
        <v>3</v>
      </c>
      <c r="G46">
        <v>1</v>
      </c>
      <c r="H46">
        <v>3</v>
      </c>
      <c r="I46">
        <v>1</v>
      </c>
      <c r="J46">
        <v>1</v>
      </c>
      <c r="K46">
        <v>1</v>
      </c>
    </row>
    <row r="47" spans="1:11">
      <c r="A47" t="s">
        <v>29</v>
      </c>
      <c r="B47">
        <f>B45/B42*B46</f>
        <v>84</v>
      </c>
      <c r="C47">
        <f t="shared" ref="C47" si="38">C45/C42*C46</f>
        <v>28</v>
      </c>
      <c r="D47">
        <f t="shared" ref="D47" si="39">D45/D42*D46</f>
        <v>35</v>
      </c>
      <c r="E47">
        <f t="shared" ref="E47" si="40">E45/E42*E46</f>
        <v>70</v>
      </c>
      <c r="F47">
        <f t="shared" ref="F47" si="41">F45/F42*F46</f>
        <v>28</v>
      </c>
      <c r="G47">
        <f t="shared" ref="G47" si="42">G45/G42*G46</f>
        <v>84</v>
      </c>
      <c r="H47">
        <f t="shared" ref="H47" si="43">H45/H42*H46</f>
        <v>28</v>
      </c>
      <c r="I47">
        <f t="shared" ref="I47" si="44">I45/I42*I46</f>
        <v>14</v>
      </c>
      <c r="J47">
        <f t="shared" ref="J47" si="45">J45/J42*J46</f>
        <v>4</v>
      </c>
      <c r="K47">
        <f t="shared" ref="K47" si="46">K45/K42*K46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Bezier</vt:lpstr>
      <vt:lpstr>Moment</vt:lpstr>
      <vt:lpstr>Sheet3</vt:lpstr>
      <vt:lpstr>p0.x</vt:lpstr>
      <vt:lpstr>p0.y</vt:lpstr>
      <vt:lpstr>p1.x</vt:lpstr>
      <vt:lpstr>p1.y</vt:lpstr>
      <vt:lpstr>p2.x</vt:lpstr>
      <vt:lpstr>p2.y</vt:lpstr>
      <vt:lpstr>p3.x</vt:lpstr>
      <vt:lpstr>p3.y</vt:lpstr>
      <vt:lpstr>t_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Chris Wood</dc:creator>
  <cp:lastModifiedBy>Chris Wood</cp:lastModifiedBy>
  <dcterms:created xsi:type="dcterms:W3CDTF">2014-01-28T04:17:05Z</dcterms:created>
  <dcterms:modified xsi:type="dcterms:W3CDTF">2014-03-12T23:49:09Z</dcterms:modified>
</cp:coreProperties>
</file>