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5" yWindow="0" windowWidth="28785" windowHeight="9900"/>
  </bookViews>
  <sheets>
    <sheet name="Tanks" sheetId="3" r:id="rId1"/>
    <sheet name="Decouplers" sheetId="4" r:id="rId2"/>
    <sheet name="Structural" sheetId="5" r:id="rId3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1" i="3"/>
  <c r="V31"/>
  <c r="U31"/>
  <c r="T32"/>
  <c r="U32"/>
  <c r="V32"/>
  <c r="X32"/>
  <c r="X30"/>
  <c r="T30"/>
  <c r="V30"/>
  <c r="U30"/>
  <c r="D30"/>
  <c r="AB42"/>
  <c r="AA42"/>
  <c r="F42"/>
  <c r="Z42"/>
  <c r="Y42"/>
  <c r="X42"/>
  <c r="T42"/>
  <c r="V42"/>
  <c r="U42"/>
  <c r="AB41"/>
  <c r="AA41"/>
  <c r="F41"/>
  <c r="Z41"/>
  <c r="Y41"/>
  <c r="X41"/>
  <c r="T41"/>
  <c r="V41"/>
  <c r="U41"/>
  <c r="AB40"/>
  <c r="AA40"/>
  <c r="F40"/>
  <c r="Z40"/>
  <c r="Y40"/>
  <c r="X40"/>
  <c r="D40"/>
  <c r="T40"/>
  <c r="V40"/>
  <c r="U40"/>
  <c r="AA37"/>
  <c r="AA36"/>
  <c r="AA35"/>
  <c r="F36"/>
  <c r="Z36"/>
  <c r="F37"/>
  <c r="Z37"/>
  <c r="F35"/>
  <c r="Z35"/>
  <c r="Y36"/>
  <c r="Y37"/>
  <c r="Y35"/>
  <c r="L7" i="4"/>
  <c r="M7"/>
  <c r="L6"/>
  <c r="M6"/>
  <c r="L8"/>
  <c r="M8"/>
  <c r="L3"/>
  <c r="M3"/>
  <c r="L4"/>
  <c r="M4"/>
  <c r="L2"/>
  <c r="M2"/>
  <c r="Q17" i="5"/>
  <c r="Q33"/>
  <c r="Q34"/>
  <c r="R17"/>
  <c r="R20"/>
  <c r="R21"/>
  <c r="R29"/>
  <c r="R30"/>
  <c r="R33"/>
  <c r="R34"/>
  <c r="Q21"/>
  <c r="Q29"/>
  <c r="Q20"/>
  <c r="Q8"/>
  <c r="Q9"/>
  <c r="Q12"/>
  <c r="Q13"/>
  <c r="Q14"/>
  <c r="Q15"/>
  <c r="Q16"/>
  <c r="Q7"/>
  <c r="D4"/>
  <c r="Q4"/>
  <c r="R4"/>
  <c r="R7"/>
  <c r="R8"/>
  <c r="R9"/>
  <c r="R12"/>
  <c r="R13"/>
  <c r="R14"/>
  <c r="R15"/>
  <c r="R16"/>
  <c r="I8" i="4"/>
  <c r="B7"/>
  <c r="I7"/>
  <c r="B6"/>
  <c r="I6"/>
  <c r="B3"/>
  <c r="I3"/>
  <c r="T4" i="3"/>
  <c r="U4"/>
  <c r="AB5"/>
  <c r="AB6"/>
  <c r="AB7"/>
  <c r="AB8"/>
  <c r="AB9"/>
  <c r="AB10"/>
  <c r="AB11"/>
  <c r="AB12"/>
  <c r="AB13"/>
  <c r="AB16"/>
  <c r="AB17"/>
  <c r="AB18"/>
  <c r="AB19"/>
  <c r="AB20"/>
  <c r="AB23"/>
  <c r="AB24"/>
  <c r="AB25"/>
  <c r="AB26"/>
  <c r="AB27"/>
  <c r="AB35"/>
  <c r="AB36"/>
  <c r="AB37"/>
  <c r="AB4"/>
  <c r="B2" i="4"/>
  <c r="I2"/>
  <c r="J2"/>
  <c r="J3"/>
  <c r="J8"/>
  <c r="B4"/>
  <c r="I4"/>
  <c r="J6"/>
  <c r="J7"/>
  <c r="D35" i="3"/>
  <c r="T35"/>
  <c r="U35"/>
  <c r="T37"/>
  <c r="V37"/>
  <c r="T36"/>
  <c r="V36"/>
  <c r="X37"/>
  <c r="X36"/>
  <c r="X35"/>
  <c r="Y5"/>
  <c r="Z5"/>
  <c r="Y6"/>
  <c r="Z6"/>
  <c r="Y7"/>
  <c r="Z7"/>
  <c r="Y8"/>
  <c r="Z8"/>
  <c r="Y9"/>
  <c r="Z9"/>
  <c r="Y10"/>
  <c r="Z10"/>
  <c r="Y11"/>
  <c r="Z11"/>
  <c r="Y12"/>
  <c r="Z12"/>
  <c r="Y13"/>
  <c r="Z13"/>
  <c r="Z4"/>
  <c r="Y4"/>
  <c r="X5"/>
  <c r="X20"/>
  <c r="X19"/>
  <c r="X27"/>
  <c r="X26"/>
  <c r="X25"/>
  <c r="X24"/>
  <c r="X23"/>
  <c r="X17"/>
  <c r="X18"/>
  <c r="X16"/>
  <c r="X6"/>
  <c r="X7"/>
  <c r="X8"/>
  <c r="X9"/>
  <c r="X10"/>
  <c r="X11"/>
  <c r="X12"/>
  <c r="X13"/>
  <c r="X4"/>
  <c r="T23"/>
  <c r="U23"/>
  <c r="T18"/>
  <c r="U18"/>
  <c r="T17"/>
  <c r="V17"/>
  <c r="D16"/>
  <c r="T16"/>
  <c r="V4"/>
  <c r="T13"/>
  <c r="W13"/>
  <c r="V13"/>
  <c r="T10"/>
  <c r="U10"/>
  <c r="T12"/>
  <c r="U12"/>
  <c r="V12"/>
  <c r="T11"/>
  <c r="V11"/>
  <c r="T9"/>
  <c r="U9"/>
  <c r="T6"/>
  <c r="U6"/>
  <c r="T8"/>
  <c r="W8"/>
  <c r="T7"/>
  <c r="W7"/>
  <c r="U7"/>
  <c r="J4" i="4"/>
  <c r="W12" i="3"/>
  <c r="V7"/>
  <c r="U13"/>
  <c r="V23"/>
  <c r="U37"/>
  <c r="U36"/>
  <c r="V35"/>
  <c r="U16"/>
  <c r="V16"/>
  <c r="W11"/>
  <c r="W10"/>
  <c r="U11"/>
  <c r="V10"/>
  <c r="V18"/>
  <c r="U17"/>
  <c r="W4"/>
  <c r="V9"/>
  <c r="W9"/>
  <c r="V6"/>
  <c r="W6"/>
  <c r="U8"/>
  <c r="V8"/>
</calcChain>
</file>

<file path=xl/comments1.xml><?xml version="1.0" encoding="utf-8"?>
<comments xmlns="http://schemas.openxmlformats.org/spreadsheetml/2006/main">
  <authors>
    <author>Chris Wood</author>
  </authors>
  <commentList>
    <comment ref="A3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ie: match up a tank to closely match the container and not the superstructure</t>
        </r>
      </text>
    </comment>
  </commentList>
</comments>
</file>

<file path=xl/sharedStrings.xml><?xml version="1.0" encoding="utf-8"?>
<sst xmlns="http://schemas.openxmlformats.org/spreadsheetml/2006/main" count="206" uniqueCount="134">
  <si>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</si>
  <si>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</si>
  <si>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</si>
  <si>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</si>
  <si>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</si>
  <si>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</si>
  <si>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</si>
  <si>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</si>
  <si>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</si>
  <si>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</si>
  <si>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</si>
  <si>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</si>
  <si>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</si>
  <si>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</si>
  <si>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</si>
  <si>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</si>
  <si>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</si>
  <si>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</si>
  <si>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</si>
  <si>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</si>
  <si>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</si>
  <si>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</si>
  <si>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</si>
  <si>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</si>
  <si>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</si>
  <si>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</si>
  <si>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</si>
  <si>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</si>
  <si>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</si>
  <si>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</si>
  <si>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</si>
  <si>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</si>
  <si>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</si>
  <si>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</si>
  <si>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</si>
  <si>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</si>
  <si>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</si>
  <si>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</si>
  <si>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</si>
  <si>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</si>
  <si>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</si>
  <si>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</si>
  <si>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</si>
  <si>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</si>
  <si>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</si>
  <si>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</si>
  <si>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</si>
  <si>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</si>
  <si>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</si>
  <si>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</si>
  <si>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</si>
  <si>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</si>
  <si>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</si>
  <si>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</si>
  <si>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</si>
  <si>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</si>
  <si>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</si>
  <si>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</si>
  <si>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</si>
  <si>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</si>
  <si>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</si>
  <si>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</si>
  <si>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</si>
  <si>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</si>
  <si>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</si>
  <si>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</si>
  <si>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</si>
  <si>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</si>
  <si>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</si>
  <si>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</si>
  <si>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</si>
  <si>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</si>
  <si>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</si>
  <si>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</si>
  <si>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</si>
  <si>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</si>
  <si>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</si>
  <si>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</si>
  <si>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</si>
  <si>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</si>
  <si>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</si>
  <si>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</si>
  <si>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</si>
  <si>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</si>
  <si>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</si>
  <si>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</si>
  <si>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</si>
  <si>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</si>
  <si>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</si>
  <si>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</si>
  <si>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</si>
  <si>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</si>
  <si>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</si>
  <si>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</si>
  <si>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</si>
  <si>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</si>
  <si>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</si>
  <si>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</si>
  <si>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</si>
  <si>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</si>
  <si>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</si>
  <si>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</si>
  <si>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</si>
  <si>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</si>
  <si>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</si>
  <si>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</si>
  <si>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</si>
  <si>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</si>
  <si>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</si>
  <si>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</si>
  <si>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</si>
  <si>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</si>
  <si>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</si>
  <si>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</si>
  <si>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</si>
  <si>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</si>
  <si>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</si>
  <si>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</si>
  <si>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</si>
  <si>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force/area</t>
  </si>
  <si>
    <t>WetMass</t>
  </si>
  <si>
    <t>TWR Dry</t>
  </si>
  <si>
    <t>TWR Wet</t>
  </si>
  <si>
    <t>Aspect</t>
  </si>
  <si>
    <t>SRBs - RF Stock</t>
  </si>
  <si>
    <t>Xenon</t>
  </si>
  <si>
    <t>PartName</t>
  </si>
  <si>
    <t>PB-X150</t>
  </si>
  <si>
    <t>xenonTank</t>
  </si>
  <si>
    <t>ionPropulsion</t>
  </si>
  <si>
    <t>PB-X150R</t>
  </si>
  <si>
    <t>xenonTankRadial</t>
  </si>
  <si>
    <t>^ - Bag Only</t>
  </si>
  <si>
    <t>&lt;-- see note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</si>
</sst>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2"/>
  <sheetViews>
    <sheetView tabSelected="1" workbookViewId="0">
      <selection activeCell="B32" sqref="B32"/>
    </sheetView>
  </sheetViews>
  <sheetFormatPr defaultColWidth="8.85546875" defaultRowHeight="15"/>
  <cols>
    <col min="1" max="1" width="18.140625" bestFit="1" customWidth="1"/>
    <col min="2" max="2" width="18.140625" customWidth="1"/>
    <col min="5" max="5" width="12.7109375" bestFit="1" customWidth="1"/>
    <col min="9" max="9" width="20" bestFit="1" customWidth="1"/>
    <col min="19" max="19" width="3.42578125" customWidth="1"/>
  </cols>
  <sheetData>
    <row r="1" spans="1:28">
      <c r="J1" s="5" t="s">
        <v>50</v>
      </c>
      <c r="K1" s="5"/>
      <c r="L1" s="5"/>
      <c r="N1" s="5" t="s">
        <v>56</v>
      </c>
      <c r="O1" s="5"/>
    </row>
    <row r="2" spans="1:28">
      <c r="B2" t="s">
        <v>126</v>
      </c>
      <c r="C2" t="s">
        <v>0</v>
      </c>
      <c r="D2" t="s">
        <v>1</v>
      </c>
      <c r="E2" t="s">
        <v>5</v>
      </c>
      <c r="F2" t="s">
        <v>120</v>
      </c>
      <c r="I2" t="s">
        <v>16</v>
      </c>
      <c r="J2" t="s">
        <v>48</v>
      </c>
      <c r="K2" t="s">
        <v>49</v>
      </c>
      <c r="L2" t="s">
        <v>47</v>
      </c>
      <c r="M2" t="s">
        <v>51</v>
      </c>
      <c r="N2" t="s">
        <v>54</v>
      </c>
      <c r="O2" t="s">
        <v>55</v>
      </c>
      <c r="P2" t="s">
        <v>52</v>
      </c>
      <c r="Q2" t="s">
        <v>53</v>
      </c>
      <c r="R2" t="s">
        <v>69</v>
      </c>
      <c r="T2" t="s">
        <v>4</v>
      </c>
      <c r="U2" t="s">
        <v>82</v>
      </c>
      <c r="X2" t="s">
        <v>85</v>
      </c>
      <c r="AB2" t="s">
        <v>70</v>
      </c>
    </row>
    <row r="3" spans="1:28">
      <c r="A3" s="1" t="s">
        <v>76</v>
      </c>
      <c r="G3" t="s">
        <v>2</v>
      </c>
      <c r="H3" t="s">
        <v>3</v>
      </c>
      <c r="V3" t="s">
        <v>83</v>
      </c>
      <c r="W3" t="s">
        <v>84</v>
      </c>
      <c r="Y3" t="s">
        <v>79</v>
      </c>
      <c r="Z3" t="s">
        <v>80</v>
      </c>
    </row>
    <row r="4" spans="1:28">
      <c r="A4" t="s">
        <v>15</v>
      </c>
      <c r="C4">
        <v>0.625</v>
      </c>
      <c r="D4">
        <v>0.34854740000000001</v>
      </c>
      <c r="E4">
        <v>1.4999999999999999E-2</v>
      </c>
      <c r="G4">
        <v>5.7350000000000003</v>
      </c>
      <c r="H4">
        <v>7</v>
      </c>
      <c r="I4" t="s">
        <v>24</v>
      </c>
      <c r="J4">
        <v>0.2</v>
      </c>
      <c r="L4">
        <v>2</v>
      </c>
      <c r="M4">
        <v>6</v>
      </c>
      <c r="N4">
        <v>50</v>
      </c>
      <c r="O4">
        <v>50</v>
      </c>
      <c r="R4">
        <v>2900</v>
      </c>
      <c r="T4">
        <f>D4*PI()*C4^2*0.25</f>
        <v>0.10693300305349834</v>
      </c>
      <c r="U4">
        <f>E4/$T4</f>
        <v>0.1402747474743184</v>
      </c>
      <c r="V4">
        <f>G4/$T4</f>
        <v>53.631711784347743</v>
      </c>
      <c r="W4">
        <f>H4/$T4</f>
        <v>65.4615488213486</v>
      </c>
      <c r="X4">
        <f t="shared" ref="X4:X13" si="0">SUM(G4:H4)/E4</f>
        <v>849</v>
      </c>
      <c r="Y4">
        <f t="shared" ref="Y4:Y13" si="1">G4/E4</f>
        <v>382.33333333333337</v>
      </c>
      <c r="Z4">
        <f t="shared" ref="Z4:Z13" si="2">H4/E4</f>
        <v>466.66666666666669</v>
      </c>
      <c r="AB4">
        <f>N4/E4</f>
        <v>3333.3333333333335</v>
      </c>
    </row>
    <row r="5" spans="1:28">
      <c r="A5" t="s">
        <v>42</v>
      </c>
      <c r="E5">
        <v>2.5000000000000001E-2</v>
      </c>
      <c r="G5">
        <v>10</v>
      </c>
      <c r="H5">
        <v>12.2</v>
      </c>
      <c r="I5" t="s">
        <v>24</v>
      </c>
      <c r="J5">
        <v>0.2</v>
      </c>
      <c r="X5">
        <f t="shared" si="0"/>
        <v>887.99999999999989</v>
      </c>
      <c r="Y5">
        <f t="shared" si="1"/>
        <v>400</v>
      </c>
      <c r="Z5">
        <f t="shared" si="2"/>
        <v>487.99999999999994</v>
      </c>
      <c r="AB5">
        <f t="shared" ref="AB5:AB37" si="3">N5/E5</f>
        <v>0</v>
      </c>
    </row>
    <row r="6" spans="1:28">
      <c r="A6" t="s">
        <v>9</v>
      </c>
      <c r="C6">
        <v>1.25</v>
      </c>
      <c r="D6">
        <v>0.78125</v>
      </c>
      <c r="E6">
        <v>6.25E-2</v>
      </c>
      <c r="G6">
        <v>45</v>
      </c>
      <c r="H6">
        <v>55</v>
      </c>
      <c r="I6" t="s">
        <v>18</v>
      </c>
      <c r="J6">
        <v>0.2</v>
      </c>
      <c r="L6">
        <v>2</v>
      </c>
      <c r="M6">
        <v>6</v>
      </c>
      <c r="N6">
        <v>50</v>
      </c>
      <c r="O6">
        <v>50</v>
      </c>
      <c r="R6">
        <v>2900</v>
      </c>
      <c r="T6">
        <f t="shared" ref="T6:T13" si="4">D6*PI()*C6^2*0.25</f>
        <v>0.95873799242852575</v>
      </c>
      <c r="U6">
        <f t="shared" ref="U6:U13" si="5">E6/$T6</f>
        <v>6.518986469044033E-2</v>
      </c>
      <c r="V6">
        <f t="shared" ref="V6:W13" si="6">G6/$T6</f>
        <v>46.936702577117039</v>
      </c>
      <c r="W6">
        <f t="shared" si="6"/>
        <v>57.367080927587487</v>
      </c>
      <c r="X6">
        <f t="shared" si="0"/>
        <v>1600</v>
      </c>
      <c r="Y6">
        <f t="shared" si="1"/>
        <v>720</v>
      </c>
      <c r="Z6">
        <f t="shared" si="2"/>
        <v>880</v>
      </c>
      <c r="AB6">
        <f t="shared" si="3"/>
        <v>800</v>
      </c>
    </row>
    <row r="7" spans="1:28">
      <c r="A7" t="s">
        <v>8</v>
      </c>
      <c r="C7">
        <v>1.25</v>
      </c>
      <c r="D7">
        <v>1.1105</v>
      </c>
      <c r="E7">
        <v>0.125</v>
      </c>
      <c r="G7">
        <v>90</v>
      </c>
      <c r="H7">
        <v>110</v>
      </c>
      <c r="I7" t="s">
        <v>17</v>
      </c>
      <c r="J7">
        <v>0.2</v>
      </c>
      <c r="L7">
        <v>2</v>
      </c>
      <c r="M7">
        <v>6</v>
      </c>
      <c r="N7">
        <v>50</v>
      </c>
      <c r="O7">
        <v>50</v>
      </c>
      <c r="R7">
        <v>2900</v>
      </c>
      <c r="T7">
        <f t="shared" si="4"/>
        <v>1.3627885319576036</v>
      </c>
      <c r="U7">
        <f t="shared" si="5"/>
        <v>9.1723695253321039E-2</v>
      </c>
      <c r="V7">
        <f t="shared" si="6"/>
        <v>66.041060582391154</v>
      </c>
      <c r="W7">
        <f t="shared" si="6"/>
        <v>80.716851822922521</v>
      </c>
      <c r="X7">
        <f t="shared" si="0"/>
        <v>1600</v>
      </c>
      <c r="Y7">
        <f t="shared" si="1"/>
        <v>720</v>
      </c>
      <c r="Z7">
        <f t="shared" si="2"/>
        <v>880</v>
      </c>
      <c r="AB7">
        <f t="shared" si="3"/>
        <v>400</v>
      </c>
    </row>
    <row r="8" spans="1:28">
      <c r="A8" t="s">
        <v>7</v>
      </c>
      <c r="C8">
        <v>1.25</v>
      </c>
      <c r="D8">
        <v>1.87819</v>
      </c>
      <c r="E8">
        <v>0.25</v>
      </c>
      <c r="G8">
        <v>180</v>
      </c>
      <c r="H8">
        <v>220</v>
      </c>
      <c r="I8" t="s">
        <v>18</v>
      </c>
      <c r="J8">
        <v>0.2</v>
      </c>
      <c r="L8">
        <v>2</v>
      </c>
      <c r="M8">
        <v>6</v>
      </c>
      <c r="N8">
        <v>50</v>
      </c>
      <c r="O8">
        <v>50</v>
      </c>
      <c r="R8">
        <v>2900</v>
      </c>
      <c r="T8">
        <f t="shared" si="4"/>
        <v>2.304885900799146</v>
      </c>
      <c r="U8">
        <f t="shared" si="5"/>
        <v>0.10846523895752082</v>
      </c>
      <c r="V8">
        <f t="shared" si="6"/>
        <v>78.094972049414991</v>
      </c>
      <c r="W8">
        <f t="shared" si="6"/>
        <v>95.449410282618317</v>
      </c>
      <c r="X8">
        <f t="shared" si="0"/>
        <v>1600</v>
      </c>
      <c r="Y8">
        <f t="shared" si="1"/>
        <v>720</v>
      </c>
      <c r="Z8">
        <f t="shared" si="2"/>
        <v>880</v>
      </c>
      <c r="AB8">
        <f t="shared" si="3"/>
        <v>200</v>
      </c>
    </row>
    <row r="9" spans="1:28">
      <c r="A9" t="s">
        <v>10</v>
      </c>
      <c r="C9">
        <v>1.25</v>
      </c>
      <c r="D9">
        <v>3.75</v>
      </c>
      <c r="E9">
        <v>0.5</v>
      </c>
      <c r="G9">
        <v>360</v>
      </c>
      <c r="H9">
        <v>440</v>
      </c>
      <c r="I9" t="s">
        <v>19</v>
      </c>
      <c r="J9">
        <v>0.2</v>
      </c>
      <c r="L9">
        <v>2</v>
      </c>
      <c r="M9">
        <v>6</v>
      </c>
      <c r="N9">
        <v>50</v>
      </c>
      <c r="O9">
        <v>50</v>
      </c>
      <c r="R9">
        <v>2900</v>
      </c>
      <c r="T9">
        <f t="shared" si="4"/>
        <v>4.6019423636569234</v>
      </c>
      <c r="U9">
        <f t="shared" si="5"/>
        <v>0.10864977448406722</v>
      </c>
      <c r="V9">
        <f t="shared" si="6"/>
        <v>78.227837628528405</v>
      </c>
      <c r="W9">
        <f t="shared" si="6"/>
        <v>95.611801545979162</v>
      </c>
      <c r="X9">
        <f t="shared" si="0"/>
        <v>1600</v>
      </c>
      <c r="Y9">
        <f t="shared" si="1"/>
        <v>720</v>
      </c>
      <c r="Z9">
        <f t="shared" si="2"/>
        <v>880</v>
      </c>
      <c r="AB9">
        <f t="shared" si="3"/>
        <v>100</v>
      </c>
    </row>
    <row r="10" spans="1:28">
      <c r="A10" t="s">
        <v>13</v>
      </c>
      <c r="C10">
        <v>2.5</v>
      </c>
      <c r="D10">
        <v>0.9375</v>
      </c>
      <c r="E10">
        <v>0.5</v>
      </c>
      <c r="G10">
        <v>360</v>
      </c>
      <c r="H10">
        <v>440</v>
      </c>
      <c r="I10" t="s">
        <v>23</v>
      </c>
      <c r="J10">
        <v>0.2</v>
      </c>
      <c r="T10">
        <f t="shared" si="4"/>
        <v>4.6019423636569234</v>
      </c>
      <c r="U10">
        <f t="shared" si="5"/>
        <v>0.10864977448406722</v>
      </c>
      <c r="V10">
        <f t="shared" si="6"/>
        <v>78.227837628528405</v>
      </c>
      <c r="W10">
        <f t="shared" si="6"/>
        <v>95.611801545979162</v>
      </c>
      <c r="X10">
        <f t="shared" si="0"/>
        <v>1600</v>
      </c>
      <c r="Y10">
        <f t="shared" si="1"/>
        <v>720</v>
      </c>
      <c r="Z10">
        <f t="shared" si="2"/>
        <v>880</v>
      </c>
      <c r="AB10">
        <f t="shared" si="3"/>
        <v>0</v>
      </c>
    </row>
    <row r="11" spans="1:28">
      <c r="A11" t="s">
        <v>11</v>
      </c>
      <c r="C11">
        <v>2.5</v>
      </c>
      <c r="D11">
        <v>1.875</v>
      </c>
      <c r="E11">
        <v>1</v>
      </c>
      <c r="G11">
        <v>720</v>
      </c>
      <c r="H11">
        <v>880</v>
      </c>
      <c r="I11" t="s">
        <v>20</v>
      </c>
      <c r="J11">
        <v>0.2</v>
      </c>
      <c r="L11">
        <v>2</v>
      </c>
      <c r="M11">
        <v>6</v>
      </c>
      <c r="N11">
        <v>200</v>
      </c>
      <c r="O11">
        <v>200</v>
      </c>
      <c r="R11">
        <v>2900</v>
      </c>
      <c r="T11">
        <f t="shared" si="4"/>
        <v>9.2038847273138469</v>
      </c>
      <c r="U11">
        <f t="shared" si="5"/>
        <v>0.10864977448406722</v>
      </c>
      <c r="V11">
        <f t="shared" si="6"/>
        <v>78.227837628528405</v>
      </c>
      <c r="W11">
        <f t="shared" si="6"/>
        <v>95.611801545979162</v>
      </c>
      <c r="X11">
        <f t="shared" si="0"/>
        <v>1600</v>
      </c>
      <c r="Y11">
        <f t="shared" si="1"/>
        <v>720</v>
      </c>
      <c r="Z11">
        <f t="shared" si="2"/>
        <v>880</v>
      </c>
      <c r="AB11">
        <f t="shared" si="3"/>
        <v>200</v>
      </c>
    </row>
    <row r="12" spans="1:28">
      <c r="A12" t="s">
        <v>12</v>
      </c>
      <c r="C12">
        <v>2.5</v>
      </c>
      <c r="D12">
        <v>3.75</v>
      </c>
      <c r="E12">
        <v>2</v>
      </c>
      <c r="G12">
        <v>1440</v>
      </c>
      <c r="H12">
        <v>1760</v>
      </c>
      <c r="I12" t="s">
        <v>21</v>
      </c>
      <c r="J12">
        <v>0.2</v>
      </c>
      <c r="L12">
        <v>2</v>
      </c>
      <c r="M12">
        <v>6</v>
      </c>
      <c r="N12">
        <v>200</v>
      </c>
      <c r="O12">
        <v>200</v>
      </c>
      <c r="R12">
        <v>2900</v>
      </c>
      <c r="T12">
        <f t="shared" si="4"/>
        <v>18.407769454627694</v>
      </c>
      <c r="U12">
        <f t="shared" si="5"/>
        <v>0.10864977448406722</v>
      </c>
      <c r="V12">
        <f t="shared" si="6"/>
        <v>78.227837628528405</v>
      </c>
      <c r="W12">
        <f t="shared" si="6"/>
        <v>95.611801545979162</v>
      </c>
      <c r="X12">
        <f t="shared" si="0"/>
        <v>1600</v>
      </c>
      <c r="Y12">
        <f t="shared" si="1"/>
        <v>720</v>
      </c>
      <c r="Z12">
        <f t="shared" si="2"/>
        <v>880</v>
      </c>
      <c r="AB12">
        <f t="shared" si="3"/>
        <v>100</v>
      </c>
    </row>
    <row r="13" spans="1:28">
      <c r="A13" t="s">
        <v>14</v>
      </c>
      <c r="C13">
        <v>2.5</v>
      </c>
      <c r="D13">
        <v>7.5</v>
      </c>
      <c r="E13">
        <v>4</v>
      </c>
      <c r="G13">
        <v>2880</v>
      </c>
      <c r="H13">
        <v>3520</v>
      </c>
      <c r="I13" t="s">
        <v>22</v>
      </c>
      <c r="J13">
        <v>0.2</v>
      </c>
      <c r="L13">
        <v>2</v>
      </c>
      <c r="M13">
        <v>6</v>
      </c>
      <c r="N13">
        <v>200</v>
      </c>
      <c r="O13">
        <v>200</v>
      </c>
      <c r="R13">
        <v>2900</v>
      </c>
      <c r="T13">
        <f t="shared" si="4"/>
        <v>36.815538909255388</v>
      </c>
      <c r="U13">
        <f t="shared" si="5"/>
        <v>0.10864977448406722</v>
      </c>
      <c r="V13">
        <f t="shared" si="6"/>
        <v>78.227837628528405</v>
      </c>
      <c r="W13">
        <f t="shared" si="6"/>
        <v>95.611801545979162</v>
      </c>
      <c r="X13">
        <f t="shared" si="0"/>
        <v>1600</v>
      </c>
      <c r="Y13">
        <f t="shared" si="1"/>
        <v>720</v>
      </c>
      <c r="Z13">
        <f t="shared" si="2"/>
        <v>880</v>
      </c>
      <c r="AB13">
        <f t="shared" si="3"/>
        <v>50</v>
      </c>
    </row>
    <row r="15" spans="1:28">
      <c r="A15" s="1" t="s">
        <v>71</v>
      </c>
      <c r="B15" s="1"/>
      <c r="G15" t="s">
        <v>72</v>
      </c>
      <c r="V15" t="s">
        <v>77</v>
      </c>
    </row>
    <row r="16" spans="1:28">
      <c r="A16" t="s">
        <v>25</v>
      </c>
      <c r="C16">
        <v>1.25</v>
      </c>
      <c r="D16">
        <f>2*0.2853027</f>
        <v>0.57060540000000004</v>
      </c>
      <c r="E16">
        <v>0.15</v>
      </c>
      <c r="G16">
        <v>100</v>
      </c>
      <c r="I16" t="s">
        <v>26</v>
      </c>
      <c r="J16">
        <v>0.2</v>
      </c>
      <c r="L16">
        <v>2</v>
      </c>
      <c r="M16">
        <v>12</v>
      </c>
      <c r="R16">
        <v>2900</v>
      </c>
      <c r="T16">
        <f>D16*PI()*C16^2*0.25</f>
        <v>0.70023817685104117</v>
      </c>
      <c r="U16">
        <f>E16/$T16</f>
        <v>0.21421282780460124</v>
      </c>
      <c r="V16">
        <f>G16/$T16</f>
        <v>142.80855186973417</v>
      </c>
      <c r="X16">
        <f>SUM(G16:H16)/E16</f>
        <v>666.66666666666674</v>
      </c>
      <c r="AB16">
        <f t="shared" si="3"/>
        <v>0</v>
      </c>
    </row>
    <row r="17" spans="1:28">
      <c r="A17" t="s">
        <v>27</v>
      </c>
      <c r="C17">
        <v>2.5</v>
      </c>
      <c r="D17">
        <v>1</v>
      </c>
      <c r="E17">
        <v>0.4</v>
      </c>
      <c r="G17">
        <v>750</v>
      </c>
      <c r="I17" t="s">
        <v>28</v>
      </c>
      <c r="J17">
        <v>0.2</v>
      </c>
      <c r="L17">
        <v>2</v>
      </c>
      <c r="M17">
        <v>12</v>
      </c>
      <c r="R17">
        <v>2900</v>
      </c>
      <c r="T17">
        <f>D17*PI()*C17^2*0.25</f>
        <v>4.908738521234052</v>
      </c>
      <c r="U17">
        <f>E17/$T17</f>
        <v>8.148733086305042E-2</v>
      </c>
      <c r="V17">
        <f>G17/$T17</f>
        <v>152.78874536821951</v>
      </c>
      <c r="X17">
        <f>SUM(G17:H17)/E17</f>
        <v>1875</v>
      </c>
      <c r="AB17">
        <f t="shared" si="3"/>
        <v>0</v>
      </c>
    </row>
    <row r="18" spans="1:28">
      <c r="A18" t="s">
        <v>29</v>
      </c>
      <c r="C18">
        <v>0.625</v>
      </c>
      <c r="D18">
        <v>0.375</v>
      </c>
      <c r="E18">
        <v>0.05</v>
      </c>
      <c r="G18">
        <v>50</v>
      </c>
      <c r="I18" t="s">
        <v>24</v>
      </c>
      <c r="J18">
        <v>0.2</v>
      </c>
      <c r="L18">
        <v>2</v>
      </c>
      <c r="M18">
        <v>12</v>
      </c>
      <c r="N18">
        <v>50</v>
      </c>
      <c r="O18">
        <v>50</v>
      </c>
      <c r="R18">
        <v>2900</v>
      </c>
      <c r="T18">
        <f>D18*PI()*C18^2*0.25</f>
        <v>0.11504855909142309</v>
      </c>
      <c r="U18">
        <f>E18/$T18</f>
        <v>0.43459909793626889</v>
      </c>
      <c r="V18">
        <f>G18/$T18</f>
        <v>434.59909793626889</v>
      </c>
      <c r="X18">
        <f>SUM(G18:H18)/E18</f>
        <v>1000</v>
      </c>
      <c r="AB18">
        <f t="shared" si="3"/>
        <v>1000</v>
      </c>
    </row>
    <row r="19" spans="1:28">
      <c r="A19" t="s">
        <v>39</v>
      </c>
      <c r="E19">
        <v>7.4999999999999997E-2</v>
      </c>
      <c r="G19">
        <v>40</v>
      </c>
      <c r="I19" t="s">
        <v>26</v>
      </c>
      <c r="J19">
        <v>0.2</v>
      </c>
      <c r="L19">
        <v>2</v>
      </c>
      <c r="M19">
        <v>12</v>
      </c>
      <c r="R19">
        <v>2900</v>
      </c>
      <c r="X19">
        <f>SUM(G19:H19)/E19</f>
        <v>533.33333333333337</v>
      </c>
      <c r="AB19">
        <f t="shared" si="3"/>
        <v>0</v>
      </c>
    </row>
    <row r="20" spans="1:28">
      <c r="A20" t="s">
        <v>40</v>
      </c>
      <c r="E20">
        <v>0.15</v>
      </c>
      <c r="G20">
        <v>150</v>
      </c>
      <c r="I20" t="s">
        <v>41</v>
      </c>
      <c r="J20">
        <v>0.2</v>
      </c>
      <c r="L20">
        <v>2</v>
      </c>
      <c r="M20">
        <v>12</v>
      </c>
      <c r="X20">
        <f>SUM(G20:H20)/E20</f>
        <v>1000</v>
      </c>
      <c r="AB20">
        <f t="shared" si="3"/>
        <v>0</v>
      </c>
    </row>
    <row r="22" spans="1:28">
      <c r="A22" s="1" t="s">
        <v>73</v>
      </c>
      <c r="B22" s="1"/>
      <c r="G22" t="s">
        <v>2</v>
      </c>
      <c r="V22" t="s">
        <v>78</v>
      </c>
    </row>
    <row r="23" spans="1:28">
      <c r="A23" t="s">
        <v>31</v>
      </c>
      <c r="C23">
        <v>1.25</v>
      </c>
      <c r="D23">
        <v>1.875</v>
      </c>
      <c r="E23">
        <v>0.35</v>
      </c>
      <c r="G23">
        <v>150</v>
      </c>
      <c r="I23" t="s">
        <v>32</v>
      </c>
      <c r="J23">
        <v>0.2</v>
      </c>
      <c r="T23">
        <f>D23*PI()*C23^2*0.25</f>
        <v>2.3009711818284617</v>
      </c>
      <c r="U23">
        <f>E23/$T23</f>
        <v>0.15210968427769411</v>
      </c>
      <c r="V23">
        <f>G23/$T23</f>
        <v>65.189864690440331</v>
      </c>
      <c r="X23">
        <f>SUM(G23:H23)/E23</f>
        <v>428.57142857142861</v>
      </c>
      <c r="AB23">
        <f t="shared" si="3"/>
        <v>0</v>
      </c>
    </row>
    <row r="24" spans="1:28">
      <c r="A24" t="s">
        <v>33</v>
      </c>
      <c r="E24">
        <v>0.2</v>
      </c>
      <c r="G24">
        <v>160</v>
      </c>
      <c r="I24" t="s">
        <v>34</v>
      </c>
      <c r="X24">
        <f>SUM(G24:H24)/E24</f>
        <v>800</v>
      </c>
      <c r="AB24">
        <f t="shared" si="3"/>
        <v>0</v>
      </c>
    </row>
    <row r="25" spans="1:28">
      <c r="A25" t="s">
        <v>35</v>
      </c>
      <c r="E25">
        <v>0.1</v>
      </c>
      <c r="G25">
        <v>80</v>
      </c>
      <c r="I25" t="s">
        <v>34</v>
      </c>
      <c r="X25">
        <f>SUM(G25:H25)/E25</f>
        <v>800</v>
      </c>
      <c r="AB25">
        <f t="shared" si="3"/>
        <v>0</v>
      </c>
    </row>
    <row r="26" spans="1:28">
      <c r="A26" t="s">
        <v>36</v>
      </c>
      <c r="E26">
        <v>0.3</v>
      </c>
      <c r="G26">
        <v>240</v>
      </c>
      <c r="I26" t="s">
        <v>37</v>
      </c>
      <c r="X26">
        <f>SUM(G26:H26)/E26</f>
        <v>800</v>
      </c>
      <c r="AB26">
        <f t="shared" si="3"/>
        <v>0</v>
      </c>
    </row>
    <row r="27" spans="1:28">
      <c r="A27" t="s">
        <v>38</v>
      </c>
      <c r="E27">
        <v>0.2</v>
      </c>
      <c r="G27">
        <v>160</v>
      </c>
      <c r="I27" t="s">
        <v>37</v>
      </c>
      <c r="X27">
        <f>SUM(G27:H27)/E27</f>
        <v>800</v>
      </c>
      <c r="AB27">
        <f t="shared" si="3"/>
        <v>0</v>
      </c>
    </row>
    <row r="29" spans="1:28">
      <c r="A29" s="1" t="s">
        <v>125</v>
      </c>
      <c r="B29" s="1"/>
      <c r="G29" t="s">
        <v>125</v>
      </c>
    </row>
    <row r="30" spans="1:28">
      <c r="A30" t="s">
        <v>127</v>
      </c>
      <c r="B30" t="s">
        <v>128</v>
      </c>
      <c r="C30">
        <v>0.625</v>
      </c>
      <c r="D30">
        <f>0.1404661*2</f>
        <v>0.28093220000000002</v>
      </c>
      <c r="E30">
        <v>0.05</v>
      </c>
      <c r="G30">
        <v>700</v>
      </c>
      <c r="I30" t="s">
        <v>129</v>
      </c>
      <c r="J30">
        <v>0.2</v>
      </c>
      <c r="L30">
        <v>2</v>
      </c>
      <c r="M30">
        <v>6</v>
      </c>
      <c r="N30">
        <v>50</v>
      </c>
      <c r="O30">
        <v>50</v>
      </c>
      <c r="R30">
        <v>2900</v>
      </c>
      <c r="T30">
        <f>D30*PI()*C30^2*0.25</f>
        <v>8.6188919499689307E-2</v>
      </c>
      <c r="U30">
        <f>E30/$T30</f>
        <v>0.5801209748334325</v>
      </c>
      <c r="V30">
        <f>G30/$T30</f>
        <v>8121.6936476680548</v>
      </c>
      <c r="X30">
        <f>SUM(G30:H30)/E30</f>
        <v>14000</v>
      </c>
    </row>
    <row r="31" spans="1:28">
      <c r="A31" t="s">
        <v>132</v>
      </c>
      <c r="B31" t="s">
        <v>133</v>
      </c>
      <c r="E31">
        <v>0.05</v>
      </c>
      <c r="G31">
        <v>700</v>
      </c>
      <c r="T31">
        <v>5.5320000000000001E-2</v>
      </c>
      <c r="U31">
        <f>E31/$T31</f>
        <v>0.90383224873463486</v>
      </c>
      <c r="V31">
        <f>G31/$T31</f>
        <v>12653.651482284888</v>
      </c>
      <c r="X31">
        <f>SUM(G31:H31)/E31</f>
        <v>14000</v>
      </c>
    </row>
    <row r="32" spans="1:28">
      <c r="A32" t="s">
        <v>130</v>
      </c>
      <c r="B32" t="s">
        <v>131</v>
      </c>
      <c r="C32">
        <v>0.3</v>
      </c>
      <c r="D32">
        <v>0.52500000000000002</v>
      </c>
      <c r="E32">
        <v>0.03</v>
      </c>
      <c r="G32">
        <v>400</v>
      </c>
      <c r="I32" t="s">
        <v>129</v>
      </c>
      <c r="J32">
        <v>0.2</v>
      </c>
      <c r="L32">
        <v>2</v>
      </c>
      <c r="M32">
        <v>12</v>
      </c>
      <c r="R32">
        <v>2900</v>
      </c>
      <c r="T32">
        <f>D32*PI()*C32^2*0.25</f>
        <v>3.7110063220529427E-2</v>
      </c>
      <c r="U32">
        <f>E32/$T32</f>
        <v>0.80840606014930971</v>
      </c>
      <c r="V32">
        <f>G32/$T32</f>
        <v>10778.747468657464</v>
      </c>
      <c r="X32">
        <f>SUM(G32:H32)/E32</f>
        <v>13333.333333333334</v>
      </c>
    </row>
    <row r="34" spans="1:28">
      <c r="A34" s="1" t="s">
        <v>74</v>
      </c>
      <c r="B34" s="1"/>
      <c r="G34" t="s">
        <v>75</v>
      </c>
      <c r="V34" t="s">
        <v>81</v>
      </c>
      <c r="Y34" t="s">
        <v>57</v>
      </c>
      <c r="Z34" t="s">
        <v>122</v>
      </c>
      <c r="AA34" t="s">
        <v>121</v>
      </c>
    </row>
    <row r="35" spans="1:28">
      <c r="A35" t="s">
        <v>43</v>
      </c>
      <c r="C35">
        <v>1.25</v>
      </c>
      <c r="D35">
        <f>2.4</f>
        <v>2.4</v>
      </c>
      <c r="E35">
        <v>0.5</v>
      </c>
      <c r="F35">
        <f>E35+G35*0.0075</f>
        <v>3.7475000000000001</v>
      </c>
      <c r="G35">
        <v>433</v>
      </c>
      <c r="I35" t="s">
        <v>17</v>
      </c>
      <c r="J35">
        <v>0.3</v>
      </c>
      <c r="L35">
        <v>2</v>
      </c>
      <c r="M35">
        <v>7</v>
      </c>
      <c r="P35">
        <v>250</v>
      </c>
      <c r="Q35">
        <v>550</v>
      </c>
      <c r="R35">
        <v>3600</v>
      </c>
      <c r="T35">
        <f>D35*PI()*C35^2*0.25</f>
        <v>2.9452431127404308</v>
      </c>
      <c r="U35">
        <f>E35/$T35</f>
        <v>0.16976527263135505</v>
      </c>
      <c r="V35">
        <f>G35/$T35</f>
        <v>147.01672609875348</v>
      </c>
      <c r="X35">
        <f>SUM(G35:H35)/E35</f>
        <v>866</v>
      </c>
      <c r="Y35">
        <f>(Q35*F35)/P35</f>
        <v>8.2445000000000004</v>
      </c>
      <c r="Z35">
        <f>P35/F35</f>
        <v>66.711140760507007</v>
      </c>
      <c r="AA35">
        <f>P35/E35</f>
        <v>500</v>
      </c>
      <c r="AB35">
        <f t="shared" si="3"/>
        <v>0</v>
      </c>
    </row>
    <row r="36" spans="1:28">
      <c r="A36" t="s">
        <v>44</v>
      </c>
      <c r="C36">
        <v>1.25</v>
      </c>
      <c r="D36">
        <v>7.1</v>
      </c>
      <c r="E36">
        <v>1.5</v>
      </c>
      <c r="F36">
        <f t="shared" ref="F36:F37" si="7">E36+G36*0.0075</f>
        <v>7.875</v>
      </c>
      <c r="G36">
        <v>850</v>
      </c>
      <c r="I36" t="s">
        <v>45</v>
      </c>
      <c r="J36">
        <v>0.3</v>
      </c>
      <c r="L36">
        <v>2</v>
      </c>
      <c r="M36">
        <v>7</v>
      </c>
      <c r="P36">
        <v>315</v>
      </c>
      <c r="Q36">
        <v>400</v>
      </c>
      <c r="R36">
        <v>3900</v>
      </c>
      <c r="T36">
        <f>D36*PI()*C36^2*0.25</f>
        <v>8.7130108751904416</v>
      </c>
      <c r="U36">
        <f>E36/$T36</f>
        <v>0.17215633280926146</v>
      </c>
      <c r="V36">
        <f>G36/$T36</f>
        <v>97.555255258581482</v>
      </c>
      <c r="X36">
        <f>SUM(G36:H36)/E36</f>
        <v>566.66666666666663</v>
      </c>
      <c r="Y36">
        <f>(Q36*F36)/P36</f>
        <v>10</v>
      </c>
      <c r="Z36">
        <f t="shared" ref="Z36:Z37" si="8">P36/F36</f>
        <v>40</v>
      </c>
      <c r="AA36">
        <f>P36/E36</f>
        <v>210</v>
      </c>
      <c r="AB36">
        <f t="shared" si="3"/>
        <v>0</v>
      </c>
    </row>
    <row r="37" spans="1:28">
      <c r="A37" t="s">
        <v>46</v>
      </c>
      <c r="C37">
        <v>0.15</v>
      </c>
      <c r="D37">
        <v>0.5</v>
      </c>
      <c r="E37">
        <v>1.2500000000000001E-2</v>
      </c>
      <c r="F37">
        <f t="shared" si="7"/>
        <v>7.2499999999999995E-2</v>
      </c>
      <c r="G37">
        <v>8</v>
      </c>
      <c r="I37" t="s">
        <v>45</v>
      </c>
      <c r="J37">
        <v>0.3</v>
      </c>
      <c r="L37">
        <v>2</v>
      </c>
      <c r="M37">
        <v>7</v>
      </c>
      <c r="P37">
        <v>18</v>
      </c>
      <c r="Q37">
        <v>550</v>
      </c>
      <c r="R37">
        <v>3600</v>
      </c>
      <c r="T37">
        <f>D37*PI()*C37^2*0.25</f>
        <v>8.8357293382212935E-3</v>
      </c>
      <c r="U37">
        <f>E37/$T37</f>
        <v>1.4147106052612919</v>
      </c>
      <c r="V37">
        <f>G37/$T37</f>
        <v>905.41478736722684</v>
      </c>
      <c r="X37">
        <f>SUM(G37:H37)/E37</f>
        <v>640</v>
      </c>
      <c r="Y37">
        <f>(Q37*F37)/P37</f>
        <v>2.2152777777777777</v>
      </c>
      <c r="Z37">
        <f t="shared" si="8"/>
        <v>248.27586206896552</v>
      </c>
      <c r="AA37">
        <f>P37/E37</f>
        <v>1440</v>
      </c>
      <c r="AB37">
        <f t="shared" si="3"/>
        <v>0</v>
      </c>
    </row>
    <row r="39" spans="1:28">
      <c r="A39" s="1" t="s">
        <v>124</v>
      </c>
      <c r="B39" s="1"/>
      <c r="G39" t="s">
        <v>75</v>
      </c>
      <c r="V39" t="s">
        <v>81</v>
      </c>
      <c r="Y39" t="s">
        <v>57</v>
      </c>
      <c r="Z39" t="s">
        <v>122</v>
      </c>
      <c r="AA39" t="s">
        <v>121</v>
      </c>
    </row>
    <row r="40" spans="1:28">
      <c r="A40" t="s">
        <v>43</v>
      </c>
      <c r="C40">
        <v>1.25</v>
      </c>
      <c r="D40">
        <f>2.4</f>
        <v>2.4</v>
      </c>
      <c r="E40" s="1">
        <v>0.15625</v>
      </c>
      <c r="F40">
        <f>E40+G40*0.0075</f>
        <v>13.83625</v>
      </c>
      <c r="G40" s="1">
        <v>1824</v>
      </c>
      <c r="I40" t="s">
        <v>17</v>
      </c>
      <c r="J40">
        <v>0.3</v>
      </c>
      <c r="L40">
        <v>2</v>
      </c>
      <c r="M40">
        <v>7</v>
      </c>
      <c r="P40">
        <v>250</v>
      </c>
      <c r="Q40" s="1">
        <v>215</v>
      </c>
      <c r="R40" s="1">
        <v>2220</v>
      </c>
      <c r="T40">
        <f>D40*PI()*C40^2*0.25</f>
        <v>2.9452431127404308</v>
      </c>
      <c r="U40">
        <f>E40/$T40</f>
        <v>5.3051647697298449E-2</v>
      </c>
      <c r="V40">
        <f>G40/$T40</f>
        <v>619.30371455918316</v>
      </c>
      <c r="X40">
        <f>SUM(G40:H40)/E40</f>
        <v>11673.6</v>
      </c>
      <c r="Y40">
        <f>(Q40*F40)/P40</f>
        <v>11.899175</v>
      </c>
      <c r="Z40">
        <f>P40/F40</f>
        <v>18.068479537446922</v>
      </c>
      <c r="AA40">
        <f>P40/E40</f>
        <v>1600</v>
      </c>
      <c r="AB40">
        <f t="shared" ref="AB40:AB42" si="9">N40/E40</f>
        <v>0</v>
      </c>
    </row>
    <row r="41" spans="1:28">
      <c r="A41" t="s">
        <v>44</v>
      </c>
      <c r="C41">
        <v>1.25</v>
      </c>
      <c r="D41">
        <v>7.1</v>
      </c>
      <c r="E41" s="1">
        <v>0.46875</v>
      </c>
      <c r="F41">
        <f t="shared" ref="F41:F42" si="10">E41+G41*0.0075</f>
        <v>27.326249999999998</v>
      </c>
      <c r="G41" s="1">
        <v>3581</v>
      </c>
      <c r="I41" t="s">
        <v>45</v>
      </c>
      <c r="J41">
        <v>0.3</v>
      </c>
      <c r="L41">
        <v>2</v>
      </c>
      <c r="M41">
        <v>7</v>
      </c>
      <c r="P41">
        <v>315</v>
      </c>
      <c r="Q41" s="1">
        <v>187</v>
      </c>
      <c r="R41" s="1">
        <v>1996</v>
      </c>
      <c r="T41">
        <f>D41*PI()*C41^2*0.25</f>
        <v>8.7130108751904416</v>
      </c>
      <c r="U41">
        <f>E41/$T41</f>
        <v>5.3798854002894199E-2</v>
      </c>
      <c r="V41">
        <f>G41/$T41</f>
        <v>410.99455185997681</v>
      </c>
      <c r="X41">
        <f>SUM(G41:H41)/E41</f>
        <v>7639.4666666666662</v>
      </c>
      <c r="Y41">
        <f>(Q41*F41)/P41</f>
        <v>16.222249999999999</v>
      </c>
      <c r="Z41">
        <f t="shared" ref="Z41:Z42" si="11">P41/F41</f>
        <v>11.527377521613834</v>
      </c>
      <c r="AA41">
        <f>P41/E41</f>
        <v>672</v>
      </c>
      <c r="AB41">
        <f t="shared" si="9"/>
        <v>0</v>
      </c>
    </row>
    <row r="42" spans="1:28">
      <c r="A42" t="s">
        <v>46</v>
      </c>
      <c r="C42">
        <v>0.15</v>
      </c>
      <c r="D42">
        <v>0.5</v>
      </c>
      <c r="E42" s="1">
        <v>3.90625E-3</v>
      </c>
      <c r="F42">
        <f t="shared" si="10"/>
        <v>0.25890625</v>
      </c>
      <c r="G42" s="1">
        <v>34</v>
      </c>
      <c r="I42" t="s">
        <v>45</v>
      </c>
      <c r="J42">
        <v>0.3</v>
      </c>
      <c r="L42">
        <v>2</v>
      </c>
      <c r="M42">
        <v>7</v>
      </c>
      <c r="P42">
        <v>18</v>
      </c>
      <c r="Q42">
        <v>550</v>
      </c>
      <c r="R42">
        <v>3600</v>
      </c>
      <c r="T42">
        <f>D42*PI()*C42^2*0.25</f>
        <v>8.8357293382212935E-3</v>
      </c>
      <c r="U42">
        <f>E42/$T42</f>
        <v>0.44209706414415373</v>
      </c>
      <c r="V42">
        <f>G42/$T42</f>
        <v>3848.0128463107139</v>
      </c>
      <c r="X42">
        <f>SUM(G42:H42)/E42</f>
        <v>8704</v>
      </c>
      <c r="Y42">
        <f>(Q42*F42)/P42</f>
        <v>7.9110243055555554</v>
      </c>
      <c r="Z42">
        <f t="shared" si="11"/>
        <v>69.523234761617374</v>
      </c>
      <c r="AA42">
        <f>P42/E42</f>
        <v>4608</v>
      </c>
      <c r="AB42">
        <f t="shared" si="9"/>
        <v>0</v>
      </c>
    </row>
  </sheetData>
  <mergeCells count="2">
    <mergeCell ref="J1:L1"/>
    <mergeCell ref="N1:O1"/>
  </mergeCells>
  <pageMargins left="0.7" right="0.7" top="0.75" bottom="0.75" header="0.3" footer="0.3"/>
  <pageSetup paperSize="9" orientation="portrait" horizontalDpi="0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O3" sqref="O3"/>
    </sheetView>
  </sheetViews>
  <sheetFormatPr defaultColWidth="8.85546875" defaultRowHeight="15"/>
  <sheetData>
    <row r="1" spans="1:13">
      <c r="B1" t="s">
        <v>59</v>
      </c>
      <c r="C1" t="s">
        <v>0</v>
      </c>
      <c r="D1" t="s">
        <v>54</v>
      </c>
      <c r="E1" t="s">
        <v>67</v>
      </c>
      <c r="F1" t="s">
        <v>60</v>
      </c>
      <c r="I1" t="s">
        <v>4</v>
      </c>
      <c r="J1" t="s">
        <v>68</v>
      </c>
      <c r="L1" t="s">
        <v>118</v>
      </c>
      <c r="M1" t="s">
        <v>119</v>
      </c>
    </row>
    <row r="2" spans="1:13">
      <c r="A2" t="s">
        <v>58</v>
      </c>
      <c r="B2">
        <f>0.0650517+0.1329949</f>
        <v>0.19804660000000002</v>
      </c>
      <c r="C2">
        <v>1.25</v>
      </c>
      <c r="D2">
        <v>250</v>
      </c>
      <c r="E2">
        <v>0.05</v>
      </c>
      <c r="F2" t="s">
        <v>18</v>
      </c>
      <c r="I2">
        <f t="shared" ref="I2:I7" si="0">2*PI()*(C2/2)*B2</f>
        <v>0.77772717953554549</v>
      </c>
      <c r="J2">
        <f t="shared" ref="J2:J7" si="1">E2/I2</f>
        <v>6.4289896657411069E-2</v>
      </c>
      <c r="L2">
        <f>PI()*(C2/2)^2</f>
        <v>1.227184630308513</v>
      </c>
      <c r="M2">
        <f>D2/L2</f>
        <v>203.71832715762602</v>
      </c>
    </row>
    <row r="3" spans="1:13">
      <c r="A3" t="s">
        <v>61</v>
      </c>
      <c r="B3">
        <f>0.07590994+0.07590994</f>
        <v>0.15181987999999999</v>
      </c>
      <c r="C3">
        <v>0.625</v>
      </c>
      <c r="D3">
        <v>15</v>
      </c>
      <c r="E3">
        <v>1.4999999999999999E-2</v>
      </c>
      <c r="F3" t="s">
        <v>24</v>
      </c>
      <c r="I3">
        <f>2*PI()*(C3/2)*B3</f>
        <v>0.29809763729805244</v>
      </c>
      <c r="J3">
        <f>E3/I3</f>
        <v>5.031908382756578E-2</v>
      </c>
      <c r="L3">
        <f>PI()*(C3/2)^2</f>
        <v>0.30679615757712825</v>
      </c>
      <c r="M3">
        <f>D3/L3</f>
        <v>48.892398517830244</v>
      </c>
    </row>
    <row r="4" spans="1:13">
      <c r="A4" t="s">
        <v>63</v>
      </c>
      <c r="B4">
        <f>0.4508572+0.3654699</f>
        <v>0.81632710000000008</v>
      </c>
      <c r="C4">
        <v>2.5</v>
      </c>
      <c r="D4">
        <v>250</v>
      </c>
      <c r="E4">
        <v>0.4</v>
      </c>
      <c r="F4" t="s">
        <v>23</v>
      </c>
      <c r="I4">
        <f>2*PI()*(C4/2)*B4</f>
        <v>6.4114180507156515</v>
      </c>
      <c r="J4">
        <f>E4/I4</f>
        <v>6.2388694175908782E-2</v>
      </c>
      <c r="L4">
        <f>PI()*(C4/2)^2</f>
        <v>4.908738521234052</v>
      </c>
      <c r="M4">
        <f>D4/L4</f>
        <v>50.929581789406505</v>
      </c>
    </row>
    <row r="6" spans="1:13">
      <c r="A6" t="s">
        <v>66</v>
      </c>
      <c r="B6">
        <f>0.07590994*2</f>
        <v>0.15181987999999999</v>
      </c>
      <c r="C6">
        <v>0.625</v>
      </c>
      <c r="D6">
        <v>15</v>
      </c>
      <c r="E6">
        <v>0.02</v>
      </c>
      <c r="F6" t="s">
        <v>65</v>
      </c>
      <c r="I6">
        <f>2*PI()*(C6/2)*B6</f>
        <v>0.29809763729805244</v>
      </c>
      <c r="J6">
        <f>E6/I6</f>
        <v>6.7092111770087712E-2</v>
      </c>
      <c r="L6">
        <f>PI()*(C6/2)^2</f>
        <v>0.30679615757712825</v>
      </c>
      <c r="M6">
        <f>D6/L6</f>
        <v>48.892398517830244</v>
      </c>
    </row>
    <row r="7" spans="1:13">
      <c r="A7" t="s">
        <v>62</v>
      </c>
      <c r="B7">
        <f>0.1833064*2</f>
        <v>0.36661280000000002</v>
      </c>
      <c r="C7">
        <v>1.25</v>
      </c>
      <c r="D7">
        <v>250</v>
      </c>
      <c r="E7">
        <v>7.4999999999999997E-2</v>
      </c>
      <c r="F7" t="s">
        <v>65</v>
      </c>
      <c r="I7">
        <f t="shared" si="0"/>
        <v>1.4396850989899801</v>
      </c>
      <c r="J7">
        <f t="shared" si="1"/>
        <v>5.2094725473380746E-2</v>
      </c>
      <c r="L7">
        <f t="shared" ref="L7" si="2">PI()*(C7/2)^2</f>
        <v>1.227184630308513</v>
      </c>
      <c r="M7">
        <f t="shared" ref="M7" si="3">D7/L7</f>
        <v>203.71832715762602</v>
      </c>
    </row>
    <row r="8" spans="1:13">
      <c r="A8" t="s">
        <v>64</v>
      </c>
      <c r="B8">
        <v>0.2</v>
      </c>
      <c r="C8">
        <v>2.5</v>
      </c>
      <c r="D8">
        <v>600</v>
      </c>
      <c r="E8">
        <v>0.45</v>
      </c>
      <c r="F8" t="s">
        <v>65</v>
      </c>
      <c r="I8">
        <f>2*PI()*(C8/2)*B8</f>
        <v>1.5707963267948966</v>
      </c>
      <c r="J8">
        <f>E8/I8</f>
        <v>0.28647889756541162</v>
      </c>
      <c r="L8">
        <f>PI()*(C8/2)^2</f>
        <v>4.908738521234052</v>
      </c>
      <c r="M8">
        <f>D8/L8</f>
        <v>122.23099629457562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4"/>
  <sheetViews>
    <sheetView workbookViewId="0">
      <selection activeCell="H5" sqref="H5"/>
    </sheetView>
  </sheetViews>
  <sheetFormatPr defaultColWidth="8.85546875" defaultRowHeight="15"/>
  <cols>
    <col min="1" max="1" width="19" customWidth="1"/>
    <col min="2" max="2" width="13.140625" customWidth="1"/>
    <col min="3" max="3" width="11.42578125" customWidth="1"/>
    <col min="6" max="6" width="18.140625" customWidth="1"/>
    <col min="20" max="20" width="12.140625" bestFit="1" customWidth="1"/>
  </cols>
  <sheetData>
    <row r="1" spans="1:19">
      <c r="B1" s="5" t="s">
        <v>98</v>
      </c>
      <c r="C1" s="5"/>
      <c r="G1" s="5" t="s">
        <v>50</v>
      </c>
      <c r="H1" s="5"/>
      <c r="I1" s="5"/>
      <c r="K1" s="5" t="s">
        <v>56</v>
      </c>
      <c r="L1" s="5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123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4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7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t="s">
        <v>104</v>
      </c>
      <c r="B17">
        <v>1.25</v>
      </c>
      <c r="C17" s="3">
        <v>0.65500000000000003</v>
      </c>
      <c r="D17">
        <v>1.06</v>
      </c>
      <c r="E17">
        <v>0.25</v>
      </c>
      <c r="F17" t="s">
        <v>94</v>
      </c>
      <c r="G17">
        <v>0.2</v>
      </c>
      <c r="H17">
        <v>0.2</v>
      </c>
      <c r="I17">
        <v>1</v>
      </c>
      <c r="J17">
        <v>80</v>
      </c>
      <c r="K17">
        <v>200</v>
      </c>
      <c r="L17">
        <v>200</v>
      </c>
      <c r="O17">
        <v>5000</v>
      </c>
      <c r="Q17" s="3">
        <f t="shared" si="1"/>
        <v>0.77987197012895637</v>
      </c>
      <c r="R17" s="3">
        <f t="shared" si="0"/>
        <v>0.32056543839966584</v>
      </c>
    </row>
    <row r="19" spans="1:18">
      <c r="A19" s="2" t="s">
        <v>101</v>
      </c>
    </row>
    <row r="20" spans="1:18">
      <c r="A20" t="s">
        <v>102</v>
      </c>
      <c r="B20" s="3">
        <v>0.65500000000000003</v>
      </c>
      <c r="C20" s="3">
        <v>0.65500000000000003</v>
      </c>
      <c r="D20">
        <v>1.1185</v>
      </c>
      <c r="E20">
        <v>0.125</v>
      </c>
      <c r="F20" t="s">
        <v>17</v>
      </c>
      <c r="G20">
        <v>0.2</v>
      </c>
      <c r="H20">
        <v>0.2</v>
      </c>
      <c r="I20">
        <v>1</v>
      </c>
      <c r="J20">
        <v>80</v>
      </c>
      <c r="K20">
        <v>200</v>
      </c>
      <c r="L20">
        <v>200</v>
      </c>
      <c r="O20">
        <v>5000</v>
      </c>
      <c r="Q20">
        <f>B20*C20*D20</f>
        <v>0.47986446250000009</v>
      </c>
      <c r="R20">
        <f t="shared" si="0"/>
        <v>0.26049022123616827</v>
      </c>
    </row>
    <row r="21" spans="1:18">
      <c r="A21" t="s">
        <v>103</v>
      </c>
      <c r="B21" s="3">
        <v>0.65500000000000003</v>
      </c>
      <c r="C21" s="3">
        <v>0.65500000000000003</v>
      </c>
      <c r="D21">
        <v>2.9504999999999999</v>
      </c>
      <c r="E21">
        <v>0.375</v>
      </c>
      <c r="F21" t="s">
        <v>65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1.2658382625000002</v>
      </c>
      <c r="R21">
        <f t="shared" si="0"/>
        <v>0.29624637768444761</v>
      </c>
    </row>
    <row r="22" spans="1:18">
      <c r="B22" s="3"/>
      <c r="C22" s="3"/>
    </row>
    <row r="23" spans="1:18">
      <c r="A23" s="2" t="s">
        <v>105</v>
      </c>
      <c r="B23" s="3"/>
      <c r="C23" s="3"/>
    </row>
    <row r="24" spans="1:18">
      <c r="A24" t="s">
        <v>106</v>
      </c>
      <c r="B24" s="3">
        <v>0.55000000000000004</v>
      </c>
      <c r="C24" s="3">
        <v>0.22500000000000001</v>
      </c>
      <c r="D24">
        <v>1.0575000000000001</v>
      </c>
      <c r="E24">
        <v>0.08</v>
      </c>
      <c r="F24" t="s">
        <v>109</v>
      </c>
      <c r="G24">
        <v>0.2</v>
      </c>
      <c r="H24">
        <v>0.2</v>
      </c>
      <c r="I24">
        <v>1</v>
      </c>
      <c r="J24">
        <v>80</v>
      </c>
      <c r="K24">
        <v>200</v>
      </c>
      <c r="L24">
        <v>200</v>
      </c>
      <c r="O24">
        <v>3200</v>
      </c>
      <c r="Q24">
        <v>0</v>
      </c>
    </row>
    <row r="25" spans="1:18">
      <c r="A25" t="s">
        <v>107</v>
      </c>
      <c r="B25" s="3">
        <v>0.25</v>
      </c>
      <c r="C25" s="3">
        <v>0.25</v>
      </c>
      <c r="D25">
        <v>3.1964999999999999</v>
      </c>
      <c r="E25">
        <v>0.375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108</v>
      </c>
      <c r="B26" s="3">
        <v>0.25</v>
      </c>
      <c r="C26" s="3">
        <v>0.25</v>
      </c>
      <c r="D26">
        <v>1.605</v>
      </c>
      <c r="E26">
        <v>0.1875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B27" s="3"/>
      <c r="C27" s="3"/>
    </row>
    <row r="28" spans="1:18">
      <c r="A28" s="2" t="s">
        <v>112</v>
      </c>
      <c r="B28" s="3"/>
      <c r="C28" s="3"/>
    </row>
    <row r="29" spans="1:18">
      <c r="A29" t="s">
        <v>113</v>
      </c>
      <c r="B29" s="3">
        <v>0.215</v>
      </c>
      <c r="C29" s="3">
        <v>0.215</v>
      </c>
      <c r="D29">
        <v>0.25750000000000001</v>
      </c>
      <c r="E29" s="1">
        <v>1E-3</v>
      </c>
      <c r="F29" t="s">
        <v>109</v>
      </c>
      <c r="G29">
        <v>0.2</v>
      </c>
      <c r="H29">
        <v>0.2</v>
      </c>
      <c r="I29">
        <v>2</v>
      </c>
      <c r="J29">
        <v>7</v>
      </c>
      <c r="K29" t="s">
        <v>88</v>
      </c>
      <c r="L29" t="s">
        <v>88</v>
      </c>
      <c r="O29">
        <v>3000</v>
      </c>
      <c r="Q29">
        <f>B29*C29*D29</f>
        <v>1.1902937499999999E-2</v>
      </c>
      <c r="R29" s="1">
        <f t="shared" si="0"/>
        <v>8.4012874973089638E-2</v>
      </c>
    </row>
    <row r="30" spans="1:18">
      <c r="A30" t="s">
        <v>114</v>
      </c>
      <c r="B30" s="3">
        <v>0.56000000000000005</v>
      </c>
      <c r="C30" s="3">
        <v>0.56000000000000005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 s="4">
        <v>6.6908999999999996E-2</v>
      </c>
      <c r="R30" s="1">
        <f t="shared" si="0"/>
        <v>1.4945672480533263E-2</v>
      </c>
    </row>
    <row r="31" spans="1:18">
      <c r="B31" s="3"/>
      <c r="C31" s="3"/>
    </row>
    <row r="32" spans="1:18">
      <c r="A32" s="2" t="s">
        <v>115</v>
      </c>
      <c r="B32" s="3"/>
      <c r="C32" s="3"/>
    </row>
    <row r="33" spans="1:18">
      <c r="A33" t="s">
        <v>116</v>
      </c>
      <c r="B33" s="3">
        <v>1</v>
      </c>
      <c r="C33" s="3">
        <v>1</v>
      </c>
      <c r="D33">
        <v>5.5E-2</v>
      </c>
      <c r="E33">
        <v>7.4999999999999997E-2</v>
      </c>
      <c r="F33" t="s">
        <v>109</v>
      </c>
      <c r="G33">
        <v>0.2</v>
      </c>
      <c r="H33">
        <v>0.2</v>
      </c>
      <c r="I33">
        <v>1</v>
      </c>
      <c r="J33">
        <v>80</v>
      </c>
      <c r="K33">
        <v>200</v>
      </c>
      <c r="L33">
        <v>200</v>
      </c>
      <c r="O33">
        <v>3200</v>
      </c>
      <c r="Q33">
        <f t="shared" ref="Q33:Q34" si="2">B33*C33*D33</f>
        <v>5.5E-2</v>
      </c>
      <c r="R33">
        <f t="shared" si="0"/>
        <v>1.3636363636363635</v>
      </c>
    </row>
    <row r="34" spans="1:18">
      <c r="A34" t="s">
        <v>117</v>
      </c>
      <c r="B34" s="3">
        <v>2</v>
      </c>
      <c r="C34" s="3">
        <v>2</v>
      </c>
      <c r="D34">
        <v>5.5E-2</v>
      </c>
      <c r="E34">
        <v>0.3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si="2"/>
        <v>0.22</v>
      </c>
      <c r="R34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Tanks</vt:lpstr>
      <vt:lpstr>Decouplers</vt:lpstr>
      <vt:lpstr>Structural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2014-04-11T13:39:28Z</dcterms:modified>
</cp:coreProperties>
</file>