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4915" windowHeight="12585"/>
  </bookViews>
  <sheets>
    <sheet name="Radii" sheetId="2" r:id="rId1"/>
    <sheet name="Subdiv" sheetId="1" r:id="rId2"/>
    <sheet name="Pill Solve" sheetId="4" r:id="rId3"/>
  </sheets>
  <definedNames>
    <definedName name="d">'Pill Solve'!$B$4</definedName>
    <definedName name="f">'Pill Solve'!$B$6</definedName>
    <definedName name="l">'Pill Solve'!$B$5</definedName>
    <definedName name="pi">'Pill Solve'!$B$3</definedName>
    <definedName name="r_0">#REF!</definedName>
    <definedName name="r_1">#REF!</definedName>
    <definedName name="r0">#REF!</definedName>
    <definedName name="s">#REF!</definedName>
    <definedName name="subdiv">Subdiv!$B$1</definedName>
    <definedName name="v">'Pill Solve'!$B$7</definedName>
    <definedName name="Y_0">#REF!</definedName>
    <definedName name="y_1">#REF!</definedName>
  </definedNames>
  <calcPr calcId="125725"/>
</workbook>
</file>

<file path=xl/calcChain.xml><?xml version="1.0" encoding="utf-8"?>
<calcChain xmlns="http://schemas.openxmlformats.org/spreadsheetml/2006/main">
  <c r="J6" i="2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6"/>
  <c r="B9" i="4"/>
  <c r="C7" i="2"/>
  <c r="D7" s="1"/>
  <c r="C8"/>
  <c r="D8" s="1"/>
  <c r="C9"/>
  <c r="C10"/>
  <c r="D10" s="1"/>
  <c r="E10" s="1"/>
  <c r="C11"/>
  <c r="D11" s="1"/>
  <c r="C12"/>
  <c r="C13"/>
  <c r="D13" s="1"/>
  <c r="C14"/>
  <c r="D14" s="1"/>
  <c r="E14" s="1"/>
  <c r="C15"/>
  <c r="D15" s="1"/>
  <c r="C16"/>
  <c r="D16" s="1"/>
  <c r="C17"/>
  <c r="D17" s="1"/>
  <c r="C18"/>
  <c r="C19"/>
  <c r="C20"/>
  <c r="C21"/>
  <c r="D21" s="1"/>
  <c r="G21" s="1"/>
  <c r="C22"/>
  <c r="D22" s="1"/>
  <c r="E22" s="1"/>
  <c r="C23"/>
  <c r="D23" s="1"/>
  <c r="C24"/>
  <c r="D24" s="1"/>
  <c r="C25"/>
  <c r="D25" s="1"/>
  <c r="C26"/>
  <c r="D26" s="1"/>
  <c r="E26" s="1"/>
  <c r="C27"/>
  <c r="C28"/>
  <c r="C29"/>
  <c r="D29" s="1"/>
  <c r="G29" s="1"/>
  <c r="C30"/>
  <c r="D30" s="1"/>
  <c r="E30" s="1"/>
  <c r="C31"/>
  <c r="D31" s="1"/>
  <c r="F31" s="1"/>
  <c r="K31" s="1"/>
  <c r="C32"/>
  <c r="D32" s="1"/>
  <c r="C33"/>
  <c r="D33" s="1"/>
  <c r="C34"/>
  <c r="D34" s="1"/>
  <c r="E34" s="1"/>
  <c r="C35"/>
  <c r="D35" s="1"/>
  <c r="C36"/>
  <c r="C37"/>
  <c r="D37" s="1"/>
  <c r="G37" s="1"/>
  <c r="C38"/>
  <c r="D38" s="1"/>
  <c r="E38" s="1"/>
  <c r="C6"/>
  <c r="D6" s="1"/>
  <c r="E6" s="1"/>
  <c r="D36"/>
  <c r="D28"/>
  <c r="D27"/>
  <c r="D20"/>
  <c r="D19"/>
  <c r="D18"/>
  <c r="E18" s="1"/>
  <c r="D12"/>
  <c r="D9"/>
  <c r="D4" i="4"/>
  <c r="B3"/>
  <c r="C12"/>
  <c r="C11"/>
  <c r="C10"/>
  <c r="B8"/>
  <c r="B7"/>
  <c r="C5" s="1"/>
  <c r="G12" i="1"/>
  <c r="G15"/>
  <c r="G23"/>
  <c r="B4"/>
  <c r="B3"/>
  <c r="D4"/>
  <c r="E4" s="1"/>
  <c r="D3"/>
  <c r="C23"/>
  <c r="D23"/>
  <c r="F23" s="1"/>
  <c r="C8"/>
  <c r="C9"/>
  <c r="C10"/>
  <c r="C11"/>
  <c r="C12"/>
  <c r="C13"/>
  <c r="C14"/>
  <c r="C15"/>
  <c r="C16"/>
  <c r="C17"/>
  <c r="C18"/>
  <c r="C19"/>
  <c r="C20"/>
  <c r="C21"/>
  <c r="C22"/>
  <c r="C7"/>
  <c r="D8"/>
  <c r="F8" s="1"/>
  <c r="H8" s="1"/>
  <c r="D9"/>
  <c r="F9" s="1"/>
  <c r="G13" s="1"/>
  <c r="D10"/>
  <c r="F10" s="1"/>
  <c r="G14" s="1"/>
  <c r="D11"/>
  <c r="F11" s="1"/>
  <c r="D12"/>
  <c r="F12" s="1"/>
  <c r="G16" s="1"/>
  <c r="D13"/>
  <c r="F13" s="1"/>
  <c r="G17" s="1"/>
  <c r="D14"/>
  <c r="F14" s="1"/>
  <c r="G18" s="1"/>
  <c r="D15"/>
  <c r="F15" s="1"/>
  <c r="G19" s="1"/>
  <c r="D16"/>
  <c r="E16" s="1"/>
  <c r="H20" s="1"/>
  <c r="D17"/>
  <c r="E17" s="1"/>
  <c r="H21" s="1"/>
  <c r="D18"/>
  <c r="F18" s="1"/>
  <c r="G22" s="1"/>
  <c r="D19"/>
  <c r="F19" s="1"/>
  <c r="D20"/>
  <c r="F20" s="1"/>
  <c r="D21"/>
  <c r="F21" s="1"/>
  <c r="D22"/>
  <c r="F22" s="1"/>
  <c r="D7"/>
  <c r="F7" s="1"/>
  <c r="G11" s="1"/>
  <c r="G25" i="2" l="1"/>
  <c r="F25"/>
  <c r="K25" s="1"/>
  <c r="G33"/>
  <c r="E33"/>
  <c r="J33" s="1"/>
  <c r="F15"/>
  <c r="K15" s="1"/>
  <c r="H15"/>
  <c r="G15"/>
  <c r="E15"/>
  <c r="J15" s="1"/>
  <c r="F11"/>
  <c r="K11" s="1"/>
  <c r="E11"/>
  <c r="J11" s="1"/>
  <c r="F7"/>
  <c r="K7" s="1"/>
  <c r="H7"/>
  <c r="G7"/>
  <c r="F35"/>
  <c r="K35" s="1"/>
  <c r="G35"/>
  <c r="H35"/>
  <c r="E37"/>
  <c r="J37" s="1"/>
  <c r="F29"/>
  <c r="K29" s="1"/>
  <c r="F23"/>
  <c r="K23" s="1"/>
  <c r="H23"/>
  <c r="E23"/>
  <c r="J23" s="1"/>
  <c r="G23"/>
  <c r="G17"/>
  <c r="E17"/>
  <c r="F17"/>
  <c r="K17" s="1"/>
  <c r="F19"/>
  <c r="K19" s="1"/>
  <c r="E19"/>
  <c r="J19" s="1"/>
  <c r="H19"/>
  <c r="G19"/>
  <c r="G9"/>
  <c r="E9"/>
  <c r="F9"/>
  <c r="F27"/>
  <c r="K27" s="1"/>
  <c r="G27"/>
  <c r="E27"/>
  <c r="J27" s="1"/>
  <c r="H27"/>
  <c r="G13"/>
  <c r="E13"/>
  <c r="F13"/>
  <c r="E25"/>
  <c r="J25" s="1"/>
  <c r="E35"/>
  <c r="J35" s="1"/>
  <c r="M35" s="1"/>
  <c r="N35" s="1"/>
  <c r="F37"/>
  <c r="K37" s="1"/>
  <c r="E7"/>
  <c r="J7" s="1"/>
  <c r="M7" s="1"/>
  <c r="N7" s="1"/>
  <c r="E29"/>
  <c r="H31"/>
  <c r="H11"/>
  <c r="F21"/>
  <c r="K21" s="1"/>
  <c r="G31"/>
  <c r="J31"/>
  <c r="M31" s="1"/>
  <c r="N31" s="1"/>
  <c r="G11"/>
  <c r="E21"/>
  <c r="J21" s="1"/>
  <c r="E31"/>
  <c r="F33"/>
  <c r="K33" s="1"/>
  <c r="H20"/>
  <c r="F20"/>
  <c r="K20" s="1"/>
  <c r="E20"/>
  <c r="J20" s="1"/>
  <c r="G20"/>
  <c r="H12"/>
  <c r="E12"/>
  <c r="J12" s="1"/>
  <c r="G12"/>
  <c r="F12"/>
  <c r="K12" s="1"/>
  <c r="E24"/>
  <c r="J24" s="1"/>
  <c r="F24"/>
  <c r="K24" s="1"/>
  <c r="G24"/>
  <c r="H24"/>
  <c r="J32"/>
  <c r="H32"/>
  <c r="F32"/>
  <c r="K32" s="1"/>
  <c r="E32"/>
  <c r="G32"/>
  <c r="H36"/>
  <c r="G36"/>
  <c r="E36"/>
  <c r="J36" s="1"/>
  <c r="F36"/>
  <c r="K36" s="1"/>
  <c r="F28"/>
  <c r="K28" s="1"/>
  <c r="H28"/>
  <c r="E28"/>
  <c r="J28" s="1"/>
  <c r="G28"/>
  <c r="H8"/>
  <c r="E8"/>
  <c r="J8" s="1"/>
  <c r="G8"/>
  <c r="F8"/>
  <c r="K8" s="1"/>
  <c r="E16"/>
  <c r="J16" s="1"/>
  <c r="H16"/>
  <c r="F16"/>
  <c r="K16" s="1"/>
  <c r="G16"/>
  <c r="J26"/>
  <c r="J30"/>
  <c r="J34"/>
  <c r="J38"/>
  <c r="H6"/>
  <c r="K9"/>
  <c r="H10"/>
  <c r="K13"/>
  <c r="H14"/>
  <c r="H18"/>
  <c r="H22"/>
  <c r="H26"/>
  <c r="H30"/>
  <c r="H34"/>
  <c r="H38"/>
  <c r="J10"/>
  <c r="J18"/>
  <c r="J22"/>
  <c r="G6"/>
  <c r="J13"/>
  <c r="G14"/>
  <c r="J17"/>
  <c r="G18"/>
  <c r="G22"/>
  <c r="G26"/>
  <c r="J29"/>
  <c r="G30"/>
  <c r="G34"/>
  <c r="G38"/>
  <c r="J9"/>
  <c r="F6"/>
  <c r="H9"/>
  <c r="F10"/>
  <c r="K10" s="1"/>
  <c r="H13"/>
  <c r="F14"/>
  <c r="K14" s="1"/>
  <c r="H17"/>
  <c r="F18"/>
  <c r="K18" s="1"/>
  <c r="H21"/>
  <c r="F22"/>
  <c r="K22" s="1"/>
  <c r="H25"/>
  <c r="F26"/>
  <c r="K26" s="1"/>
  <c r="H29"/>
  <c r="F30"/>
  <c r="K30" s="1"/>
  <c r="H33"/>
  <c r="F34"/>
  <c r="K34" s="1"/>
  <c r="H37"/>
  <c r="F38"/>
  <c r="K38" s="1"/>
  <c r="J14"/>
  <c r="G10"/>
  <c r="H7" i="1"/>
  <c r="H9"/>
  <c r="H10"/>
  <c r="C4" i="4"/>
  <c r="E23" i="1"/>
  <c r="F4"/>
  <c r="F3"/>
  <c r="E3"/>
  <c r="E8"/>
  <c r="E9"/>
  <c r="E18"/>
  <c r="H22" s="1"/>
  <c r="E20"/>
  <c r="E12"/>
  <c r="H16" s="1"/>
  <c r="F16"/>
  <c r="G20" s="1"/>
  <c r="F17"/>
  <c r="G21" s="1"/>
  <c r="E10"/>
  <c r="E21"/>
  <c r="E13"/>
  <c r="H17" s="1"/>
  <c r="E11"/>
  <c r="H15" s="1"/>
  <c r="E22"/>
  <c r="E14"/>
  <c r="H18" s="1"/>
  <c r="E19"/>
  <c r="H23" s="1"/>
  <c r="E7"/>
  <c r="E15"/>
  <c r="H19" s="1"/>
  <c r="M23" i="2" l="1"/>
  <c r="N23" s="1"/>
  <c r="M11"/>
  <c r="N11" s="1"/>
  <c r="M36"/>
  <c r="N36" s="1"/>
  <c r="M9"/>
  <c r="N9" s="1"/>
  <c r="M15"/>
  <c r="N15" s="1"/>
  <c r="M25"/>
  <c r="N25" s="1"/>
  <c r="M28"/>
  <c r="N28" s="1"/>
  <c r="M13"/>
  <c r="N13" s="1"/>
  <c r="M29"/>
  <c r="N29" s="1"/>
  <c r="M21"/>
  <c r="N21" s="1"/>
  <c r="M24"/>
  <c r="N24" s="1"/>
  <c r="M19"/>
  <c r="N19" s="1"/>
  <c r="M27"/>
  <c r="N27" s="1"/>
  <c r="M32"/>
  <c r="N32" s="1"/>
  <c r="M10"/>
  <c r="N10" s="1"/>
  <c r="M8"/>
  <c r="N8" s="1"/>
  <c r="M37"/>
  <c r="N37" s="1"/>
  <c r="M12"/>
  <c r="N12" s="1"/>
  <c r="M30"/>
  <c r="N30" s="1"/>
  <c r="M18"/>
  <c r="N18" s="1"/>
  <c r="M34"/>
  <c r="N34" s="1"/>
  <c r="M26"/>
  <c r="N26" s="1"/>
  <c r="M38"/>
  <c r="N38" s="1"/>
  <c r="M14"/>
  <c r="N14" s="1"/>
  <c r="M16"/>
  <c r="N16" s="1"/>
  <c r="M20"/>
  <c r="N20" s="1"/>
  <c r="M22"/>
  <c r="N22" s="1"/>
  <c r="K6"/>
  <c r="M6" s="1"/>
  <c r="N6" s="1"/>
  <c r="M33"/>
  <c r="N33" s="1"/>
  <c r="M17"/>
  <c r="N17" s="1"/>
  <c r="G9" i="1"/>
  <c r="H13"/>
  <c r="H11"/>
  <c r="G7"/>
  <c r="H12"/>
  <c r="G8"/>
  <c r="G10"/>
  <c r="H14"/>
</calcChain>
</file>

<file path=xl/sharedStrings.xml><?xml version="1.0" encoding="utf-8"?>
<sst xmlns="http://schemas.openxmlformats.org/spreadsheetml/2006/main" count="33" uniqueCount="32">
  <si>
    <t>Ang From</t>
  </si>
  <si>
    <t>Subdiv</t>
  </si>
  <si>
    <t>theta</t>
  </si>
  <si>
    <t>-SIN(th)</t>
  </si>
  <si>
    <t>cos(th)</t>
  </si>
  <si>
    <t>AngTo</t>
  </si>
  <si>
    <t>u</t>
  </si>
  <si>
    <t>subdiv</t>
  </si>
  <si>
    <t>err</t>
  </si>
  <si>
    <t>dU</t>
  </si>
  <si>
    <t>x[1]</t>
  </si>
  <si>
    <t>y[1]</t>
  </si>
  <si>
    <t>x[0.5]</t>
  </si>
  <si>
    <t>y[0.5]</t>
  </si>
  <si>
    <t>maxErr</t>
  </si>
  <si>
    <t>dx</t>
  </si>
  <si>
    <t>dy</t>
  </si>
  <si>
    <t>d</t>
  </si>
  <si>
    <t>l</t>
  </si>
  <si>
    <t>f</t>
  </si>
  <si>
    <t>vol</t>
  </si>
  <si>
    <t>upper</t>
  </si>
  <si>
    <t>pi</t>
  </si>
  <si>
    <t>maxDia</t>
  </si>
  <si>
    <t>Maths required to find the parameters of the pill if the other two are known.</t>
  </si>
  <si>
    <t>&lt;- quadratic, two possible solutions</t>
  </si>
  <si>
    <t>&lt;- Will solve this one iterativley.</t>
  </si>
  <si>
    <t>By Parts</t>
  </si>
  <si>
    <t>Body cylinder</t>
  </si>
  <si>
    <t>Non-filleted cylinder</t>
  </si>
  <si>
    <t>Fillets</t>
  </si>
  <si>
    <t>points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</si>
</sst>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38"/>
  <sheetViews>
    <sheetView tabSelected="1" zoomScaleNormal="100" workbookViewId="0">
      <selection activeCell="E2" sqref="E2"/>
    </sheetView>
  </sheetViews>
  <sheetFormatPr defaultRowHeight="15"/>
  <sheetData>
    <row r="2" spans="1:14">
      <c r="A2" t="s">
        <v>14</v>
      </c>
      <c r="B2">
        <v>0.05</v>
      </c>
    </row>
    <row r="5" spans="1:14">
      <c r="A5" t="s">
        <v>7</v>
      </c>
      <c r="B5" t="s">
        <v>31</v>
      </c>
      <c r="C5" t="s">
        <v>9</v>
      </c>
      <c r="D5" t="s">
        <v>2</v>
      </c>
      <c r="E5" t="s">
        <v>10</v>
      </c>
      <c r="F5" t="s">
        <v>11</v>
      </c>
      <c r="G5" t="s">
        <v>12</v>
      </c>
      <c r="H5" t="s">
        <v>13</v>
      </c>
      <c r="J5" t="s">
        <v>15</v>
      </c>
      <c r="K5" t="s">
        <v>16</v>
      </c>
      <c r="M5" t="s">
        <v>8</v>
      </c>
      <c r="N5" t="s">
        <v>23</v>
      </c>
    </row>
    <row r="6" spans="1:14">
      <c r="A6">
        <v>0</v>
      </c>
      <c r="B6">
        <f>(A6+1)*4</f>
        <v>4</v>
      </c>
      <c r="C6">
        <f>1/(A6+1)/4</f>
        <v>0.25</v>
      </c>
      <c r="D6">
        <f>PI()*2*C6</f>
        <v>1.5707963267948966</v>
      </c>
      <c r="E6">
        <f>-SIN(D6)</f>
        <v>-1</v>
      </c>
      <c r="F6">
        <f>COS(D6)</f>
        <v>6.1257422745431001E-17</v>
      </c>
      <c r="G6">
        <f>-SIN(D6/2)</f>
        <v>-0.70710678118654746</v>
      </c>
      <c r="H6">
        <f>COS(D6/2)</f>
        <v>0.70710678118654757</v>
      </c>
      <c r="J6">
        <f>G6-E6/2</f>
        <v>-0.20710678118654746</v>
      </c>
      <c r="K6">
        <f>H6-(1+F6)/2</f>
        <v>0.20710678118654757</v>
      </c>
      <c r="M6">
        <f>SQRT(SUMSQ(J6:K6))</f>
        <v>0.29289321881345243</v>
      </c>
      <c r="N6">
        <f>$B$2/M6/2</f>
        <v>8.5355339059327393E-2</v>
      </c>
    </row>
    <row r="7" spans="1:14">
      <c r="A7">
        <v>1</v>
      </c>
      <c r="B7">
        <f t="shared" ref="B7:B38" si="0">(A7+1)*4</f>
        <v>8</v>
      </c>
      <c r="C7">
        <f t="shared" ref="C7:C38" si="1">1/(A7+1)/4</f>
        <v>0.125</v>
      </c>
      <c r="D7">
        <f>PI()*2*C7</f>
        <v>0.78539816339744828</v>
      </c>
      <c r="E7">
        <f>-SIN(D7)</f>
        <v>-0.70710678118654746</v>
      </c>
      <c r="F7">
        <f>COS(D7)</f>
        <v>0.70710678118654757</v>
      </c>
      <c r="G7">
        <f>-SIN(D7/2)</f>
        <v>-0.38268343236508978</v>
      </c>
      <c r="H7">
        <f>COS(D7/2)</f>
        <v>0.92387953251128674</v>
      </c>
      <c r="J7">
        <f>-SIN(D7/2)-E7/2</f>
        <v>-2.9130041771816051E-2</v>
      </c>
      <c r="K7">
        <f>COS(D7/2)-(1+F7)/2</f>
        <v>7.0326141918013008E-2</v>
      </c>
      <c r="M7">
        <f>SQRT(SUMSQ(J7:K7))</f>
        <v>7.6120467488713275E-2</v>
      </c>
      <c r="N7">
        <f>$B$2/M7/2</f>
        <v>0.32842677961360212</v>
      </c>
    </row>
    <row r="8" spans="1:14">
      <c r="A8">
        <v>2</v>
      </c>
      <c r="B8">
        <f t="shared" si="0"/>
        <v>12</v>
      </c>
      <c r="C8">
        <f t="shared" si="1"/>
        <v>8.3333333333333329E-2</v>
      </c>
      <c r="D8">
        <f>PI()*2*C8</f>
        <v>0.52359877559829882</v>
      </c>
      <c r="E8">
        <f>-SIN(D8)</f>
        <v>-0.49999999999999994</v>
      </c>
      <c r="F8">
        <f>COS(D8)</f>
        <v>0.86602540378443871</v>
      </c>
      <c r="G8">
        <f>-SIN(D8/2)</f>
        <v>-0.25881904510252074</v>
      </c>
      <c r="H8">
        <f>COS(D8/2)</f>
        <v>0.96592582628906831</v>
      </c>
      <c r="J8">
        <f>-SIN(D8/2)-E8/2</f>
        <v>-8.8190451025207672E-3</v>
      </c>
      <c r="K8">
        <f>COS(D8/2)-(1+F8)/2</f>
        <v>3.2913124396848903E-2</v>
      </c>
      <c r="M8">
        <f>SQRT(SUMSQ(J8:K8))</f>
        <v>3.407417371093166E-2</v>
      </c>
      <c r="N8">
        <f>$B$2/M8/2</f>
        <v>0.73369350676226419</v>
      </c>
    </row>
    <row r="9" spans="1:14">
      <c r="A9">
        <v>3</v>
      </c>
      <c r="B9">
        <f t="shared" si="0"/>
        <v>16</v>
      </c>
      <c r="C9">
        <f t="shared" si="1"/>
        <v>6.25E-2</v>
      </c>
      <c r="D9">
        <f>PI()*2*C9</f>
        <v>0.39269908169872414</v>
      </c>
      <c r="E9">
        <f>-SIN(D9)</f>
        <v>-0.38268343236508978</v>
      </c>
      <c r="F9">
        <f>COS(D9)</f>
        <v>0.92387953251128674</v>
      </c>
      <c r="G9">
        <f>-SIN(D9/2)</f>
        <v>-0.19509032201612825</v>
      </c>
      <c r="H9">
        <f>COS(D9/2)</f>
        <v>0.98078528040323043</v>
      </c>
      <c r="J9">
        <f>-SIN(D9/2)-E9/2</f>
        <v>-3.7486058335833572E-3</v>
      </c>
      <c r="K9">
        <f>COS(D9/2)-(1+F9)/2</f>
        <v>1.8845514147587061E-2</v>
      </c>
      <c r="M9">
        <f>SQRT(SUMSQ(J9:K9))</f>
        <v>1.9214719596769535E-2</v>
      </c>
      <c r="N9">
        <f>$B$2/M9/2</f>
        <v>1.3010858614977194</v>
      </c>
    </row>
    <row r="10" spans="1:14">
      <c r="A10">
        <v>4</v>
      </c>
      <c r="B10">
        <f t="shared" si="0"/>
        <v>20</v>
      </c>
      <c r="C10">
        <f t="shared" si="1"/>
        <v>0.05</v>
      </c>
      <c r="D10">
        <f>PI()*2*C10</f>
        <v>0.31415926535897931</v>
      </c>
      <c r="E10">
        <f>-SIN(D10)</f>
        <v>-0.3090169943749474</v>
      </c>
      <c r="F10">
        <f>COS(D10)</f>
        <v>0.95105651629515353</v>
      </c>
      <c r="G10">
        <f>-SIN(D10/2)</f>
        <v>-0.15643446504023087</v>
      </c>
      <c r="H10">
        <f>COS(D10/2)</f>
        <v>0.98768834059513777</v>
      </c>
      <c r="J10">
        <f>-SIN(D10/2)-E10/2</f>
        <v>-1.9259678527571711E-3</v>
      </c>
      <c r="K10">
        <f>COS(D10/2)-(1+F10)/2</f>
        <v>1.2160082447560949E-2</v>
      </c>
      <c r="M10">
        <f>SQRT(SUMSQ(J10:K10))</f>
        <v>1.2311659404862283E-2</v>
      </c>
      <c r="N10">
        <f>$B$2/M10/2</f>
        <v>2.0305954849698549</v>
      </c>
    </row>
    <row r="11" spans="1:14">
      <c r="A11">
        <v>5</v>
      </c>
      <c r="B11">
        <f t="shared" si="0"/>
        <v>24</v>
      </c>
      <c r="C11">
        <f t="shared" si="1"/>
        <v>4.1666666666666664E-2</v>
      </c>
      <c r="D11">
        <f>PI()*2*C11</f>
        <v>0.26179938779914941</v>
      </c>
      <c r="E11">
        <f>-SIN(D11)</f>
        <v>-0.25881904510252074</v>
      </c>
      <c r="F11">
        <f>COS(D11)</f>
        <v>0.96592582628906831</v>
      </c>
      <c r="G11">
        <f>-SIN(D11/2)</f>
        <v>-0.13052619222005157</v>
      </c>
      <c r="H11">
        <f>COS(D11/2)</f>
        <v>0.99144486137381038</v>
      </c>
      <c r="J11">
        <f>-SIN(D11/2)-E11/2</f>
        <v>-1.1166696687912037E-3</v>
      </c>
      <c r="K11">
        <f>COS(D11/2)-(1+F11)/2</f>
        <v>8.4819482292762816E-3</v>
      </c>
      <c r="M11">
        <f>SQRT(SUMSQ(J11:K11))</f>
        <v>8.5551386261896022E-3</v>
      </c>
      <c r="N11">
        <f>$B$2/M11/2</f>
        <v>2.9222203277300749</v>
      </c>
    </row>
    <row r="12" spans="1:14">
      <c r="A12">
        <v>6</v>
      </c>
      <c r="B12">
        <f t="shared" si="0"/>
        <v>28</v>
      </c>
      <c r="C12">
        <f t="shared" si="1"/>
        <v>3.5714285714285712E-2</v>
      </c>
      <c r="D12">
        <f>PI()*2*C12</f>
        <v>0.22439947525641379</v>
      </c>
      <c r="E12">
        <f>-SIN(D12)</f>
        <v>-0.22252093395631439</v>
      </c>
      <c r="F12">
        <f>COS(D12)</f>
        <v>0.97492791218182362</v>
      </c>
      <c r="G12">
        <f>-SIN(D12/2)</f>
        <v>-0.11196447610330786</v>
      </c>
      <c r="H12">
        <f>COS(D12/2)</f>
        <v>0.9937122098932426</v>
      </c>
      <c r="J12">
        <f>-SIN(D12/2)-E12/2</f>
        <v>-7.0400912515065917E-4</v>
      </c>
      <c r="K12">
        <f>COS(D12/2)-(1+F12)/2</f>
        <v>6.2482538023308498E-3</v>
      </c>
      <c r="M12">
        <f>SQRT(SUMSQ(J12:K12))</f>
        <v>6.2877901067574862E-3</v>
      </c>
      <c r="N12">
        <f>$B$2/M12/2</f>
        <v>3.9759596894197387</v>
      </c>
    </row>
    <row r="13" spans="1:14">
      <c r="A13">
        <v>7</v>
      </c>
      <c r="B13">
        <f t="shared" si="0"/>
        <v>32</v>
      </c>
      <c r="C13">
        <f t="shared" si="1"/>
        <v>3.125E-2</v>
      </c>
      <c r="D13">
        <f>PI()*2*C13</f>
        <v>0.19634954084936207</v>
      </c>
      <c r="E13">
        <f>-SIN(D13)</f>
        <v>-0.19509032201612825</v>
      </c>
      <c r="F13">
        <f>COS(D13)</f>
        <v>0.98078528040323043</v>
      </c>
      <c r="G13">
        <f>-SIN(D13/2)</f>
        <v>-9.8017140329560604E-2</v>
      </c>
      <c r="H13">
        <f>COS(D13/2)</f>
        <v>0.99518472667219693</v>
      </c>
      <c r="J13">
        <f>-SIN(D13/2)-E13/2</f>
        <v>-4.7197932149647959E-4</v>
      </c>
      <c r="K13">
        <f>COS(D13/2)-(1+F13)/2</f>
        <v>4.7920864705817134E-3</v>
      </c>
      <c r="M13">
        <f>SQRT(SUMSQ(J13:K13))</f>
        <v>4.8152733278031667E-3</v>
      </c>
      <c r="N13">
        <f>$B$2/M13/2</f>
        <v>5.1918132778987127</v>
      </c>
    </row>
    <row r="14" spans="1:14">
      <c r="A14">
        <v>8</v>
      </c>
      <c r="B14">
        <f t="shared" si="0"/>
        <v>36</v>
      </c>
      <c r="C14">
        <f t="shared" si="1"/>
        <v>2.7777777777777776E-2</v>
      </c>
      <c r="D14">
        <f>PI()*2*C14</f>
        <v>0.17453292519943295</v>
      </c>
      <c r="E14">
        <f>-SIN(D14)</f>
        <v>-0.17364817766693033</v>
      </c>
      <c r="F14">
        <f>COS(D14)</f>
        <v>0.98480775301220802</v>
      </c>
      <c r="G14">
        <f>-SIN(D14/2)</f>
        <v>-8.7155742747658166E-2</v>
      </c>
      <c r="H14">
        <f>COS(D14/2)</f>
        <v>0.99619469809174555</v>
      </c>
      <c r="J14">
        <f>-SIN(D14/2)-E14/2</f>
        <v>-3.3165391419300028E-4</v>
      </c>
      <c r="K14">
        <f>COS(D14/2)-(1+F14)/2</f>
        <v>3.7908215856414795E-3</v>
      </c>
      <c r="M14">
        <f>SQRT(SUMSQ(J14:K14))</f>
        <v>3.8053019082544448E-3</v>
      </c>
      <c r="N14">
        <f>$B$2/M14/2</f>
        <v>6.5697809537188379</v>
      </c>
    </row>
    <row r="15" spans="1:14">
      <c r="A15">
        <v>9</v>
      </c>
      <c r="B15">
        <f t="shared" si="0"/>
        <v>40</v>
      </c>
      <c r="C15">
        <f t="shared" si="1"/>
        <v>2.5000000000000001E-2</v>
      </c>
      <c r="D15">
        <f>PI()*2*C15</f>
        <v>0.15707963267948966</v>
      </c>
      <c r="E15">
        <f>-SIN(D15)</f>
        <v>-0.15643446504023087</v>
      </c>
      <c r="F15">
        <f>COS(D15)</f>
        <v>0.98768834059513777</v>
      </c>
      <c r="G15">
        <f>-SIN(D15/2)</f>
        <v>-7.8459095727844944E-2</v>
      </c>
      <c r="H15">
        <f>COS(D15/2)</f>
        <v>0.99691733373312796</v>
      </c>
      <c r="J15">
        <f>-SIN(D15/2)-E15/2</f>
        <v>-2.4186320772950909E-4</v>
      </c>
      <c r="K15">
        <f>COS(D15/2)-(1+F15)/2</f>
        <v>3.0731634355590787E-3</v>
      </c>
      <c r="M15">
        <f>SQRT(SUMSQ(J15:K15))</f>
        <v>3.0826662668719893E-3</v>
      </c>
      <c r="N15">
        <f>$B$2/M15/2</f>
        <v>8.1098626434731571</v>
      </c>
    </row>
    <row r="16" spans="1:14">
      <c r="A16">
        <v>10</v>
      </c>
      <c r="B16">
        <f t="shared" si="0"/>
        <v>44</v>
      </c>
      <c r="C16">
        <f t="shared" si="1"/>
        <v>2.2727272727272728E-2</v>
      </c>
      <c r="D16">
        <f>PI()*2*C16</f>
        <v>0.14279966607226333</v>
      </c>
      <c r="E16">
        <f>-SIN(D16)</f>
        <v>-0.14231483827328514</v>
      </c>
      <c r="F16">
        <f>COS(D16)</f>
        <v>0.98982144188093268</v>
      </c>
      <c r="G16">
        <f>-SIN(D16/2)</f>
        <v>-7.1339183199232339E-2</v>
      </c>
      <c r="H16">
        <f>COS(D16/2)</f>
        <v>0.99745211461025352</v>
      </c>
      <c r="J16">
        <f>-SIN(D16/2)-E16/2</f>
        <v>-1.8176406258976763E-4</v>
      </c>
      <c r="K16">
        <f>COS(D16/2)-(1+F16)/2</f>
        <v>2.5413936697871176E-3</v>
      </c>
      <c r="M16">
        <f>SQRT(SUMSQ(J16:K16))</f>
        <v>2.5478853897464007E-3</v>
      </c>
      <c r="N16">
        <f>$B$2/M16/2</f>
        <v>9.8120583055301136</v>
      </c>
    </row>
    <row r="17" spans="1:14">
      <c r="A17">
        <v>11</v>
      </c>
      <c r="B17">
        <f t="shared" si="0"/>
        <v>48</v>
      </c>
      <c r="C17">
        <f t="shared" si="1"/>
        <v>2.0833333333333332E-2</v>
      </c>
      <c r="D17">
        <f>PI()*2*C17</f>
        <v>0.1308996938995747</v>
      </c>
      <c r="E17">
        <f>-SIN(D17)</f>
        <v>-0.13052619222005157</v>
      </c>
      <c r="F17">
        <f>COS(D17)</f>
        <v>0.99144486137381038</v>
      </c>
      <c r="G17">
        <f>-SIN(D17/2)</f>
        <v>-6.5403129230143062E-2</v>
      </c>
      <c r="H17">
        <f>COS(D17/2)</f>
        <v>0.99785892323860348</v>
      </c>
      <c r="J17">
        <f>-SIN(D17/2)-E17/2</f>
        <v>-1.4003312011727498E-4</v>
      </c>
      <c r="K17">
        <f>COS(D17/2)-(1+F17)/2</f>
        <v>2.1364925516982325E-3</v>
      </c>
      <c r="M17">
        <f>SQRT(SUMSQ(J17:K17))</f>
        <v>2.1410767613964251E-3</v>
      </c>
      <c r="N17">
        <f>$B$2/M17/2</f>
        <v>11.676367914849923</v>
      </c>
    </row>
    <row r="18" spans="1:14">
      <c r="A18">
        <v>12</v>
      </c>
      <c r="B18">
        <f t="shared" si="0"/>
        <v>52</v>
      </c>
      <c r="C18">
        <f t="shared" si="1"/>
        <v>1.9230769230769232E-2</v>
      </c>
      <c r="D18">
        <f>PI()*2*C18</f>
        <v>0.12083048667653051</v>
      </c>
      <c r="E18">
        <f>-SIN(D18)</f>
        <v>-0.12053668025532306</v>
      </c>
      <c r="F18">
        <f>COS(D18)</f>
        <v>0.99270887409805397</v>
      </c>
      <c r="G18">
        <f>-SIN(D18/2)</f>
        <v>-6.0378497422286057E-2</v>
      </c>
      <c r="H18">
        <f>COS(D18/2)</f>
        <v>0.9981755542233175</v>
      </c>
      <c r="J18">
        <f>-SIN(D18/2)-E18/2</f>
        <v>-1.1015729462452578E-4</v>
      </c>
      <c r="K18">
        <f>COS(D18/2)-(1+F18)/2</f>
        <v>1.8211171742905652E-3</v>
      </c>
      <c r="M18">
        <f>SQRT(SUMSQ(J18:K18))</f>
        <v>1.8244457766826198E-3</v>
      </c>
      <c r="N18">
        <f>$B$2/M18/2</f>
        <v>13.702791455637213</v>
      </c>
    </row>
    <row r="19" spans="1:14">
      <c r="A19">
        <v>13</v>
      </c>
      <c r="B19">
        <f t="shared" si="0"/>
        <v>56</v>
      </c>
      <c r="C19">
        <f t="shared" si="1"/>
        <v>1.7857142857142856E-2</v>
      </c>
      <c r="D19">
        <f>PI()*2*C19</f>
        <v>0.1121997376282069</v>
      </c>
      <c r="E19">
        <f>-SIN(D19)</f>
        <v>-0.11196447610330786</v>
      </c>
      <c r="F19">
        <f>COS(D19)</f>
        <v>0.9937122098932426</v>
      </c>
      <c r="G19">
        <f>-SIN(D19/2)</f>
        <v>-5.6070447237191789E-2</v>
      </c>
      <c r="H19">
        <f>COS(D19/2)</f>
        <v>0.9984268150178166</v>
      </c>
      <c r="J19">
        <f>-SIN(D19/2)-E19/2</f>
        <v>-8.8209185537861667E-5</v>
      </c>
      <c r="K19">
        <f>COS(D19/2)-(1+F19)/2</f>
        <v>1.5707100711952471E-3</v>
      </c>
      <c r="M19">
        <f>SQRT(SUMSQ(J19:K19))</f>
        <v>1.5731849821834147E-3</v>
      </c>
      <c r="N19">
        <f>$B$2/M19/2</f>
        <v>15.891328917533041</v>
      </c>
    </row>
    <row r="20" spans="1:14">
      <c r="A20">
        <v>14</v>
      </c>
      <c r="B20">
        <f t="shared" si="0"/>
        <v>60</v>
      </c>
      <c r="C20">
        <f t="shared" si="1"/>
        <v>1.6666666666666666E-2</v>
      </c>
      <c r="D20">
        <f>PI()*2*C20</f>
        <v>0.10471975511965977</v>
      </c>
      <c r="E20">
        <f>-SIN(D20)</f>
        <v>-0.10452846326765346</v>
      </c>
      <c r="F20">
        <f>COS(D20)</f>
        <v>0.99452189536827329</v>
      </c>
      <c r="G20">
        <f>-SIN(D20/2)</f>
        <v>-5.2335956242943828E-2</v>
      </c>
      <c r="H20">
        <f>COS(D20/2)</f>
        <v>0.99862953475457383</v>
      </c>
      <c r="J20">
        <f>-SIN(D20/2)-E20/2</f>
        <v>-7.1724609117099214E-5</v>
      </c>
      <c r="K20">
        <f>COS(D20/2)-(1+F20)/2</f>
        <v>1.3685870704371883E-3</v>
      </c>
      <c r="M20">
        <f>SQRT(SUMSQ(J20:K20))</f>
        <v>1.3704652454261093E-3</v>
      </c>
      <c r="N20">
        <f>$B$2/M20/2</f>
        <v>18.241980293507496</v>
      </c>
    </row>
    <row r="21" spans="1:14">
      <c r="A21">
        <v>15</v>
      </c>
      <c r="B21">
        <f t="shared" si="0"/>
        <v>64</v>
      </c>
      <c r="C21">
        <f t="shared" si="1"/>
        <v>1.5625E-2</v>
      </c>
      <c r="D21">
        <f>PI()*2*C21</f>
        <v>9.8174770424681035E-2</v>
      </c>
      <c r="E21">
        <f>-SIN(D21)</f>
        <v>-9.8017140329560604E-2</v>
      </c>
      <c r="F21">
        <f>COS(D21)</f>
        <v>0.99518472667219693</v>
      </c>
      <c r="G21">
        <f>-SIN(D21/2)</f>
        <v>-4.9067674327418015E-2</v>
      </c>
      <c r="H21">
        <f>COS(D21/2)</f>
        <v>0.99879545620517241</v>
      </c>
      <c r="J21">
        <f>-SIN(D21/2)-E21/2</f>
        <v>-5.910416263771312E-5</v>
      </c>
      <c r="K21">
        <f>COS(D21/2)-(1+F21)/2</f>
        <v>1.2030928690739406E-3</v>
      </c>
      <c r="M21">
        <f>SQRT(SUMSQ(J21:K21))</f>
        <v>1.2045437948275985E-3</v>
      </c>
      <c r="N21">
        <f>$B$2/M21/2</f>
        <v>20.754745578659637</v>
      </c>
    </row>
    <row r="22" spans="1:14">
      <c r="A22">
        <v>16</v>
      </c>
      <c r="B22">
        <f t="shared" si="0"/>
        <v>68</v>
      </c>
      <c r="C22">
        <f t="shared" si="1"/>
        <v>1.4705882352941176E-2</v>
      </c>
      <c r="D22">
        <f>PI()*2*C22</f>
        <v>9.2399783929111565E-2</v>
      </c>
      <c r="E22">
        <f>-SIN(D22)</f>
        <v>-9.2268359463301988E-2</v>
      </c>
      <c r="F22">
        <f>COS(D22)</f>
        <v>0.99573417629503447</v>
      </c>
      <c r="G22">
        <f>-SIN(D22/2)</f>
        <v>-4.618345864573959E-2</v>
      </c>
      <c r="H22">
        <f>COS(D22/2)</f>
        <v>0.99893297480237242</v>
      </c>
      <c r="J22">
        <f>-SIN(D22/2)-E22/2</f>
        <v>-4.9278914088596304E-5</v>
      </c>
      <c r="K22">
        <f>COS(D22/2)-(1+F22)/2</f>
        <v>1.065886654855186E-3</v>
      </c>
      <c r="M22">
        <f>SQRT(SUMSQ(J22:K22))</f>
        <v>1.0670251976275581E-3</v>
      </c>
      <c r="N22">
        <f>$B$2/M22/2</f>
        <v>23.429624769485692</v>
      </c>
    </row>
    <row r="23" spans="1:14">
      <c r="A23">
        <v>17</v>
      </c>
      <c r="B23">
        <f t="shared" si="0"/>
        <v>72</v>
      </c>
      <c r="C23">
        <f t="shared" si="1"/>
        <v>1.3888888888888888E-2</v>
      </c>
      <c r="D23">
        <f>PI()*2*C23</f>
        <v>8.7266462599716474E-2</v>
      </c>
      <c r="E23">
        <f>-SIN(D23)</f>
        <v>-8.7155742747658166E-2</v>
      </c>
      <c r="F23">
        <f>COS(D23)</f>
        <v>0.99619469809174555</v>
      </c>
      <c r="G23">
        <f>-SIN(D23/2)</f>
        <v>-4.3619387365336E-2</v>
      </c>
      <c r="H23">
        <f>COS(D23/2)</f>
        <v>0.9990482215818578</v>
      </c>
      <c r="J23">
        <f>-SIN(D23/2)-E23/2</f>
        <v>-4.1515991506917149E-5</v>
      </c>
      <c r="K23">
        <f>COS(D23/2)-(1+F23)/2</f>
        <v>9.5087253598502564E-4</v>
      </c>
      <c r="M23">
        <f>SQRT(SUMSQ(J23:K23))</f>
        <v>9.5177841814226714E-4</v>
      </c>
      <c r="N23">
        <f>$B$2/M23/2</f>
        <v>26.266617863427037</v>
      </c>
    </row>
    <row r="24" spans="1:14">
      <c r="A24">
        <v>18</v>
      </c>
      <c r="B24">
        <f t="shared" si="0"/>
        <v>76</v>
      </c>
      <c r="C24">
        <f t="shared" si="1"/>
        <v>1.3157894736842105E-2</v>
      </c>
      <c r="D24">
        <f>PI()*2*C24</f>
        <v>8.2673490883941922E-2</v>
      </c>
      <c r="E24">
        <f>-SIN(D24)</f>
        <v>-8.2579345472332324E-2</v>
      </c>
      <c r="F24">
        <f>COS(D24)</f>
        <v>0.99658449300666985</v>
      </c>
      <c r="G24">
        <f>-SIN(D24/2)</f>
        <v>-4.1324974248813207E-2</v>
      </c>
      <c r="H24">
        <f>COS(D24/2)</f>
        <v>0.99914575838730102</v>
      </c>
      <c r="J24">
        <f>-SIN(D24/2)-E24/2</f>
        <v>-3.5301512647044342E-5</v>
      </c>
      <c r="K24">
        <f>COS(D24/2)-(1+F24)/2</f>
        <v>8.5351188396609601E-4</v>
      </c>
      <c r="M24">
        <f>SQRT(SUMSQ(J24:K24))</f>
        <v>8.5424161269896236E-4</v>
      </c>
      <c r="N24">
        <f>$B$2/M24/2</f>
        <v>29.265724858582939</v>
      </c>
    </row>
    <row r="25" spans="1:14">
      <c r="A25">
        <v>19</v>
      </c>
      <c r="B25">
        <f t="shared" si="0"/>
        <v>80</v>
      </c>
      <c r="C25">
        <f t="shared" si="1"/>
        <v>1.2500000000000001E-2</v>
      </c>
      <c r="D25">
        <f>PI()*2*C25</f>
        <v>7.8539816339744828E-2</v>
      </c>
      <c r="E25">
        <f>-SIN(D25)</f>
        <v>-7.8459095727844944E-2</v>
      </c>
      <c r="F25">
        <f>COS(D25)</f>
        <v>0.99691733373312796</v>
      </c>
      <c r="G25">
        <f>-SIN(D25/2)</f>
        <v>-3.925981575906861E-2</v>
      </c>
      <c r="H25">
        <f>COS(D25/2)</f>
        <v>0.9992290362407229</v>
      </c>
      <c r="J25">
        <f>-SIN(D25/2)-E25/2</f>
        <v>-3.0267895146138257E-5</v>
      </c>
      <c r="K25">
        <f>COS(D25/2)-(1+F25)/2</f>
        <v>7.7036937415886353E-4</v>
      </c>
      <c r="M25">
        <f>SQRT(SUMSQ(J25:K25))</f>
        <v>7.7096375927698227E-4</v>
      </c>
      <c r="N25">
        <f>$B$2/M25/2</f>
        <v>32.42694575351409</v>
      </c>
    </row>
    <row r="26" spans="1:14">
      <c r="A26">
        <v>20</v>
      </c>
      <c r="B26">
        <f t="shared" si="0"/>
        <v>84</v>
      </c>
      <c r="C26">
        <f t="shared" si="1"/>
        <v>1.1904761904761904E-2</v>
      </c>
      <c r="D26">
        <f>PI()*2*C26</f>
        <v>7.4799825085471255E-2</v>
      </c>
      <c r="E26">
        <f>-SIN(D26)</f>
        <v>-7.473009358642424E-2</v>
      </c>
      <c r="F26">
        <f>COS(D26)</f>
        <v>0.99720379718118013</v>
      </c>
      <c r="G26">
        <f>-SIN(D26/2)</f>
        <v>-3.7391194276325618E-2</v>
      </c>
      <c r="H26">
        <f>COS(D26/2)</f>
        <v>0.99930070478839861</v>
      </c>
      <c r="J26">
        <f>-SIN(D26/2)-E26/2</f>
        <v>-2.6147483113497794E-5</v>
      </c>
      <c r="K26">
        <f>COS(D26/2)-(1+F26)/2</f>
        <v>6.9880619780859909E-4</v>
      </c>
      <c r="M26">
        <f>SQRT(SUMSQ(J26:K26))</f>
        <v>6.9929521160156782E-4</v>
      </c>
      <c r="N26">
        <f>$B$2/M26/2</f>
        <v>35.750280547100417</v>
      </c>
    </row>
    <row r="27" spans="1:14">
      <c r="A27">
        <v>21</v>
      </c>
      <c r="B27">
        <f t="shared" si="0"/>
        <v>88</v>
      </c>
      <c r="C27">
        <f t="shared" si="1"/>
        <v>1.1363636363636364E-2</v>
      </c>
      <c r="D27">
        <f>PI()*2*C27</f>
        <v>7.1399833036131663E-2</v>
      </c>
      <c r="E27">
        <f>-SIN(D27)</f>
        <v>-7.1339183199232339E-2</v>
      </c>
      <c r="F27">
        <f>COS(D27)</f>
        <v>0.99745211461025352</v>
      </c>
      <c r="G27">
        <f>-SIN(D27/2)</f>
        <v>-3.5692333838980454E-2</v>
      </c>
      <c r="H27">
        <f>COS(D27/2)</f>
        <v>0.99936282565699164</v>
      </c>
      <c r="J27">
        <f>-SIN(D27/2)-E27/2</f>
        <v>-2.2742239364284544E-5</v>
      </c>
      <c r="K27">
        <f>COS(D27/2)-(1+F27)/2</f>
        <v>6.3676835186488034E-4</v>
      </c>
      <c r="M27">
        <f>SQRT(SUMSQ(J27:K27))</f>
        <v>6.3717434300826839E-4</v>
      </c>
      <c r="N27">
        <f>$B$2/M27/2</f>
        <v>39.235729238513272</v>
      </c>
    </row>
    <row r="28" spans="1:14">
      <c r="A28">
        <v>22</v>
      </c>
      <c r="B28">
        <f t="shared" si="0"/>
        <v>92</v>
      </c>
      <c r="C28">
        <f t="shared" si="1"/>
        <v>1.0869565217391304E-2</v>
      </c>
      <c r="D28">
        <f>PI()*2*C28</f>
        <v>6.8295492469343327E-2</v>
      </c>
      <c r="E28">
        <f>-SIN(D28)</f>
        <v>-6.8242413364670976E-2</v>
      </c>
      <c r="F28">
        <f>COS(D28)</f>
        <v>0.99766876919053915</v>
      </c>
      <c r="G28">
        <f>-SIN(D28/2)</f>
        <v>-3.4141110185967896E-2</v>
      </c>
      <c r="H28">
        <f>COS(D28/2)</f>
        <v>0.99941702236617402</v>
      </c>
      <c r="J28">
        <f>-SIN(D28/2)-E28/2</f>
        <v>-1.9903503632408281E-5</v>
      </c>
      <c r="K28">
        <f>COS(D28/2)-(1+F28)/2</f>
        <v>5.8263777090439284E-4</v>
      </c>
      <c r="M28">
        <f>SQRT(SUMSQ(J28:K28))</f>
        <v>5.8297763382593427E-4</v>
      </c>
      <c r="N28">
        <f>$B$2/M28/2</f>
        <v>42.883291827048915</v>
      </c>
    </row>
    <row r="29" spans="1:14">
      <c r="A29">
        <v>23</v>
      </c>
      <c r="B29">
        <f t="shared" si="0"/>
        <v>96</v>
      </c>
      <c r="C29">
        <f t="shared" si="1"/>
        <v>1.0416666666666666E-2</v>
      </c>
      <c r="D29">
        <f>PI()*2*C29</f>
        <v>6.5449846949787352E-2</v>
      </c>
      <c r="E29">
        <f>-SIN(D29)</f>
        <v>-6.5403129230143062E-2</v>
      </c>
      <c r="F29">
        <f>COS(D29)</f>
        <v>0.99785892323860348</v>
      </c>
      <c r="G29">
        <f>-SIN(D29/2)</f>
        <v>-3.2719082821776137E-2</v>
      </c>
      <c r="H29">
        <f>COS(D29/2)</f>
        <v>0.99946458747636568</v>
      </c>
      <c r="J29">
        <f>-SIN(D29/2)-E29/2</f>
        <v>-1.751820670460591E-5</v>
      </c>
      <c r="K29">
        <f>COS(D29/2)-(1+F29)/2</f>
        <v>5.35125857063945E-4</v>
      </c>
      <c r="M29">
        <f>SQRT(SUMSQ(J29:K29))</f>
        <v>5.3541252363440935E-4</v>
      </c>
      <c r="N29">
        <f>$B$2/M29/2</f>
        <v>46.692968312169164</v>
      </c>
    </row>
    <row r="30" spans="1:14">
      <c r="A30">
        <v>24</v>
      </c>
      <c r="B30">
        <f t="shared" si="0"/>
        <v>100</v>
      </c>
      <c r="C30">
        <f t="shared" si="1"/>
        <v>0.01</v>
      </c>
      <c r="D30">
        <f>PI()*2*C30</f>
        <v>6.2831853071795868E-2</v>
      </c>
      <c r="E30">
        <f>-SIN(D30)</f>
        <v>-6.2790519529313374E-2</v>
      </c>
      <c r="F30">
        <f>COS(D30)</f>
        <v>0.99802672842827156</v>
      </c>
      <c r="G30">
        <f>-SIN(D30/2)</f>
        <v>-3.1410759078128292E-2</v>
      </c>
      <c r="H30">
        <f>COS(D30/2)</f>
        <v>0.9995065603657316</v>
      </c>
      <c r="J30">
        <f>-SIN(D30/2)-E30/2</f>
        <v>-1.5499313471604992E-5</v>
      </c>
      <c r="K30">
        <f>COS(D30/2)-(1+F30)/2</f>
        <v>4.9319615159582053E-4</v>
      </c>
      <c r="M30">
        <f>SQRT(SUMSQ(J30:K30))</f>
        <v>4.9343963426848748E-4</v>
      </c>
      <c r="N30">
        <f>$B$2/M30/2</f>
        <v>50.664758693455802</v>
      </c>
    </row>
    <row r="31" spans="1:14">
      <c r="A31">
        <v>25</v>
      </c>
      <c r="B31">
        <f t="shared" si="0"/>
        <v>104</v>
      </c>
      <c r="C31">
        <f t="shared" si="1"/>
        <v>9.6153846153846159E-3</v>
      </c>
      <c r="D31">
        <f>PI()*2*C31</f>
        <v>6.0415243338265257E-2</v>
      </c>
      <c r="E31">
        <f>-SIN(D31)</f>
        <v>-6.0378497422286057E-2</v>
      </c>
      <c r="F31">
        <f>COS(D31)</f>
        <v>0.9981755542233175</v>
      </c>
      <c r="G31">
        <f>-SIN(D31/2)</f>
        <v>-3.0203027800888849E-2</v>
      </c>
      <c r="H31">
        <f>COS(D31/2)</f>
        <v>0.9995437844895334</v>
      </c>
      <c r="J31">
        <f>-SIN(D31/2)-E31/2</f>
        <v>-1.3779089745820372E-5</v>
      </c>
      <c r="K31">
        <f>COS(D31/2)-(1+F31)/2</f>
        <v>4.5600737787465651E-4</v>
      </c>
      <c r="M31">
        <f>SQRT(SUMSQ(J31:K31))</f>
        <v>4.5621551046664681E-4</v>
      </c>
      <c r="N31">
        <f>$B$2/M31/2</f>
        <v>54.798662970551746</v>
      </c>
    </row>
    <row r="32" spans="1:14">
      <c r="A32">
        <v>26</v>
      </c>
      <c r="B32">
        <f t="shared" si="0"/>
        <v>108</v>
      </c>
      <c r="C32">
        <f t="shared" si="1"/>
        <v>9.2592592592592587E-3</v>
      </c>
      <c r="D32">
        <f>PI()*2*C32</f>
        <v>5.8177641733144311E-2</v>
      </c>
      <c r="E32">
        <f>-SIN(D32)</f>
        <v>-5.8144828910475822E-2</v>
      </c>
      <c r="F32">
        <f>COS(D32)</f>
        <v>0.99830815827126818</v>
      </c>
      <c r="G32">
        <f>-SIN(D32/2)</f>
        <v>-2.9084718743111401E-2</v>
      </c>
      <c r="H32">
        <f>COS(D32/2)</f>
        <v>0.9995769500822006</v>
      </c>
      <c r="J32">
        <f>-SIN(D32/2)-E32/2</f>
        <v>-1.2304287873490111E-5</v>
      </c>
      <c r="K32">
        <f>COS(D32/2)-(1+F32)/2</f>
        <v>4.2287094656645596E-4</v>
      </c>
      <c r="M32">
        <f>SQRT(SUMSQ(J32:K32))</f>
        <v>4.2304991779940597E-4</v>
      </c>
      <c r="N32">
        <f>$B$2/M32/2</f>
        <v>59.094681143169588</v>
      </c>
    </row>
    <row r="33" spans="1:14">
      <c r="A33">
        <v>27</v>
      </c>
      <c r="B33">
        <f t="shared" si="0"/>
        <v>112</v>
      </c>
      <c r="C33">
        <f t="shared" si="1"/>
        <v>8.9285714285714281E-3</v>
      </c>
      <c r="D33">
        <f>PI()*2*C33</f>
        <v>5.6099868814103448E-2</v>
      </c>
      <c r="E33">
        <f>-SIN(D33)</f>
        <v>-5.6070447237191789E-2</v>
      </c>
      <c r="F33">
        <f>COS(D33)</f>
        <v>0.9984268150178166</v>
      </c>
      <c r="G33">
        <f>-SIN(D33/2)</f>
        <v>-2.8046256275868958E-2</v>
      </c>
      <c r="H33">
        <f>COS(D33/2)</f>
        <v>0.99960662638305287</v>
      </c>
      <c r="J33">
        <f>-SIN(D33/2)-E33/2</f>
        <v>-1.1032657273063462E-5</v>
      </c>
      <c r="K33">
        <f>COS(D33/2)-(1+F33)/2</f>
        <v>3.9321887414456302E-4</v>
      </c>
      <c r="M33">
        <f>SQRT(SUMSQ(J33:K33))</f>
        <v>3.9337361694707305E-4</v>
      </c>
      <c r="N33">
        <f>$B$2/M33/2</f>
        <v>63.552813211069157</v>
      </c>
    </row>
    <row r="34" spans="1:14">
      <c r="A34">
        <v>28</v>
      </c>
      <c r="B34">
        <f t="shared" si="0"/>
        <v>116</v>
      </c>
      <c r="C34">
        <f t="shared" si="1"/>
        <v>8.6206896551724137E-3</v>
      </c>
      <c r="D34">
        <f>PI()*2*C34</f>
        <v>5.4165390579134366E-2</v>
      </c>
      <c r="E34">
        <f>-SIN(D34)</f>
        <v>-5.4138908585417526E-2</v>
      </c>
      <c r="F34">
        <f>COS(D34)</f>
        <v>0.99853341385112382</v>
      </c>
      <c r="G34">
        <f>-SIN(D34/2)</f>
        <v>-2.7079384676134494E-2</v>
      </c>
      <c r="H34">
        <f>COS(D34/2)</f>
        <v>0.99963328622328396</v>
      </c>
      <c r="J34">
        <f>-SIN(D34/2)-E34/2</f>
        <v>-9.9303834257304102E-6</v>
      </c>
      <c r="K34">
        <f>COS(D34/2)-(1+F34)/2</f>
        <v>3.6657929772210274E-4</v>
      </c>
      <c r="M34">
        <f>SQRT(SUMSQ(J34:K34))</f>
        <v>3.6671377671613603E-4</v>
      </c>
      <c r="N34">
        <f>$B$2/M34/2</f>
        <v>68.173059174026818</v>
      </c>
    </row>
    <row r="35" spans="1:14">
      <c r="A35">
        <v>29</v>
      </c>
      <c r="B35">
        <f t="shared" si="0"/>
        <v>120</v>
      </c>
      <c r="C35">
        <f t="shared" si="1"/>
        <v>8.3333333333333332E-3</v>
      </c>
      <c r="D35">
        <f>PI()*2*C35</f>
        <v>5.2359877559829883E-2</v>
      </c>
      <c r="E35">
        <f>-SIN(D35)</f>
        <v>-5.2335956242943828E-2</v>
      </c>
      <c r="F35">
        <f>COS(D35)</f>
        <v>0.99862953475457383</v>
      </c>
      <c r="G35">
        <f>-SIN(D35/2)</f>
        <v>-2.6176948307873149E-2</v>
      </c>
      <c r="H35">
        <f>COS(D35/2)</f>
        <v>0.99965732497555726</v>
      </c>
      <c r="J35">
        <f>-SIN(D35/2)-E35/2</f>
        <v>-8.9701864012352306E-6</v>
      </c>
      <c r="K35">
        <f>COS(D35/2)-(1+F35)/2</f>
        <v>3.4255759827039878E-4</v>
      </c>
      <c r="M35">
        <f>SQRT(SUMSQ(J35:K35))</f>
        <v>3.4267502444277552E-4</v>
      </c>
      <c r="N35">
        <f>$B$2/M35/2</f>
        <v>72.955419031931342</v>
      </c>
    </row>
    <row r="36" spans="1:14">
      <c r="A36">
        <v>30</v>
      </c>
      <c r="B36">
        <f t="shared" si="0"/>
        <v>124</v>
      </c>
      <c r="C36">
        <f t="shared" si="1"/>
        <v>8.0645161290322578E-3</v>
      </c>
      <c r="D36">
        <f>PI()*2*C36</f>
        <v>5.0670849251448276E-2</v>
      </c>
      <c r="E36">
        <f>-SIN(D36)</f>
        <v>-5.0649168838712712E-2</v>
      </c>
      <c r="F36">
        <f>COS(D36)</f>
        <v>0.99871650717105276</v>
      </c>
      <c r="G36">
        <f>-SIN(D36/2)</f>
        <v>-2.5332714313187926E-2</v>
      </c>
      <c r="H36">
        <f>COS(D36/2)</f>
        <v>0.99967907529643052</v>
      </c>
      <c r="J36">
        <f>-SIN(D36/2)-E36/2</f>
        <v>-8.1298938315703395E-6</v>
      </c>
      <c r="K36">
        <f>COS(D36/2)-(1+F36)/2</f>
        <v>3.2082171090419553E-4</v>
      </c>
      <c r="M36">
        <f>SQRT(SUMSQ(J36:K36))</f>
        <v>3.2092470356955667E-4</v>
      </c>
      <c r="N36">
        <f>$B$2/M36/2</f>
        <v>77.899892784606237</v>
      </c>
    </row>
    <row r="37" spans="1:14">
      <c r="A37">
        <v>31</v>
      </c>
      <c r="B37">
        <f t="shared" si="0"/>
        <v>128</v>
      </c>
      <c r="C37">
        <f t="shared" si="1"/>
        <v>7.8125E-3</v>
      </c>
      <c r="D37">
        <f>PI()*2*C37</f>
        <v>4.9087385212340517E-2</v>
      </c>
      <c r="E37">
        <f>-SIN(D37)</f>
        <v>-4.9067674327418015E-2</v>
      </c>
      <c r="F37">
        <f>COS(D37)</f>
        <v>0.99879545620517241</v>
      </c>
      <c r="G37">
        <f>-SIN(D37/2)</f>
        <v>-2.4541228522912288E-2</v>
      </c>
      <c r="H37">
        <f>COS(D37/2)</f>
        <v>0.99969881869620425</v>
      </c>
      <c r="J37">
        <f>-SIN(D37/2)-E37/2</f>
        <v>-7.3913592032806563E-6</v>
      </c>
      <c r="K37">
        <f>COS(D37/2)-(1+F37)/2</f>
        <v>3.0109059361804746E-4</v>
      </c>
      <c r="M37">
        <f>SQRT(SUMSQ(J37:K37))</f>
        <v>3.0118130379580359E-4</v>
      </c>
      <c r="N37">
        <f>$B$2/M37/2</f>
        <v>83.006480431964746</v>
      </c>
    </row>
    <row r="38" spans="1:14">
      <c r="A38">
        <v>32</v>
      </c>
      <c r="B38">
        <f t="shared" si="0"/>
        <v>132</v>
      </c>
      <c r="C38">
        <f t="shared" si="1"/>
        <v>7.575757575757576E-3</v>
      </c>
      <c r="D38">
        <f>PI()*2*C38</f>
        <v>4.759988869075444E-2</v>
      </c>
      <c r="E38">
        <f>-SIN(D38)</f>
        <v>-4.7581915823742292E-2</v>
      </c>
      <c r="F38">
        <f>COS(D38)</f>
        <v>0.99886733918300796</v>
      </c>
      <c r="G38">
        <f>-SIN(D38/2)</f>
        <v>-2.3797697546107513E-2</v>
      </c>
      <c r="H38">
        <f>COS(D38/2)</f>
        <v>0.99971679469312913</v>
      </c>
      <c r="J38">
        <f>-SIN(D38/2)-E38/2</f>
        <v>-6.7396342363669481E-6</v>
      </c>
      <c r="K38">
        <f>COS(D38/2)-(1+F38)/2</f>
        <v>2.8312510162509241E-4</v>
      </c>
      <c r="M38">
        <f>SQRT(SUMSQ(J38:K38))</f>
        <v>2.8320530687093228E-4</v>
      </c>
      <c r="N38">
        <f>$B$2/M38/2</f>
        <v>88.275181973879739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G15" sqref="G15"/>
    </sheetView>
  </sheetViews>
  <sheetFormatPr defaultRowHeight="15"/>
  <sheetData>
    <row r="1" spans="1:8">
      <c r="A1" t="s">
        <v>1</v>
      </c>
      <c r="B1">
        <v>3</v>
      </c>
    </row>
    <row r="3" spans="1:8">
      <c r="A3" t="s">
        <v>0</v>
      </c>
      <c r="B3">
        <f>CEILING(C3*(4*(subdiv+1)), 1)</f>
        <v>1</v>
      </c>
      <c r="C3">
        <v>0.01</v>
      </c>
      <c r="D3">
        <f>C3*2*PI()</f>
        <v>6.2831853071795868E-2</v>
      </c>
      <c r="E3">
        <f>-SIN(D3)</f>
        <v>-6.2790519529313374E-2</v>
      </c>
      <c r="F3">
        <f>COS(D3)</f>
        <v>0.99802672842827156</v>
      </c>
    </row>
    <row r="4" spans="1:8">
      <c r="A4" t="s">
        <v>5</v>
      </c>
      <c r="B4">
        <f>FLOOR(C4*(4*(subdiv+1)), 1)</f>
        <v>8</v>
      </c>
      <c r="C4">
        <v>0.55000000000000004</v>
      </c>
      <c r="D4">
        <f>C4*2*PI()</f>
        <v>3.4557519189487729</v>
      </c>
      <c r="E4">
        <f>-SIN(D4)</f>
        <v>0.30901699437494773</v>
      </c>
      <c r="F4">
        <f>COS(D4)</f>
        <v>-0.95105651629515353</v>
      </c>
    </row>
    <row r="6" spans="1:8">
      <c r="C6" t="s">
        <v>6</v>
      </c>
      <c r="D6" t="s">
        <v>2</v>
      </c>
      <c r="E6" s="1" t="s">
        <v>3</v>
      </c>
      <c r="F6" s="1" t="s">
        <v>4</v>
      </c>
    </row>
    <row r="7" spans="1:8">
      <c r="B7">
        <v>0</v>
      </c>
      <c r="C7">
        <f t="shared" ref="C7:C23" si="0">B7/(4*(subdiv+1))</f>
        <v>0</v>
      </c>
      <c r="D7">
        <f t="shared" ref="D7:D23" si="1">2*PI()*(B7/(4*(subdiv+1)))</f>
        <v>0</v>
      </c>
      <c r="E7">
        <f>-SIN(D7)</f>
        <v>0</v>
      </c>
      <c r="F7">
        <f>COS(D7)</f>
        <v>1</v>
      </c>
      <c r="G7">
        <f t="shared" ref="G7:G23" si="2">IF(B7&lt;subdiv+1,E7,-F3)</f>
        <v>0</v>
      </c>
      <c r="H7">
        <f t="shared" ref="H7:H23" si="3">IF(B7&lt;subdiv+1,F7,E3)</f>
        <v>1</v>
      </c>
    </row>
    <row r="8" spans="1:8">
      <c r="B8">
        <v>1</v>
      </c>
      <c r="C8">
        <f t="shared" si="0"/>
        <v>6.25E-2</v>
      </c>
      <c r="D8">
        <f t="shared" si="1"/>
        <v>0.39269908169872414</v>
      </c>
      <c r="E8">
        <f t="shared" ref="E8:E23" si="4">-SIN(D8)</f>
        <v>-0.38268343236508978</v>
      </c>
      <c r="F8">
        <f t="shared" ref="F8:F22" si="5">COS(D8)</f>
        <v>0.92387953251128674</v>
      </c>
      <c r="G8">
        <f t="shared" si="2"/>
        <v>-0.38268343236508978</v>
      </c>
      <c r="H8">
        <f t="shared" si="3"/>
        <v>0.92387953251128674</v>
      </c>
    </row>
    <row r="9" spans="1:8">
      <c r="B9">
        <v>2</v>
      </c>
      <c r="C9">
        <f t="shared" si="0"/>
        <v>0.125</v>
      </c>
      <c r="D9">
        <f t="shared" si="1"/>
        <v>0.78539816339744828</v>
      </c>
      <c r="E9">
        <f t="shared" si="4"/>
        <v>-0.70710678118654746</v>
      </c>
      <c r="F9">
        <f t="shared" si="5"/>
        <v>0.70710678118654757</v>
      </c>
      <c r="G9">
        <f t="shared" si="2"/>
        <v>-0.70710678118654746</v>
      </c>
      <c r="H9">
        <f t="shared" si="3"/>
        <v>0.70710678118654757</v>
      </c>
    </row>
    <row r="10" spans="1:8">
      <c r="B10">
        <v>3</v>
      </c>
      <c r="C10">
        <f t="shared" si="0"/>
        <v>0.1875</v>
      </c>
      <c r="D10">
        <f t="shared" si="1"/>
        <v>1.1780972450961724</v>
      </c>
      <c r="E10">
        <f t="shared" si="4"/>
        <v>-0.92387953251128674</v>
      </c>
      <c r="F10">
        <f t="shared" si="5"/>
        <v>0.38268343236508984</v>
      </c>
      <c r="G10">
        <f t="shared" si="2"/>
        <v>-0.92387953251128674</v>
      </c>
      <c r="H10">
        <f t="shared" si="3"/>
        <v>0.38268343236508984</v>
      </c>
    </row>
    <row r="11" spans="1:8">
      <c r="B11">
        <v>4</v>
      </c>
      <c r="C11">
        <f t="shared" si="0"/>
        <v>0.25</v>
      </c>
      <c r="D11">
        <f t="shared" si="1"/>
        <v>1.5707963267948966</v>
      </c>
      <c r="E11">
        <f t="shared" si="4"/>
        <v>-1</v>
      </c>
      <c r="F11">
        <f t="shared" si="5"/>
        <v>6.1257422745431001E-17</v>
      </c>
      <c r="G11">
        <f t="shared" si="2"/>
        <v>-1</v>
      </c>
      <c r="H11">
        <f t="shared" si="3"/>
        <v>0</v>
      </c>
    </row>
    <row r="12" spans="1:8">
      <c r="B12">
        <v>5</v>
      </c>
      <c r="C12">
        <f t="shared" si="0"/>
        <v>0.3125</v>
      </c>
      <c r="D12">
        <f t="shared" si="1"/>
        <v>1.9634954084936207</v>
      </c>
      <c r="E12">
        <f t="shared" si="4"/>
        <v>-0.92387953251128674</v>
      </c>
      <c r="F12">
        <f t="shared" si="5"/>
        <v>-0.38268343236508973</v>
      </c>
      <c r="G12">
        <f t="shared" si="2"/>
        <v>-0.92387953251128674</v>
      </c>
      <c r="H12">
        <f t="shared" si="3"/>
        <v>-0.38268343236508978</v>
      </c>
    </row>
    <row r="13" spans="1:8">
      <c r="B13">
        <v>6</v>
      </c>
      <c r="C13">
        <f t="shared" si="0"/>
        <v>0.375</v>
      </c>
      <c r="D13">
        <f t="shared" si="1"/>
        <v>2.3561944901923448</v>
      </c>
      <c r="E13">
        <f t="shared" si="4"/>
        <v>-0.70710678118654757</v>
      </c>
      <c r="F13">
        <f t="shared" si="5"/>
        <v>-0.70710678118654746</v>
      </c>
      <c r="G13">
        <f t="shared" si="2"/>
        <v>-0.70710678118654757</v>
      </c>
      <c r="H13">
        <f t="shared" si="3"/>
        <v>-0.70710678118654746</v>
      </c>
    </row>
    <row r="14" spans="1:8">
      <c r="B14">
        <v>7</v>
      </c>
      <c r="C14">
        <f t="shared" si="0"/>
        <v>0.4375</v>
      </c>
      <c r="D14">
        <f t="shared" si="1"/>
        <v>2.748893571891069</v>
      </c>
      <c r="E14">
        <f t="shared" si="4"/>
        <v>-0.38268343236508989</v>
      </c>
      <c r="F14">
        <f t="shared" si="5"/>
        <v>-0.92387953251128674</v>
      </c>
      <c r="G14">
        <f t="shared" si="2"/>
        <v>-0.38268343236508984</v>
      </c>
      <c r="H14">
        <f t="shared" si="3"/>
        <v>-0.92387953251128674</v>
      </c>
    </row>
    <row r="15" spans="1:8">
      <c r="B15">
        <v>8</v>
      </c>
      <c r="C15">
        <f t="shared" si="0"/>
        <v>0.5</v>
      </c>
      <c r="D15">
        <f t="shared" si="1"/>
        <v>3.1415926535897931</v>
      </c>
      <c r="E15">
        <f t="shared" si="4"/>
        <v>-1.22514845490862E-16</v>
      </c>
      <c r="F15">
        <f t="shared" si="5"/>
        <v>-1</v>
      </c>
      <c r="G15">
        <f t="shared" si="2"/>
        <v>-6.1257422745431001E-17</v>
      </c>
      <c r="H15">
        <f t="shared" si="3"/>
        <v>-1</v>
      </c>
    </row>
    <row r="16" spans="1:8">
      <c r="B16">
        <v>9</v>
      </c>
      <c r="C16">
        <f t="shared" si="0"/>
        <v>0.5625</v>
      </c>
      <c r="D16">
        <f t="shared" si="1"/>
        <v>3.5342917352885173</v>
      </c>
      <c r="E16">
        <f t="shared" si="4"/>
        <v>0.38268343236508967</v>
      </c>
      <c r="F16">
        <f t="shared" si="5"/>
        <v>-0.92387953251128685</v>
      </c>
      <c r="G16">
        <f t="shared" si="2"/>
        <v>0.38268343236508973</v>
      </c>
      <c r="H16">
        <f t="shared" si="3"/>
        <v>-0.92387953251128674</v>
      </c>
    </row>
    <row r="17" spans="2:8">
      <c r="B17">
        <v>10</v>
      </c>
      <c r="C17">
        <f t="shared" si="0"/>
        <v>0.625</v>
      </c>
      <c r="D17">
        <f t="shared" si="1"/>
        <v>3.9269908169872414</v>
      </c>
      <c r="E17">
        <f t="shared" si="4"/>
        <v>0.70710678118654746</v>
      </c>
      <c r="F17">
        <f t="shared" si="5"/>
        <v>-0.70710678118654768</v>
      </c>
      <c r="G17">
        <f t="shared" si="2"/>
        <v>0.70710678118654746</v>
      </c>
      <c r="H17">
        <f t="shared" si="3"/>
        <v>-0.70710678118654757</v>
      </c>
    </row>
    <row r="18" spans="2:8">
      <c r="B18">
        <v>11</v>
      </c>
      <c r="C18">
        <f t="shared" si="0"/>
        <v>0.6875</v>
      </c>
      <c r="D18">
        <f t="shared" si="1"/>
        <v>4.3196898986859651</v>
      </c>
      <c r="E18">
        <f t="shared" si="4"/>
        <v>0.92387953251128652</v>
      </c>
      <c r="F18">
        <f t="shared" si="5"/>
        <v>-0.38268343236509034</v>
      </c>
      <c r="G18">
        <f t="shared" si="2"/>
        <v>0.92387953251128674</v>
      </c>
      <c r="H18">
        <f t="shared" si="3"/>
        <v>-0.38268343236508989</v>
      </c>
    </row>
    <row r="19" spans="2:8">
      <c r="B19">
        <v>12</v>
      </c>
      <c r="C19">
        <f t="shared" si="0"/>
        <v>0.75</v>
      </c>
      <c r="D19">
        <f t="shared" si="1"/>
        <v>4.7123889803846897</v>
      </c>
      <c r="E19">
        <f t="shared" si="4"/>
        <v>1</v>
      </c>
      <c r="F19">
        <f t="shared" si="5"/>
        <v>-1.83772268236293E-16</v>
      </c>
      <c r="G19">
        <f t="shared" si="2"/>
        <v>1</v>
      </c>
      <c r="H19">
        <f t="shared" si="3"/>
        <v>-1.22514845490862E-16</v>
      </c>
    </row>
    <row r="20" spans="2:8">
      <c r="B20">
        <v>13</v>
      </c>
      <c r="C20">
        <f t="shared" si="0"/>
        <v>0.8125</v>
      </c>
      <c r="D20">
        <f t="shared" si="1"/>
        <v>5.1050880620834143</v>
      </c>
      <c r="E20">
        <f t="shared" si="4"/>
        <v>0.92387953251128663</v>
      </c>
      <c r="F20">
        <f t="shared" si="5"/>
        <v>0.38268343236509</v>
      </c>
      <c r="G20">
        <f t="shared" si="2"/>
        <v>0.92387953251128685</v>
      </c>
      <c r="H20">
        <f t="shared" si="3"/>
        <v>0.38268343236508967</v>
      </c>
    </row>
    <row r="21" spans="2:8">
      <c r="B21">
        <v>14</v>
      </c>
      <c r="C21">
        <f t="shared" si="0"/>
        <v>0.875</v>
      </c>
      <c r="D21">
        <f t="shared" si="1"/>
        <v>5.497787143782138</v>
      </c>
      <c r="E21">
        <f t="shared" si="4"/>
        <v>0.70710678118654768</v>
      </c>
      <c r="F21">
        <f t="shared" si="5"/>
        <v>0.70710678118654735</v>
      </c>
      <c r="G21">
        <f t="shared" si="2"/>
        <v>0.70710678118654768</v>
      </c>
      <c r="H21">
        <f t="shared" si="3"/>
        <v>0.70710678118654746</v>
      </c>
    </row>
    <row r="22" spans="2:8">
      <c r="B22">
        <v>15</v>
      </c>
      <c r="C22">
        <f t="shared" si="0"/>
        <v>0.9375</v>
      </c>
      <c r="D22">
        <f t="shared" si="1"/>
        <v>5.8904862254808616</v>
      </c>
      <c r="E22">
        <f t="shared" si="4"/>
        <v>0.38268343236509039</v>
      </c>
      <c r="F22">
        <f t="shared" si="5"/>
        <v>0.92387953251128652</v>
      </c>
      <c r="G22">
        <f t="shared" si="2"/>
        <v>0.38268343236509034</v>
      </c>
      <c r="H22">
        <f t="shared" si="3"/>
        <v>0.92387953251128652</v>
      </c>
    </row>
    <row r="23" spans="2:8">
      <c r="B23">
        <v>16</v>
      </c>
      <c r="C23">
        <f t="shared" si="0"/>
        <v>1</v>
      </c>
      <c r="D23">
        <f t="shared" si="1"/>
        <v>6.2831853071795862</v>
      </c>
      <c r="E23">
        <f t="shared" si="4"/>
        <v>2.45029690981724E-16</v>
      </c>
      <c r="F23">
        <f t="shared" ref="F23" si="6">COS(D23)</f>
        <v>1</v>
      </c>
      <c r="G23">
        <f t="shared" si="2"/>
        <v>1.83772268236293E-16</v>
      </c>
      <c r="H23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18" sqref="C18"/>
    </sheetView>
  </sheetViews>
  <sheetFormatPr defaultRowHeight="15"/>
  <sheetData>
    <row r="1" spans="1:5">
      <c r="A1" t="s">
        <v>24</v>
      </c>
    </row>
    <row r="3" spans="1:5">
      <c r="A3" t="s">
        <v>22</v>
      </c>
      <c r="B3">
        <f>PI()</f>
        <v>3.1415926535897931</v>
      </c>
    </row>
    <row r="4" spans="1:5">
      <c r="A4" t="s">
        <v>17</v>
      </c>
      <c r="B4">
        <v>1.5</v>
      </c>
      <c r="C4">
        <f xml:space="preserve"> (-3 * pi^2 * f^2+12 * pi * f^2-SQRT(3 * pi) * SQRT(3 * pi^3 * f^4-24 * pi^2 * f^4+48 * pi * f^4+24 * pi^2 * f^3 * l-80 * pi * f^3 * l+192 * l * v))/(12 * pi * l)</f>
        <v>-1.3268878518072746</v>
      </c>
      <c r="D4">
        <f xml:space="preserve"> (-3 * pi^2 * f^2+12 * pi * f^2+SQRT(3 * pi) * SQRT(3 * pi^3 * f^4-24 * pi^2 * f^4+48 * pi * f^4+24 * pi^2 * f^3 * l-80 * pi * f^3 * l+192 * l * v))/(12 * pi * l)</f>
        <v>1.5</v>
      </c>
      <c r="E4" t="s">
        <v>25</v>
      </c>
    </row>
    <row r="5" spans="1:5">
      <c r="A5" t="s">
        <v>18</v>
      </c>
      <c r="B5">
        <v>3</v>
      </c>
      <c r="C5">
        <f>(-3 * (PI()-4) * PI() * d * f^2+PI() * (3 * PI()-10) * f^3+24 * B7)/(6 * PI() * d^2)</f>
        <v>2.9999999999999996</v>
      </c>
    </row>
    <row r="6" spans="1:5">
      <c r="A6" t="s">
        <v>19</v>
      </c>
      <c r="B6">
        <v>1.1000000000000001</v>
      </c>
      <c r="E6" t="s">
        <v>26</v>
      </c>
    </row>
    <row r="7" spans="1:5">
      <c r="A7" t="s">
        <v>20</v>
      </c>
      <c r="B7">
        <f>1/24 * PI() * (6 * d^2 * l+3 * (PI()-4) * d * f^2+(10-3 *PI()) * f^3)</f>
        <v>4.7898282618692836</v>
      </c>
    </row>
    <row r="8" spans="1:5">
      <c r="A8" t="s">
        <v>21</v>
      </c>
      <c r="B8">
        <f>PI() * (d/2)^2 * l</f>
        <v>5.3014376029327757</v>
      </c>
    </row>
    <row r="9" spans="1:5">
      <c r="A9" t="s">
        <v>27</v>
      </c>
      <c r="B9">
        <f>SUM(C10:C12)</f>
        <v>4.7898282618692836</v>
      </c>
    </row>
    <row r="10" spans="1:5">
      <c r="A10" t="s">
        <v>28</v>
      </c>
      <c r="C10">
        <f>PI() * (d/2)^2 * (l-f)</f>
        <v>3.3575771485240913</v>
      </c>
    </row>
    <row r="11" spans="1:5">
      <c r="A11" t="s">
        <v>29</v>
      </c>
      <c r="C11">
        <f>PI() * ((d-f)/2)^2 * f</f>
        <v>0.13823007675795082</v>
      </c>
    </row>
    <row r="12" spans="1:5">
      <c r="A12" t="s">
        <v>30</v>
      </c>
      <c r="C12">
        <f>2*PI()*1/2*PI()*(f/2)^2*(2*f/(3*PI())+(d-f)/2)</f>
        <v>1.294021036587242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Radii</vt:lpstr>
      <vt:lpstr>Subdiv</vt:lpstr>
      <vt:lpstr>Pill Solve</vt:lpstr>
      <vt:lpstr>d</vt:lpstr>
      <vt:lpstr>f</vt:lpstr>
      <vt:lpstr>l</vt:lpstr>
      <vt:lpstr>pi</vt:lpstr>
      <vt:lpstr>subdiv</vt:lpstr>
      <vt:lpstr>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2014-02-27T12:37:13Z</dcterms:created>
  <dcterms:modified xsi:type="dcterms:W3CDTF">2014-03-14T06:53:00Z</dcterms:modified>
</cp:coreProperties>
</file>