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6835" windowHeight="12585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/>
</workbook>
</file>

<file path=xl/calcChain.xml><?xml version="1.0" encoding="utf-8"?>
<calcChain xmlns="http://schemas.openxmlformats.org/spreadsheetml/2006/main">
  <c r="N6" i="4"/>
  <c r="N7"/>
  <c r="N9"/>
  <c r="N10"/>
  <c r="N11"/>
  <c r="N5"/>
  <c r="M9"/>
  <c r="M10"/>
  <c r="M11"/>
  <c r="M6"/>
  <c r="M7"/>
  <c r="M5"/>
  <c r="L9"/>
  <c r="L10"/>
  <c r="L11"/>
  <c r="L6"/>
  <c r="S4" i="3"/>
  <c r="Z5"/>
  <c r="Z6"/>
  <c r="Z7"/>
  <c r="Z8"/>
  <c r="Z9"/>
  <c r="Z10"/>
  <c r="Z11"/>
  <c r="Z12"/>
  <c r="Z13"/>
  <c r="Z16"/>
  <c r="Z17"/>
  <c r="Z18"/>
  <c r="Z19"/>
  <c r="Z20"/>
  <c r="Z23"/>
  <c r="Z24"/>
  <c r="Z25"/>
  <c r="Z26"/>
  <c r="Z27"/>
  <c r="Z30"/>
  <c r="Z31"/>
  <c r="Z32"/>
  <c r="Z4"/>
  <c r="C3" i="5"/>
  <c r="P3" s="1"/>
  <c r="Q3" s="1"/>
  <c r="I5" i="4"/>
  <c r="J5" s="1"/>
  <c r="I6"/>
  <c r="J6" s="1"/>
  <c r="I9"/>
  <c r="J9" s="1"/>
  <c r="D13"/>
  <c r="B7"/>
  <c r="I7" s="1"/>
  <c r="B11"/>
  <c r="I11" s="1"/>
  <c r="J11" s="1"/>
  <c r="B10"/>
  <c r="I10" s="1"/>
  <c r="J10" s="1"/>
  <c r="B6"/>
  <c r="B5"/>
  <c r="Y31" i="3"/>
  <c r="Y32"/>
  <c r="Y30"/>
  <c r="C30"/>
  <c r="R30" s="1"/>
  <c r="S30" s="1"/>
  <c r="R32"/>
  <c r="T32" s="1"/>
  <c r="R31"/>
  <c r="T31" s="1"/>
  <c r="V32"/>
  <c r="V31"/>
  <c r="V30"/>
  <c r="W5"/>
  <c r="X5"/>
  <c r="W6"/>
  <c r="X6"/>
  <c r="W7"/>
  <c r="X7"/>
  <c r="W8"/>
  <c r="X8"/>
  <c r="W9"/>
  <c r="X9"/>
  <c r="W10"/>
  <c r="X10"/>
  <c r="W11"/>
  <c r="X11"/>
  <c r="W12"/>
  <c r="X12"/>
  <c r="W13"/>
  <c r="X13"/>
  <c r="X4"/>
  <c r="W4"/>
  <c r="V5"/>
  <c r="V20"/>
  <c r="V19"/>
  <c r="V27"/>
  <c r="V26"/>
  <c r="V25"/>
  <c r="V24"/>
  <c r="V23"/>
  <c r="V17"/>
  <c r="V18"/>
  <c r="V16"/>
  <c r="V6"/>
  <c r="V7"/>
  <c r="V8"/>
  <c r="V9"/>
  <c r="V10"/>
  <c r="V11"/>
  <c r="V12"/>
  <c r="V13"/>
  <c r="V4"/>
  <c r="R23"/>
  <c r="S23" s="1"/>
  <c r="R18"/>
  <c r="S18" s="1"/>
  <c r="R17"/>
  <c r="T17" s="1"/>
  <c r="C16"/>
  <c r="R16" s="1"/>
  <c r="R4"/>
  <c r="T4" s="1"/>
  <c r="U13"/>
  <c r="R13"/>
  <c r="T13" s="1"/>
  <c r="R10"/>
  <c r="S10" s="1"/>
  <c r="S12"/>
  <c r="R12"/>
  <c r="T12" s="1"/>
  <c r="R11"/>
  <c r="T11" s="1"/>
  <c r="R9"/>
  <c r="S9" s="1"/>
  <c r="R6"/>
  <c r="S6" s="1"/>
  <c r="R8"/>
  <c r="U8" s="1"/>
  <c r="U7"/>
  <c r="R7"/>
  <c r="S7" s="1"/>
  <c r="L7" i="4" l="1"/>
  <c r="J7"/>
  <c r="L5"/>
  <c r="U12" i="3"/>
  <c r="T7"/>
  <c r="S13"/>
  <c r="T23"/>
  <c r="S32"/>
  <c r="S31"/>
  <c r="T30"/>
  <c r="S16"/>
  <c r="T16"/>
  <c r="U11"/>
  <c r="U10"/>
  <c r="S11"/>
  <c r="T10"/>
  <c r="T18"/>
  <c r="S17"/>
  <c r="U4"/>
  <c r="T9"/>
  <c r="U9"/>
  <c r="T6"/>
  <c r="U6"/>
  <c r="S8"/>
  <c r="T8"/>
</calcChain>
</file>

<file path=xl/sharedStrings.xml><?xml version="1.0" encoding="utf-8"?>
<sst xmlns="http://schemas.openxmlformats.org/spreadsheetml/2006/main" count="127" uniqueCount="93">
  <si>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</si>
  <si>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</si>
  <si>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</si>
  <si>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</si>
  <si>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</si>
  <si>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</si>
  <si>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</si>
  <si>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</si>
  <si>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</si>
  <si>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</si>
  <si>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</si>
  <si>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</si>
  <si>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</si>
  <si>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</si>
  <si>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</si>
  <si>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</si>
  <si>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</si>
  <si>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</si>
  <si>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</si>
  <si>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</si>
  <si>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</si>
  <si>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</si>
  <si>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</si>
  <si>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</si>
  <si>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</si>
  <si>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</si>
  <si>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</si>
  <si>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</si>
  <si>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</si>
  <si>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</si>
  <si>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</si>
  <si>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</si>
  <si>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</si>
  <si>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</si>
  <si>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</si>
  <si>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</si>
  <si>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</si>
  <si>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</si>
  <si>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</si>
  <si>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</si>
  <si>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</si>
  <si>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</si>
  <si>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</si>
  <si>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</si>
  <si>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</si>
  <si>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</si>
  <si>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</si>
  <si>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</si>
  <si>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</si>
  <si>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</si>
  <si>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</si>
  <si>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</si>
  <si>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</si>
  <si>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</si>
  <si>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</si>
  <si>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</si>
  <si>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</si>
  <si>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</si>
  <si>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</si>
  <si>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</si>
  <si>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</si>
  <si>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</si>
  <si>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</si>
  <si>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</si>
  <si>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</si>
  <si>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</si>
  <si>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</si>
  <si>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</si>
  <si>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</si>
  <si>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</si>
  <si>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</si>
  <si>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</si>
  <si>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</si>
  <si>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</si>
  <si>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</si>
  <si>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</si>
  <si>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</si>
  <si>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</si>
  <si>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</si>
  <si>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</si>
  <si>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</si>
  <si>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</si>
  <si>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</si>
  <si>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</si>
  <si>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</si>
  <si>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</si>
  <si>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Calc max force</t>
  </si>
  <si>
    <t>force/vol</t>
  </si>
  <si>
    <t>force/dia</t>
  </si>
  <si>
    <t>force/dia^2</t>
  </si>
  <si>
    <t>&lt;- I agree this is a very weird formula, but it does keep true to stock.</t>
  </si>
  <si>
    <t>Makes sense that the force goes up on the square of the diameter for a fixed length.</t>
  </si>
  <si>
    <t>As you can see, no real agreement in any of the force ratios above.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</si>
</sst>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workbookViewId="0">
      <selection activeCell="Y29" sqref="Y29"/>
    </sheetView>
  </sheetViews>
  <sheetFormatPr defaultRowHeight="15"/>
  <cols>
    <col min="1" max="1" width="18.140625" bestFit="1" customWidth="1"/>
    <col min="7" max="7" width="20" bestFit="1" customWidth="1"/>
    <col min="17" max="17" width="3.42578125" customWidth="1"/>
  </cols>
  <sheetData>
    <row r="1" spans="1:26">
      <c r="H1" s="1" t="s">
        <v>50</v>
      </c>
      <c r="I1" s="1"/>
      <c r="J1" s="1"/>
      <c r="L1" s="1" t="s">
        <v>56</v>
      </c>
      <c r="M1" s="1"/>
    </row>
    <row r="2" spans="1:26">
      <c r="B2" t="s">
        <v>0</v>
      </c>
      <c r="C2" t="s">
        <v>1</v>
      </c>
      <c r="D2" t="s">
        <v>5</v>
      </c>
      <c r="G2" t="s">
        <v>16</v>
      </c>
      <c r="H2" t="s">
        <v>48</v>
      </c>
      <c r="I2" t="s">
        <v>49</v>
      </c>
      <c r="J2" t="s">
        <v>47</v>
      </c>
      <c r="K2" t="s">
        <v>51</v>
      </c>
      <c r="L2" t="s">
        <v>54</v>
      </c>
      <c r="M2" t="s">
        <v>55</v>
      </c>
      <c r="N2" t="s">
        <v>52</v>
      </c>
      <c r="O2" t="s">
        <v>53</v>
      </c>
      <c r="P2" t="s">
        <v>69</v>
      </c>
      <c r="R2" t="s">
        <v>4</v>
      </c>
      <c r="S2" t="s">
        <v>82</v>
      </c>
      <c r="V2" t="s">
        <v>85</v>
      </c>
      <c r="Z2" t="s">
        <v>70</v>
      </c>
    </row>
    <row r="3" spans="1:26">
      <c r="A3" s="2" t="s">
        <v>76</v>
      </c>
      <c r="E3" t="s">
        <v>2</v>
      </c>
      <c r="F3" t="s">
        <v>3</v>
      </c>
      <c r="T3" t="s">
        <v>83</v>
      </c>
      <c r="U3" t="s">
        <v>84</v>
      </c>
      <c r="W3" t="s">
        <v>79</v>
      </c>
      <c r="X3" t="s">
        <v>80</v>
      </c>
    </row>
    <row r="4" spans="1:26">
      <c r="A4" t="s">
        <v>15</v>
      </c>
      <c r="B4">
        <v>0.625</v>
      </c>
      <c r="C4">
        <v>0.34854740000000001</v>
      </c>
      <c r="D4">
        <v>1.4999999999999999E-2</v>
      </c>
      <c r="E4">
        <v>5.7350000000000003</v>
      </c>
      <c r="F4">
        <v>7</v>
      </c>
      <c r="G4" t="s">
        <v>24</v>
      </c>
      <c r="H4">
        <v>0.2</v>
      </c>
      <c r="I4">
        <v>0.15</v>
      </c>
      <c r="J4">
        <v>2</v>
      </c>
      <c r="K4">
        <v>6</v>
      </c>
      <c r="L4">
        <v>50</v>
      </c>
      <c r="M4">
        <v>50</v>
      </c>
      <c r="P4">
        <v>2900</v>
      </c>
      <c r="R4">
        <f>C4*PI()*B4^2*0.25</f>
        <v>0.10693300305349834</v>
      </c>
      <c r="S4">
        <f>D4/$R4</f>
        <v>0.1402747474743184</v>
      </c>
      <c r="T4">
        <f>E4/$R4</f>
        <v>53.631711784347743</v>
      </c>
      <c r="U4">
        <f>F4/$R4</f>
        <v>65.4615488213486</v>
      </c>
      <c r="V4">
        <f>SUM(E4:F4)/D4</f>
        <v>849</v>
      </c>
      <c r="W4">
        <f>E4/D4</f>
        <v>382.33333333333337</v>
      </c>
      <c r="X4">
        <f>F4/D4</f>
        <v>466.66666666666669</v>
      </c>
      <c r="Z4">
        <f>L4/D4</f>
        <v>3333.3333333333335</v>
      </c>
    </row>
    <row r="5" spans="1:26">
      <c r="A5" t="s">
        <v>42</v>
      </c>
      <c r="D5">
        <v>2.5000000000000001E-2</v>
      </c>
      <c r="E5">
        <v>10</v>
      </c>
      <c r="F5">
        <v>12.2</v>
      </c>
      <c r="G5" t="s">
        <v>24</v>
      </c>
      <c r="V5">
        <f>SUM(E5:F5)/D5</f>
        <v>887.99999999999989</v>
      </c>
      <c r="W5">
        <f>E5/D5</f>
        <v>400</v>
      </c>
      <c r="X5">
        <f>F5/D5</f>
        <v>487.99999999999994</v>
      </c>
      <c r="Z5">
        <f t="shared" ref="Z5:Z32" si="0">L5/D5</f>
        <v>0</v>
      </c>
    </row>
    <row r="6" spans="1:26">
      <c r="A6" t="s">
        <v>9</v>
      </c>
      <c r="B6">
        <v>1.25</v>
      </c>
      <c r="C6">
        <v>0.78125</v>
      </c>
      <c r="D6">
        <v>6.25E-2</v>
      </c>
      <c r="E6">
        <v>45</v>
      </c>
      <c r="F6">
        <v>55</v>
      </c>
      <c r="G6" t="s">
        <v>18</v>
      </c>
      <c r="H6">
        <v>0.2</v>
      </c>
      <c r="I6">
        <v>0.2</v>
      </c>
      <c r="J6">
        <v>2</v>
      </c>
      <c r="K6">
        <v>6</v>
      </c>
      <c r="L6">
        <v>50</v>
      </c>
      <c r="M6">
        <v>50</v>
      </c>
      <c r="P6">
        <v>2900</v>
      </c>
      <c r="R6">
        <f>C6*PI()*B6^2*0.25</f>
        <v>0.95873799242852575</v>
      </c>
      <c r="S6">
        <f>D6/$R6</f>
        <v>6.518986469044033E-2</v>
      </c>
      <c r="T6">
        <f>E6/$R6</f>
        <v>46.936702577117039</v>
      </c>
      <c r="U6">
        <f>F6/$R6</f>
        <v>57.367080927587487</v>
      </c>
      <c r="V6">
        <f>SUM(E6:F6)/D6</f>
        <v>1600</v>
      </c>
      <c r="W6">
        <f>E6/D6</f>
        <v>720</v>
      </c>
      <c r="X6">
        <f>F6/D6</f>
        <v>880</v>
      </c>
      <c r="Z6">
        <f t="shared" si="0"/>
        <v>800</v>
      </c>
    </row>
    <row r="7" spans="1:26">
      <c r="A7" t="s">
        <v>8</v>
      </c>
      <c r="B7">
        <v>1.25</v>
      </c>
      <c r="C7">
        <v>1.1105</v>
      </c>
      <c r="D7">
        <v>0.125</v>
      </c>
      <c r="E7">
        <v>90</v>
      </c>
      <c r="F7">
        <v>110</v>
      </c>
      <c r="G7" t="s">
        <v>17</v>
      </c>
      <c r="H7">
        <v>0.3</v>
      </c>
      <c r="I7">
        <v>0.2</v>
      </c>
      <c r="J7">
        <v>2</v>
      </c>
      <c r="K7">
        <v>6</v>
      </c>
      <c r="L7">
        <v>50</v>
      </c>
      <c r="M7">
        <v>50</v>
      </c>
      <c r="P7">
        <v>2900</v>
      </c>
      <c r="R7">
        <f>C7*PI()*B7^2*0.25</f>
        <v>1.3627885319576036</v>
      </c>
      <c r="S7">
        <f>D7/$R7</f>
        <v>9.1723695253321039E-2</v>
      </c>
      <c r="T7">
        <f>E7/$R7</f>
        <v>66.041060582391154</v>
      </c>
      <c r="U7">
        <f>F7/$R7</f>
        <v>80.716851822922521</v>
      </c>
      <c r="V7">
        <f>SUM(E7:F7)/D7</f>
        <v>1600</v>
      </c>
      <c r="W7">
        <f>E7/D7</f>
        <v>720</v>
      </c>
      <c r="X7">
        <f>F7/D7</f>
        <v>880</v>
      </c>
      <c r="Z7">
        <f t="shared" si="0"/>
        <v>400</v>
      </c>
    </row>
    <row r="8" spans="1:26">
      <c r="A8" t="s">
        <v>7</v>
      </c>
      <c r="B8">
        <v>1.25</v>
      </c>
      <c r="C8">
        <v>1.87819</v>
      </c>
      <c r="D8">
        <v>0.25</v>
      </c>
      <c r="E8">
        <v>180</v>
      </c>
      <c r="F8">
        <v>220</v>
      </c>
      <c r="G8" t="s">
        <v>18</v>
      </c>
      <c r="H8">
        <v>0.3</v>
      </c>
      <c r="I8">
        <v>0.2</v>
      </c>
      <c r="J8">
        <v>2</v>
      </c>
      <c r="K8">
        <v>6</v>
      </c>
      <c r="L8">
        <v>50</v>
      </c>
      <c r="M8">
        <v>50</v>
      </c>
      <c r="P8">
        <v>2900</v>
      </c>
      <c r="R8">
        <f>C8*PI()*B8^2*0.25</f>
        <v>2.304885900799146</v>
      </c>
      <c r="S8">
        <f>D8/$R8</f>
        <v>0.10846523895752082</v>
      </c>
      <c r="T8">
        <f>E8/$R8</f>
        <v>78.094972049414991</v>
      </c>
      <c r="U8">
        <f>F8/$R8</f>
        <v>95.449410282618317</v>
      </c>
      <c r="V8">
        <f>SUM(E8:F8)/D8</f>
        <v>1600</v>
      </c>
      <c r="W8">
        <f>E8/D8</f>
        <v>720</v>
      </c>
      <c r="X8">
        <f>F8/D8</f>
        <v>880</v>
      </c>
      <c r="Z8">
        <f t="shared" si="0"/>
        <v>200</v>
      </c>
    </row>
    <row r="9" spans="1:26">
      <c r="A9" t="s">
        <v>10</v>
      </c>
      <c r="B9">
        <v>1.25</v>
      </c>
      <c r="C9">
        <v>3.75</v>
      </c>
      <c r="D9">
        <v>0.5</v>
      </c>
      <c r="E9">
        <v>360</v>
      </c>
      <c r="F9">
        <v>440</v>
      </c>
      <c r="G9" t="s">
        <v>19</v>
      </c>
      <c r="H9">
        <v>0.3</v>
      </c>
      <c r="I9">
        <v>0.2</v>
      </c>
      <c r="J9">
        <v>2</v>
      </c>
      <c r="K9">
        <v>6</v>
      </c>
      <c r="L9">
        <v>50</v>
      </c>
      <c r="M9">
        <v>50</v>
      </c>
      <c r="P9">
        <v>2900</v>
      </c>
      <c r="R9">
        <f>C9*PI()*B9^2*0.25</f>
        <v>4.6019423636569234</v>
      </c>
      <c r="S9">
        <f>D9/$R9</f>
        <v>0.10864977448406722</v>
      </c>
      <c r="T9">
        <f>E9/$R9</f>
        <v>78.227837628528405</v>
      </c>
      <c r="U9">
        <f>F9/$R9</f>
        <v>95.611801545979162</v>
      </c>
      <c r="V9">
        <f>SUM(E9:F9)/D9</f>
        <v>1600</v>
      </c>
      <c r="W9">
        <f>E9/D9</f>
        <v>720</v>
      </c>
      <c r="X9">
        <f>F9/D9</f>
        <v>880</v>
      </c>
      <c r="Z9">
        <f t="shared" si="0"/>
        <v>100</v>
      </c>
    </row>
    <row r="10" spans="1:26">
      <c r="A10" t="s">
        <v>13</v>
      </c>
      <c r="B10">
        <v>2.5</v>
      </c>
      <c r="C10">
        <v>0.9375</v>
      </c>
      <c r="D10">
        <v>0.5</v>
      </c>
      <c r="E10">
        <v>360</v>
      </c>
      <c r="F10">
        <v>440</v>
      </c>
      <c r="G10" t="s">
        <v>23</v>
      </c>
      <c r="R10">
        <f>C10*PI()*B10^2*0.25</f>
        <v>4.6019423636569234</v>
      </c>
      <c r="S10">
        <f>D10/$R10</f>
        <v>0.10864977448406722</v>
      </c>
      <c r="T10">
        <f>E10/$R10</f>
        <v>78.227837628528405</v>
      </c>
      <c r="U10">
        <f>F10/$R10</f>
        <v>95.611801545979162</v>
      </c>
      <c r="V10">
        <f>SUM(E10:F10)/D10</f>
        <v>1600</v>
      </c>
      <c r="W10">
        <f>E10/D10</f>
        <v>720</v>
      </c>
      <c r="X10">
        <f>F10/D10</f>
        <v>880</v>
      </c>
      <c r="Z10">
        <f t="shared" si="0"/>
        <v>0</v>
      </c>
    </row>
    <row r="11" spans="1:26">
      <c r="A11" t="s">
        <v>11</v>
      </c>
      <c r="B11">
        <v>2.5</v>
      </c>
      <c r="C11">
        <v>1.875</v>
      </c>
      <c r="D11">
        <v>1</v>
      </c>
      <c r="E11">
        <v>720</v>
      </c>
      <c r="F11">
        <v>880</v>
      </c>
      <c r="G11" t="s">
        <v>20</v>
      </c>
      <c r="H11">
        <v>0.3</v>
      </c>
      <c r="I11">
        <v>0.2</v>
      </c>
      <c r="J11">
        <v>2</v>
      </c>
      <c r="K11">
        <v>6</v>
      </c>
      <c r="L11">
        <v>200</v>
      </c>
      <c r="M11">
        <v>200</v>
      </c>
      <c r="P11">
        <v>2900</v>
      </c>
      <c r="R11">
        <f>C11*PI()*B11^2*0.25</f>
        <v>9.2038847273138469</v>
      </c>
      <c r="S11">
        <f>D11/$R11</f>
        <v>0.10864977448406722</v>
      </c>
      <c r="T11">
        <f>E11/$R11</f>
        <v>78.227837628528405</v>
      </c>
      <c r="U11">
        <f>F11/$R11</f>
        <v>95.611801545979162</v>
      </c>
      <c r="V11">
        <f>SUM(E11:F11)/D11</f>
        <v>1600</v>
      </c>
      <c r="W11">
        <f>E11/D11</f>
        <v>720</v>
      </c>
      <c r="X11">
        <f>F11/D11</f>
        <v>880</v>
      </c>
      <c r="Z11">
        <f t="shared" si="0"/>
        <v>200</v>
      </c>
    </row>
    <row r="12" spans="1:26">
      <c r="A12" t="s">
        <v>12</v>
      </c>
      <c r="B12">
        <v>2.5</v>
      </c>
      <c r="C12">
        <v>3.75</v>
      </c>
      <c r="D12">
        <v>2</v>
      </c>
      <c r="E12">
        <v>1440</v>
      </c>
      <c r="F12">
        <v>1760</v>
      </c>
      <c r="G12" t="s">
        <v>21</v>
      </c>
      <c r="H12">
        <v>0.3</v>
      </c>
      <c r="I12">
        <v>0.2</v>
      </c>
      <c r="J12">
        <v>2</v>
      </c>
      <c r="K12">
        <v>6</v>
      </c>
      <c r="L12">
        <v>200</v>
      </c>
      <c r="M12">
        <v>200</v>
      </c>
      <c r="P12">
        <v>2900</v>
      </c>
      <c r="R12">
        <f>C12*PI()*B12^2*0.25</f>
        <v>18.407769454627694</v>
      </c>
      <c r="S12">
        <f>D12/$R12</f>
        <v>0.10864977448406722</v>
      </c>
      <c r="T12">
        <f>E12/$R12</f>
        <v>78.227837628528405</v>
      </c>
      <c r="U12">
        <f>F12/$R12</f>
        <v>95.611801545979162</v>
      </c>
      <c r="V12">
        <f>SUM(E12:F12)/D12</f>
        <v>1600</v>
      </c>
      <c r="W12">
        <f>E12/D12</f>
        <v>720</v>
      </c>
      <c r="X12">
        <f>F12/D12</f>
        <v>880</v>
      </c>
      <c r="Z12">
        <f t="shared" si="0"/>
        <v>100</v>
      </c>
    </row>
    <row r="13" spans="1:26">
      <c r="A13" t="s">
        <v>14</v>
      </c>
      <c r="B13">
        <v>2.5</v>
      </c>
      <c r="C13">
        <v>7.5</v>
      </c>
      <c r="D13">
        <v>4</v>
      </c>
      <c r="E13">
        <v>2880</v>
      </c>
      <c r="F13">
        <v>3520</v>
      </c>
      <c r="G13" t="s">
        <v>22</v>
      </c>
      <c r="H13">
        <v>0.3</v>
      </c>
      <c r="I13">
        <v>0.2</v>
      </c>
      <c r="J13">
        <v>2</v>
      </c>
      <c r="K13">
        <v>6</v>
      </c>
      <c r="L13">
        <v>200</v>
      </c>
      <c r="M13">
        <v>200</v>
      </c>
      <c r="P13">
        <v>2900</v>
      </c>
      <c r="R13">
        <f>C13*PI()*B13^2*0.25</f>
        <v>36.815538909255388</v>
      </c>
      <c r="S13">
        <f>D13/$R13</f>
        <v>0.10864977448406722</v>
      </c>
      <c r="T13">
        <f>E13/$R13</f>
        <v>78.227837628528405</v>
      </c>
      <c r="U13">
        <f>F13/$R13</f>
        <v>95.611801545979162</v>
      </c>
      <c r="V13">
        <f>SUM(E13:F13)/D13</f>
        <v>1600</v>
      </c>
      <c r="W13">
        <f>E13/D13</f>
        <v>720</v>
      </c>
      <c r="X13">
        <f>F13/D13</f>
        <v>880</v>
      </c>
      <c r="Z13">
        <f t="shared" si="0"/>
        <v>50</v>
      </c>
    </row>
    <row r="15" spans="1:26">
      <c r="A15" s="2" t="s">
        <v>71</v>
      </c>
      <c r="E15" t="s">
        <v>72</v>
      </c>
      <c r="T15" t="s">
        <v>77</v>
      </c>
    </row>
    <row r="16" spans="1:26">
      <c r="A16" t="s">
        <v>25</v>
      </c>
      <c r="B16">
        <v>1.25</v>
      </c>
      <c r="C16">
        <f>2*0.2853027</f>
        <v>0.57060540000000004</v>
      </c>
      <c r="D16">
        <v>0.15</v>
      </c>
      <c r="E16">
        <v>100</v>
      </c>
      <c r="G16" t="s">
        <v>26</v>
      </c>
      <c r="H16">
        <v>0.2</v>
      </c>
      <c r="I16">
        <v>0.2</v>
      </c>
      <c r="J16">
        <v>2</v>
      </c>
      <c r="K16">
        <v>12</v>
      </c>
      <c r="P16">
        <v>2900</v>
      </c>
      <c r="R16">
        <f>C16*PI()*B16^2*0.25</f>
        <v>0.70023817685104117</v>
      </c>
      <c r="S16">
        <f>D16/$R16</f>
        <v>0.21421282780460124</v>
      </c>
      <c r="T16">
        <f>E16/$R16</f>
        <v>142.80855186973417</v>
      </c>
      <c r="V16">
        <f>SUM(E16:F16)/D16</f>
        <v>666.66666666666674</v>
      </c>
      <c r="Z16">
        <f t="shared" si="0"/>
        <v>0</v>
      </c>
    </row>
    <row r="17" spans="1:26">
      <c r="A17" t="s">
        <v>27</v>
      </c>
      <c r="B17">
        <v>2.5</v>
      </c>
      <c r="C17">
        <v>1</v>
      </c>
      <c r="D17">
        <v>0.4</v>
      </c>
      <c r="E17">
        <v>750</v>
      </c>
      <c r="G17" t="s">
        <v>28</v>
      </c>
      <c r="H17">
        <v>0.2</v>
      </c>
      <c r="I17">
        <v>0.2</v>
      </c>
      <c r="J17">
        <v>2</v>
      </c>
      <c r="K17">
        <v>12</v>
      </c>
      <c r="P17">
        <v>2900</v>
      </c>
      <c r="R17">
        <f>C17*PI()*B17^2*0.25</f>
        <v>4.908738521234052</v>
      </c>
      <c r="S17">
        <f>D17/$R17</f>
        <v>8.148733086305042E-2</v>
      </c>
      <c r="T17">
        <f>E17/$R17</f>
        <v>152.78874536821951</v>
      </c>
      <c r="V17">
        <f>SUM(E17:F17)/D17</f>
        <v>1875</v>
      </c>
      <c r="Z17">
        <f t="shared" si="0"/>
        <v>0</v>
      </c>
    </row>
    <row r="18" spans="1:26">
      <c r="A18" t="s">
        <v>29</v>
      </c>
      <c r="B18">
        <v>0.625</v>
      </c>
      <c r="C18">
        <v>0.375</v>
      </c>
      <c r="D18">
        <v>0.05</v>
      </c>
      <c r="E18">
        <v>50</v>
      </c>
      <c r="G18" t="s">
        <v>24</v>
      </c>
      <c r="H18">
        <v>0.2</v>
      </c>
      <c r="I18">
        <v>0.2</v>
      </c>
      <c r="J18">
        <v>2</v>
      </c>
      <c r="K18">
        <v>12</v>
      </c>
      <c r="L18">
        <v>50</v>
      </c>
      <c r="M18">
        <v>50</v>
      </c>
      <c r="P18">
        <v>2900</v>
      </c>
      <c r="R18">
        <f>C18*PI()*B18^2*0.25</f>
        <v>0.11504855909142309</v>
      </c>
      <c r="S18">
        <f>D18/$R18</f>
        <v>0.43459909793626889</v>
      </c>
      <c r="T18">
        <f>E18/$R18</f>
        <v>434.59909793626889</v>
      </c>
      <c r="V18">
        <f>SUM(E18:F18)/D18</f>
        <v>1000</v>
      </c>
      <c r="Z18">
        <f t="shared" si="0"/>
        <v>1000</v>
      </c>
    </row>
    <row r="19" spans="1:26">
      <c r="A19" t="s">
        <v>39</v>
      </c>
      <c r="D19">
        <v>7.4999999999999997E-2</v>
      </c>
      <c r="E19">
        <v>40</v>
      </c>
      <c r="G19" t="s">
        <v>26</v>
      </c>
      <c r="H19">
        <v>0.2</v>
      </c>
      <c r="I19">
        <v>0.2</v>
      </c>
      <c r="J19">
        <v>2</v>
      </c>
      <c r="K19">
        <v>12</v>
      </c>
      <c r="P19">
        <v>2900</v>
      </c>
      <c r="V19">
        <f>SUM(E19:F19)/D19</f>
        <v>533.33333333333337</v>
      </c>
      <c r="Z19">
        <f t="shared" si="0"/>
        <v>0</v>
      </c>
    </row>
    <row r="20" spans="1:26">
      <c r="A20" t="s">
        <v>40</v>
      </c>
      <c r="D20">
        <v>0.15</v>
      </c>
      <c r="E20">
        <v>150</v>
      </c>
      <c r="G20" t="s">
        <v>41</v>
      </c>
      <c r="H20">
        <v>0.2</v>
      </c>
      <c r="I20">
        <v>0.2</v>
      </c>
      <c r="J20">
        <v>2</v>
      </c>
      <c r="K20">
        <v>12</v>
      </c>
      <c r="V20">
        <f>SUM(E20:F20)/D20</f>
        <v>1000</v>
      </c>
      <c r="Z20">
        <f t="shared" si="0"/>
        <v>0</v>
      </c>
    </row>
    <row r="22" spans="1:26">
      <c r="A22" s="2" t="s">
        <v>73</v>
      </c>
      <c r="E22" t="s">
        <v>2</v>
      </c>
      <c r="T22" t="s">
        <v>78</v>
      </c>
    </row>
    <row r="23" spans="1:26">
      <c r="A23" t="s">
        <v>31</v>
      </c>
      <c r="B23">
        <v>1.25</v>
      </c>
      <c r="C23">
        <v>1.875</v>
      </c>
      <c r="D23">
        <v>0.35</v>
      </c>
      <c r="E23">
        <v>150</v>
      </c>
      <c r="G23" t="s">
        <v>32</v>
      </c>
      <c r="R23">
        <f>C23*PI()*B23^2*0.25</f>
        <v>2.3009711818284617</v>
      </c>
      <c r="S23">
        <f>D23/$R23</f>
        <v>0.15210968427769411</v>
      </c>
      <c r="T23">
        <f>E23/$R23</f>
        <v>65.189864690440331</v>
      </c>
      <c r="V23">
        <f>SUM(E23:F23)/D23</f>
        <v>428.57142857142861</v>
      </c>
      <c r="Z23">
        <f t="shared" si="0"/>
        <v>0</v>
      </c>
    </row>
    <row r="24" spans="1:26">
      <c r="A24" t="s">
        <v>33</v>
      </c>
      <c r="D24">
        <v>0.2</v>
      </c>
      <c r="E24">
        <v>160</v>
      </c>
      <c r="G24" t="s">
        <v>34</v>
      </c>
      <c r="V24">
        <f>SUM(E24:F24)/D24</f>
        <v>800</v>
      </c>
      <c r="Z24">
        <f t="shared" si="0"/>
        <v>0</v>
      </c>
    </row>
    <row r="25" spans="1:26">
      <c r="A25" t="s">
        <v>35</v>
      </c>
      <c r="D25">
        <v>0.1</v>
      </c>
      <c r="E25">
        <v>80</v>
      </c>
      <c r="G25" t="s">
        <v>34</v>
      </c>
      <c r="V25">
        <f>SUM(E25:F25)/D25</f>
        <v>800</v>
      </c>
      <c r="Z25">
        <f t="shared" si="0"/>
        <v>0</v>
      </c>
    </row>
    <row r="26" spans="1:26">
      <c r="A26" t="s">
        <v>36</v>
      </c>
      <c r="D26">
        <v>0.3</v>
      </c>
      <c r="E26">
        <v>240</v>
      </c>
      <c r="G26" t="s">
        <v>37</v>
      </c>
      <c r="V26">
        <f>SUM(E26:F26)/D26</f>
        <v>800</v>
      </c>
      <c r="Z26">
        <f t="shared" si="0"/>
        <v>0</v>
      </c>
    </row>
    <row r="27" spans="1:26">
      <c r="A27" t="s">
        <v>38</v>
      </c>
      <c r="D27">
        <v>0.2</v>
      </c>
      <c r="E27">
        <v>160</v>
      </c>
      <c r="G27" t="s">
        <v>37</v>
      </c>
      <c r="V27">
        <f>SUM(E27:F27)/D27</f>
        <v>800</v>
      </c>
      <c r="Z27">
        <f t="shared" si="0"/>
        <v>0</v>
      </c>
    </row>
    <row r="29" spans="1:26">
      <c r="A29" s="2" t="s">
        <v>74</v>
      </c>
      <c r="E29" t="s">
        <v>75</v>
      </c>
      <c r="T29" t="s">
        <v>81</v>
      </c>
      <c r="Y29" t="s">
        <v>57</v>
      </c>
    </row>
    <row r="30" spans="1:26">
      <c r="A30" t="s">
        <v>43</v>
      </c>
      <c r="B30">
        <v>1.25</v>
      </c>
      <c r="C30">
        <f>2.4</f>
        <v>2.4</v>
      </c>
      <c r="D30">
        <v>0.5</v>
      </c>
      <c r="E30">
        <v>433</v>
      </c>
      <c r="G30" t="s">
        <v>17</v>
      </c>
      <c r="H30">
        <v>0.3</v>
      </c>
      <c r="I30">
        <v>0.2</v>
      </c>
      <c r="J30">
        <v>2</v>
      </c>
      <c r="K30">
        <v>7</v>
      </c>
      <c r="N30">
        <v>250</v>
      </c>
      <c r="O30">
        <v>550</v>
      </c>
      <c r="P30">
        <v>3600</v>
      </c>
      <c r="R30">
        <f t="shared" ref="R30" si="1">C30*PI()*B30^2*0.25</f>
        <v>2.9452431127404308</v>
      </c>
      <c r="S30">
        <f t="shared" ref="S30" si="2">D30/$R30</f>
        <v>0.16976527263135505</v>
      </c>
      <c r="T30">
        <f t="shared" ref="T30" si="3">E30/$R30</f>
        <v>147.01672609875348</v>
      </c>
      <c r="V30">
        <f t="shared" ref="V30:V32" si="4">SUM(E30:F30)/D30</f>
        <v>866</v>
      </c>
      <c r="Y30">
        <f>O30/N30</f>
        <v>2.2000000000000002</v>
      </c>
      <c r="Z30">
        <f t="shared" si="0"/>
        <v>0</v>
      </c>
    </row>
    <row r="31" spans="1:26">
      <c r="A31" t="s">
        <v>44</v>
      </c>
      <c r="B31">
        <v>1.25</v>
      </c>
      <c r="C31">
        <v>7.1</v>
      </c>
      <c r="D31">
        <v>1.5</v>
      </c>
      <c r="E31">
        <v>850</v>
      </c>
      <c r="G31" t="s">
        <v>45</v>
      </c>
      <c r="H31">
        <v>0.3</v>
      </c>
      <c r="I31">
        <v>0.2</v>
      </c>
      <c r="J31">
        <v>2</v>
      </c>
      <c r="K31">
        <v>7</v>
      </c>
      <c r="N31">
        <v>315</v>
      </c>
      <c r="O31">
        <v>400</v>
      </c>
      <c r="P31">
        <v>3900</v>
      </c>
      <c r="R31">
        <f t="shared" ref="R31" si="5">C31*PI()*B31^2*0.25</f>
        <v>8.7130108751904416</v>
      </c>
      <c r="S31">
        <f t="shared" ref="S31" si="6">D31/$R31</f>
        <v>0.17215633280926146</v>
      </c>
      <c r="T31">
        <f t="shared" ref="T31" si="7">E31/$R31</f>
        <v>97.555255258581482</v>
      </c>
      <c r="V31">
        <f t="shared" si="4"/>
        <v>566.66666666666663</v>
      </c>
      <c r="Y31">
        <f t="shared" ref="Y31:Y32" si="8">O31/N31</f>
        <v>1.2698412698412698</v>
      </c>
      <c r="Z31">
        <f t="shared" si="0"/>
        <v>0</v>
      </c>
    </row>
    <row r="32" spans="1:26">
      <c r="A32" t="s">
        <v>46</v>
      </c>
      <c r="B32">
        <v>0.15</v>
      </c>
      <c r="C32">
        <v>0.5</v>
      </c>
      <c r="D32">
        <v>1.2500000000000001E-2</v>
      </c>
      <c r="E32">
        <v>8</v>
      </c>
      <c r="G32" t="s">
        <v>45</v>
      </c>
      <c r="H32">
        <v>0.3</v>
      </c>
      <c r="I32">
        <v>0.2</v>
      </c>
      <c r="J32">
        <v>2</v>
      </c>
      <c r="K32">
        <v>7</v>
      </c>
      <c r="N32">
        <v>18</v>
      </c>
      <c r="O32">
        <v>550</v>
      </c>
      <c r="P32">
        <v>3600</v>
      </c>
      <c r="R32">
        <f t="shared" ref="R32" si="9">C32*PI()*B32^2*0.25</f>
        <v>8.8357293382212935E-3</v>
      </c>
      <c r="S32">
        <f t="shared" ref="S32" si="10">D32/$R32</f>
        <v>1.4147106052612919</v>
      </c>
      <c r="T32">
        <f t="shared" ref="T32" si="11">E32/$R32</f>
        <v>905.41478736722684</v>
      </c>
      <c r="V32">
        <f t="shared" si="4"/>
        <v>640</v>
      </c>
      <c r="Y32">
        <f t="shared" si="8"/>
        <v>30.555555555555557</v>
      </c>
      <c r="Z32">
        <f t="shared" si="0"/>
        <v>0</v>
      </c>
    </row>
  </sheetData>
  <mergeCells count="2">
    <mergeCell ref="H1:J1"/>
    <mergeCell ref="L1:M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N15"/>
  <sheetViews>
    <sheetView workbookViewId="0">
      <selection activeCell="E16" sqref="E16"/>
    </sheetView>
  </sheetViews>
  <sheetFormatPr defaultRowHeight="15"/>
  <sheetData>
    <row r="4" spans="1:14">
      <c r="B4" t="s">
        <v>59</v>
      </c>
      <c r="C4" t="s">
        <v>0</v>
      </c>
      <c r="D4" t="s">
        <v>54</v>
      </c>
      <c r="E4" t="s">
        <v>67</v>
      </c>
      <c r="F4" t="s">
        <v>60</v>
      </c>
      <c r="I4" t="s">
        <v>4</v>
      </c>
      <c r="J4" t="s">
        <v>68</v>
      </c>
      <c r="L4" t="s">
        <v>87</v>
      </c>
      <c r="M4" t="s">
        <v>88</v>
      </c>
      <c r="N4" t="s">
        <v>89</v>
      </c>
    </row>
    <row r="5" spans="1:14">
      <c r="A5" t="s">
        <v>58</v>
      </c>
      <c r="B5">
        <f>0.0650517+0.1329949</f>
        <v>0.19804660000000002</v>
      </c>
      <c r="C5">
        <v>1.25</v>
      </c>
      <c r="D5">
        <v>250</v>
      </c>
      <c r="E5">
        <v>0.05</v>
      </c>
      <c r="F5" t="s">
        <v>18</v>
      </c>
      <c r="I5">
        <f t="shared" ref="I5:I10" si="0">2*PI()*(C5/2)*B5</f>
        <v>0.77772717953554549</v>
      </c>
      <c r="J5">
        <f t="shared" ref="J5:J10" si="1">E5/I5</f>
        <v>6.4289896657411069E-2</v>
      </c>
      <c r="L5">
        <f>D5/I5</f>
        <v>321.44948328705533</v>
      </c>
      <c r="M5">
        <f>D5/C5</f>
        <v>200</v>
      </c>
      <c r="N5">
        <f>D5/C5^2</f>
        <v>160</v>
      </c>
    </row>
    <row r="6" spans="1:14">
      <c r="A6" t="s">
        <v>61</v>
      </c>
      <c r="B6">
        <f>0.07590994+0.07590994</f>
        <v>0.15181987999999999</v>
      </c>
      <c r="C6">
        <v>0.625</v>
      </c>
      <c r="D6">
        <v>15</v>
      </c>
      <c r="E6">
        <v>1.4999999999999999E-2</v>
      </c>
      <c r="F6" t="s">
        <v>24</v>
      </c>
      <c r="I6">
        <f t="shared" si="0"/>
        <v>0.29809763729805244</v>
      </c>
      <c r="J6">
        <f t="shared" si="1"/>
        <v>5.031908382756578E-2</v>
      </c>
      <c r="L6">
        <f t="shared" ref="L6:L7" si="2">D6/I6</f>
        <v>50.319083827565777</v>
      </c>
      <c r="M6">
        <f t="shared" ref="M6:M11" si="3">D6/C6</f>
        <v>24</v>
      </c>
      <c r="N6">
        <f t="shared" ref="N6:N11" si="4">D6/C6^2</f>
        <v>38.4</v>
      </c>
    </row>
    <row r="7" spans="1:14">
      <c r="A7" t="s">
        <v>63</v>
      </c>
      <c r="B7">
        <f>0.4508572+0.3654699</f>
        <v>0.81632710000000008</v>
      </c>
      <c r="C7">
        <v>2.5</v>
      </c>
      <c r="D7">
        <v>250</v>
      </c>
      <c r="E7">
        <v>0.4</v>
      </c>
      <c r="F7" t="s">
        <v>23</v>
      </c>
      <c r="I7">
        <f t="shared" si="0"/>
        <v>6.4114180507156515</v>
      </c>
      <c r="J7">
        <f t="shared" si="1"/>
        <v>6.2388694175908782E-2</v>
      </c>
      <c r="L7">
        <f>D7/I7</f>
        <v>38.992933859942987</v>
      </c>
      <c r="M7">
        <f t="shared" si="3"/>
        <v>100</v>
      </c>
      <c r="N7">
        <f t="shared" si="4"/>
        <v>40</v>
      </c>
    </row>
    <row r="9" spans="1:14">
      <c r="A9" t="s">
        <v>64</v>
      </c>
      <c r="B9">
        <v>0.2</v>
      </c>
      <c r="C9">
        <v>2.5</v>
      </c>
      <c r="D9">
        <v>600</v>
      </c>
      <c r="E9">
        <v>0.45</v>
      </c>
      <c r="F9" t="s">
        <v>65</v>
      </c>
      <c r="I9">
        <f t="shared" si="0"/>
        <v>1.5707963267948966</v>
      </c>
      <c r="J9">
        <f t="shared" si="1"/>
        <v>0.28647889756541162</v>
      </c>
      <c r="L9">
        <f t="shared" ref="L8:L11" si="5">D9/I9</f>
        <v>381.9718634205488</v>
      </c>
      <c r="M9">
        <f t="shared" si="3"/>
        <v>240</v>
      </c>
      <c r="N9">
        <f t="shared" si="4"/>
        <v>96</v>
      </c>
    </row>
    <row r="10" spans="1:14">
      <c r="A10" t="s">
        <v>62</v>
      </c>
      <c r="B10">
        <f>0.1833064*2</f>
        <v>0.36661280000000002</v>
      </c>
      <c r="C10">
        <v>1.25</v>
      </c>
      <c r="D10">
        <v>250</v>
      </c>
      <c r="E10">
        <v>7.4999999999999997E-2</v>
      </c>
      <c r="F10" t="s">
        <v>65</v>
      </c>
      <c r="I10">
        <f t="shared" si="0"/>
        <v>1.4396850989899801</v>
      </c>
      <c r="J10">
        <f t="shared" si="1"/>
        <v>5.2094725473380746E-2</v>
      </c>
      <c r="L10">
        <f t="shared" si="5"/>
        <v>173.64908491126917</v>
      </c>
      <c r="M10">
        <f t="shared" si="3"/>
        <v>200</v>
      </c>
      <c r="N10">
        <f t="shared" si="4"/>
        <v>160</v>
      </c>
    </row>
    <row r="11" spans="1:14">
      <c r="A11" t="s">
        <v>66</v>
      </c>
      <c r="B11">
        <f>0.07590994*2</f>
        <v>0.15181987999999999</v>
      </c>
      <c r="C11">
        <v>0.625</v>
      </c>
      <c r="D11">
        <v>15</v>
      </c>
      <c r="E11">
        <v>0.02</v>
      </c>
      <c r="F11" t="s">
        <v>65</v>
      </c>
      <c r="I11">
        <f>2*PI()*(C11/2)*B11</f>
        <v>0.29809763729805244</v>
      </c>
      <c r="J11">
        <f>E11/I11</f>
        <v>6.7092111770087712E-2</v>
      </c>
      <c r="L11">
        <f t="shared" si="5"/>
        <v>50.319083827565777</v>
      </c>
      <c r="M11">
        <f t="shared" si="3"/>
        <v>24</v>
      </c>
      <c r="N11">
        <f t="shared" si="4"/>
        <v>38.4</v>
      </c>
    </row>
    <row r="13" spans="1:14">
      <c r="A13" t="s">
        <v>86</v>
      </c>
      <c r="C13">
        <v>1.2</v>
      </c>
      <c r="D13">
        <f>ROUND((((C13-0.625)/0.625*(14-8)+8)*C13)^2/5, 0)*5</f>
        <v>265</v>
      </c>
      <c r="E13" t="s">
        <v>90</v>
      </c>
    </row>
    <row r="14" spans="1:14">
      <c r="E14" t="s">
        <v>91</v>
      </c>
    </row>
    <row r="15" spans="1:14">
      <c r="E1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C6" sqref="C6"/>
    </sheetView>
  </sheetViews>
  <sheetFormatPr defaultRowHeight="15"/>
  <cols>
    <col min="5" max="5" width="18.140625" customWidth="1"/>
  </cols>
  <sheetData>
    <row r="1" spans="1:17">
      <c r="F1" s="1" t="s">
        <v>50</v>
      </c>
      <c r="G1" s="1"/>
      <c r="H1" s="1"/>
      <c r="J1" s="1" t="s">
        <v>56</v>
      </c>
      <c r="K1" s="1"/>
    </row>
    <row r="2" spans="1:17">
      <c r="B2" t="s">
        <v>0</v>
      </c>
      <c r="C2" t="s">
        <v>1</v>
      </c>
      <c r="D2" t="s">
        <v>5</v>
      </c>
      <c r="E2" t="s">
        <v>16</v>
      </c>
      <c r="F2" t="s">
        <v>48</v>
      </c>
      <c r="G2" t="s">
        <v>49</v>
      </c>
      <c r="H2" t="s">
        <v>47</v>
      </c>
      <c r="I2" t="s">
        <v>51</v>
      </c>
      <c r="J2" t="s">
        <v>54</v>
      </c>
      <c r="K2" t="s">
        <v>55</v>
      </c>
      <c r="L2" t="s">
        <v>52</v>
      </c>
      <c r="M2" t="s">
        <v>53</v>
      </c>
      <c r="N2" t="s">
        <v>69</v>
      </c>
      <c r="P2" t="s">
        <v>4</v>
      </c>
      <c r="Q2" t="s">
        <v>6</v>
      </c>
    </row>
    <row r="3" spans="1:17">
      <c r="A3" t="s">
        <v>30</v>
      </c>
      <c r="B3">
        <v>1.25</v>
      </c>
      <c r="C3">
        <f>0.75*2*1.25</f>
        <v>1.875</v>
      </c>
      <c r="D3">
        <v>0.4</v>
      </c>
      <c r="E3" t="s">
        <v>23</v>
      </c>
      <c r="F3">
        <v>0.3</v>
      </c>
      <c r="G3">
        <v>0.2</v>
      </c>
      <c r="H3">
        <v>2</v>
      </c>
      <c r="I3">
        <v>70</v>
      </c>
      <c r="J3">
        <v>50</v>
      </c>
      <c r="K3">
        <v>50</v>
      </c>
      <c r="N3">
        <v>3000</v>
      </c>
      <c r="P3">
        <f>C3*PI()*B3^2*0.25</f>
        <v>2.3009711818284617</v>
      </c>
      <c r="Q3">
        <f>D3/$P3</f>
        <v>0.17383963917450757</v>
      </c>
    </row>
  </sheetData>
  <mergeCells count="2">
    <mergeCell ref="F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2014-03-14T22:49:11Z</dcterms:modified>
</cp:coreProperties>
</file>