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1975" windowHeight="11130" activeTab="1"/>
  </bookViews>
  <sheets>
    <sheet name="Bezier" sheetId="1" r:id="rId1"/>
    <sheet name="Volume" sheetId="3" r:id="rId2"/>
  </sheets>
  <definedNames>
    <definedName name="_R">#REF!</definedName>
    <definedName name="_s">#REF!</definedName>
    <definedName name="p0.x">Bezier!$C$2</definedName>
    <definedName name="p0.y">Bezier!$D$2</definedName>
    <definedName name="p1.x">Bezier!$C$3</definedName>
    <definedName name="p1.y">Bezier!$D$3</definedName>
    <definedName name="p2.x">Bezier!$C$4</definedName>
    <definedName name="p2.y">Bezier!$D$4</definedName>
    <definedName name="p3.x">Bezier!$C$5</definedName>
    <definedName name="p3.y">Bezier!$D$5</definedName>
    <definedName name="t_">Bezier!$B:$B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/>
  <c r="B15" s="1"/>
  <c r="D4" i="1"/>
  <c r="D35" s="1"/>
  <c r="J9" i="3"/>
  <c r="J47" s="1"/>
  <c r="I9"/>
  <c r="I47" s="1"/>
  <c r="F9"/>
  <c r="F37" s="1"/>
  <c r="G9"/>
  <c r="G26" s="1"/>
  <c r="D9"/>
  <c r="D47" s="1"/>
  <c r="C9"/>
  <c r="C47" s="1"/>
  <c r="E9"/>
  <c r="E37" s="1"/>
  <c r="K9"/>
  <c r="K47" s="1"/>
  <c r="K10"/>
  <c r="K48" s="1"/>
  <c r="K11"/>
  <c r="K49" s="1"/>
  <c r="H9"/>
  <c r="H26" s="1"/>
  <c r="H10"/>
  <c r="H48" s="1"/>
  <c r="J10"/>
  <c r="J38" s="1"/>
  <c r="H11"/>
  <c r="H49" s="1"/>
  <c r="J11"/>
  <c r="J49" s="1"/>
  <c r="E10"/>
  <c r="E38" s="1"/>
  <c r="F10"/>
  <c r="F38" s="1"/>
  <c r="I10"/>
  <c r="I38" s="1"/>
  <c r="E11"/>
  <c r="E28" s="1"/>
  <c r="F11"/>
  <c r="F28" s="1"/>
  <c r="I11"/>
  <c r="I39" s="1"/>
  <c r="C10"/>
  <c r="C48" s="1"/>
  <c r="D10"/>
  <c r="D38" s="1"/>
  <c r="G10"/>
  <c r="G27" s="1"/>
  <c r="C11"/>
  <c r="C49" s="1"/>
  <c r="D11"/>
  <c r="D39" s="1"/>
  <c r="G11"/>
  <c r="G49" s="1"/>
  <c r="B11"/>
  <c r="B39" s="1"/>
  <c r="B9"/>
  <c r="B26" s="1"/>
  <c r="K50" l="1"/>
  <c r="K52" s="1"/>
  <c r="L14"/>
  <c r="B27"/>
  <c r="P16"/>
  <c r="D40"/>
  <c r="E39"/>
  <c r="E40" s="1"/>
  <c r="E42" s="1"/>
  <c r="G28"/>
  <c r="G29" s="1"/>
  <c r="G31" s="1"/>
  <c r="B16"/>
  <c r="K15"/>
  <c r="D16"/>
  <c r="O16"/>
  <c r="F16"/>
  <c r="R16"/>
  <c r="N14"/>
  <c r="P15"/>
  <c r="Q14"/>
  <c r="Q15"/>
  <c r="R14"/>
  <c r="R15"/>
  <c r="J16"/>
  <c r="T14"/>
  <c r="K16"/>
  <c r="T15"/>
  <c r="M14"/>
  <c r="T16"/>
  <c r="L16"/>
  <c r="M15"/>
  <c r="C14"/>
  <c r="M16"/>
  <c r="N15"/>
  <c r="O14"/>
  <c r="Q16"/>
  <c r="S14"/>
  <c r="S15"/>
  <c r="S16"/>
  <c r="L15"/>
  <c r="H15"/>
  <c r="K14"/>
  <c r="N16"/>
  <c r="O15"/>
  <c r="P14"/>
  <c r="D14"/>
  <c r="J27"/>
  <c r="C16"/>
  <c r="D15"/>
  <c r="F14"/>
  <c r="J15"/>
  <c r="D26"/>
  <c r="I14"/>
  <c r="C15"/>
  <c r="I40"/>
  <c r="B14"/>
  <c r="G16"/>
  <c r="E15"/>
  <c r="E16"/>
  <c r="I15"/>
  <c r="H14"/>
  <c r="H16"/>
  <c r="F15"/>
  <c r="G14"/>
  <c r="G15"/>
  <c r="E14"/>
  <c r="H50"/>
  <c r="I16"/>
  <c r="J14"/>
  <c r="F47"/>
  <c r="E26"/>
  <c r="E47"/>
  <c r="I26"/>
  <c r="C50"/>
  <c r="C52" s="1"/>
  <c r="K26"/>
  <c r="B49"/>
  <c r="B48"/>
  <c r="H28"/>
  <c r="B47"/>
  <c r="H27"/>
  <c r="C26"/>
  <c r="G38"/>
  <c r="G48"/>
  <c r="G50" s="1"/>
  <c r="H38"/>
  <c r="C37"/>
  <c r="C27"/>
  <c r="G37"/>
  <c r="D27"/>
  <c r="B38"/>
  <c r="B40" s="1"/>
  <c r="H37"/>
  <c r="D48"/>
  <c r="F39"/>
  <c r="F40" s="1"/>
  <c r="F42" s="1"/>
  <c r="I28"/>
  <c r="H39"/>
  <c r="J28"/>
  <c r="J39"/>
  <c r="J40" s="1"/>
  <c r="G47"/>
  <c r="E27"/>
  <c r="E29" s="1"/>
  <c r="B37"/>
  <c r="K37"/>
  <c r="E48"/>
  <c r="C3" i="1"/>
  <c r="C10" s="1"/>
  <c r="C6"/>
  <c r="D6"/>
  <c r="F13"/>
  <c r="D17"/>
  <c r="F14"/>
  <c r="F10"/>
  <c r="D27"/>
  <c r="F16"/>
  <c r="D36"/>
  <c r="F37" s="1"/>
  <c r="D29"/>
  <c r="D21"/>
  <c r="D13"/>
  <c r="F26"/>
  <c r="F18"/>
  <c r="F30"/>
  <c r="D26"/>
  <c r="F23"/>
  <c r="D11"/>
  <c r="D28"/>
  <c r="F17"/>
  <c r="D30"/>
  <c r="D22"/>
  <c r="D14"/>
  <c r="F27"/>
  <c r="F19"/>
  <c r="F11"/>
  <c r="D25"/>
  <c r="F22"/>
  <c r="D18"/>
  <c r="F24"/>
  <c r="D20"/>
  <c r="F25"/>
  <c r="D10"/>
  <c r="D23"/>
  <c r="D15"/>
  <c r="F28"/>
  <c r="F20"/>
  <c r="F12"/>
  <c r="F15"/>
  <c r="D19"/>
  <c r="D12"/>
  <c r="D24"/>
  <c r="D16"/>
  <c r="F29"/>
  <c r="F21"/>
  <c r="J26" i="3"/>
  <c r="D49"/>
  <c r="G39"/>
  <c r="I37"/>
  <c r="E49"/>
  <c r="K27"/>
  <c r="J37"/>
  <c r="K38"/>
  <c r="C38"/>
  <c r="D37"/>
  <c r="I48"/>
  <c r="F27"/>
  <c r="F29" s="1"/>
  <c r="K39"/>
  <c r="C39"/>
  <c r="I49"/>
  <c r="J48"/>
  <c r="J50" s="1"/>
  <c r="J52" s="1"/>
  <c r="I27"/>
  <c r="F48"/>
  <c r="F49"/>
  <c r="H47"/>
  <c r="K28"/>
  <c r="C28"/>
  <c r="B28"/>
  <c r="D28"/>
  <c r="F26"/>
  <c r="C29" l="1"/>
  <c r="C31" s="1"/>
  <c r="B29"/>
  <c r="B31" s="1"/>
  <c r="D42"/>
  <c r="J29"/>
  <c r="J31" s="1"/>
  <c r="D50"/>
  <c r="D52" s="1"/>
  <c r="H52"/>
  <c r="I42"/>
  <c r="E31"/>
  <c r="I29"/>
  <c r="I31" s="1"/>
  <c r="F31"/>
  <c r="I50"/>
  <c r="I52" s="1"/>
  <c r="D29"/>
  <c r="D31" s="1"/>
  <c r="J42"/>
  <c r="K29"/>
  <c r="K31" s="1"/>
  <c r="B42"/>
  <c r="G40"/>
  <c r="G42" s="1"/>
  <c r="H40"/>
  <c r="H42" s="1"/>
  <c r="H29"/>
  <c r="H31" s="1"/>
  <c r="K40"/>
  <c r="K42" s="1"/>
  <c r="G52"/>
  <c r="C40"/>
  <c r="C42" s="1"/>
  <c r="F50"/>
  <c r="F52" s="1"/>
  <c r="E50"/>
  <c r="E52" s="1"/>
  <c r="B50"/>
  <c r="B52" s="1"/>
  <c r="C30" i="1"/>
  <c r="E29"/>
  <c r="H29" s="1"/>
  <c r="C13"/>
  <c r="C11"/>
  <c r="E21"/>
  <c r="H21" s="1"/>
  <c r="C35"/>
  <c r="E20"/>
  <c r="H20" s="1"/>
  <c r="E26"/>
  <c r="C36"/>
  <c r="E28"/>
  <c r="H28" s="1"/>
  <c r="G2"/>
  <c r="C24"/>
  <c r="C29"/>
  <c r="E12"/>
  <c r="H12" s="1"/>
  <c r="C23"/>
  <c r="C16"/>
  <c r="E18"/>
  <c r="H18" s="1"/>
  <c r="C21"/>
  <c r="C28"/>
  <c r="C22"/>
  <c r="C15"/>
  <c r="E23"/>
  <c r="H23" s="1"/>
  <c r="C20"/>
  <c r="E14"/>
  <c r="E24"/>
  <c r="H24" s="1"/>
  <c r="C17"/>
  <c r="E25"/>
  <c r="H25" s="1"/>
  <c r="E10"/>
  <c r="H10" s="1"/>
  <c r="C25"/>
  <c r="C14"/>
  <c r="E17"/>
  <c r="H17" s="1"/>
  <c r="E30"/>
  <c r="H30" s="1"/>
  <c r="E16"/>
  <c r="H16" s="1"/>
  <c r="C27"/>
  <c r="E19"/>
  <c r="H19" s="1"/>
  <c r="G3"/>
  <c r="G4" s="1"/>
  <c r="G6" s="1"/>
  <c r="E15"/>
  <c r="H15" s="1"/>
  <c r="E13"/>
  <c r="H13" s="1"/>
  <c r="C12"/>
  <c r="C26"/>
  <c r="E27"/>
  <c r="H27" s="1"/>
  <c r="E22"/>
  <c r="H22" s="1"/>
  <c r="C18"/>
  <c r="C19"/>
  <c r="E11"/>
  <c r="H11" s="1"/>
  <c r="G32"/>
  <c r="H26"/>
  <c r="H14"/>
  <c r="G37" l="1"/>
  <c r="G12"/>
  <c r="G28"/>
  <c r="G23"/>
  <c r="G14"/>
  <c r="G25"/>
  <c r="G29"/>
  <c r="G11"/>
  <c r="G10"/>
  <c r="G22"/>
  <c r="G24"/>
  <c r="G17"/>
  <c r="G26"/>
  <c r="G13"/>
  <c r="G16"/>
  <c r="G30"/>
  <c r="G18"/>
  <c r="G19"/>
  <c r="G21"/>
  <c r="G27"/>
  <c r="G15"/>
  <c r="G20"/>
  <c r="L37" l="1"/>
  <c r="H37"/>
  <c r="J37"/>
  <c r="K37"/>
  <c r="O37" l="1"/>
  <c r="I37"/>
  <c r="E35" s="1"/>
  <c r="M37"/>
  <c r="N37"/>
  <c r="B39"/>
  <c r="B37" l="1"/>
  <c r="D37" s="1"/>
  <c r="D39"/>
  <c r="C39"/>
  <c r="B38"/>
  <c r="C38" s="1"/>
  <c r="C37" l="1"/>
  <c r="E37" s="1"/>
  <c r="E39"/>
  <c r="D38"/>
  <c r="E38" s="1"/>
</calcChain>
</file>

<file path=xl/sharedStrings.xml><?xml version="1.0" encoding="utf-8"?>
<sst xmlns="http://schemas.openxmlformats.org/spreadsheetml/2006/main" count="149" uniqueCount="45">
  <si>
    <t>p0</t>
  </si>
  <si>
    <t>x</t>
  </si>
  <si>
    <t>y</t>
  </si>
  <si>
    <t>p1</t>
  </si>
  <si>
    <t>p2</t>
  </si>
  <si>
    <t>p3</t>
  </si>
  <si>
    <t>t</t>
  </si>
  <si>
    <t>tangent to line</t>
  </si>
  <si>
    <t>B(t)</t>
  </si>
  <si>
    <t>B'(t)</t>
  </si>
  <si>
    <t>Area</t>
  </si>
  <si>
    <t>x0</t>
  </si>
  <si>
    <t>x1</t>
  </si>
  <si>
    <t>x2</t>
  </si>
  <si>
    <t>x3</t>
  </si>
  <si>
    <t>n</t>
  </si>
  <si>
    <t>x^2</t>
  </si>
  <si>
    <t>y'</t>
  </si>
  <si>
    <t>(y1-y0)</t>
  </si>
  <si>
    <t>(y2-y1)</t>
  </si>
  <si>
    <t>(y3-y2)</t>
  </si>
  <si>
    <t>denom</t>
  </si>
  <si>
    <t>M_y</t>
  </si>
  <si>
    <t>xBar</t>
  </si>
  <si>
    <t>Volume</t>
  </si>
  <si>
    <t>(1-t)^n</t>
  </si>
  <si>
    <t>t^m</t>
  </si>
  <si>
    <t>f</t>
  </si>
  <si>
    <t>f/denom</t>
  </si>
  <si>
    <t>as fraction</t>
  </si>
  <si>
    <t>B'(t) . Tangent</t>
  </si>
  <si>
    <t>B(t) . Tangent</t>
  </si>
  <si>
    <t>m</t>
  </si>
  <si>
    <t>a</t>
  </si>
  <si>
    <t>b</t>
  </si>
  <si>
    <t>c</t>
  </si>
  <si>
    <t>b^2-ac</t>
  </si>
  <si>
    <t>-a+2b-c</t>
  </si>
  <si>
    <t>-a+b</t>
  </si>
  <si>
    <t>&lt;- integrate t^m (1-t)^n dt, t=0..1   -&gt;  1/denom</t>
  </si>
  <si>
    <t>x0^2</t>
  </si>
  <si>
    <t>x1^2</t>
  </si>
  <si>
    <t>x2^2</t>
  </si>
  <si>
    <t>x3^2</t>
  </si>
  <si>
    <t>*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</si>
</sst>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quotePrefix="1"/>
    <xf numFmtId="0" fontId="0" fillId="0" borderId="0" xfId="0" applyNumberFormat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Bezier!$C$10:$C$30</c:f>
              <c:numCache>
                <c:formatCode>General</c:formatCode>
                <c:ptCount val="21"/>
                <c:pt idx="0">
                  <c:v>0</c:v>
                </c:pt>
                <c:pt idx="1">
                  <c:v>1.2500000000000003E-4</c:v>
                </c:pt>
                <c:pt idx="2">
                  <c:v>1.0000000000000002E-3</c:v>
                </c:pt>
                <c:pt idx="3">
                  <c:v>3.375E-3</c:v>
                </c:pt>
                <c:pt idx="4">
                  <c:v>8.0000000000000019E-3</c:v>
                </c:pt>
                <c:pt idx="5">
                  <c:v>1.5625E-2</c:v>
                </c:pt>
                <c:pt idx="6">
                  <c:v>2.7E-2</c:v>
                </c:pt>
                <c:pt idx="7">
                  <c:v>4.287499999999999E-2</c:v>
                </c:pt>
                <c:pt idx="8">
                  <c:v>6.4000000000000015E-2</c:v>
                </c:pt>
                <c:pt idx="9">
                  <c:v>9.1125000000000012E-2</c:v>
                </c:pt>
                <c:pt idx="10">
                  <c:v>0.125</c:v>
                </c:pt>
                <c:pt idx="11">
                  <c:v>0.16637500000000005</c:v>
                </c:pt>
                <c:pt idx="12">
                  <c:v>0.216</c:v>
                </c:pt>
                <c:pt idx="13">
                  <c:v>0.27462500000000006</c:v>
                </c:pt>
                <c:pt idx="14">
                  <c:v>0.34299999999999992</c:v>
                </c:pt>
                <c:pt idx="15">
                  <c:v>0.421875</c:v>
                </c:pt>
                <c:pt idx="16">
                  <c:v>0.51200000000000012</c:v>
                </c:pt>
                <c:pt idx="17">
                  <c:v>0.61412499999999992</c:v>
                </c:pt>
                <c:pt idx="18">
                  <c:v>0.72900000000000009</c:v>
                </c:pt>
                <c:pt idx="19">
                  <c:v>0.85737499999999989</c:v>
                </c:pt>
                <c:pt idx="20">
                  <c:v>1</c:v>
                </c:pt>
              </c:numCache>
            </c:numRef>
          </c:xVal>
          <c:yVal>
            <c:numRef>
              <c:f>Bezier!$D$10:$D$30</c:f>
              <c:numCache>
                <c:formatCode>General</c:formatCode>
                <c:ptCount val="21"/>
                <c:pt idx="0">
                  <c:v>0</c:v>
                </c:pt>
                <c:pt idx="1">
                  <c:v>0.14262499999999997</c:v>
                </c:pt>
                <c:pt idx="2">
                  <c:v>0.27100000000000002</c:v>
                </c:pt>
                <c:pt idx="3">
                  <c:v>0.38587499999999997</c:v>
                </c:pt>
                <c:pt idx="4">
                  <c:v>0.48800000000000016</c:v>
                </c:pt>
                <c:pt idx="5">
                  <c:v>0.578125</c:v>
                </c:pt>
                <c:pt idx="6">
                  <c:v>0.65699999999999992</c:v>
                </c:pt>
                <c:pt idx="7">
                  <c:v>0.72537499999999999</c:v>
                </c:pt>
                <c:pt idx="8">
                  <c:v>0.78400000000000014</c:v>
                </c:pt>
                <c:pt idx="9">
                  <c:v>0.83362500000000017</c:v>
                </c:pt>
                <c:pt idx="10">
                  <c:v>0.875</c:v>
                </c:pt>
                <c:pt idx="11">
                  <c:v>0.9088750000000001</c:v>
                </c:pt>
                <c:pt idx="12">
                  <c:v>0.93600000000000005</c:v>
                </c:pt>
                <c:pt idx="13">
                  <c:v>0.957125</c:v>
                </c:pt>
                <c:pt idx="14">
                  <c:v>0.97299999999999986</c:v>
                </c:pt>
                <c:pt idx="15">
                  <c:v>0.984375</c:v>
                </c:pt>
                <c:pt idx="16">
                  <c:v>0.9920000000000001</c:v>
                </c:pt>
                <c:pt idx="17">
                  <c:v>0.99662499999999987</c:v>
                </c:pt>
                <c:pt idx="18">
                  <c:v>0.99900000000000011</c:v>
                </c:pt>
                <c:pt idx="19">
                  <c:v>0.99987500000000007</c:v>
                </c:pt>
                <c:pt idx="20">
                  <c:v>1</c:v>
                </c:pt>
              </c:numCache>
            </c:numRef>
          </c:yVal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Bezier!$B$10:$B$30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Bezier!$G$10:$G$30</c:f>
              <c:numCache>
                <c:formatCode>General</c:formatCode>
                <c:ptCount val="21"/>
                <c:pt idx="0">
                  <c:v>0</c:v>
                </c:pt>
                <c:pt idx="1">
                  <c:v>0.100762716319083</c:v>
                </c:pt>
                <c:pt idx="2">
                  <c:v>0.19091883092036782</c:v>
                </c:pt>
                <c:pt idx="3">
                  <c:v>0.27046834380385437</c:v>
                </c:pt>
                <c:pt idx="4">
                  <c:v>0.33941125496954289</c:v>
                </c:pt>
                <c:pt idx="5">
                  <c:v>0.39774756441743297</c:v>
                </c:pt>
                <c:pt idx="6">
                  <c:v>0.44547727214752481</c:v>
                </c:pt>
                <c:pt idx="7">
                  <c:v>0.48260037815981865</c:v>
                </c:pt>
                <c:pt idx="8">
                  <c:v>0.50911688245431419</c:v>
                </c:pt>
                <c:pt idx="9">
                  <c:v>0.52502678503101163</c:v>
                </c:pt>
                <c:pt idx="10">
                  <c:v>0.53033008588991049</c:v>
                </c:pt>
                <c:pt idx="11">
                  <c:v>0.52502678503101152</c:v>
                </c:pt>
                <c:pt idx="12">
                  <c:v>0.50911688245431419</c:v>
                </c:pt>
                <c:pt idx="13">
                  <c:v>0.48260037815981865</c:v>
                </c:pt>
                <c:pt idx="14">
                  <c:v>0.44547727214752486</c:v>
                </c:pt>
                <c:pt idx="15">
                  <c:v>0.39774756441743297</c:v>
                </c:pt>
                <c:pt idx="16">
                  <c:v>0.33941125496954272</c:v>
                </c:pt>
                <c:pt idx="17">
                  <c:v>0.27046834380385443</c:v>
                </c:pt>
                <c:pt idx="18">
                  <c:v>0.19091883092036788</c:v>
                </c:pt>
                <c:pt idx="19">
                  <c:v>0.10076271631908318</c:v>
                </c:pt>
                <c:pt idx="20">
                  <c:v>0</c:v>
                </c:pt>
              </c:numCache>
            </c:numRef>
          </c:yVal>
        </c:ser>
        <c:ser>
          <c:idx val="2"/>
          <c:order val="2"/>
          <c:tx>
            <c:v>C1</c:v>
          </c:tx>
          <c:spPr>
            <a:ln w="19050" cap="rnd">
              <a:solidFill>
                <a:srgbClr val="FF0000"/>
              </a:solidFill>
              <a:round/>
              <a:tailEnd type="arrow"/>
            </a:ln>
            <a:effectLst/>
          </c:spPr>
          <c:marker>
            <c:symbol val="none"/>
          </c:marker>
          <c:xVal>
            <c:numRef>
              <c:f>Bezier!$C$2:$C$3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Bezier!$D$2:$D$3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</c:ser>
        <c:ser>
          <c:idx val="3"/>
          <c:order val="3"/>
          <c:tx>
            <c:v>C2</c:v>
          </c:tx>
          <c:spPr>
            <a:ln w="19050" cap="rnd">
              <a:solidFill>
                <a:srgbClr val="FF0000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Bezier!$C$4:$C$5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Bezier!$D$4:$D$5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axId val="46306048"/>
        <c:axId val="46307584"/>
      </c:scatterChart>
      <c:valAx>
        <c:axId val="4630604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7584"/>
        <c:crosses val="autoZero"/>
        <c:crossBetween val="midCat"/>
      </c:valAx>
      <c:valAx>
        <c:axId val="463075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152400</xdr:rowOff>
    </xdr:from>
    <xdr:to>
      <xdr:col>14</xdr:col>
      <xdr:colOff>459975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selection activeCell="D4" sqref="D4"/>
    </sheetView>
  </sheetViews>
  <sheetFormatPr defaultRowHeight="15"/>
  <sheetData>
    <row r="1" spans="1:8">
      <c r="C1" t="s">
        <v>1</v>
      </c>
      <c r="D1" t="s">
        <v>2</v>
      </c>
    </row>
    <row r="2" spans="1:8">
      <c r="A2" t="s">
        <v>0</v>
      </c>
      <c r="C2">
        <v>0</v>
      </c>
      <c r="D2">
        <v>0</v>
      </c>
      <c r="F2" t="s">
        <v>10</v>
      </c>
      <c r="G2" s="4">
        <f>((p1.y-p0.y)*(10*p0.x+6*p1.x+3*p2.x+p3.x)+(p2.y-p1.y)*(4*p0.x+6*p1.x+6*p2.x+4*p3.x)+(p3.y-p2.y)*(1*p0.x+3*p1.x+6*p2.x+10*p3.x))/20</f>
        <v>0.05</v>
      </c>
    </row>
    <row r="3" spans="1:8">
      <c r="A3" t="s">
        <v>3</v>
      </c>
      <c r="C3">
        <f>(1*(p0.x-p3.x)+p3.x)</f>
        <v>0</v>
      </c>
      <c r="D3">
        <v>1</v>
      </c>
      <c r="F3" t="s">
        <v>22</v>
      </c>
      <c r="G3">
        <f>1/2*((p1.y-p0.y)*(1/3* p0.x^2 + 1/4* p0.x*p1.x + 1/14* p0.x*p2.x + 3/28* p1.x^2+ 3/28 * p1.x*p2.x + 1/84 * p0.x*p3.x + 3/70 * p2.x^2 + 1/35 * p1.x*p3.x + 1/28 * p2.x*p3.x + 1/84 * p3.x^2) +
  (p2.y-p1.y)*(1/12* p0.x^2 + 1/7* p0.x*p1.x + 1/14* p0.x*p2.x + 3/28* p1.x^2+ 6/35 * p1.x*p2.x + 2/105 * p0.x*p3.x + 3/28 * p2.x^2 + 1/14 * p1.x*p3.x + 1/7 * p2.x*p3.x + 1/12 * p3.x^2) +
  (p3.y-p2.y)*(1/84* p0.x^2 + 1/28* p0.x*p1.x + 1/35* p0.x*p2.x + 3/70* p1.x^2+ 3/28 * p1.x*p2.x + 1/84 * p0.x*p3.x + 3/28 * p2.x^2 + 1/14 * p1.x*p3.x + 1/4 * p2.x*p3.x + 1/3 * p3.x^2))</f>
        <v>5.9523809523809521E-3</v>
      </c>
    </row>
    <row r="4" spans="1:8">
      <c r="A4" t="s">
        <v>4</v>
      </c>
      <c r="C4">
        <v>0</v>
      </c>
      <c r="D4">
        <f>0*(p0.y-p3.y)+p3.y</f>
        <v>1</v>
      </c>
      <c r="F4" t="s">
        <v>23</v>
      </c>
      <c r="G4">
        <f>G3/G2</f>
        <v>0.11904761904761904</v>
      </c>
    </row>
    <row r="5" spans="1:8">
      <c r="A5" t="s">
        <v>5</v>
      </c>
      <c r="C5">
        <v>1</v>
      </c>
      <c r="D5">
        <v>1</v>
      </c>
    </row>
    <row r="6" spans="1:8">
      <c r="A6" t="s">
        <v>7</v>
      </c>
      <c r="C6">
        <f>(-D5+D2)/SQRT(SUMSQ(-$D$5-$D$2, $C$5-$C$2))</f>
        <v>-0.70710678118654746</v>
      </c>
      <c r="D6">
        <f>(C5-C2)/SQRT(SUMSQ(-$D$5-$D$2, $C$5-$C$2))</f>
        <v>0.70710678118654746</v>
      </c>
      <c r="F6" t="s">
        <v>24</v>
      </c>
      <c r="G6">
        <f>2*PI()*G4*G2</f>
        <v>3.7399912542735635E-2</v>
      </c>
    </row>
    <row r="8" spans="1:8" s="2" customFormat="1">
      <c r="C8" s="5" t="s">
        <v>8</v>
      </c>
      <c r="D8" s="5"/>
      <c r="E8" s="5" t="s">
        <v>9</v>
      </c>
      <c r="F8" s="5"/>
    </row>
    <row r="9" spans="1:8" s="1" customFormat="1">
      <c r="B9" s="1" t="s">
        <v>6</v>
      </c>
      <c r="C9" s="1" t="s">
        <v>1</v>
      </c>
      <c r="D9" s="1" t="s">
        <v>2</v>
      </c>
      <c r="E9" s="1" t="s">
        <v>1</v>
      </c>
      <c r="F9" s="1" t="s">
        <v>2</v>
      </c>
      <c r="G9" s="2" t="s">
        <v>31</v>
      </c>
      <c r="H9" s="1" t="s">
        <v>30</v>
      </c>
    </row>
    <row r="10" spans="1:8">
      <c r="B10">
        <v>0</v>
      </c>
      <c r="C10">
        <f t="shared" ref="C10:C30" si="0">(1-t_)^3*p0.x+3*(1-t_)^2*t_*p1.x+3*(1-t_)*t_^2*p2.x+t_^3*p3.x</f>
        <v>0</v>
      </c>
      <c r="D10">
        <f t="shared" ref="D10:D30" si="1">(1-t_)^3*p0.y+3*(1-t_)^2*t_*p1.y+3*(1-t_)*t_^2*p2.y+t_^3*p3.y</f>
        <v>0</v>
      </c>
      <c r="E10">
        <f t="shared" ref="E10:E30" si="2">3*(1-t_)^2*(p1.x-p0.x)+6*(1-t_)*t_*(p2.x-p1.x)+3*t_^2*(p3.x-p2.x)</f>
        <v>0</v>
      </c>
      <c r="F10">
        <f t="shared" ref="F10:F30" si="3">3*(1-t_)^2*(p1.y-p0.y)+6*(1-t_)*t_*(p2.y-p1.y)+3*t_^2*(p3.y-p2.y)</f>
        <v>3</v>
      </c>
      <c r="G10">
        <f t="shared" ref="G10:G30" si="4">($C$6*$C10+$D$6*$D10)-G$32</f>
        <v>0</v>
      </c>
      <c r="H10">
        <f t="shared" ref="H10:H30" si="5">($C$6*$E10+$D$6*$F10)</f>
        <v>2.1213203435596424</v>
      </c>
    </row>
    <row r="11" spans="1:8">
      <c r="B11">
        <v>0.05</v>
      </c>
      <c r="C11">
        <f t="shared" si="0"/>
        <v>1.2500000000000003E-4</v>
      </c>
      <c r="D11">
        <f t="shared" si="1"/>
        <v>0.14262499999999997</v>
      </c>
      <c r="E11">
        <f t="shared" si="2"/>
        <v>7.5000000000000015E-3</v>
      </c>
      <c r="F11">
        <f t="shared" si="3"/>
        <v>2.7075</v>
      </c>
      <c r="G11">
        <f t="shared" si="4"/>
        <v>0.100762716319083</v>
      </c>
      <c r="H11">
        <f t="shared" si="5"/>
        <v>1.9091883092036781</v>
      </c>
    </row>
    <row r="12" spans="1:8">
      <c r="B12">
        <v>0.1</v>
      </c>
      <c r="C12">
        <f t="shared" si="0"/>
        <v>1.0000000000000002E-3</v>
      </c>
      <c r="D12">
        <f t="shared" si="1"/>
        <v>0.27100000000000002</v>
      </c>
      <c r="E12">
        <f t="shared" si="2"/>
        <v>3.0000000000000006E-2</v>
      </c>
      <c r="F12">
        <f t="shared" si="3"/>
        <v>2.4300000000000002</v>
      </c>
      <c r="G12">
        <f t="shared" si="4"/>
        <v>0.19091883092036782</v>
      </c>
      <c r="H12">
        <f t="shared" si="5"/>
        <v>1.6970562748477138</v>
      </c>
    </row>
    <row r="13" spans="1:8">
      <c r="B13">
        <v>0.15</v>
      </c>
      <c r="C13">
        <f t="shared" si="0"/>
        <v>3.375E-3</v>
      </c>
      <c r="D13">
        <f t="shared" si="1"/>
        <v>0.38587499999999997</v>
      </c>
      <c r="E13">
        <f t="shared" si="2"/>
        <v>6.7500000000000004E-2</v>
      </c>
      <c r="F13">
        <f t="shared" si="3"/>
        <v>2.1674999999999995</v>
      </c>
      <c r="G13">
        <f t="shared" si="4"/>
        <v>0.27046834380385437</v>
      </c>
      <c r="H13">
        <f t="shared" si="5"/>
        <v>1.4849242404917493</v>
      </c>
    </row>
    <row r="14" spans="1:8">
      <c r="B14">
        <v>0.2</v>
      </c>
      <c r="C14">
        <f t="shared" si="0"/>
        <v>8.0000000000000019E-3</v>
      </c>
      <c r="D14">
        <f t="shared" si="1"/>
        <v>0.48800000000000016</v>
      </c>
      <c r="E14">
        <f t="shared" si="2"/>
        <v>0.12000000000000002</v>
      </c>
      <c r="F14">
        <f t="shared" si="3"/>
        <v>1.9200000000000004</v>
      </c>
      <c r="G14">
        <f t="shared" si="4"/>
        <v>0.33941125496954289</v>
      </c>
      <c r="H14">
        <f t="shared" si="5"/>
        <v>1.2727922061357857</v>
      </c>
    </row>
    <row r="15" spans="1:8">
      <c r="B15">
        <v>0.25</v>
      </c>
      <c r="C15">
        <f t="shared" si="0"/>
        <v>1.5625E-2</v>
      </c>
      <c r="D15">
        <f t="shared" si="1"/>
        <v>0.578125</v>
      </c>
      <c r="E15">
        <f t="shared" si="2"/>
        <v>0.1875</v>
      </c>
      <c r="F15">
        <f t="shared" si="3"/>
        <v>1.6875</v>
      </c>
      <c r="G15">
        <f t="shared" si="4"/>
        <v>0.39774756441743297</v>
      </c>
      <c r="H15">
        <f t="shared" si="5"/>
        <v>1.0606601717798212</v>
      </c>
    </row>
    <row r="16" spans="1:8">
      <c r="B16">
        <v>0.3</v>
      </c>
      <c r="C16">
        <f t="shared" si="0"/>
        <v>2.7E-2</v>
      </c>
      <c r="D16">
        <f t="shared" si="1"/>
        <v>0.65699999999999992</v>
      </c>
      <c r="E16">
        <f t="shared" si="2"/>
        <v>0.27</v>
      </c>
      <c r="F16">
        <f t="shared" si="3"/>
        <v>1.4699999999999998</v>
      </c>
      <c r="G16">
        <f t="shared" si="4"/>
        <v>0.44547727214752481</v>
      </c>
      <c r="H16">
        <f t="shared" si="5"/>
        <v>0.84852813742385691</v>
      </c>
    </row>
    <row r="17" spans="2:8">
      <c r="B17">
        <v>0.35</v>
      </c>
      <c r="C17">
        <f t="shared" si="0"/>
        <v>4.287499999999999E-2</v>
      </c>
      <c r="D17">
        <f t="shared" si="1"/>
        <v>0.72537499999999999</v>
      </c>
      <c r="E17">
        <f t="shared" si="2"/>
        <v>0.36749999999999994</v>
      </c>
      <c r="F17">
        <f t="shared" si="3"/>
        <v>1.2675000000000001</v>
      </c>
      <c r="G17">
        <f t="shared" si="4"/>
        <v>0.48260037815981865</v>
      </c>
      <c r="H17">
        <f t="shared" si="5"/>
        <v>0.63639610306789274</v>
      </c>
    </row>
    <row r="18" spans="2:8">
      <c r="B18">
        <v>0.4</v>
      </c>
      <c r="C18">
        <f t="shared" si="0"/>
        <v>6.4000000000000015E-2</v>
      </c>
      <c r="D18">
        <f t="shared" si="1"/>
        <v>0.78400000000000014</v>
      </c>
      <c r="E18">
        <f t="shared" si="2"/>
        <v>0.48000000000000009</v>
      </c>
      <c r="F18">
        <f t="shared" si="3"/>
        <v>1.08</v>
      </c>
      <c r="G18">
        <f t="shared" si="4"/>
        <v>0.50911688245431419</v>
      </c>
      <c r="H18">
        <f t="shared" si="5"/>
        <v>0.42426406871192845</v>
      </c>
    </row>
    <row r="19" spans="2:8">
      <c r="B19">
        <v>0.45</v>
      </c>
      <c r="C19">
        <f t="shared" si="0"/>
        <v>9.1125000000000012E-2</v>
      </c>
      <c r="D19">
        <f t="shared" si="1"/>
        <v>0.83362500000000017</v>
      </c>
      <c r="E19">
        <f t="shared" si="2"/>
        <v>0.60750000000000004</v>
      </c>
      <c r="F19">
        <f t="shared" si="3"/>
        <v>0.9075000000000002</v>
      </c>
      <c r="G19">
        <f t="shared" si="4"/>
        <v>0.52502678503101163</v>
      </c>
      <c r="H19">
        <f t="shared" si="5"/>
        <v>0.21213203435596434</v>
      </c>
    </row>
    <row r="20" spans="2:8">
      <c r="B20">
        <v>0.5</v>
      </c>
      <c r="C20">
        <f t="shared" si="0"/>
        <v>0.125</v>
      </c>
      <c r="D20">
        <f t="shared" si="1"/>
        <v>0.875</v>
      </c>
      <c r="E20">
        <f t="shared" si="2"/>
        <v>0.75</v>
      </c>
      <c r="F20">
        <f t="shared" si="3"/>
        <v>0.75</v>
      </c>
      <c r="G20">
        <f t="shared" si="4"/>
        <v>0.53033008588991049</v>
      </c>
      <c r="H20">
        <f t="shared" si="5"/>
        <v>0</v>
      </c>
    </row>
    <row r="21" spans="2:8">
      <c r="B21">
        <v>0.55000000000000004</v>
      </c>
      <c r="C21">
        <f t="shared" si="0"/>
        <v>0.16637500000000005</v>
      </c>
      <c r="D21">
        <f t="shared" si="1"/>
        <v>0.9088750000000001</v>
      </c>
      <c r="E21">
        <f t="shared" si="2"/>
        <v>0.9075000000000002</v>
      </c>
      <c r="F21">
        <f t="shared" si="3"/>
        <v>0.60749999999999993</v>
      </c>
      <c r="G21">
        <f t="shared" si="4"/>
        <v>0.52502678503101152</v>
      </c>
      <c r="H21">
        <f t="shared" si="5"/>
        <v>-0.21213203435596439</v>
      </c>
    </row>
    <row r="22" spans="2:8">
      <c r="B22">
        <v>0.6</v>
      </c>
      <c r="C22">
        <f t="shared" si="0"/>
        <v>0.216</v>
      </c>
      <c r="D22">
        <f t="shared" si="1"/>
        <v>0.93600000000000005</v>
      </c>
      <c r="E22">
        <f t="shared" si="2"/>
        <v>1.08</v>
      </c>
      <c r="F22">
        <f t="shared" si="3"/>
        <v>0.48000000000000009</v>
      </c>
      <c r="G22">
        <f t="shared" si="4"/>
        <v>0.50911688245431419</v>
      </c>
      <c r="H22">
        <f t="shared" si="5"/>
        <v>-0.42426406871192845</v>
      </c>
    </row>
    <row r="23" spans="2:8">
      <c r="B23">
        <v>0.65</v>
      </c>
      <c r="C23">
        <f t="shared" si="0"/>
        <v>0.27462500000000006</v>
      </c>
      <c r="D23">
        <f t="shared" si="1"/>
        <v>0.957125</v>
      </c>
      <c r="E23">
        <f t="shared" si="2"/>
        <v>1.2675000000000001</v>
      </c>
      <c r="F23">
        <f t="shared" si="3"/>
        <v>0.36749999999999994</v>
      </c>
      <c r="G23">
        <f t="shared" si="4"/>
        <v>0.48260037815981865</v>
      </c>
      <c r="H23">
        <f t="shared" si="5"/>
        <v>-0.63639610306789274</v>
      </c>
    </row>
    <row r="24" spans="2:8">
      <c r="B24">
        <v>0.7</v>
      </c>
      <c r="C24">
        <f t="shared" si="0"/>
        <v>0.34299999999999992</v>
      </c>
      <c r="D24">
        <f t="shared" si="1"/>
        <v>0.97299999999999986</v>
      </c>
      <c r="E24">
        <f t="shared" si="2"/>
        <v>1.4699999999999998</v>
      </c>
      <c r="F24">
        <f t="shared" si="3"/>
        <v>0.27000000000000007</v>
      </c>
      <c r="G24">
        <f t="shared" si="4"/>
        <v>0.44547727214752486</v>
      </c>
      <c r="H24">
        <f t="shared" si="5"/>
        <v>-0.8485281374238568</v>
      </c>
    </row>
    <row r="25" spans="2:8">
      <c r="B25">
        <v>0.75</v>
      </c>
      <c r="C25">
        <f t="shared" si="0"/>
        <v>0.421875</v>
      </c>
      <c r="D25">
        <f t="shared" si="1"/>
        <v>0.984375</v>
      </c>
      <c r="E25">
        <f t="shared" si="2"/>
        <v>1.6875</v>
      </c>
      <c r="F25">
        <f t="shared" si="3"/>
        <v>0.1875</v>
      </c>
      <c r="G25">
        <f t="shared" si="4"/>
        <v>0.39774756441743297</v>
      </c>
      <c r="H25">
        <f t="shared" si="5"/>
        <v>-1.0606601717798212</v>
      </c>
    </row>
    <row r="26" spans="2:8">
      <c r="B26">
        <v>0.8</v>
      </c>
      <c r="C26">
        <f t="shared" si="0"/>
        <v>0.51200000000000012</v>
      </c>
      <c r="D26">
        <f t="shared" si="1"/>
        <v>0.9920000000000001</v>
      </c>
      <c r="E26">
        <f t="shared" si="2"/>
        <v>1.9200000000000004</v>
      </c>
      <c r="F26">
        <f t="shared" si="3"/>
        <v>0.11999999999999994</v>
      </c>
      <c r="G26">
        <f t="shared" si="4"/>
        <v>0.33941125496954272</v>
      </c>
      <c r="H26">
        <f t="shared" si="5"/>
        <v>-1.2727922061357857</v>
      </c>
    </row>
    <row r="27" spans="2:8">
      <c r="B27">
        <v>0.85</v>
      </c>
      <c r="C27">
        <f t="shared" si="0"/>
        <v>0.61412499999999992</v>
      </c>
      <c r="D27">
        <f t="shared" si="1"/>
        <v>0.99662499999999987</v>
      </c>
      <c r="E27">
        <f t="shared" si="2"/>
        <v>2.1674999999999995</v>
      </c>
      <c r="F27">
        <f t="shared" si="3"/>
        <v>6.7500000000000018E-2</v>
      </c>
      <c r="G27">
        <f t="shared" si="4"/>
        <v>0.27046834380385443</v>
      </c>
      <c r="H27">
        <f t="shared" si="5"/>
        <v>-1.4849242404917493</v>
      </c>
    </row>
    <row r="28" spans="2:8">
      <c r="B28">
        <v>0.9</v>
      </c>
      <c r="C28">
        <f t="shared" si="0"/>
        <v>0.72900000000000009</v>
      </c>
      <c r="D28">
        <f t="shared" si="1"/>
        <v>0.99900000000000011</v>
      </c>
      <c r="E28">
        <f t="shared" si="2"/>
        <v>2.4300000000000002</v>
      </c>
      <c r="F28">
        <f t="shared" si="3"/>
        <v>2.9999999999999985E-2</v>
      </c>
      <c r="G28">
        <f t="shared" si="4"/>
        <v>0.19091883092036788</v>
      </c>
      <c r="H28">
        <f t="shared" si="5"/>
        <v>-1.6970562748477138</v>
      </c>
    </row>
    <row r="29" spans="2:8">
      <c r="B29">
        <v>0.95</v>
      </c>
      <c r="C29">
        <f t="shared" si="0"/>
        <v>0.85737499999999989</v>
      </c>
      <c r="D29">
        <f t="shared" si="1"/>
        <v>0.99987500000000007</v>
      </c>
      <c r="E29">
        <f t="shared" si="2"/>
        <v>2.7075</v>
      </c>
      <c r="F29">
        <f t="shared" si="3"/>
        <v>7.5000000000000136E-3</v>
      </c>
      <c r="G29">
        <f t="shared" si="4"/>
        <v>0.10076271631908318</v>
      </c>
      <c r="H29">
        <f t="shared" si="5"/>
        <v>-1.9091883092036781</v>
      </c>
    </row>
    <row r="30" spans="2:8">
      <c r="B30">
        <v>1</v>
      </c>
      <c r="C30">
        <f t="shared" si="0"/>
        <v>1</v>
      </c>
      <c r="D30">
        <f t="shared" si="1"/>
        <v>1</v>
      </c>
      <c r="E30">
        <f t="shared" si="2"/>
        <v>3</v>
      </c>
      <c r="F30">
        <f t="shared" si="3"/>
        <v>0</v>
      </c>
      <c r="G30">
        <f t="shared" si="4"/>
        <v>0</v>
      </c>
      <c r="H30">
        <f t="shared" si="5"/>
        <v>-2.1213203435596424</v>
      </c>
    </row>
    <row r="32" spans="2:8">
      <c r="G32">
        <f>($C$6*$C10+$D$6*$D10)</f>
        <v>0</v>
      </c>
    </row>
    <row r="34" spans="1:16">
      <c r="J34" t="s">
        <v>33</v>
      </c>
      <c r="K34" t="s">
        <v>34</v>
      </c>
      <c r="L34" t="s">
        <v>35</v>
      </c>
      <c r="M34" t="s">
        <v>36</v>
      </c>
      <c r="N34" s="3" t="s">
        <v>38</v>
      </c>
      <c r="O34" s="3" t="s">
        <v>37</v>
      </c>
      <c r="P34" s="3"/>
    </row>
    <row r="35" spans="1:16">
      <c r="A35" t="s">
        <v>32</v>
      </c>
      <c r="B35">
        <v>0</v>
      </c>
      <c r="C35">
        <f>(1-t_)^3*p0.x+3*(1-t_)^2*t_*p1.x+3*(1-t_)*t_^2*p2.x+t_^3*p3.x</f>
        <v>0</v>
      </c>
      <c r="D35">
        <f>(1-t_)^3*p0.y+3*(1-t_)^2*t_*p1.y+3*(1-t_)*t_^2*p2.y+t_^3*p3.y</f>
        <v>0</v>
      </c>
      <c r="E35">
        <f>C35*H$37+D35*I$37</f>
        <v>0</v>
      </c>
    </row>
    <row r="36" spans="1:16">
      <c r="A36" t="s">
        <v>15</v>
      </c>
      <c r="B36">
        <v>0.5</v>
      </c>
      <c r="C36">
        <f>(1-t_)^3*p0.x+3*(1-t_)^2*t_*p1.x+3*(1-t_)*t_^2*p2.x+t_^3*p3.x</f>
        <v>0.125</v>
      </c>
      <c r="D36">
        <f>(1-t_)^3*p0.y+3*(1-t_)^2*t_*p1.y+3*(1-t_)*t_^2*p2.y+t_^3*p3.y</f>
        <v>0.875</v>
      </c>
    </row>
    <row r="37" spans="1:16">
      <c r="B37">
        <f>(M37+N37)/O37</f>
        <v>0.2742918851774318</v>
      </c>
      <c r="C37">
        <f>(1-t_)^3*p0.x+3*(1-t_)^2*t_*p1.x+3*(1-t_)*t_^2*p2.x+t_^3*p3.x</f>
        <v>2.0636634771508833E-2</v>
      </c>
      <c r="D37">
        <f>(1-t_)^3*p0.y+3*(1-t_)^2*t_*p1.y+3*(1-t_)*t_^2*p2.y+t_^3*p3.y</f>
        <v>0.61780417548123578</v>
      </c>
      <c r="E37">
        <f>C37*H$37+D37*I$37-E$35</f>
        <v>5.6965782954413353E-2</v>
      </c>
      <c r="F37">
        <f>-D36+D35</f>
        <v>-0.875</v>
      </c>
      <c r="G37">
        <f>C36-C35</f>
        <v>0.125</v>
      </c>
      <c r="H37">
        <f>F37/SQRT(F37^2+G37^2)</f>
        <v>-0.98994949366116647</v>
      </c>
      <c r="I37">
        <f>G37/SQRT(G37^2+H37^2)</f>
        <v>0.1252743380004715</v>
      </c>
      <c r="J37">
        <f>(p1.x-p0.x)*F37+(p1.y-p0.y)*G37</f>
        <v>0.125</v>
      </c>
      <c r="K37">
        <f>(p2.x-p1.x)*F37+(p2.y-p1.y)*G37</f>
        <v>0</v>
      </c>
      <c r="L37">
        <f>(p3.x-p2.x)*F37+(p3.y-p2.y)*G37</f>
        <v>-0.875</v>
      </c>
      <c r="M37">
        <f>SQRT(K37^2-J37*L37)</f>
        <v>0.33071891388307384</v>
      </c>
      <c r="N37">
        <f>-J37+K37</f>
        <v>-0.125</v>
      </c>
      <c r="O37">
        <f>-J37+2*K37-L37</f>
        <v>0.75</v>
      </c>
    </row>
    <row r="38" spans="1:16">
      <c r="B38">
        <f>(-M37+N37)/O37</f>
        <v>-0.60762521851076512</v>
      </c>
      <c r="C38">
        <f>(1-t_)^3*p0.x+3*(1-t_)^2*t_*p1.x+3*(1-t_)*t_^2*p2.x+t_^3*p3.x</f>
        <v>-0.22434033847521256</v>
      </c>
      <c r="D38">
        <f>(1-t_)^3*p0.y+3*(1-t_)^2*t_*p1.y+3*(1-t_)*t_^2*p2.y+t_^3*p3.y</f>
        <v>-3.1548412125182739</v>
      </c>
      <c r="E38">
        <f t="shared" ref="E38:E39" si="6">C38*H$37+D38*I$37-E$35</f>
        <v>-0.17313503991352019</v>
      </c>
    </row>
    <row r="39" spans="1:16">
      <c r="B39">
        <f>(2*K37-L37)/2/(K37-L37)</f>
        <v>0.5</v>
      </c>
      <c r="C39">
        <f>(1-t_)^3*p0.x+3*(1-t_)^2*t_*p1.x+3*(1-t_)*t_^2*p2.x+t_^3*p3.x</f>
        <v>0.125</v>
      </c>
      <c r="D39">
        <f>(1-t_)^3*p0.y+3*(1-t_)^2*t_*p1.y+3*(1-t_)*t_^2*p2.y+t_^3*p3.y</f>
        <v>0.875</v>
      </c>
      <c r="E39">
        <f t="shared" si="6"/>
        <v>-1.4128640957233249E-2</v>
      </c>
    </row>
  </sheetData>
  <mergeCells count="2">
    <mergeCell ref="C8:D8"/>
    <mergeCell ref="E8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T52"/>
  <sheetViews>
    <sheetView tabSelected="1" topLeftCell="A16" zoomScaleNormal="100" workbookViewId="0">
      <selection activeCell="G21" sqref="G21"/>
    </sheetView>
  </sheetViews>
  <sheetFormatPr defaultRowHeight="15"/>
  <sheetData>
    <row r="2" spans="1:20">
      <c r="A2" t="s">
        <v>1</v>
      </c>
      <c r="B2" t="s">
        <v>11</v>
      </c>
      <c r="C2" t="s">
        <v>12</v>
      </c>
      <c r="D2" t="s">
        <v>13</v>
      </c>
      <c r="E2" t="s">
        <v>14</v>
      </c>
    </row>
    <row r="3" spans="1:20">
      <c r="A3" t="s">
        <v>27</v>
      </c>
      <c r="B3">
        <v>1</v>
      </c>
      <c r="C3">
        <v>3</v>
      </c>
      <c r="D3">
        <v>3</v>
      </c>
      <c r="E3">
        <v>1</v>
      </c>
    </row>
    <row r="4" spans="1:20">
      <c r="A4" t="s">
        <v>25</v>
      </c>
      <c r="B4">
        <v>3</v>
      </c>
      <c r="C4">
        <v>2</v>
      </c>
      <c r="D4">
        <v>1</v>
      </c>
      <c r="E4">
        <v>0</v>
      </c>
    </row>
    <row r="5" spans="1:20">
      <c r="A5" t="s">
        <v>26</v>
      </c>
      <c r="B5">
        <v>0</v>
      </c>
      <c r="C5">
        <v>1</v>
      </c>
      <c r="D5">
        <v>2</v>
      </c>
      <c r="E5">
        <v>3</v>
      </c>
    </row>
    <row r="6" spans="1:20">
      <c r="C6" t="s">
        <v>44</v>
      </c>
    </row>
    <row r="7" spans="1:20">
      <c r="A7" t="s">
        <v>16</v>
      </c>
      <c r="B7" t="s">
        <v>40</v>
      </c>
      <c r="C7" t="s">
        <v>11</v>
      </c>
      <c r="D7" t="s">
        <v>11</v>
      </c>
      <c r="E7" t="s">
        <v>41</v>
      </c>
      <c r="F7" t="s">
        <v>12</v>
      </c>
      <c r="G7" t="s">
        <v>11</v>
      </c>
      <c r="H7" t="s">
        <v>42</v>
      </c>
      <c r="I7" t="s">
        <v>12</v>
      </c>
      <c r="J7" t="s">
        <v>13</v>
      </c>
      <c r="K7" t="s">
        <v>43</v>
      </c>
    </row>
    <row r="8" spans="1:20">
      <c r="C8" t="s">
        <v>12</v>
      </c>
      <c r="D8" t="s">
        <v>13</v>
      </c>
      <c r="F8" t="s">
        <v>13</v>
      </c>
      <c r="G8" t="s">
        <v>14</v>
      </c>
      <c r="I8" t="s">
        <v>14</v>
      </c>
      <c r="J8" t="s">
        <v>14</v>
      </c>
    </row>
    <row r="9" spans="1:20">
      <c r="A9" t="s">
        <v>27</v>
      </c>
      <c r="B9">
        <f>$B3*B3</f>
        <v>1</v>
      </c>
      <c r="C9">
        <f>2*$B3*C3</f>
        <v>6</v>
      </c>
      <c r="D9">
        <f>2*$B3*D3</f>
        <v>6</v>
      </c>
      <c r="E9">
        <f>$C3*C3</f>
        <v>9</v>
      </c>
      <c r="F9">
        <f>2*$C3*D3</f>
        <v>18</v>
      </c>
      <c r="G9">
        <f>2*$B3*E3</f>
        <v>2</v>
      </c>
      <c r="H9">
        <f>$D3*D3</f>
        <v>9</v>
      </c>
      <c r="I9">
        <f>2*$C3*E3</f>
        <v>6</v>
      </c>
      <c r="J9">
        <f>2*$D3*E3</f>
        <v>6</v>
      </c>
      <c r="K9">
        <f>$E3*E3</f>
        <v>1</v>
      </c>
    </row>
    <row r="10" spans="1:20">
      <c r="A10" t="s">
        <v>25</v>
      </c>
      <c r="B10">
        <f>$B4+B4</f>
        <v>6</v>
      </c>
      <c r="C10">
        <f t="shared" ref="B10:D11" si="0">$B4+C4</f>
        <v>5</v>
      </c>
      <c r="D10">
        <f t="shared" si="0"/>
        <v>4</v>
      </c>
      <c r="E10">
        <f>$C4+C4</f>
        <v>4</v>
      </c>
      <c r="F10">
        <f>$C4+D4</f>
        <v>3</v>
      </c>
      <c r="G10">
        <f>$B4+E4</f>
        <v>3</v>
      </c>
      <c r="H10">
        <f>$D4+D4</f>
        <v>2</v>
      </c>
      <c r="I10">
        <f>$C4+E4</f>
        <v>2</v>
      </c>
      <c r="J10">
        <f>$D4+E4</f>
        <v>1</v>
      </c>
      <c r="K10">
        <f>$E4+E4</f>
        <v>0</v>
      </c>
    </row>
    <row r="11" spans="1:20">
      <c r="A11" t="s">
        <v>26</v>
      </c>
      <c r="B11">
        <f t="shared" si="0"/>
        <v>0</v>
      </c>
      <c r="C11">
        <f t="shared" si="0"/>
        <v>1</v>
      </c>
      <c r="D11">
        <f t="shared" si="0"/>
        <v>2</v>
      </c>
      <c r="E11">
        <f>$C5+C5</f>
        <v>2</v>
      </c>
      <c r="F11">
        <f>$C5+D5</f>
        <v>3</v>
      </c>
      <c r="G11">
        <f>$B5+E5</f>
        <v>3</v>
      </c>
      <c r="H11">
        <f>$D5+D5</f>
        <v>4</v>
      </c>
      <c r="I11">
        <f>$C5+E5</f>
        <v>4</v>
      </c>
      <c r="J11">
        <f>$D5+E5</f>
        <v>5</v>
      </c>
      <c r="K11">
        <f>$E5+E5</f>
        <v>6</v>
      </c>
    </row>
    <row r="14" spans="1:20">
      <c r="A14" t="s">
        <v>27</v>
      </c>
      <c r="B14">
        <f>$B9*B9</f>
        <v>1</v>
      </c>
      <c r="C14">
        <f t="shared" ref="C14:D14" si="1">$B9*C9</f>
        <v>6</v>
      </c>
      <c r="D14">
        <f t="shared" si="1"/>
        <v>6</v>
      </c>
      <c r="E14">
        <f>$B9*G9</f>
        <v>2</v>
      </c>
      <c r="F14">
        <f>$B9*E9</f>
        <v>9</v>
      </c>
      <c r="G14">
        <f>$B9*F9</f>
        <v>18</v>
      </c>
      <c r="H14">
        <f>$B9*I9</f>
        <v>6</v>
      </c>
      <c r="I14">
        <f>$B9*H9</f>
        <v>9</v>
      </c>
      <c r="J14">
        <f>$B9*J9</f>
        <v>6</v>
      </c>
      <c r="K14">
        <f>$B9*K9</f>
        <v>1</v>
      </c>
      <c r="L14">
        <f>$C9*C9</f>
        <v>36</v>
      </c>
      <c r="M14">
        <f>$C9*D9</f>
        <v>36</v>
      </c>
      <c r="N14">
        <f>$C9*E9</f>
        <v>54</v>
      </c>
      <c r="O14">
        <f>$C9*F9</f>
        <v>108</v>
      </c>
      <c r="P14">
        <f>$C9*G9</f>
        <v>12</v>
      </c>
      <c r="Q14">
        <f>$C9*H9</f>
        <v>54</v>
      </c>
      <c r="R14">
        <f>$C9*I9</f>
        <v>36</v>
      </c>
      <c r="S14">
        <f>$C9*J9</f>
        <v>36</v>
      </c>
      <c r="T14">
        <f>$C9*K9</f>
        <v>6</v>
      </c>
    </row>
    <row r="15" spans="1:20">
      <c r="A15" t="s">
        <v>25</v>
      </c>
      <c r="B15">
        <f>$B10+B10</f>
        <v>12</v>
      </c>
      <c r="C15">
        <f t="shared" ref="C15:D15" si="2">$B10+C10</f>
        <v>11</v>
      </c>
      <c r="D15">
        <f t="shared" si="2"/>
        <v>10</v>
      </c>
      <c r="E15">
        <f>$B10+G10</f>
        <v>9</v>
      </c>
      <c r="F15">
        <f>$B10+E10</f>
        <v>10</v>
      </c>
      <c r="G15">
        <f>$B10+F10</f>
        <v>9</v>
      </c>
      <c r="H15">
        <f>$B10+I10</f>
        <v>8</v>
      </c>
      <c r="I15">
        <f>$B10+H10</f>
        <v>8</v>
      </c>
      <c r="J15">
        <f>$B10+J10</f>
        <v>7</v>
      </c>
      <c r="K15">
        <f>$B10+K10</f>
        <v>6</v>
      </c>
      <c r="L15">
        <f>$C10+C10</f>
        <v>10</v>
      </c>
      <c r="M15">
        <f>$C10+D10</f>
        <v>9</v>
      </c>
      <c r="N15">
        <f>$C10+E10</f>
        <v>9</v>
      </c>
      <c r="O15">
        <f>$C10+F10</f>
        <v>8</v>
      </c>
      <c r="P15">
        <f>$C10+G10</f>
        <v>8</v>
      </c>
      <c r="Q15">
        <f>$C10+H10</f>
        <v>7</v>
      </c>
      <c r="R15">
        <f>$C10+I10</f>
        <v>7</v>
      </c>
      <c r="S15">
        <f>$C10+J10</f>
        <v>6</v>
      </c>
      <c r="T15">
        <f>$C10+K10</f>
        <v>5</v>
      </c>
    </row>
    <row r="16" spans="1:20">
      <c r="A16" t="s">
        <v>26</v>
      </c>
      <c r="B16">
        <f>$B11+B11</f>
        <v>0</v>
      </c>
      <c r="C16">
        <f t="shared" ref="C16:D16" si="3">$B11+C11</f>
        <v>1</v>
      </c>
      <c r="D16">
        <f t="shared" si="3"/>
        <v>2</v>
      </c>
      <c r="E16">
        <f>$B11+G11</f>
        <v>3</v>
      </c>
      <c r="F16">
        <f>$B11+E11</f>
        <v>2</v>
      </c>
      <c r="G16">
        <f>$B11+F11</f>
        <v>3</v>
      </c>
      <c r="H16">
        <f>$B11+I11</f>
        <v>4</v>
      </c>
      <c r="I16">
        <f>$B11+H11</f>
        <v>4</v>
      </c>
      <c r="J16">
        <f>$B11+J11</f>
        <v>5</v>
      </c>
      <c r="K16">
        <f>$B11+K11</f>
        <v>6</v>
      </c>
      <c r="L16">
        <f>$C11+C11</f>
        <v>2</v>
      </c>
      <c r="M16">
        <f>$C11+D11</f>
        <v>3</v>
      </c>
      <c r="N16">
        <f>$C11+E11</f>
        <v>3</v>
      </c>
      <c r="O16">
        <f>$C11+F11</f>
        <v>4</v>
      </c>
      <c r="P16">
        <f>$C11+G11</f>
        <v>4</v>
      </c>
      <c r="Q16">
        <f>$C11+H11</f>
        <v>5</v>
      </c>
      <c r="R16">
        <f>$C11+I11</f>
        <v>5</v>
      </c>
      <c r="S16">
        <f>$C11+J11</f>
        <v>6</v>
      </c>
      <c r="T16">
        <f>$C11+K11</f>
        <v>7</v>
      </c>
    </row>
    <row r="18" spans="1:13">
      <c r="A18" t="s">
        <v>17</v>
      </c>
      <c r="B18" s="3" t="s">
        <v>18</v>
      </c>
      <c r="C18" s="3" t="s">
        <v>19</v>
      </c>
      <c r="D18" s="3" t="s">
        <v>20</v>
      </c>
    </row>
    <row r="19" spans="1:13">
      <c r="A19" t="s">
        <v>27</v>
      </c>
      <c r="B19">
        <v>3</v>
      </c>
      <c r="C19">
        <v>6</v>
      </c>
      <c r="D19">
        <v>3</v>
      </c>
    </row>
    <row r="20" spans="1:13">
      <c r="A20" t="s">
        <v>25</v>
      </c>
      <c r="B20">
        <v>2</v>
      </c>
      <c r="C20">
        <v>1</v>
      </c>
      <c r="D20">
        <v>0</v>
      </c>
    </row>
    <row r="21" spans="1:13">
      <c r="A21" t="s">
        <v>26</v>
      </c>
      <c r="B21">
        <v>0</v>
      </c>
      <c r="C21">
        <v>1</v>
      </c>
      <c r="D21">
        <v>2</v>
      </c>
    </row>
    <row r="23" spans="1:13">
      <c r="B23" s="3" t="s">
        <v>18</v>
      </c>
    </row>
    <row r="24" spans="1:13">
      <c r="B24" t="s">
        <v>11</v>
      </c>
      <c r="C24" t="s">
        <v>11</v>
      </c>
      <c r="D24" t="s">
        <v>11</v>
      </c>
      <c r="E24" t="s">
        <v>12</v>
      </c>
      <c r="F24" t="s">
        <v>12</v>
      </c>
      <c r="G24" t="s">
        <v>11</v>
      </c>
      <c r="H24" t="s">
        <v>13</v>
      </c>
      <c r="I24" t="s">
        <v>12</v>
      </c>
      <c r="J24" t="s">
        <v>13</v>
      </c>
      <c r="K24" t="s">
        <v>14</v>
      </c>
    </row>
    <row r="25" spans="1:13">
      <c r="B25" t="s">
        <v>11</v>
      </c>
      <c r="C25" t="s">
        <v>12</v>
      </c>
      <c r="D25" t="s">
        <v>13</v>
      </c>
      <c r="E25" t="s">
        <v>12</v>
      </c>
      <c r="F25" t="s">
        <v>13</v>
      </c>
      <c r="G25" t="s">
        <v>14</v>
      </c>
      <c r="H25" t="s">
        <v>13</v>
      </c>
      <c r="I25" t="s">
        <v>14</v>
      </c>
      <c r="J25" t="s">
        <v>14</v>
      </c>
      <c r="K25" t="s">
        <v>14</v>
      </c>
    </row>
    <row r="26" spans="1:13">
      <c r="A26" t="s">
        <v>27</v>
      </c>
      <c r="B26">
        <f>$B19*B9</f>
        <v>3</v>
      </c>
      <c r="C26">
        <f>$B19*C9</f>
        <v>18</v>
      </c>
      <c r="D26">
        <f>$B19*D9</f>
        <v>18</v>
      </c>
      <c r="E26">
        <f>$B19*E9</f>
        <v>27</v>
      </c>
      <c r="F26">
        <f>$B19*F9</f>
        <v>54</v>
      </c>
      <c r="G26">
        <f>$B19*G9</f>
        <v>6</v>
      </c>
      <c r="H26">
        <f>$B19*H9</f>
        <v>27</v>
      </c>
      <c r="I26">
        <f>$B19*I9</f>
        <v>18</v>
      </c>
      <c r="J26">
        <f>$B19*J9</f>
        <v>18</v>
      </c>
      <c r="K26">
        <f>$B19*K9</f>
        <v>3</v>
      </c>
    </row>
    <row r="27" spans="1:13">
      <c r="A27" t="s">
        <v>25</v>
      </c>
      <c r="B27">
        <f>$B20+B10</f>
        <v>8</v>
      </c>
      <c r="C27">
        <f>$B20+C10</f>
        <v>7</v>
      </c>
      <c r="D27">
        <f>$B20+D10</f>
        <v>6</v>
      </c>
      <c r="E27">
        <f>$B20+E10</f>
        <v>6</v>
      </c>
      <c r="F27">
        <f>$B20+F10</f>
        <v>5</v>
      </c>
      <c r="G27">
        <f>$B20+G10</f>
        <v>5</v>
      </c>
      <c r="H27">
        <f>$B20+H10</f>
        <v>4</v>
      </c>
      <c r="I27">
        <f>$B20+I10</f>
        <v>4</v>
      </c>
      <c r="J27">
        <f>$B20+J10</f>
        <v>3</v>
      </c>
      <c r="K27">
        <f>$B20+K10</f>
        <v>2</v>
      </c>
    </row>
    <row r="28" spans="1:13">
      <c r="A28" t="s">
        <v>26</v>
      </c>
      <c r="B28">
        <f>$B21+B11</f>
        <v>0</v>
      </c>
      <c r="C28">
        <f>$B21+C11</f>
        <v>1</v>
      </c>
      <c r="D28">
        <f>$B21+D11</f>
        <v>2</v>
      </c>
      <c r="E28">
        <f>$B21+E11</f>
        <v>2</v>
      </c>
      <c r="F28">
        <f>$B21+F11</f>
        <v>3</v>
      </c>
      <c r="G28">
        <f>$B21+G11</f>
        <v>3</v>
      </c>
      <c r="H28">
        <f>$B21+H11</f>
        <v>4</v>
      </c>
      <c r="I28">
        <f>$B21+I11</f>
        <v>4</v>
      </c>
      <c r="J28">
        <f>$B21+J11</f>
        <v>5</v>
      </c>
      <c r="K28">
        <f>$B21+K11</f>
        <v>6</v>
      </c>
    </row>
    <row r="29" spans="1:13">
      <c r="A29" t="s">
        <v>21</v>
      </c>
      <c r="B29">
        <f>CHOOSE(MIN(B27:B28)+1, 9, 72, 252, 504, 630)</f>
        <v>9</v>
      </c>
      <c r="C29">
        <f t="shared" ref="C29" si="4">CHOOSE(MIN(C27:C28)+1, 9, 72, 252, 504, 630)</f>
        <v>72</v>
      </c>
      <c r="D29">
        <f t="shared" ref="D29" si="5">CHOOSE(MIN(D27:D28)+1, 9, 72, 252, 504, 630)</f>
        <v>252</v>
      </c>
      <c r="E29">
        <f t="shared" ref="E29" si="6">CHOOSE(MIN(E27:E28)+1, 9, 72, 252, 504, 630)</f>
        <v>252</v>
      </c>
      <c r="F29">
        <f t="shared" ref="F29" si="7">CHOOSE(MIN(F27:F28)+1, 9, 72, 252, 504, 630)</f>
        <v>504</v>
      </c>
      <c r="G29">
        <f t="shared" ref="G29" si="8">CHOOSE(MIN(G27:G28)+1, 9, 72, 252, 504, 630)</f>
        <v>504</v>
      </c>
      <c r="H29">
        <f t="shared" ref="H29" si="9">CHOOSE(MIN(H27:H28)+1, 9, 72, 252, 504, 630)</f>
        <v>630</v>
      </c>
      <c r="I29">
        <f t="shared" ref="I29" si="10">CHOOSE(MIN(I27:I28)+1, 9, 72, 252, 504, 630)</f>
        <v>630</v>
      </c>
      <c r="J29">
        <f t="shared" ref="J29" si="11">CHOOSE(MIN(J27:J28)+1, 9, 72, 252, 504, 630)</f>
        <v>504</v>
      </c>
      <c r="K29">
        <f t="shared" ref="K29" si="12">CHOOSE(MIN(K27:K28)+1, 9, 72, 252, 504, 630)</f>
        <v>252</v>
      </c>
      <c r="M29" t="s">
        <v>39</v>
      </c>
    </row>
    <row r="30" spans="1:13">
      <c r="A30" t="s">
        <v>28</v>
      </c>
      <c r="B30">
        <v>1</v>
      </c>
      <c r="C30">
        <v>1</v>
      </c>
      <c r="D30">
        <v>1</v>
      </c>
      <c r="E30">
        <v>3</v>
      </c>
      <c r="F30">
        <v>3</v>
      </c>
      <c r="G30">
        <v>1</v>
      </c>
      <c r="H30">
        <v>3</v>
      </c>
      <c r="I30">
        <v>1</v>
      </c>
      <c r="J30">
        <v>1</v>
      </c>
      <c r="K30">
        <v>1</v>
      </c>
    </row>
    <row r="31" spans="1:13">
      <c r="A31" t="s">
        <v>29</v>
      </c>
      <c r="B31">
        <f>B29/B26*B30</f>
        <v>3</v>
      </c>
      <c r="C31">
        <f t="shared" ref="C31:K31" si="13">C29/C26*C30</f>
        <v>4</v>
      </c>
      <c r="D31">
        <f t="shared" si="13"/>
        <v>14</v>
      </c>
      <c r="E31">
        <f t="shared" si="13"/>
        <v>28</v>
      </c>
      <c r="F31">
        <f t="shared" si="13"/>
        <v>28</v>
      </c>
      <c r="G31">
        <f t="shared" si="13"/>
        <v>84</v>
      </c>
      <c r="H31">
        <f t="shared" si="13"/>
        <v>70</v>
      </c>
      <c r="I31">
        <f t="shared" si="13"/>
        <v>35</v>
      </c>
      <c r="J31">
        <f t="shared" si="13"/>
        <v>28</v>
      </c>
      <c r="K31">
        <f t="shared" si="13"/>
        <v>84</v>
      </c>
    </row>
    <row r="34" spans="1:11">
      <c r="B34" s="3" t="s">
        <v>19</v>
      </c>
    </row>
    <row r="35" spans="1:11">
      <c r="B35" t="s">
        <v>11</v>
      </c>
      <c r="C35" t="s">
        <v>11</v>
      </c>
      <c r="D35" t="s">
        <v>11</v>
      </c>
      <c r="E35" t="s">
        <v>12</v>
      </c>
      <c r="F35" t="s">
        <v>12</v>
      </c>
      <c r="G35" t="s">
        <v>11</v>
      </c>
      <c r="H35" t="s">
        <v>13</v>
      </c>
      <c r="I35" t="s">
        <v>12</v>
      </c>
      <c r="J35" t="s">
        <v>13</v>
      </c>
      <c r="K35" t="s">
        <v>14</v>
      </c>
    </row>
    <row r="36" spans="1:11">
      <c r="B36" t="s">
        <v>11</v>
      </c>
      <c r="C36" t="s">
        <v>12</v>
      </c>
      <c r="D36" t="s">
        <v>13</v>
      </c>
      <c r="E36" t="s">
        <v>12</v>
      </c>
      <c r="F36" t="s">
        <v>13</v>
      </c>
      <c r="G36" t="s">
        <v>14</v>
      </c>
      <c r="H36" t="s">
        <v>13</v>
      </c>
      <c r="I36" t="s">
        <v>14</v>
      </c>
      <c r="J36" t="s">
        <v>14</v>
      </c>
      <c r="K36" t="s">
        <v>14</v>
      </c>
    </row>
    <row r="37" spans="1:11">
      <c r="A37" t="s">
        <v>27</v>
      </c>
      <c r="B37">
        <f>$C19*B9</f>
        <v>6</v>
      </c>
      <c r="C37">
        <f>$C19*C9</f>
        <v>36</v>
      </c>
      <c r="D37">
        <f>$C19*D9</f>
        <v>36</v>
      </c>
      <c r="E37">
        <f>$C19*E9</f>
        <v>54</v>
      </c>
      <c r="F37">
        <f>$C19*F9</f>
        <v>108</v>
      </c>
      <c r="G37">
        <f>$C19*G9</f>
        <v>12</v>
      </c>
      <c r="H37">
        <f>$C19*H9</f>
        <v>54</v>
      </c>
      <c r="I37">
        <f>$C19*I9</f>
        <v>36</v>
      </c>
      <c r="J37">
        <f>$C19*J9</f>
        <v>36</v>
      </c>
      <c r="K37">
        <f>$C19*K9</f>
        <v>6</v>
      </c>
    </row>
    <row r="38" spans="1:11">
      <c r="A38" t="s">
        <v>25</v>
      </c>
      <c r="B38">
        <f>$C20+B10</f>
        <v>7</v>
      </c>
      <c r="C38">
        <f>$C20+C10</f>
        <v>6</v>
      </c>
      <c r="D38">
        <f>$C20+D10</f>
        <v>5</v>
      </c>
      <c r="E38">
        <f>$C20+E10</f>
        <v>5</v>
      </c>
      <c r="F38">
        <f>$C20+F10</f>
        <v>4</v>
      </c>
      <c r="G38">
        <f>$C20+G10</f>
        <v>4</v>
      </c>
      <c r="H38">
        <f>$C20+H10</f>
        <v>3</v>
      </c>
      <c r="I38">
        <f>$C20+I10</f>
        <v>3</v>
      </c>
      <c r="J38">
        <f>$C20+J10</f>
        <v>2</v>
      </c>
      <c r="K38">
        <f>$C20+K10</f>
        <v>1</v>
      </c>
    </row>
    <row r="39" spans="1:11">
      <c r="A39" t="s">
        <v>26</v>
      </c>
      <c r="B39">
        <f>$C21+B11</f>
        <v>1</v>
      </c>
      <c r="C39">
        <f>$C21+C11</f>
        <v>2</v>
      </c>
      <c r="D39">
        <f>$C21+D11</f>
        <v>3</v>
      </c>
      <c r="E39">
        <f>$C21+E11</f>
        <v>3</v>
      </c>
      <c r="F39">
        <f>$C21+F11</f>
        <v>4</v>
      </c>
      <c r="G39">
        <f>$C21+G11</f>
        <v>4</v>
      </c>
      <c r="H39">
        <f>$C21+H11</f>
        <v>5</v>
      </c>
      <c r="I39">
        <f>$C21+I11</f>
        <v>5</v>
      </c>
      <c r="J39">
        <f>$C21+J11</f>
        <v>6</v>
      </c>
      <c r="K39">
        <f>$C21+K11</f>
        <v>7</v>
      </c>
    </row>
    <row r="40" spans="1:11">
      <c r="A40" t="s">
        <v>21</v>
      </c>
      <c r="B40">
        <f>CHOOSE(MIN(B38:B39)+1, 9, 72, 252, 504, 630)</f>
        <v>72</v>
      </c>
      <c r="C40">
        <f t="shared" ref="C40" si="14">CHOOSE(MIN(C38:C39)+1, 9, 72, 252, 504, 630)</f>
        <v>252</v>
      </c>
      <c r="D40">
        <f t="shared" ref="D40" si="15">CHOOSE(MIN(D38:D39)+1, 9, 72, 252, 504, 630)</f>
        <v>504</v>
      </c>
      <c r="E40">
        <f t="shared" ref="E40" si="16">CHOOSE(MIN(E38:E39)+1, 9, 72, 252, 504, 630)</f>
        <v>504</v>
      </c>
      <c r="F40">
        <f t="shared" ref="F40" si="17">CHOOSE(MIN(F38:F39)+1, 9, 72, 252, 504, 630)</f>
        <v>630</v>
      </c>
      <c r="G40">
        <f t="shared" ref="G40" si="18">CHOOSE(MIN(G38:G39)+1, 9, 72, 252, 504, 630)</f>
        <v>630</v>
      </c>
      <c r="H40">
        <f t="shared" ref="H40" si="19">CHOOSE(MIN(H38:H39)+1, 9, 72, 252, 504, 630)</f>
        <v>504</v>
      </c>
      <c r="I40">
        <f t="shared" ref="I40" si="20">CHOOSE(MIN(I38:I39)+1, 9, 72, 252, 504, 630)</f>
        <v>504</v>
      </c>
      <c r="J40">
        <f t="shared" ref="J40" si="21">CHOOSE(MIN(J38:J39)+1, 9, 72, 252, 504, 630)</f>
        <v>252</v>
      </c>
      <c r="K40">
        <f t="shared" ref="K40" si="22">CHOOSE(MIN(K38:K39)+1, 9, 72, 252, 504, 630)</f>
        <v>72</v>
      </c>
    </row>
    <row r="41" spans="1:11">
      <c r="A41" t="s">
        <v>28</v>
      </c>
      <c r="B41">
        <v>1</v>
      </c>
      <c r="C41">
        <v>1</v>
      </c>
      <c r="D41">
        <v>1</v>
      </c>
      <c r="E41">
        <v>3</v>
      </c>
      <c r="F41">
        <v>6</v>
      </c>
      <c r="G41">
        <v>2</v>
      </c>
      <c r="H41">
        <v>3</v>
      </c>
      <c r="I41">
        <v>1</v>
      </c>
      <c r="J41">
        <v>1</v>
      </c>
      <c r="K41">
        <v>1</v>
      </c>
    </row>
    <row r="42" spans="1:11">
      <c r="A42" t="s">
        <v>29</v>
      </c>
      <c r="B42">
        <f>B40/B37*B41</f>
        <v>12</v>
      </c>
      <c r="C42">
        <f t="shared" ref="C42" si="23">C40/C37*C41</f>
        <v>7</v>
      </c>
      <c r="D42">
        <f t="shared" ref="D42" si="24">D40/D37*D41</f>
        <v>14</v>
      </c>
      <c r="E42">
        <f t="shared" ref="E42" si="25">E40/E37*E41</f>
        <v>28</v>
      </c>
      <c r="F42">
        <f t="shared" ref="F42" si="26">F40/F37*F41</f>
        <v>35</v>
      </c>
      <c r="G42">
        <f t="shared" ref="G42" si="27">G40/G37*G41</f>
        <v>105</v>
      </c>
      <c r="H42">
        <f t="shared" ref="H42" si="28">H40/H37*H41</f>
        <v>28</v>
      </c>
      <c r="I42">
        <f t="shared" ref="I42" si="29">I40/I37*I41</f>
        <v>14</v>
      </c>
      <c r="J42">
        <f t="shared" ref="J42" si="30">J40/J37*J41</f>
        <v>7</v>
      </c>
      <c r="K42">
        <f t="shared" ref="K42" si="31">K40/K37*K41</f>
        <v>12</v>
      </c>
    </row>
    <row r="44" spans="1:11">
      <c r="B44" s="3" t="s">
        <v>20</v>
      </c>
    </row>
    <row r="45" spans="1:11">
      <c r="B45" t="s">
        <v>11</v>
      </c>
      <c r="C45" t="s">
        <v>11</v>
      </c>
      <c r="D45" t="s">
        <v>11</v>
      </c>
      <c r="E45" t="s">
        <v>12</v>
      </c>
      <c r="F45" t="s">
        <v>12</v>
      </c>
      <c r="G45" t="s">
        <v>11</v>
      </c>
      <c r="H45" t="s">
        <v>13</v>
      </c>
      <c r="I45" t="s">
        <v>12</v>
      </c>
      <c r="J45" t="s">
        <v>13</v>
      </c>
      <c r="K45" t="s">
        <v>14</v>
      </c>
    </row>
    <row r="46" spans="1:11">
      <c r="B46" t="s">
        <v>11</v>
      </c>
      <c r="C46" t="s">
        <v>12</v>
      </c>
      <c r="D46" t="s">
        <v>13</v>
      </c>
      <c r="E46" t="s">
        <v>12</v>
      </c>
      <c r="F46" t="s">
        <v>13</v>
      </c>
      <c r="G46" t="s">
        <v>14</v>
      </c>
      <c r="H46" t="s">
        <v>13</v>
      </c>
      <c r="I46" t="s">
        <v>14</v>
      </c>
      <c r="J46" t="s">
        <v>14</v>
      </c>
      <c r="K46" t="s">
        <v>14</v>
      </c>
    </row>
    <row r="47" spans="1:11">
      <c r="A47" t="s">
        <v>27</v>
      </c>
      <c r="B47">
        <f>$D19*B9</f>
        <v>3</v>
      </c>
      <c r="C47">
        <f>$D19*C9</f>
        <v>18</v>
      </c>
      <c r="D47">
        <f>$D19*D9</f>
        <v>18</v>
      </c>
      <c r="E47">
        <f>$D19*E9</f>
        <v>27</v>
      </c>
      <c r="F47">
        <f>$D19*F9</f>
        <v>54</v>
      </c>
      <c r="G47">
        <f>$D19*G9</f>
        <v>6</v>
      </c>
      <c r="H47">
        <f>$D19*H9</f>
        <v>27</v>
      </c>
      <c r="I47">
        <f>$D19*I9</f>
        <v>18</v>
      </c>
      <c r="J47">
        <f>$D19*J9</f>
        <v>18</v>
      </c>
      <c r="K47">
        <f>$D19*K9</f>
        <v>3</v>
      </c>
    </row>
    <row r="48" spans="1:11">
      <c r="A48" t="s">
        <v>25</v>
      </c>
      <c r="B48">
        <f>$D20+B10</f>
        <v>6</v>
      </c>
      <c r="C48">
        <f>$D20+C10</f>
        <v>5</v>
      </c>
      <c r="D48">
        <f>$D20+D10</f>
        <v>4</v>
      </c>
      <c r="E48">
        <f>$D20+E10</f>
        <v>4</v>
      </c>
      <c r="F48">
        <f>$D20+F10</f>
        <v>3</v>
      </c>
      <c r="G48">
        <f>$D20+G10</f>
        <v>3</v>
      </c>
      <c r="H48">
        <f>$D20+H10</f>
        <v>2</v>
      </c>
      <c r="I48">
        <f>$D20+I10</f>
        <v>2</v>
      </c>
      <c r="J48">
        <f>$D20+J10</f>
        <v>1</v>
      </c>
      <c r="K48">
        <f>$D20+K10</f>
        <v>0</v>
      </c>
    </row>
    <row r="49" spans="1:11">
      <c r="A49" t="s">
        <v>26</v>
      </c>
      <c r="B49">
        <f>$D21+B11</f>
        <v>2</v>
      </c>
      <c r="C49">
        <f>$D21+C11</f>
        <v>3</v>
      </c>
      <c r="D49">
        <f>$D21+D11</f>
        <v>4</v>
      </c>
      <c r="E49">
        <f>$D21+E11</f>
        <v>4</v>
      </c>
      <c r="F49">
        <f>$D21+F11</f>
        <v>5</v>
      </c>
      <c r="G49">
        <f>$D21+G11</f>
        <v>5</v>
      </c>
      <c r="H49">
        <f>$D21+H11</f>
        <v>6</v>
      </c>
      <c r="I49">
        <f>$D21+I11</f>
        <v>6</v>
      </c>
      <c r="J49">
        <f>$D21+J11</f>
        <v>7</v>
      </c>
      <c r="K49">
        <f>$D21+K11</f>
        <v>8</v>
      </c>
    </row>
    <row r="50" spans="1:11">
      <c r="A50" t="s">
        <v>21</v>
      </c>
      <c r="B50">
        <f>CHOOSE(MIN(B48:B49)+1, 9, 72, 252, 504, 630)</f>
        <v>252</v>
      </c>
      <c r="C50">
        <f t="shared" ref="C50:K50" si="32">CHOOSE(MIN(C48:C49)+1, 9, 72, 252, 504, 630)</f>
        <v>504</v>
      </c>
      <c r="D50">
        <f t="shared" si="32"/>
        <v>630</v>
      </c>
      <c r="E50">
        <f t="shared" si="32"/>
        <v>630</v>
      </c>
      <c r="F50">
        <f t="shared" si="32"/>
        <v>504</v>
      </c>
      <c r="G50">
        <f t="shared" si="32"/>
        <v>504</v>
      </c>
      <c r="H50">
        <f t="shared" si="32"/>
        <v>252</v>
      </c>
      <c r="I50">
        <f t="shared" si="32"/>
        <v>252</v>
      </c>
      <c r="J50">
        <f t="shared" si="32"/>
        <v>72</v>
      </c>
      <c r="K50">
        <f t="shared" si="32"/>
        <v>9</v>
      </c>
    </row>
    <row r="51" spans="1:11">
      <c r="A51" t="s">
        <v>28</v>
      </c>
      <c r="B51">
        <v>1</v>
      </c>
      <c r="C51">
        <v>1</v>
      </c>
      <c r="D51">
        <v>1</v>
      </c>
      <c r="E51">
        <v>3</v>
      </c>
      <c r="F51">
        <v>3</v>
      </c>
      <c r="G51">
        <v>1</v>
      </c>
      <c r="H51">
        <v>3</v>
      </c>
      <c r="I51">
        <v>1</v>
      </c>
      <c r="J51">
        <v>1</v>
      </c>
      <c r="K51">
        <v>1</v>
      </c>
    </row>
    <row r="52" spans="1:11">
      <c r="A52" t="s">
        <v>29</v>
      </c>
      <c r="B52">
        <f>B50/B47*B51</f>
        <v>84</v>
      </c>
      <c r="C52">
        <f t="shared" ref="C52" si="33">C50/C47*C51</f>
        <v>28</v>
      </c>
      <c r="D52">
        <f t="shared" ref="D52" si="34">D50/D47*D51</f>
        <v>35</v>
      </c>
      <c r="E52">
        <f t="shared" ref="E52" si="35">E50/E47*E51</f>
        <v>70</v>
      </c>
      <c r="F52">
        <f t="shared" ref="F52" si="36">F50/F47*F51</f>
        <v>28</v>
      </c>
      <c r="G52">
        <f t="shared" ref="G52" si="37">G50/G47*G51</f>
        <v>84</v>
      </c>
      <c r="H52">
        <f t="shared" ref="H52" si="38">H50/H47*H51</f>
        <v>28</v>
      </c>
      <c r="I52">
        <f t="shared" ref="I52" si="39">I50/I47*I51</f>
        <v>14</v>
      </c>
      <c r="J52">
        <f t="shared" ref="J52" si="40">J50/J47*J51</f>
        <v>4</v>
      </c>
      <c r="K52">
        <f t="shared" ref="K52" si="41">K50/K47*K51</f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Bezier</vt:lpstr>
      <vt:lpstr>Volume</vt:lpstr>
      <vt:lpstr>p0.x</vt:lpstr>
      <vt:lpstr>p0.y</vt:lpstr>
      <vt:lpstr>p1.x</vt:lpstr>
      <vt:lpstr>p1.y</vt:lpstr>
      <vt:lpstr>p2.x</vt:lpstr>
      <vt:lpstr>p2.y</vt:lpstr>
      <vt:lpstr>p3.x</vt:lpstr>
      <vt:lpstr>p3.y</vt:lpstr>
      <vt:lpstr>t_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Chris Wood</dc:creator>
  <cp:lastModifiedBy>Chris Wood</cp:lastModifiedBy>
  <dcterms:created xsi:type="dcterms:W3CDTF">2014-01-28T04:17:05Z</dcterms:created>
  <dcterms:modified xsi:type="dcterms:W3CDTF">2014-04-26T14:37:54Z</dcterms:modified>
</cp:coreProperties>
</file>