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6835" windowHeight="12585"/>
  </bookViews>
  <sheets>
    <sheet name="Tanks" sheetId="3" r:id="rId1"/>
    <sheet name="Circle" sheetId="1" r:id="rId2"/>
    <sheet name="Bezier" sheetId="2" r:id="rId3"/>
  </sheets>
  <definedNames>
    <definedName name="_p0">Bezier!$C$3:$D$3</definedName>
    <definedName name="_p1">Bezier!$C$4:$D$4</definedName>
    <definedName name="_p2">Bezier!$C$5:$D$5</definedName>
    <definedName name="_p3">Bezier!$C$6:$D$6</definedName>
    <definedName name="_t">Bezier!$B$23:$B$33</definedName>
    <definedName name="maxError">Circle!$C$5</definedName>
    <definedName name="p0">Bezier!$C$3:$D$3</definedName>
    <definedName name="subs">Circle!$C$2</definedName>
    <definedName name="thresh">Circle!$C$3</definedName>
  </definedNames>
  <calcPr calcId="125725"/>
</workbook>
</file>

<file path=xl/calcChain.xml><?xml version="1.0" encoding="utf-8"?>
<calcChain xmlns="http://schemas.openxmlformats.org/spreadsheetml/2006/main">
  <c r="Y29" i="3"/>
  <c r="Y30"/>
  <c r="Y28"/>
  <c r="R32"/>
  <c r="C28"/>
  <c r="R28" s="1"/>
  <c r="S28" s="1"/>
  <c r="R30"/>
  <c r="T30" s="1"/>
  <c r="R29"/>
  <c r="T29" s="1"/>
  <c r="V30"/>
  <c r="V29"/>
  <c r="V28"/>
  <c r="W4"/>
  <c r="X4"/>
  <c r="W5"/>
  <c r="X5"/>
  <c r="W6"/>
  <c r="X6"/>
  <c r="W7"/>
  <c r="X7"/>
  <c r="W8"/>
  <c r="X8"/>
  <c r="W9"/>
  <c r="X9"/>
  <c r="W10"/>
  <c r="X10"/>
  <c r="W11"/>
  <c r="X11"/>
  <c r="W12"/>
  <c r="X12"/>
  <c r="X3"/>
  <c r="W3"/>
  <c r="V4"/>
  <c r="V18"/>
  <c r="V17"/>
  <c r="V26"/>
  <c r="V25"/>
  <c r="V24"/>
  <c r="V23"/>
  <c r="V22"/>
  <c r="V15"/>
  <c r="V16"/>
  <c r="V14"/>
  <c r="V5"/>
  <c r="V6"/>
  <c r="V7"/>
  <c r="V8"/>
  <c r="V9"/>
  <c r="V10"/>
  <c r="V11"/>
  <c r="V12"/>
  <c r="V3"/>
  <c r="T22"/>
  <c r="R22"/>
  <c r="S22" s="1"/>
  <c r="S20"/>
  <c r="R20"/>
  <c r="C20"/>
  <c r="R16"/>
  <c r="S16" s="1"/>
  <c r="R15"/>
  <c r="T15" s="1"/>
  <c r="C14"/>
  <c r="R14" s="1"/>
  <c r="R3"/>
  <c r="T3" s="1"/>
  <c r="U12"/>
  <c r="S12"/>
  <c r="R12"/>
  <c r="T12" s="1"/>
  <c r="R9"/>
  <c r="S9" s="1"/>
  <c r="S11"/>
  <c r="U11"/>
  <c r="R11"/>
  <c r="T11" s="1"/>
  <c r="R10"/>
  <c r="T10" s="1"/>
  <c r="R8"/>
  <c r="S8" s="1"/>
  <c r="R5"/>
  <c r="S5" s="1"/>
  <c r="R7"/>
  <c r="U7" s="1"/>
  <c r="T6"/>
  <c r="U6"/>
  <c r="R6"/>
  <c r="S6" s="1"/>
  <c r="C23" i="2" a="1"/>
  <c r="C26" s="1"/>
  <c r="G23" a="1"/>
  <c r="G26" s="1"/>
  <c r="E23" a="1"/>
  <c r="E26" s="1"/>
  <c r="B12" i="1"/>
  <c r="C12" s="1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D11"/>
  <c r="C11"/>
  <c r="B11"/>
  <c r="S30" i="3" l="1"/>
  <c r="S29"/>
  <c r="T28"/>
  <c r="S14"/>
  <c r="T14"/>
  <c r="U10"/>
  <c r="U9"/>
  <c r="S10"/>
  <c r="T9"/>
  <c r="T16"/>
  <c r="S15"/>
  <c r="S3"/>
  <c r="U3"/>
  <c r="T8"/>
  <c r="U8"/>
  <c r="T5"/>
  <c r="U5"/>
  <c r="S7"/>
  <c r="T7"/>
  <c r="D30" i="2"/>
  <c r="D23"/>
  <c r="C24"/>
  <c r="D32"/>
  <c r="D28"/>
  <c r="D24"/>
  <c r="C23"/>
  <c r="D27"/>
  <c r="C28"/>
  <c r="C33"/>
  <c r="C29"/>
  <c r="C25"/>
  <c r="D26"/>
  <c r="C31"/>
  <c r="D31"/>
  <c r="C32"/>
  <c r="D33"/>
  <c r="D29"/>
  <c r="D25"/>
  <c r="C27"/>
  <c r="C30"/>
  <c r="H30"/>
  <c r="H27"/>
  <c r="G32"/>
  <c r="H24"/>
  <c r="G33"/>
  <c r="G29"/>
  <c r="G25"/>
  <c r="H26"/>
  <c r="G31"/>
  <c r="G27"/>
  <c r="H23"/>
  <c r="G28"/>
  <c r="H32"/>
  <c r="H33"/>
  <c r="H29"/>
  <c r="H25"/>
  <c r="G23"/>
  <c r="H31"/>
  <c r="G24"/>
  <c r="H28"/>
  <c r="G30"/>
  <c r="E31"/>
  <c r="F24"/>
  <c r="F26"/>
  <c r="E27"/>
  <c r="F27"/>
  <c r="E28"/>
  <c r="F28"/>
  <c r="E33"/>
  <c r="E29"/>
  <c r="E25"/>
  <c r="F30"/>
  <c r="F23"/>
  <c r="E32"/>
  <c r="F32"/>
  <c r="F33"/>
  <c r="F29"/>
  <c r="F25"/>
  <c r="E23"/>
  <c r="F31"/>
  <c r="E24"/>
  <c r="E30"/>
  <c r="D13" i="1"/>
  <c r="C14" s="1"/>
  <c r="D12"/>
  <c r="D7" s="1"/>
  <c r="C7"/>
  <c r="B8"/>
  <c r="C13" l="1"/>
  <c r="D15" s="1"/>
  <c r="C8"/>
  <c r="C5" s="1"/>
  <c r="C4" s="1"/>
  <c r="D8"/>
  <c r="D14" l="1"/>
  <c r="C15" s="1"/>
  <c r="C16" l="1"/>
  <c r="D17" s="1"/>
  <c r="D16"/>
  <c r="C18" s="1"/>
  <c r="C17" l="1"/>
  <c r="D18" l="1"/>
  <c r="D19"/>
  <c r="D20"/>
  <c r="C21" l="1"/>
  <c r="C19"/>
  <c r="D21" s="1"/>
  <c r="C20"/>
  <c r="C22"/>
  <c r="D22" l="1"/>
  <c r="C23"/>
  <c r="D24" s="1"/>
  <c r="D23"/>
  <c r="C24" l="1"/>
  <c r="C25"/>
  <c r="D25" l="1"/>
  <c r="D26"/>
  <c r="C27" l="1"/>
  <c r="C26"/>
  <c r="D28" s="1"/>
  <c r="D27" l="1"/>
  <c r="C29" s="1"/>
  <c r="C28" l="1"/>
  <c r="D30" s="1"/>
  <c r="D29" l="1"/>
  <c r="C31" s="1"/>
  <c r="C30" l="1"/>
  <c r="D32" s="1"/>
  <c r="D31" l="1"/>
  <c r="C33" s="1"/>
  <c r="C32" l="1"/>
  <c r="D34" s="1"/>
  <c r="D33" l="1"/>
  <c r="C35" s="1"/>
  <c r="C34" l="1"/>
  <c r="D36" s="1"/>
  <c r="D35" l="1"/>
  <c r="C37" s="1"/>
  <c r="C36" l="1"/>
  <c r="D38" s="1"/>
  <c r="D37" l="1"/>
  <c r="C39" s="1"/>
  <c r="C38" l="1"/>
  <c r="D40" s="1"/>
  <c r="D39" l="1"/>
  <c r="C41" s="1"/>
  <c r="C40" l="1"/>
  <c r="D42" s="1"/>
  <c r="D41" l="1"/>
  <c r="C43" s="1"/>
  <c r="C42" l="1"/>
  <c r="D44" s="1"/>
  <c r="D43" l="1"/>
  <c r="C45" s="1"/>
  <c r="C44" l="1"/>
  <c r="D46" s="1"/>
  <c r="D45" l="1"/>
  <c r="C47" s="1"/>
  <c r="C46" l="1"/>
  <c r="D48" s="1"/>
  <c r="D47" l="1"/>
  <c r="C49" s="1"/>
  <c r="D50" l="1"/>
  <c r="C48"/>
  <c r="C51" l="1"/>
  <c r="D49"/>
  <c r="C50" s="1"/>
  <c r="D51" s="1"/>
</calcChain>
</file>

<file path=xl/comments1.xml><?xml version="1.0" encoding="utf-8"?>
<comments xmlns="http://schemas.openxmlformats.org/spreadsheetml/2006/main">
  <authors>
    <author>Chris Wood</author>
  </authors>
  <commentList>
    <comment ref="A2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Number of subdivisions of a quarter circle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Subdivision threshold, maximum tolerable error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 xml:space="preserve">Chris Wood:
</t>
        </r>
        <r>
          <rPr>
            <sz val="9"/>
            <color indexed="81"/>
            <rFont val="Tahoma"/>
            <family val="2"/>
          </rPr>
          <t>Calculated maximum diameter circle where the max error equals the threshold</t>
        </r>
      </text>
    </comment>
    <comment ref="A5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Distance between the midpoint and calc points</t>
        </r>
      </text>
    </comment>
    <comment ref="A7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Midpoint of p1 and p2</t>
        </r>
      </text>
    </comment>
    <comment ref="A8" authorId="0">
      <text>
        <r>
          <rPr>
            <b/>
            <sz val="9"/>
            <color indexed="81"/>
            <rFont val="Tahoma"/>
            <charset val="1"/>
          </rPr>
          <t>Chris Wood:</t>
        </r>
        <r>
          <rPr>
            <sz val="9"/>
            <color indexed="81"/>
            <rFont val="Tahoma"/>
            <charset val="1"/>
          </rPr>
          <t xml:space="preserve">
Where the point on circle would be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Chris Wood:</t>
        </r>
        <r>
          <rPr>
            <sz val="9"/>
            <color indexed="81"/>
            <rFont val="Tahoma"/>
            <family val="2"/>
          </rPr>
          <t xml:space="preserve">
Fraction of a circle. 
Eg: 2pi = 1.</t>
        </r>
      </text>
    </comment>
  </commentList>
</comments>
</file>

<file path=xl/sharedStrings.xml><?xml version="1.0" encoding="utf-8"?>
<sst xmlns="http://schemas.openxmlformats.org/spreadsheetml/2006/main" count="99" uniqueCount="83">
  <si>
    <t>Num</t>
  </si>
  <si>
    <t>Frac</t>
  </si>
  <si>
    <t>sin</t>
  </si>
  <si>
    <t>cos</t>
  </si>
  <si>
    <t>mid</t>
  </si>
  <si>
    <t>calc</t>
  </si>
  <si>
    <t>P1</t>
  </si>
  <si>
    <t>x</t>
  </si>
  <si>
    <t>y</t>
  </si>
  <si>
    <t>P2</t>
  </si>
  <si>
    <t>t</t>
  </si>
  <si>
    <t>B(t)</t>
  </si>
  <si>
    <t>B'(t)</t>
  </si>
  <si>
    <t>P0</t>
  </si>
  <si>
    <t>P3</t>
  </si>
  <si>
    <t>B''(t)</t>
  </si>
  <si>
    <t>Subdiv Threshold</t>
  </si>
  <si>
    <t>diff</t>
  </si>
  <si>
    <t>Subdivisions</t>
  </si>
  <si>
    <t>Max Diameter</t>
  </si>
  <si>
    <t>dia</t>
  </si>
  <si>
    <t>Len</t>
  </si>
  <si>
    <t>Liq</t>
  </si>
  <si>
    <t>Ox</t>
  </si>
  <si>
    <t>Vol</t>
  </si>
  <si>
    <t>Mass</t>
  </si>
  <si>
    <t>Dens</t>
  </si>
  <si>
    <t>LqDens</t>
  </si>
  <si>
    <t>OxDens</t>
  </si>
  <si>
    <t>FL-T400</t>
  </si>
  <si>
    <t>FL-T200</t>
  </si>
  <si>
    <t>FL-T100</t>
  </si>
  <si>
    <t>FL-T800</t>
  </si>
  <si>
    <t>X200-16</t>
  </si>
  <si>
    <t>X200-32</t>
  </si>
  <si>
    <t>X200-8</t>
  </si>
  <si>
    <t>Jumbo-64</t>
  </si>
  <si>
    <t>Oscar-B</t>
  </si>
  <si>
    <t>tech</t>
  </si>
  <si>
    <t>start</t>
  </si>
  <si>
    <t>basicRocketry</t>
  </si>
  <si>
    <t>advRocketry</t>
  </si>
  <si>
    <t>heavyRocketry</t>
  </si>
  <si>
    <t>heavierRocketry</t>
  </si>
  <si>
    <t>veryHeavyRocketry</t>
  </si>
  <si>
    <t>advConstruction</t>
  </si>
  <si>
    <t>precisionEngineering</t>
  </si>
  <si>
    <t>FL-R25</t>
  </si>
  <si>
    <t>fuelSystems</t>
  </si>
  <si>
    <t>FL-R1</t>
  </si>
  <si>
    <t>largeControl</t>
  </si>
  <si>
    <t>FL-R10</t>
  </si>
  <si>
    <t>Structural Fuselage</t>
  </si>
  <si>
    <t>Mk1 Fuselage</t>
  </si>
  <si>
    <t>aerodynamicSystems</t>
  </si>
  <si>
    <t>UnitsPerT</t>
  </si>
  <si>
    <t>Mk2</t>
  </si>
  <si>
    <t>supersonicFlight</t>
  </si>
  <si>
    <t>Mk2-&gt;Mk1</t>
  </si>
  <si>
    <t>Mk3</t>
  </si>
  <si>
    <t>heavyAerodynamics</t>
  </si>
  <si>
    <t>Mk3-&gt;Mk2</t>
  </si>
  <si>
    <t>Stratus-V</t>
  </si>
  <si>
    <t>Stratus-V Cyl</t>
  </si>
  <si>
    <t>specializedControl</t>
  </si>
  <si>
    <t>Toroidal</t>
  </si>
  <si>
    <t>LiqPerT</t>
  </si>
  <si>
    <t>OxPerT</t>
  </si>
  <si>
    <t>RT-10</t>
  </si>
  <si>
    <t>BACC</t>
  </si>
  <si>
    <t>generalRocketry</t>
  </si>
  <si>
    <t>Sepatron</t>
  </si>
  <si>
    <t>ang</t>
  </si>
  <si>
    <t>max</t>
  </si>
  <si>
    <t>min</t>
  </si>
  <si>
    <t>Drag</t>
  </si>
  <si>
    <t>crash</t>
  </si>
  <si>
    <t>thrust</t>
  </si>
  <si>
    <t>heat</t>
  </si>
  <si>
    <t>force</t>
  </si>
  <si>
    <t>torque</t>
  </si>
  <si>
    <t>Break</t>
  </si>
  <si>
    <t>heat/thrust</t>
  </si>
</sst>
</file>

<file path=xl/styles.xml><?xml version="1.0" encoding="utf-8"?>
<styleSheet xmlns="http://schemas.openxmlformats.org/spreadsheetml/2006/main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2" borderId="1" xfId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Bezier!$C$23:$C$33</c:f>
              <c:numCache>
                <c:formatCode>General</c:formatCode>
                <c:ptCount val="11"/>
                <c:pt idx="0">
                  <c:v>0</c:v>
                </c:pt>
                <c:pt idx="1">
                  <c:v>0.14950000000000002</c:v>
                </c:pt>
                <c:pt idx="2">
                  <c:v>0.2960000000000001</c:v>
                </c:pt>
                <c:pt idx="3">
                  <c:v>0.43649999999999994</c:v>
                </c:pt>
                <c:pt idx="4">
                  <c:v>0.56800000000000006</c:v>
                </c:pt>
                <c:pt idx="5">
                  <c:v>0.6875</c:v>
                </c:pt>
                <c:pt idx="6">
                  <c:v>0.79200000000000004</c:v>
                </c:pt>
                <c:pt idx="7">
                  <c:v>0.87849999999999984</c:v>
                </c:pt>
                <c:pt idx="8">
                  <c:v>0.94400000000000017</c:v>
                </c:pt>
                <c:pt idx="9">
                  <c:v>0.98550000000000004</c:v>
                </c:pt>
                <c:pt idx="10">
                  <c:v>1</c:v>
                </c:pt>
              </c:numCache>
            </c:numRef>
          </c:xVal>
          <c:yVal>
            <c:numRef>
              <c:f>Bezier!$D$23:$D$33</c:f>
              <c:numCache>
                <c:formatCode>General</c:formatCode>
                <c:ptCount val="11"/>
                <c:pt idx="0">
                  <c:v>1</c:v>
                </c:pt>
                <c:pt idx="1">
                  <c:v>0.89150000000000007</c:v>
                </c:pt>
                <c:pt idx="2">
                  <c:v>0.80400000000000016</c:v>
                </c:pt>
                <c:pt idx="3">
                  <c:v>0.73449999999999982</c:v>
                </c:pt>
                <c:pt idx="4">
                  <c:v>0.68000000000000016</c:v>
                </c:pt>
                <c:pt idx="5">
                  <c:v>0.63749999999999996</c:v>
                </c:pt>
                <c:pt idx="6">
                  <c:v>0.60400000000000009</c:v>
                </c:pt>
                <c:pt idx="7">
                  <c:v>0.57650000000000001</c:v>
                </c:pt>
                <c:pt idx="8">
                  <c:v>0.55200000000000005</c:v>
                </c:pt>
                <c:pt idx="9">
                  <c:v>0.52750000000000008</c:v>
                </c:pt>
                <c:pt idx="10">
                  <c:v>0.5</c:v>
                </c:pt>
              </c:numCache>
            </c:numRef>
          </c:yVal>
        </c:ser>
        <c:ser>
          <c:idx val="1"/>
          <c:order val="1"/>
          <c:tx>
            <c:v>p1</c:v>
          </c:tx>
          <c:spPr>
            <a:ln w="3175">
              <a:solidFill>
                <a:srgbClr val="C0504D"/>
              </a:solidFill>
              <a:tailEnd type="arrow"/>
            </a:ln>
          </c:spPr>
          <c:marker>
            <c:symbol val="none"/>
          </c:marker>
          <c:xVal>
            <c:numRef>
              <c:f>Bezier!$C$3:$C$4</c:f>
              <c:numCache>
                <c:formatCode>General</c:formatCode>
                <c:ptCount val="2"/>
                <c:pt idx="0">
                  <c:v>0</c:v>
                </c:pt>
                <c:pt idx="1">
                  <c:v>0.5</c:v>
                </c:pt>
              </c:numCache>
            </c:numRef>
          </c:xVal>
          <c:yVal>
            <c:numRef>
              <c:f>Bezier!$D$3:$D$4</c:f>
              <c:numCache>
                <c:formatCode>General</c:formatCode>
                <c:ptCount val="2"/>
                <c:pt idx="0">
                  <c:v>1</c:v>
                </c:pt>
                <c:pt idx="1">
                  <c:v>0.6</c:v>
                </c:pt>
              </c:numCache>
            </c:numRef>
          </c:yVal>
        </c:ser>
        <c:ser>
          <c:idx val="2"/>
          <c:order val="2"/>
          <c:tx>
            <c:v>p2</c:v>
          </c:tx>
          <c:spPr>
            <a:ln w="6350">
              <a:solidFill>
                <a:schemeClr val="accent2"/>
              </a:solidFill>
              <a:headEnd type="arrow"/>
            </a:ln>
          </c:spPr>
          <c:marker>
            <c:symbol val="none"/>
          </c:marker>
          <c:xVal>
            <c:numRef>
              <c:f>Bezier!$C$5:$C$6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xVal>
          <c:yVal>
            <c:numRef>
              <c:f>Bezier!$D$5:$D$6</c:f>
              <c:numCache>
                <c:formatCode>General</c:formatCode>
                <c:ptCount val="2"/>
                <c:pt idx="0">
                  <c:v>0.6</c:v>
                </c:pt>
                <c:pt idx="1">
                  <c:v>0.5</c:v>
                </c:pt>
              </c:numCache>
            </c:numRef>
          </c:yVal>
        </c:ser>
        <c:axId val="140557696"/>
        <c:axId val="140563584"/>
      </c:scatterChart>
      <c:valAx>
        <c:axId val="140557696"/>
        <c:scaling>
          <c:orientation val="minMax"/>
          <c:max val="1"/>
          <c:min val="0"/>
        </c:scaling>
        <c:axPos val="b"/>
        <c:numFmt formatCode="General" sourceLinked="1"/>
        <c:tickLblPos val="nextTo"/>
        <c:crossAx val="140563584"/>
        <c:crosses val="autoZero"/>
        <c:crossBetween val="midCat"/>
        <c:majorUnit val="0.2"/>
      </c:valAx>
      <c:valAx>
        <c:axId val="140563584"/>
        <c:scaling>
          <c:orientation val="minMax"/>
          <c:max val="1"/>
          <c:min val="0"/>
        </c:scaling>
        <c:axPos val="l"/>
        <c:numFmt formatCode="General" sourceLinked="1"/>
        <c:tickLblPos val="nextTo"/>
        <c:crossAx val="140557696"/>
        <c:crosses val="autoZero"/>
        <c:crossBetween val="midCat"/>
        <c:majorUnit val="0.2"/>
        <c:minorUnit val="1.0000000000000005E-2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Bezier!$E$23:$E$33</c:f>
              <c:numCache>
                <c:formatCode>General</c:formatCode>
                <c:ptCount val="11"/>
                <c:pt idx="0">
                  <c:v>1.5</c:v>
                </c:pt>
                <c:pt idx="1">
                  <c:v>1.4850000000000001</c:v>
                </c:pt>
                <c:pt idx="2">
                  <c:v>1.4400000000000004</c:v>
                </c:pt>
                <c:pt idx="3">
                  <c:v>1.3649999999999998</c:v>
                </c:pt>
                <c:pt idx="4">
                  <c:v>1.26</c:v>
                </c:pt>
                <c:pt idx="5">
                  <c:v>1.125</c:v>
                </c:pt>
                <c:pt idx="6">
                  <c:v>0.96000000000000019</c:v>
                </c:pt>
                <c:pt idx="7">
                  <c:v>0.76500000000000001</c:v>
                </c:pt>
                <c:pt idx="8">
                  <c:v>0.53999999999999992</c:v>
                </c:pt>
                <c:pt idx="9">
                  <c:v>0.28499999999999998</c:v>
                </c:pt>
                <c:pt idx="10">
                  <c:v>0</c:v>
                </c:pt>
              </c:numCache>
            </c:numRef>
          </c:xVal>
          <c:yVal>
            <c:numRef>
              <c:f>Bezier!$F$23:$F$33</c:f>
              <c:numCache>
                <c:formatCode>General</c:formatCode>
                <c:ptCount val="11"/>
                <c:pt idx="0">
                  <c:v>-1.2000000000000002</c:v>
                </c:pt>
                <c:pt idx="1">
                  <c:v>-0.97500000000000009</c:v>
                </c:pt>
                <c:pt idx="2">
                  <c:v>-0.78000000000000025</c:v>
                </c:pt>
                <c:pt idx="3">
                  <c:v>-0.61499999999999999</c:v>
                </c:pt>
                <c:pt idx="4">
                  <c:v>-0.48000000000000004</c:v>
                </c:pt>
                <c:pt idx="5">
                  <c:v>-0.375</c:v>
                </c:pt>
                <c:pt idx="6">
                  <c:v>-0.30000000000000004</c:v>
                </c:pt>
                <c:pt idx="7">
                  <c:v>-0.255</c:v>
                </c:pt>
                <c:pt idx="8">
                  <c:v>-0.24</c:v>
                </c:pt>
                <c:pt idx="9">
                  <c:v>-0.25499999999999995</c:v>
                </c:pt>
                <c:pt idx="10">
                  <c:v>-0.29999999999999993</c:v>
                </c:pt>
              </c:numCache>
            </c:numRef>
          </c:yVal>
        </c:ser>
        <c:axId val="151531520"/>
        <c:axId val="151533056"/>
      </c:scatterChart>
      <c:valAx>
        <c:axId val="151531520"/>
        <c:scaling>
          <c:orientation val="minMax"/>
        </c:scaling>
        <c:axPos val="b"/>
        <c:numFmt formatCode="General" sourceLinked="1"/>
        <c:tickLblPos val="nextTo"/>
        <c:crossAx val="151533056"/>
        <c:crosses val="autoZero"/>
        <c:crossBetween val="midCat"/>
      </c:valAx>
      <c:valAx>
        <c:axId val="151533056"/>
        <c:scaling>
          <c:orientation val="minMax"/>
        </c:scaling>
        <c:axPos val="l"/>
        <c:majorGridlines/>
        <c:numFmt formatCode="General" sourceLinked="1"/>
        <c:tickLblPos val="nextTo"/>
        <c:crossAx val="15153152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xVal>
            <c:numRef>
              <c:f>Bezier!$G$23:$G$33</c:f>
              <c:numCache>
                <c:formatCode>General</c:formatCode>
                <c:ptCount val="11"/>
                <c:pt idx="0">
                  <c:v>0</c:v>
                </c:pt>
                <c:pt idx="1">
                  <c:v>-0.30000000000000004</c:v>
                </c:pt>
                <c:pt idx="2">
                  <c:v>-0.60000000000000009</c:v>
                </c:pt>
                <c:pt idx="3">
                  <c:v>-0.89999999999999991</c:v>
                </c:pt>
                <c:pt idx="4">
                  <c:v>-1.2000000000000002</c:v>
                </c:pt>
                <c:pt idx="5">
                  <c:v>-1.5</c:v>
                </c:pt>
                <c:pt idx="6">
                  <c:v>-1.7999999999999998</c:v>
                </c:pt>
                <c:pt idx="7">
                  <c:v>-2.0999999999999996</c:v>
                </c:pt>
                <c:pt idx="8">
                  <c:v>-2.4000000000000004</c:v>
                </c:pt>
                <c:pt idx="9">
                  <c:v>-2.7</c:v>
                </c:pt>
                <c:pt idx="10">
                  <c:v>-3</c:v>
                </c:pt>
              </c:numCache>
            </c:numRef>
          </c:xVal>
          <c:yVal>
            <c:numRef>
              <c:f>Bezier!$H$23:$H$33</c:f>
              <c:numCache>
                <c:formatCode>General</c:formatCode>
                <c:ptCount val="11"/>
                <c:pt idx="0">
                  <c:v>2.4000000000000004</c:v>
                </c:pt>
                <c:pt idx="1">
                  <c:v>2.1</c:v>
                </c:pt>
                <c:pt idx="2">
                  <c:v>1.8000000000000003</c:v>
                </c:pt>
                <c:pt idx="3">
                  <c:v>1.4999999999999998</c:v>
                </c:pt>
                <c:pt idx="4">
                  <c:v>1.2</c:v>
                </c:pt>
                <c:pt idx="5">
                  <c:v>0.90000000000000024</c:v>
                </c:pt>
                <c:pt idx="6">
                  <c:v>0.60000000000000031</c:v>
                </c:pt>
                <c:pt idx="7">
                  <c:v>0.30000000000000038</c:v>
                </c:pt>
                <c:pt idx="8">
                  <c:v>-5.5511151231257827E-17</c:v>
                </c:pt>
                <c:pt idx="9">
                  <c:v>-0.29999999999999993</c:v>
                </c:pt>
                <c:pt idx="10">
                  <c:v>-0.59999999999999987</c:v>
                </c:pt>
              </c:numCache>
            </c:numRef>
          </c:yVal>
        </c:ser>
        <c:axId val="151556480"/>
        <c:axId val="151558016"/>
      </c:scatterChart>
      <c:valAx>
        <c:axId val="151556480"/>
        <c:scaling>
          <c:orientation val="minMax"/>
        </c:scaling>
        <c:axPos val="b"/>
        <c:numFmt formatCode="General" sourceLinked="1"/>
        <c:tickLblPos val="nextTo"/>
        <c:crossAx val="151558016"/>
        <c:crosses val="autoZero"/>
        <c:crossBetween val="midCat"/>
      </c:valAx>
      <c:valAx>
        <c:axId val="151558016"/>
        <c:scaling>
          <c:orientation val="minMax"/>
        </c:scaling>
        <c:axPos val="l"/>
        <c:majorGridlines/>
        <c:numFmt formatCode="General" sourceLinked="1"/>
        <c:tickLblPos val="nextTo"/>
        <c:crossAx val="151556480"/>
        <c:crosses val="autoZero"/>
        <c:crossBetween val="midCat"/>
      </c:valAx>
    </c:plotArea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76200</xdr:rowOff>
    </xdr:from>
    <xdr:to>
      <xdr:col>10</xdr:col>
      <xdr:colOff>171450</xdr:colOff>
      <xdr:row>16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0</xdr:row>
      <xdr:rowOff>104774</xdr:rowOff>
    </xdr:from>
    <xdr:to>
      <xdr:col>16</xdr:col>
      <xdr:colOff>419100</xdr:colOff>
      <xdr:row>17</xdr:row>
      <xdr:rowOff>38099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47625</xdr:colOff>
      <xdr:row>19</xdr:row>
      <xdr:rowOff>95250</xdr:rowOff>
    </xdr:from>
    <xdr:to>
      <xdr:col>16</xdr:col>
      <xdr:colOff>438150</xdr:colOff>
      <xdr:row>33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topLeftCell="A4" workbookViewId="0">
      <selection activeCell="O36" sqref="O36:O37"/>
    </sheetView>
  </sheetViews>
  <sheetFormatPr defaultRowHeight="15"/>
  <cols>
    <col min="1" max="1" width="18.140625" bestFit="1" customWidth="1"/>
    <col min="7" max="7" width="20" bestFit="1" customWidth="1"/>
  </cols>
  <sheetData>
    <row r="1" spans="1:25">
      <c r="H1" s="5" t="s">
        <v>75</v>
      </c>
      <c r="I1" s="5"/>
      <c r="J1" s="5"/>
      <c r="L1" s="5" t="s">
        <v>81</v>
      </c>
      <c r="M1" s="5"/>
    </row>
    <row r="2" spans="1:25">
      <c r="B2" t="s">
        <v>20</v>
      </c>
      <c r="C2" t="s">
        <v>21</v>
      </c>
      <c r="D2" t="s">
        <v>25</v>
      </c>
      <c r="E2" t="s">
        <v>22</v>
      </c>
      <c r="F2" t="s">
        <v>23</v>
      </c>
      <c r="G2" t="s">
        <v>38</v>
      </c>
      <c r="H2" t="s">
        <v>73</v>
      </c>
      <c r="I2" t="s">
        <v>74</v>
      </c>
      <c r="J2" t="s">
        <v>72</v>
      </c>
      <c r="K2" t="s">
        <v>76</v>
      </c>
      <c r="L2" t="s">
        <v>79</v>
      </c>
      <c r="M2" t="s">
        <v>80</v>
      </c>
      <c r="N2" t="s">
        <v>77</v>
      </c>
      <c r="O2" t="s">
        <v>78</v>
      </c>
      <c r="P2" t="s">
        <v>73</v>
      </c>
      <c r="R2" t="s">
        <v>24</v>
      </c>
      <c r="S2" t="s">
        <v>26</v>
      </c>
      <c r="T2" t="s">
        <v>27</v>
      </c>
      <c r="U2" t="s">
        <v>28</v>
      </c>
      <c r="V2" t="s">
        <v>55</v>
      </c>
      <c r="W2" t="s">
        <v>66</v>
      </c>
      <c r="X2" t="s">
        <v>67</v>
      </c>
      <c r="Y2" t="s">
        <v>82</v>
      </c>
    </row>
    <row r="3" spans="1:25">
      <c r="A3" t="s">
        <v>37</v>
      </c>
      <c r="B3">
        <v>0.625</v>
      </c>
      <c r="C3">
        <v>0.34854740000000001</v>
      </c>
      <c r="D3">
        <v>1.4999999999999999E-2</v>
      </c>
      <c r="E3">
        <v>5.7350000000000003</v>
      </c>
      <c r="F3">
        <v>7</v>
      </c>
      <c r="G3" t="s">
        <v>46</v>
      </c>
      <c r="H3">
        <v>0.2</v>
      </c>
      <c r="I3">
        <v>0.15</v>
      </c>
      <c r="J3">
        <v>2</v>
      </c>
      <c r="K3">
        <v>6</v>
      </c>
      <c r="L3">
        <v>50</v>
      </c>
      <c r="M3">
        <v>50</v>
      </c>
      <c r="P3">
        <v>2900</v>
      </c>
      <c r="R3">
        <f t="shared" ref="R3:R12" si="0">C3*PI()*B3^2*0.25</f>
        <v>0.10693300305349834</v>
      </c>
      <c r="S3">
        <f>D3/$R3</f>
        <v>0.1402747474743184</v>
      </c>
      <c r="T3">
        <f>E3/$R3</f>
        <v>53.631711784347743</v>
      </c>
      <c r="U3">
        <f>F3/$R3</f>
        <v>65.4615488213486</v>
      </c>
      <c r="V3">
        <f>SUM(E3:F3)/D3</f>
        <v>849</v>
      </c>
      <c r="W3">
        <f>E3/D3</f>
        <v>382.33333333333337</v>
      </c>
      <c r="X3">
        <f>F3/D3</f>
        <v>466.66666666666669</v>
      </c>
    </row>
    <row r="4" spans="1:25">
      <c r="A4" t="s">
        <v>65</v>
      </c>
      <c r="D4">
        <v>2.5000000000000001E-2</v>
      </c>
      <c r="E4">
        <v>10</v>
      </c>
      <c r="F4">
        <v>12.2</v>
      </c>
      <c r="G4" t="s">
        <v>46</v>
      </c>
      <c r="V4">
        <f>SUM(E4:F4)/D4</f>
        <v>887.99999999999989</v>
      </c>
      <c r="W4">
        <f t="shared" ref="W4:W12" si="1">E4/D4</f>
        <v>400</v>
      </c>
      <c r="X4">
        <f t="shared" ref="X4:X12" si="2">F4/D4</f>
        <v>487.99999999999994</v>
      </c>
    </row>
    <row r="5" spans="1:25">
      <c r="A5" t="s">
        <v>31</v>
      </c>
      <c r="B5">
        <v>1.25</v>
      </c>
      <c r="C5">
        <v>0.78125</v>
      </c>
      <c r="D5">
        <v>6.25E-2</v>
      </c>
      <c r="E5">
        <v>45</v>
      </c>
      <c r="F5">
        <v>55</v>
      </c>
      <c r="G5" t="s">
        <v>40</v>
      </c>
      <c r="H5">
        <v>0.2</v>
      </c>
      <c r="I5">
        <v>0.2</v>
      </c>
      <c r="J5">
        <v>2</v>
      </c>
      <c r="K5">
        <v>6</v>
      </c>
      <c r="L5">
        <v>50</v>
      </c>
      <c r="M5">
        <v>50</v>
      </c>
      <c r="P5">
        <v>2900</v>
      </c>
      <c r="R5">
        <f t="shared" si="0"/>
        <v>0.95873799242852575</v>
      </c>
      <c r="S5">
        <f>D5/$R5</f>
        <v>6.518986469044033E-2</v>
      </c>
      <c r="T5">
        <f>E5/$R5</f>
        <v>46.936702577117039</v>
      </c>
      <c r="U5">
        <f>F5/$R5</f>
        <v>57.367080927587487</v>
      </c>
      <c r="V5">
        <f t="shared" ref="V5:V18" si="3">SUM(E5:F5)/D5</f>
        <v>1600</v>
      </c>
      <c r="W5">
        <f t="shared" si="1"/>
        <v>720</v>
      </c>
      <c r="X5">
        <f t="shared" si="2"/>
        <v>880</v>
      </c>
    </row>
    <row r="6" spans="1:25">
      <c r="A6" t="s">
        <v>30</v>
      </c>
      <c r="B6">
        <v>1.25</v>
      </c>
      <c r="C6">
        <v>1.1105</v>
      </c>
      <c r="D6">
        <v>0.125</v>
      </c>
      <c r="E6">
        <v>90</v>
      </c>
      <c r="F6">
        <v>110</v>
      </c>
      <c r="G6" t="s">
        <v>39</v>
      </c>
      <c r="H6">
        <v>0.3</v>
      </c>
      <c r="I6">
        <v>0.2</v>
      </c>
      <c r="J6">
        <v>2</v>
      </c>
      <c r="K6">
        <v>6</v>
      </c>
      <c r="L6">
        <v>50</v>
      </c>
      <c r="M6">
        <v>50</v>
      </c>
      <c r="P6">
        <v>2900</v>
      </c>
      <c r="R6">
        <f t="shared" si="0"/>
        <v>1.3627885319576036</v>
      </c>
      <c r="S6">
        <f>D6/$R6</f>
        <v>9.1723695253321039E-2</v>
      </c>
      <c r="T6">
        <f>E6/$R6</f>
        <v>66.041060582391154</v>
      </c>
      <c r="U6">
        <f>F6/$R6</f>
        <v>80.716851822922521</v>
      </c>
      <c r="V6">
        <f t="shared" si="3"/>
        <v>1600</v>
      </c>
      <c r="W6">
        <f t="shared" si="1"/>
        <v>720</v>
      </c>
      <c r="X6">
        <f t="shared" si="2"/>
        <v>880</v>
      </c>
    </row>
    <row r="7" spans="1:25">
      <c r="A7" t="s">
        <v>29</v>
      </c>
      <c r="B7">
        <v>1.25</v>
      </c>
      <c r="C7">
        <v>1.87819</v>
      </c>
      <c r="D7">
        <v>0.25</v>
      </c>
      <c r="E7">
        <v>180</v>
      </c>
      <c r="F7">
        <v>220</v>
      </c>
      <c r="G7" t="s">
        <v>40</v>
      </c>
      <c r="H7">
        <v>0.3</v>
      </c>
      <c r="I7">
        <v>0.2</v>
      </c>
      <c r="J7">
        <v>2</v>
      </c>
      <c r="K7">
        <v>6</v>
      </c>
      <c r="L7">
        <v>50</v>
      </c>
      <c r="M7">
        <v>50</v>
      </c>
      <c r="P7">
        <v>2900</v>
      </c>
      <c r="R7">
        <f t="shared" si="0"/>
        <v>2.304885900799146</v>
      </c>
      <c r="S7">
        <f t="shared" ref="S7:S12" si="4">D7/$R7</f>
        <v>0.10846523895752082</v>
      </c>
      <c r="T7">
        <f>E7/$R7</f>
        <v>78.094972049414991</v>
      </c>
      <c r="U7">
        <f>F7/$R7</f>
        <v>95.449410282618317</v>
      </c>
      <c r="V7">
        <f t="shared" si="3"/>
        <v>1600</v>
      </c>
      <c r="W7">
        <f t="shared" si="1"/>
        <v>720</v>
      </c>
      <c r="X7">
        <f t="shared" si="2"/>
        <v>880</v>
      </c>
    </row>
    <row r="8" spans="1:25">
      <c r="A8" t="s">
        <v>32</v>
      </c>
      <c r="B8">
        <v>1.25</v>
      </c>
      <c r="C8">
        <v>3.75</v>
      </c>
      <c r="D8">
        <v>0.5</v>
      </c>
      <c r="E8">
        <v>360</v>
      </c>
      <c r="F8">
        <v>440</v>
      </c>
      <c r="G8" t="s">
        <v>41</v>
      </c>
      <c r="H8">
        <v>0.3</v>
      </c>
      <c r="I8">
        <v>0.2</v>
      </c>
      <c r="J8">
        <v>2</v>
      </c>
      <c r="K8">
        <v>6</v>
      </c>
      <c r="L8">
        <v>50</v>
      </c>
      <c r="M8">
        <v>50</v>
      </c>
      <c r="P8">
        <v>2900</v>
      </c>
      <c r="R8">
        <f t="shared" si="0"/>
        <v>4.6019423636569234</v>
      </c>
      <c r="S8">
        <f t="shared" si="4"/>
        <v>0.10864977448406722</v>
      </c>
      <c r="T8">
        <f>E8/$R8</f>
        <v>78.227837628528405</v>
      </c>
      <c r="U8">
        <f>F8/$R8</f>
        <v>95.611801545979162</v>
      </c>
      <c r="V8">
        <f t="shared" si="3"/>
        <v>1600</v>
      </c>
      <c r="W8">
        <f t="shared" si="1"/>
        <v>720</v>
      </c>
      <c r="X8">
        <f t="shared" si="2"/>
        <v>880</v>
      </c>
    </row>
    <row r="9" spans="1:25">
      <c r="A9" t="s">
        <v>35</v>
      </c>
      <c r="B9">
        <v>2.5</v>
      </c>
      <c r="C9">
        <v>0.9375</v>
      </c>
      <c r="D9">
        <v>0.5</v>
      </c>
      <c r="E9">
        <v>360</v>
      </c>
      <c r="F9">
        <v>440</v>
      </c>
      <c r="G9" t="s">
        <v>45</v>
      </c>
      <c r="R9">
        <f t="shared" si="0"/>
        <v>4.6019423636569234</v>
      </c>
      <c r="S9">
        <f t="shared" si="4"/>
        <v>0.10864977448406722</v>
      </c>
      <c r="T9">
        <f>E9/$R9</f>
        <v>78.227837628528405</v>
      </c>
      <c r="U9">
        <f>F9/$R9</f>
        <v>95.611801545979162</v>
      </c>
      <c r="V9">
        <f t="shared" si="3"/>
        <v>1600</v>
      </c>
      <c r="W9">
        <f t="shared" si="1"/>
        <v>720</v>
      </c>
      <c r="X9">
        <f t="shared" si="2"/>
        <v>880</v>
      </c>
    </row>
    <row r="10" spans="1:25">
      <c r="A10" t="s">
        <v>33</v>
      </c>
      <c r="B10">
        <v>2.5</v>
      </c>
      <c r="C10">
        <v>1.875</v>
      </c>
      <c r="D10">
        <v>1</v>
      </c>
      <c r="E10">
        <v>720</v>
      </c>
      <c r="F10">
        <v>880</v>
      </c>
      <c r="G10" t="s">
        <v>42</v>
      </c>
      <c r="H10">
        <v>0.3</v>
      </c>
      <c r="I10">
        <v>0.2</v>
      </c>
      <c r="J10">
        <v>2</v>
      </c>
      <c r="K10">
        <v>6</v>
      </c>
      <c r="L10">
        <v>200</v>
      </c>
      <c r="M10">
        <v>200</v>
      </c>
      <c r="P10">
        <v>2900</v>
      </c>
      <c r="R10">
        <f t="shared" si="0"/>
        <v>9.2038847273138469</v>
      </c>
      <c r="S10">
        <f t="shared" si="4"/>
        <v>0.10864977448406722</v>
      </c>
      <c r="T10">
        <f>E10/$R10</f>
        <v>78.227837628528405</v>
      </c>
      <c r="U10">
        <f>F10/$R10</f>
        <v>95.611801545979162</v>
      </c>
      <c r="V10">
        <f t="shared" si="3"/>
        <v>1600</v>
      </c>
      <c r="W10">
        <f t="shared" si="1"/>
        <v>720</v>
      </c>
      <c r="X10">
        <f t="shared" si="2"/>
        <v>880</v>
      </c>
    </row>
    <row r="11" spans="1:25">
      <c r="A11" t="s">
        <v>34</v>
      </c>
      <c r="B11">
        <v>2.5</v>
      </c>
      <c r="C11">
        <v>3.75</v>
      </c>
      <c r="D11">
        <v>2</v>
      </c>
      <c r="E11">
        <v>1440</v>
      </c>
      <c r="F11">
        <v>1760</v>
      </c>
      <c r="G11" t="s">
        <v>43</v>
      </c>
      <c r="H11">
        <v>0.3</v>
      </c>
      <c r="I11">
        <v>0.2</v>
      </c>
      <c r="J11">
        <v>2</v>
      </c>
      <c r="K11">
        <v>6</v>
      </c>
      <c r="L11">
        <v>200</v>
      </c>
      <c r="M11">
        <v>200</v>
      </c>
      <c r="P11">
        <v>2900</v>
      </c>
      <c r="R11">
        <f t="shared" si="0"/>
        <v>18.407769454627694</v>
      </c>
      <c r="S11">
        <f t="shared" si="4"/>
        <v>0.10864977448406722</v>
      </c>
      <c r="T11">
        <f>E11/$R11</f>
        <v>78.227837628528405</v>
      </c>
      <c r="U11">
        <f>F11/$R11</f>
        <v>95.611801545979162</v>
      </c>
      <c r="V11">
        <f t="shared" si="3"/>
        <v>1600</v>
      </c>
      <c r="W11">
        <f t="shared" si="1"/>
        <v>720</v>
      </c>
      <c r="X11">
        <f t="shared" si="2"/>
        <v>880</v>
      </c>
    </row>
    <row r="12" spans="1:25">
      <c r="A12" t="s">
        <v>36</v>
      </c>
      <c r="B12">
        <v>2.5</v>
      </c>
      <c r="C12">
        <v>7.5</v>
      </c>
      <c r="D12">
        <v>4</v>
      </c>
      <c r="E12">
        <v>2880</v>
      </c>
      <c r="F12">
        <v>3520</v>
      </c>
      <c r="G12" t="s">
        <v>44</v>
      </c>
      <c r="H12">
        <v>0.3</v>
      </c>
      <c r="I12">
        <v>0.2</v>
      </c>
      <c r="J12">
        <v>2</v>
      </c>
      <c r="K12">
        <v>6</v>
      </c>
      <c r="L12">
        <v>200</v>
      </c>
      <c r="M12">
        <v>200</v>
      </c>
      <c r="P12">
        <v>2900</v>
      </c>
      <c r="R12">
        <f t="shared" si="0"/>
        <v>36.815538909255388</v>
      </c>
      <c r="S12">
        <f t="shared" si="4"/>
        <v>0.10864977448406722</v>
      </c>
      <c r="T12">
        <f>E12/$R12</f>
        <v>78.227837628528405</v>
      </c>
      <c r="U12">
        <f>F12/$R12</f>
        <v>95.611801545979162</v>
      </c>
      <c r="V12">
        <f t="shared" si="3"/>
        <v>1600</v>
      </c>
      <c r="W12">
        <f t="shared" si="1"/>
        <v>720</v>
      </c>
      <c r="X12">
        <f t="shared" si="2"/>
        <v>880</v>
      </c>
    </row>
    <row r="14" spans="1:25">
      <c r="A14" t="s">
        <v>47</v>
      </c>
      <c r="B14">
        <v>1.25</v>
      </c>
      <c r="C14">
        <f>2*0.2853027</f>
        <v>0.57060540000000004</v>
      </c>
      <c r="D14">
        <v>0.15</v>
      </c>
      <c r="E14">
        <v>100</v>
      </c>
      <c r="G14" t="s">
        <v>48</v>
      </c>
      <c r="H14">
        <v>0.2</v>
      </c>
      <c r="I14">
        <v>0.2</v>
      </c>
      <c r="J14">
        <v>2</v>
      </c>
      <c r="K14">
        <v>12</v>
      </c>
      <c r="P14">
        <v>2900</v>
      </c>
      <c r="R14">
        <f>C14*PI()*B14^2*0.25</f>
        <v>0.70023817685104117</v>
      </c>
      <c r="S14">
        <f>D14/$R14</f>
        <v>0.21421282780460124</v>
      </c>
      <c r="T14">
        <f>E14/$R14</f>
        <v>142.80855186973417</v>
      </c>
      <c r="V14">
        <f t="shared" si="3"/>
        <v>666.66666666666674</v>
      </c>
    </row>
    <row r="15" spans="1:25">
      <c r="A15" t="s">
        <v>49</v>
      </c>
      <c r="B15">
        <v>2.5</v>
      </c>
      <c r="C15">
        <v>1</v>
      </c>
      <c r="D15">
        <v>0.4</v>
      </c>
      <c r="E15">
        <v>750</v>
      </c>
      <c r="G15" t="s">
        <v>50</v>
      </c>
      <c r="H15">
        <v>0.2</v>
      </c>
      <c r="I15">
        <v>0.2</v>
      </c>
      <c r="J15">
        <v>2</v>
      </c>
      <c r="K15">
        <v>12</v>
      </c>
      <c r="P15">
        <v>2900</v>
      </c>
      <c r="R15">
        <f>C15*PI()*B15^2*0.25</f>
        <v>4.908738521234052</v>
      </c>
      <c r="S15">
        <f>D15/$R15</f>
        <v>8.148733086305042E-2</v>
      </c>
      <c r="T15">
        <f>E15/$R15</f>
        <v>152.78874536821951</v>
      </c>
      <c r="V15">
        <f t="shared" si="3"/>
        <v>1875</v>
      </c>
    </row>
    <row r="16" spans="1:25">
      <c r="A16" t="s">
        <v>51</v>
      </c>
      <c r="B16">
        <v>0.625</v>
      </c>
      <c r="C16">
        <v>0.375</v>
      </c>
      <c r="D16">
        <v>0.05</v>
      </c>
      <c r="E16">
        <v>50</v>
      </c>
      <c r="G16" t="s">
        <v>46</v>
      </c>
      <c r="H16">
        <v>0.2</v>
      </c>
      <c r="I16">
        <v>0.2</v>
      </c>
      <c r="J16">
        <v>2</v>
      </c>
      <c r="K16">
        <v>12</v>
      </c>
      <c r="L16">
        <v>50</v>
      </c>
      <c r="M16">
        <v>50</v>
      </c>
      <c r="P16">
        <v>2900</v>
      </c>
      <c r="R16">
        <f>C16*PI()*B16^2*0.25</f>
        <v>0.11504855909142309</v>
      </c>
      <c r="S16">
        <f>D16/$R16</f>
        <v>0.43459909793626889</v>
      </c>
      <c r="T16">
        <f>E16/$R16</f>
        <v>434.59909793626889</v>
      </c>
      <c r="V16">
        <f t="shared" si="3"/>
        <v>1000</v>
      </c>
    </row>
    <row r="17" spans="1:25">
      <c r="A17" t="s">
        <v>62</v>
      </c>
      <c r="D17">
        <v>7.4999999999999997E-2</v>
      </c>
      <c r="E17">
        <v>40</v>
      </c>
      <c r="G17" t="s">
        <v>48</v>
      </c>
      <c r="H17">
        <v>0.2</v>
      </c>
      <c r="I17">
        <v>0.2</v>
      </c>
      <c r="J17">
        <v>2</v>
      </c>
      <c r="K17">
        <v>12</v>
      </c>
      <c r="P17">
        <v>2900</v>
      </c>
      <c r="V17">
        <f t="shared" si="3"/>
        <v>533.33333333333337</v>
      </c>
    </row>
    <row r="18" spans="1:25">
      <c r="A18" t="s">
        <v>63</v>
      </c>
      <c r="D18">
        <v>0.15</v>
      </c>
      <c r="E18">
        <v>150</v>
      </c>
      <c r="G18" t="s">
        <v>64</v>
      </c>
      <c r="H18">
        <v>0.2</v>
      </c>
      <c r="I18">
        <v>0.2</v>
      </c>
      <c r="J18">
        <v>2</v>
      </c>
      <c r="K18">
        <v>12</v>
      </c>
      <c r="V18">
        <f t="shared" si="3"/>
        <v>1000</v>
      </c>
    </row>
    <row r="20" spans="1:25">
      <c r="A20" t="s">
        <v>52</v>
      </c>
      <c r="B20">
        <v>1.25</v>
      </c>
      <c r="C20">
        <f>0.75*2*1.25</f>
        <v>1.875</v>
      </c>
      <c r="D20">
        <v>0.4</v>
      </c>
      <c r="G20" t="s">
        <v>45</v>
      </c>
      <c r="H20">
        <v>0.3</v>
      </c>
      <c r="I20">
        <v>0.2</v>
      </c>
      <c r="J20">
        <v>2</v>
      </c>
      <c r="K20">
        <v>70</v>
      </c>
      <c r="L20">
        <v>50</v>
      </c>
      <c r="M20">
        <v>50</v>
      </c>
      <c r="P20">
        <v>3000</v>
      </c>
      <c r="R20">
        <f>C20*PI()*B20^2*0.25</f>
        <v>2.3009711818284617</v>
      </c>
      <c r="S20">
        <f>D20/$R20</f>
        <v>0.17383963917450757</v>
      </c>
    </row>
    <row r="22" spans="1:25">
      <c r="A22" t="s">
        <v>53</v>
      </c>
      <c r="B22">
        <v>1.25</v>
      </c>
      <c r="C22">
        <v>1.875</v>
      </c>
      <c r="D22">
        <v>0.35</v>
      </c>
      <c r="E22">
        <v>150</v>
      </c>
      <c r="G22" t="s">
        <v>54</v>
      </c>
      <c r="R22">
        <f>C22*PI()*B22^2*0.25</f>
        <v>2.3009711818284617</v>
      </c>
      <c r="S22">
        <f>D22/$R22</f>
        <v>0.15210968427769411</v>
      </c>
      <c r="T22">
        <f>E22/$R22</f>
        <v>65.189864690440331</v>
      </c>
      <c r="V22">
        <f>SUM(E22:F22)/D22</f>
        <v>428.57142857142861</v>
      </c>
    </row>
    <row r="23" spans="1:25">
      <c r="A23" t="s">
        <v>56</v>
      </c>
      <c r="D23">
        <v>0.2</v>
      </c>
      <c r="E23">
        <v>160</v>
      </c>
      <c r="G23" t="s">
        <v>57</v>
      </c>
      <c r="V23">
        <f>SUM(E23:F23)/D23</f>
        <v>800</v>
      </c>
    </row>
    <row r="24" spans="1:25">
      <c r="A24" t="s">
        <v>58</v>
      </c>
      <c r="D24">
        <v>0.1</v>
      </c>
      <c r="E24">
        <v>80</v>
      </c>
      <c r="G24" t="s">
        <v>57</v>
      </c>
      <c r="V24">
        <f>SUM(E24:F24)/D24</f>
        <v>800</v>
      </c>
    </row>
    <row r="25" spans="1:25">
      <c r="A25" t="s">
        <v>59</v>
      </c>
      <c r="D25">
        <v>0.3</v>
      </c>
      <c r="E25">
        <v>240</v>
      </c>
      <c r="G25" t="s">
        <v>60</v>
      </c>
      <c r="V25">
        <f>SUM(E25:F25)/D25</f>
        <v>800</v>
      </c>
    </row>
    <row r="26" spans="1:25">
      <c r="A26" t="s">
        <v>61</v>
      </c>
      <c r="D26">
        <v>0.2</v>
      </c>
      <c r="E26">
        <v>160</v>
      </c>
      <c r="G26" t="s">
        <v>60</v>
      </c>
      <c r="V26">
        <f>SUM(E26:F26)/D26</f>
        <v>800</v>
      </c>
    </row>
    <row r="28" spans="1:25">
      <c r="A28" t="s">
        <v>68</v>
      </c>
      <c r="B28">
        <v>1.25</v>
      </c>
      <c r="C28">
        <f>2.4</f>
        <v>2.4</v>
      </c>
      <c r="D28">
        <v>0.5</v>
      </c>
      <c r="E28">
        <v>433</v>
      </c>
      <c r="G28" t="s">
        <v>39</v>
      </c>
      <c r="H28">
        <v>0.3</v>
      </c>
      <c r="I28">
        <v>0.2</v>
      </c>
      <c r="J28">
        <v>2</v>
      </c>
      <c r="K28">
        <v>7</v>
      </c>
      <c r="N28">
        <v>250</v>
      </c>
      <c r="O28">
        <v>550</v>
      </c>
      <c r="P28">
        <v>3600</v>
      </c>
      <c r="R28">
        <f t="shared" ref="R28" si="5">C28*PI()*B28^2*0.25</f>
        <v>2.9452431127404308</v>
      </c>
      <c r="S28">
        <f t="shared" ref="S28" si="6">D28/$R28</f>
        <v>0.16976527263135505</v>
      </c>
      <c r="T28">
        <f t="shared" ref="T28" si="7">E28/$R28</f>
        <v>147.01672609875348</v>
      </c>
      <c r="V28">
        <f t="shared" ref="V28:V30" si="8">SUM(E28:F28)/D28</f>
        <v>866</v>
      </c>
      <c r="Y28">
        <f>O28/N28</f>
        <v>2.2000000000000002</v>
      </c>
    </row>
    <row r="29" spans="1:25">
      <c r="A29" t="s">
        <v>69</v>
      </c>
      <c r="B29">
        <v>1.25</v>
      </c>
      <c r="C29">
        <v>7.1</v>
      </c>
      <c r="D29">
        <v>1.5</v>
      </c>
      <c r="E29">
        <v>850</v>
      </c>
      <c r="G29" t="s">
        <v>70</v>
      </c>
      <c r="H29">
        <v>0.3</v>
      </c>
      <c r="I29">
        <v>0.2</v>
      </c>
      <c r="J29">
        <v>2</v>
      </c>
      <c r="K29">
        <v>7</v>
      </c>
      <c r="N29">
        <v>315</v>
      </c>
      <c r="O29">
        <v>400</v>
      </c>
      <c r="P29">
        <v>3900</v>
      </c>
      <c r="R29">
        <f t="shared" ref="R29" si="9">C29*PI()*B29^2*0.25</f>
        <v>8.7130108751904416</v>
      </c>
      <c r="S29">
        <f t="shared" ref="S29" si="10">D29/$R29</f>
        <v>0.17215633280926146</v>
      </c>
      <c r="T29">
        <f t="shared" ref="T29" si="11">E29/$R29</f>
        <v>97.555255258581482</v>
      </c>
      <c r="V29">
        <f t="shared" si="8"/>
        <v>566.66666666666663</v>
      </c>
      <c r="Y29">
        <f t="shared" ref="Y29:Y30" si="12">O29/N29</f>
        <v>1.2698412698412698</v>
      </c>
    </row>
    <row r="30" spans="1:25">
      <c r="A30" t="s">
        <v>71</v>
      </c>
      <c r="B30">
        <v>0.15</v>
      </c>
      <c r="C30">
        <v>0.5</v>
      </c>
      <c r="D30">
        <v>1.2500000000000001E-2</v>
      </c>
      <c r="E30">
        <v>8</v>
      </c>
      <c r="G30" t="s">
        <v>70</v>
      </c>
      <c r="H30">
        <v>0.3</v>
      </c>
      <c r="I30">
        <v>0.2</v>
      </c>
      <c r="J30">
        <v>2</v>
      </c>
      <c r="K30">
        <v>7</v>
      </c>
      <c r="N30">
        <v>18</v>
      </c>
      <c r="O30">
        <v>550</v>
      </c>
      <c r="P30">
        <v>3600</v>
      </c>
      <c r="R30">
        <f t="shared" ref="R30:R32" si="13">C30*PI()*B30^2*0.25</f>
        <v>8.8357293382212935E-3</v>
      </c>
      <c r="S30">
        <f t="shared" ref="S30" si="14">D30/$R30</f>
        <v>1.4147106052612919</v>
      </c>
      <c r="T30">
        <f t="shared" ref="T30" si="15">E30/$R30</f>
        <v>905.41478736722684</v>
      </c>
      <c r="V30">
        <f t="shared" si="8"/>
        <v>640</v>
      </c>
      <c r="Y30">
        <f t="shared" si="12"/>
        <v>30.555555555555557</v>
      </c>
    </row>
    <row r="32" spans="1:25">
      <c r="B32">
        <v>2.5</v>
      </c>
      <c r="C32">
        <v>10</v>
      </c>
      <c r="R32">
        <f t="shared" si="13"/>
        <v>49.087385212340514</v>
      </c>
    </row>
  </sheetData>
  <mergeCells count="2">
    <mergeCell ref="H1:J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51"/>
  <sheetViews>
    <sheetView workbookViewId="0">
      <selection activeCell="G8" sqref="G8"/>
    </sheetView>
  </sheetViews>
  <sheetFormatPr defaultRowHeight="15"/>
  <sheetData>
    <row r="2" spans="1:4">
      <c r="A2" s="3" t="s">
        <v>18</v>
      </c>
      <c r="B2" s="4"/>
      <c r="C2" s="2">
        <v>6</v>
      </c>
    </row>
    <row r="3" spans="1:4">
      <c r="A3" s="3" t="s">
        <v>16</v>
      </c>
      <c r="B3" s="4"/>
      <c r="C3" s="2">
        <v>0.01</v>
      </c>
    </row>
    <row r="4" spans="1:4">
      <c r="A4" s="3" t="s">
        <v>19</v>
      </c>
      <c r="B4" s="3"/>
      <c r="C4">
        <f ca="1">thresh/maxError</f>
        <v>3.1807677515357908</v>
      </c>
    </row>
    <row r="5" spans="1:4">
      <c r="A5" t="s">
        <v>17</v>
      </c>
      <c r="C5">
        <f ca="1">SQRT((C8-C7)^2+(D8-D7)^2)</f>
        <v>3.1438950533787431E-3</v>
      </c>
    </row>
    <row r="7" spans="1:4">
      <c r="A7" t="s">
        <v>4</v>
      </c>
      <c r="C7">
        <f ca="1">(C11+C12)/2</f>
        <v>5.5630233489078598E-2</v>
      </c>
      <c r="D7">
        <f ca="1">(D11+D12)/2</f>
        <v>0.49373197804545588</v>
      </c>
    </row>
    <row r="8" spans="1:4">
      <c r="A8" t="s">
        <v>5</v>
      </c>
      <c r="B8">
        <f>B12/2</f>
        <v>1.7857142857142856E-2</v>
      </c>
      <c r="C8">
        <f>SIN(B8*PI()*2)/2</f>
        <v>5.5982238051653928E-2</v>
      </c>
      <c r="D8">
        <f>COS(B8*PI()*2)/2</f>
        <v>0.4968561049466213</v>
      </c>
    </row>
    <row r="10" spans="1:4">
      <c r="A10" t="s">
        <v>0</v>
      </c>
      <c r="B10" t="s">
        <v>1</v>
      </c>
      <c r="C10" t="s">
        <v>2</v>
      </c>
      <c r="D10" t="s">
        <v>3</v>
      </c>
    </row>
    <row r="11" spans="1:4">
      <c r="A11">
        <v>0</v>
      </c>
      <c r="B11" s="1">
        <f t="shared" ref="B11:B51" si="0">$A11/(subs+1)/4</f>
        <v>0</v>
      </c>
      <c r="C11" s="1">
        <f t="shared" ref="C11:C51" ca="1" si="1">IF(B11&lt;0.25,SIN(B11*PI()*2)/2,OFFSET(C11,-subs-1,1))</f>
        <v>0</v>
      </c>
      <c r="D11" s="1">
        <f t="shared" ref="D11:D51" ca="1" si="2">IF(B11&lt;0.25,COS(B11*PI()*2)/2,-OFFSET(D11,-subs-1,-1))</f>
        <v>0.5</v>
      </c>
    </row>
    <row r="12" spans="1:4">
      <c r="A12">
        <v>1</v>
      </c>
      <c r="B12" s="1">
        <f t="shared" si="0"/>
        <v>3.5714285714285712E-2</v>
      </c>
      <c r="C12" s="1">
        <f t="shared" ca="1" si="1"/>
        <v>0.1112604669781572</v>
      </c>
      <c r="D12" s="1">
        <f t="shared" ca="1" si="2"/>
        <v>0.48746395609091181</v>
      </c>
    </row>
    <row r="13" spans="1:4">
      <c r="A13">
        <v>2</v>
      </c>
      <c r="B13" s="1">
        <f t="shared" si="0"/>
        <v>7.1428571428571425E-2</v>
      </c>
      <c r="C13" s="1">
        <f t="shared" ca="1" si="1"/>
        <v>0.21694186955877906</v>
      </c>
      <c r="D13" s="1">
        <f t="shared" ca="1" si="2"/>
        <v>0.45048443395120957</v>
      </c>
    </row>
    <row r="14" spans="1:4">
      <c r="A14">
        <v>3</v>
      </c>
      <c r="B14" s="1">
        <f t="shared" si="0"/>
        <v>0.10714285714285714</v>
      </c>
      <c r="C14" s="1">
        <f t="shared" ca="1" si="1"/>
        <v>0.31174490092936674</v>
      </c>
      <c r="D14" s="1">
        <f t="shared" ca="1" si="2"/>
        <v>0.3909157412340149</v>
      </c>
    </row>
    <row r="15" spans="1:4">
      <c r="A15">
        <v>4</v>
      </c>
      <c r="B15" s="1">
        <f t="shared" si="0"/>
        <v>0.14285714285714285</v>
      </c>
      <c r="C15" s="1">
        <f t="shared" ca="1" si="1"/>
        <v>0.3909157412340149</v>
      </c>
      <c r="D15" s="1">
        <f t="shared" ca="1" si="2"/>
        <v>0.3117449009293668</v>
      </c>
    </row>
    <row r="16" spans="1:4">
      <c r="A16">
        <v>5</v>
      </c>
      <c r="B16" s="1">
        <f t="shared" si="0"/>
        <v>0.17857142857142858</v>
      </c>
      <c r="C16" s="1">
        <f t="shared" ca="1" si="1"/>
        <v>0.45048443395120957</v>
      </c>
      <c r="D16" s="1">
        <f t="shared" ca="1" si="2"/>
        <v>0.21694186955877909</v>
      </c>
    </row>
    <row r="17" spans="1:4">
      <c r="A17">
        <v>6</v>
      </c>
      <c r="B17" s="1">
        <f t="shared" si="0"/>
        <v>0.21428571428571427</v>
      </c>
      <c r="C17" s="1">
        <f t="shared" ca="1" si="1"/>
        <v>0.48746395609091181</v>
      </c>
      <c r="D17" s="1">
        <f t="shared" ca="1" si="2"/>
        <v>0.11126046697815722</v>
      </c>
    </row>
    <row r="18" spans="1:4">
      <c r="A18">
        <v>7</v>
      </c>
      <c r="B18" s="1">
        <f t="shared" si="0"/>
        <v>0.25</v>
      </c>
      <c r="C18" s="1">
        <f t="shared" ca="1" si="1"/>
        <v>0.5</v>
      </c>
      <c r="D18" s="1">
        <f t="shared" ca="1" si="2"/>
        <v>0</v>
      </c>
    </row>
    <row r="19" spans="1:4">
      <c r="A19">
        <v>8</v>
      </c>
      <c r="B19" s="1">
        <f t="shared" si="0"/>
        <v>0.2857142857142857</v>
      </c>
      <c r="C19" s="1">
        <f t="shared" ca="1" si="1"/>
        <v>0.48746395609091181</v>
      </c>
      <c r="D19" s="1">
        <f t="shared" ca="1" si="2"/>
        <v>-0.1112604669781572</v>
      </c>
    </row>
    <row r="20" spans="1:4">
      <c r="A20">
        <v>9</v>
      </c>
      <c r="B20" s="1">
        <f t="shared" si="0"/>
        <v>0.32142857142857145</v>
      </c>
      <c r="C20" s="1">
        <f t="shared" ca="1" si="1"/>
        <v>0.45048443395120957</v>
      </c>
      <c r="D20" s="1">
        <f t="shared" ca="1" si="2"/>
        <v>-0.21694186955877906</v>
      </c>
    </row>
    <row r="21" spans="1:4">
      <c r="A21">
        <v>10</v>
      </c>
      <c r="B21" s="1">
        <f t="shared" si="0"/>
        <v>0.35714285714285715</v>
      </c>
      <c r="C21" s="1">
        <f t="shared" ca="1" si="1"/>
        <v>0.3909157412340149</v>
      </c>
      <c r="D21" s="1">
        <f t="shared" ca="1" si="2"/>
        <v>-0.31174490092936674</v>
      </c>
    </row>
    <row r="22" spans="1:4">
      <c r="A22">
        <v>11</v>
      </c>
      <c r="B22" s="1">
        <f t="shared" si="0"/>
        <v>0.39285714285714285</v>
      </c>
      <c r="C22" s="1">
        <f t="shared" ca="1" si="1"/>
        <v>0.3117449009293668</v>
      </c>
      <c r="D22" s="1">
        <f t="shared" ca="1" si="2"/>
        <v>-0.3909157412340149</v>
      </c>
    </row>
    <row r="23" spans="1:4">
      <c r="A23">
        <v>12</v>
      </c>
      <c r="B23" s="1">
        <f t="shared" si="0"/>
        <v>0.42857142857142855</v>
      </c>
      <c r="C23" s="1">
        <f t="shared" ca="1" si="1"/>
        <v>0.21694186955877909</v>
      </c>
      <c r="D23" s="1">
        <f t="shared" ca="1" si="2"/>
        <v>-0.45048443395120957</v>
      </c>
    </row>
    <row r="24" spans="1:4">
      <c r="A24">
        <v>13</v>
      </c>
      <c r="B24" s="1">
        <f t="shared" si="0"/>
        <v>0.4642857142857143</v>
      </c>
      <c r="C24" s="1">
        <f t="shared" ca="1" si="1"/>
        <v>0.11126046697815722</v>
      </c>
      <c r="D24" s="1">
        <f t="shared" ca="1" si="2"/>
        <v>-0.48746395609091181</v>
      </c>
    </row>
    <row r="25" spans="1:4">
      <c r="A25">
        <v>14</v>
      </c>
      <c r="B25" s="1">
        <f t="shared" si="0"/>
        <v>0.5</v>
      </c>
      <c r="C25" s="1">
        <f t="shared" ca="1" si="1"/>
        <v>0</v>
      </c>
      <c r="D25" s="1">
        <f t="shared" ca="1" si="2"/>
        <v>-0.5</v>
      </c>
    </row>
    <row r="26" spans="1:4">
      <c r="A26">
        <v>15</v>
      </c>
      <c r="B26" s="1">
        <f t="shared" si="0"/>
        <v>0.5357142857142857</v>
      </c>
      <c r="C26" s="1">
        <f t="shared" ca="1" si="1"/>
        <v>-0.1112604669781572</v>
      </c>
      <c r="D26" s="1">
        <f t="shared" ca="1" si="2"/>
        <v>-0.48746395609091181</v>
      </c>
    </row>
    <row r="27" spans="1:4">
      <c r="A27">
        <v>16</v>
      </c>
      <c r="B27" s="1">
        <f t="shared" si="0"/>
        <v>0.5714285714285714</v>
      </c>
      <c r="C27" s="1">
        <f t="shared" ca="1" si="1"/>
        <v>-0.21694186955877906</v>
      </c>
      <c r="D27" s="1">
        <f t="shared" ca="1" si="2"/>
        <v>-0.45048443395120957</v>
      </c>
    </row>
    <row r="28" spans="1:4">
      <c r="A28">
        <v>17</v>
      </c>
      <c r="B28" s="1">
        <f t="shared" si="0"/>
        <v>0.6071428571428571</v>
      </c>
      <c r="C28" s="1">
        <f t="shared" ca="1" si="1"/>
        <v>-0.31174490092936674</v>
      </c>
      <c r="D28" s="1">
        <f t="shared" ca="1" si="2"/>
        <v>-0.3909157412340149</v>
      </c>
    </row>
    <row r="29" spans="1:4">
      <c r="A29">
        <v>18</v>
      </c>
      <c r="B29" s="1">
        <f t="shared" si="0"/>
        <v>0.6428571428571429</v>
      </c>
      <c r="C29" s="1">
        <f t="shared" ca="1" si="1"/>
        <v>-0.3909157412340149</v>
      </c>
      <c r="D29" s="1">
        <f t="shared" ca="1" si="2"/>
        <v>-0.3117449009293668</v>
      </c>
    </row>
    <row r="30" spans="1:4">
      <c r="A30">
        <v>19</v>
      </c>
      <c r="B30" s="1">
        <f t="shared" si="0"/>
        <v>0.6785714285714286</v>
      </c>
      <c r="C30" s="1">
        <f t="shared" ca="1" si="1"/>
        <v>-0.45048443395120957</v>
      </c>
      <c r="D30" s="1">
        <f t="shared" ca="1" si="2"/>
        <v>-0.21694186955877909</v>
      </c>
    </row>
    <row r="31" spans="1:4">
      <c r="A31">
        <v>20</v>
      </c>
      <c r="B31" s="1">
        <f t="shared" si="0"/>
        <v>0.7142857142857143</v>
      </c>
      <c r="C31" s="1">
        <f t="shared" ca="1" si="1"/>
        <v>-0.48746395609091181</v>
      </c>
      <c r="D31" s="1">
        <f t="shared" ca="1" si="2"/>
        <v>-0.11126046697815722</v>
      </c>
    </row>
    <row r="32" spans="1:4">
      <c r="A32">
        <v>21</v>
      </c>
      <c r="B32" s="1">
        <f t="shared" si="0"/>
        <v>0.75</v>
      </c>
      <c r="C32" s="1">
        <f t="shared" ca="1" si="1"/>
        <v>-0.5</v>
      </c>
      <c r="D32" s="1">
        <f t="shared" ca="1" si="2"/>
        <v>0</v>
      </c>
    </row>
    <row r="33" spans="1:4">
      <c r="A33">
        <v>22</v>
      </c>
      <c r="B33" s="1">
        <f t="shared" si="0"/>
        <v>0.7857142857142857</v>
      </c>
      <c r="C33" s="1">
        <f t="shared" ca="1" si="1"/>
        <v>-0.48746395609091181</v>
      </c>
      <c r="D33" s="1">
        <f t="shared" ca="1" si="2"/>
        <v>0.1112604669781572</v>
      </c>
    </row>
    <row r="34" spans="1:4">
      <c r="A34">
        <v>23</v>
      </c>
      <c r="B34" s="1">
        <f t="shared" si="0"/>
        <v>0.8214285714285714</v>
      </c>
      <c r="C34" s="1">
        <f t="shared" ca="1" si="1"/>
        <v>-0.45048443395120957</v>
      </c>
      <c r="D34" s="1">
        <f t="shared" ca="1" si="2"/>
        <v>0.21694186955877906</v>
      </c>
    </row>
    <row r="35" spans="1:4">
      <c r="A35">
        <v>24</v>
      </c>
      <c r="B35" s="1">
        <f t="shared" si="0"/>
        <v>0.8571428571428571</v>
      </c>
      <c r="C35" s="1">
        <f t="shared" ca="1" si="1"/>
        <v>-0.3909157412340149</v>
      </c>
      <c r="D35" s="1">
        <f t="shared" ca="1" si="2"/>
        <v>0.31174490092936674</v>
      </c>
    </row>
    <row r="36" spans="1:4">
      <c r="A36">
        <v>25</v>
      </c>
      <c r="B36" s="1">
        <f t="shared" si="0"/>
        <v>0.8928571428571429</v>
      </c>
      <c r="C36" s="1">
        <f t="shared" ca="1" si="1"/>
        <v>-0.3117449009293668</v>
      </c>
      <c r="D36" s="1">
        <f t="shared" ca="1" si="2"/>
        <v>0.3909157412340149</v>
      </c>
    </row>
    <row r="37" spans="1:4">
      <c r="A37">
        <v>26</v>
      </c>
      <c r="B37" s="1">
        <f t="shared" si="0"/>
        <v>0.9285714285714286</v>
      </c>
      <c r="C37" s="1">
        <f t="shared" ca="1" si="1"/>
        <v>-0.21694186955877909</v>
      </c>
      <c r="D37" s="1">
        <f t="shared" ca="1" si="2"/>
        <v>0.45048443395120957</v>
      </c>
    </row>
    <row r="38" spans="1:4">
      <c r="A38">
        <v>27</v>
      </c>
      <c r="B38" s="1">
        <f t="shared" si="0"/>
        <v>0.9642857142857143</v>
      </c>
      <c r="C38" s="1">
        <f t="shared" ca="1" si="1"/>
        <v>-0.11126046697815722</v>
      </c>
      <c r="D38" s="1">
        <f t="shared" ca="1" si="2"/>
        <v>0.48746395609091181</v>
      </c>
    </row>
    <row r="39" spans="1:4">
      <c r="A39">
        <v>28</v>
      </c>
      <c r="B39" s="1">
        <f t="shared" si="0"/>
        <v>1</v>
      </c>
      <c r="C39" s="1">
        <f t="shared" ca="1" si="1"/>
        <v>0</v>
      </c>
      <c r="D39" s="1">
        <f t="shared" ca="1" si="2"/>
        <v>0.5</v>
      </c>
    </row>
    <row r="40" spans="1:4">
      <c r="A40">
        <v>29</v>
      </c>
      <c r="B40" s="1">
        <f t="shared" si="0"/>
        <v>1.0357142857142858</v>
      </c>
      <c r="C40" s="1">
        <f t="shared" ca="1" si="1"/>
        <v>0.1112604669781572</v>
      </c>
      <c r="D40" s="1">
        <f t="shared" ca="1" si="2"/>
        <v>0.48746395609091181</v>
      </c>
    </row>
    <row r="41" spans="1:4">
      <c r="A41">
        <v>30</v>
      </c>
      <c r="B41" s="1">
        <f t="shared" si="0"/>
        <v>1.0714285714285714</v>
      </c>
      <c r="C41" s="1">
        <f t="shared" ca="1" si="1"/>
        <v>0.21694186955877906</v>
      </c>
      <c r="D41" s="1">
        <f t="shared" ca="1" si="2"/>
        <v>0.45048443395120957</v>
      </c>
    </row>
    <row r="42" spans="1:4">
      <c r="A42">
        <v>31</v>
      </c>
      <c r="B42" s="1">
        <f t="shared" si="0"/>
        <v>1.1071428571428572</v>
      </c>
      <c r="C42" s="1">
        <f t="shared" ca="1" si="1"/>
        <v>0.31174490092936674</v>
      </c>
      <c r="D42" s="1">
        <f t="shared" ca="1" si="2"/>
        <v>0.3909157412340149</v>
      </c>
    </row>
    <row r="43" spans="1:4">
      <c r="A43">
        <v>32</v>
      </c>
      <c r="B43" s="1">
        <f t="shared" si="0"/>
        <v>1.1428571428571428</v>
      </c>
      <c r="C43" s="1">
        <f t="shared" ca="1" si="1"/>
        <v>0.3909157412340149</v>
      </c>
      <c r="D43" s="1">
        <f t="shared" ca="1" si="2"/>
        <v>0.3117449009293668</v>
      </c>
    </row>
    <row r="44" spans="1:4">
      <c r="A44">
        <v>33</v>
      </c>
      <c r="B44" s="1">
        <f t="shared" si="0"/>
        <v>1.1785714285714286</v>
      </c>
      <c r="C44" s="1">
        <f t="shared" ca="1" si="1"/>
        <v>0.45048443395120957</v>
      </c>
      <c r="D44" s="1">
        <f t="shared" ca="1" si="2"/>
        <v>0.21694186955877909</v>
      </c>
    </row>
    <row r="45" spans="1:4">
      <c r="A45">
        <v>34</v>
      </c>
      <c r="B45" s="1">
        <f t="shared" si="0"/>
        <v>1.2142857142857142</v>
      </c>
      <c r="C45" s="1">
        <f t="shared" ca="1" si="1"/>
        <v>0.48746395609091181</v>
      </c>
      <c r="D45" s="1">
        <f t="shared" ca="1" si="2"/>
        <v>0.11126046697815722</v>
      </c>
    </row>
    <row r="46" spans="1:4">
      <c r="A46">
        <v>35</v>
      </c>
      <c r="B46" s="1">
        <f t="shared" si="0"/>
        <v>1.25</v>
      </c>
      <c r="C46" s="1">
        <f t="shared" ca="1" si="1"/>
        <v>0.5</v>
      </c>
      <c r="D46" s="1">
        <f t="shared" ca="1" si="2"/>
        <v>0</v>
      </c>
    </row>
    <row r="47" spans="1:4">
      <c r="A47">
        <v>36</v>
      </c>
      <c r="B47" s="1">
        <f t="shared" si="0"/>
        <v>1.2857142857142858</v>
      </c>
      <c r="C47" s="1">
        <f t="shared" ca="1" si="1"/>
        <v>0.48746395609091181</v>
      </c>
      <c r="D47" s="1">
        <f t="shared" ca="1" si="2"/>
        <v>-0.1112604669781572</v>
      </c>
    </row>
    <row r="48" spans="1:4">
      <c r="A48">
        <v>37</v>
      </c>
      <c r="B48" s="1">
        <f t="shared" si="0"/>
        <v>1.3214285714285714</v>
      </c>
      <c r="C48" s="1">
        <f t="shared" ca="1" si="1"/>
        <v>0.45048443395120957</v>
      </c>
      <c r="D48" s="1">
        <f t="shared" ca="1" si="2"/>
        <v>-0.21694186955877906</v>
      </c>
    </row>
    <row r="49" spans="1:4">
      <c r="A49">
        <v>38</v>
      </c>
      <c r="B49" s="1">
        <f t="shared" si="0"/>
        <v>1.3571428571428572</v>
      </c>
      <c r="C49" s="1">
        <f t="shared" ca="1" si="1"/>
        <v>0.3909157412340149</v>
      </c>
      <c r="D49" s="1">
        <f t="shared" ca="1" si="2"/>
        <v>-0.31174490092936674</v>
      </c>
    </row>
    <row r="50" spans="1:4">
      <c r="A50">
        <v>39</v>
      </c>
      <c r="B50" s="1">
        <f t="shared" si="0"/>
        <v>1.3928571428571428</v>
      </c>
      <c r="C50" s="1">
        <f t="shared" ca="1" si="1"/>
        <v>0.3117449009293668</v>
      </c>
      <c r="D50" s="1">
        <f t="shared" ca="1" si="2"/>
        <v>-0.3909157412340149</v>
      </c>
    </row>
    <row r="51" spans="1:4">
      <c r="A51">
        <v>40</v>
      </c>
      <c r="B51" s="1">
        <f t="shared" si="0"/>
        <v>1.4285714285714286</v>
      </c>
      <c r="C51" s="1">
        <f t="shared" ca="1" si="1"/>
        <v>0.21694186955877909</v>
      </c>
      <c r="D51" s="1">
        <f t="shared" ca="1" si="2"/>
        <v>-0.45048443395120957</v>
      </c>
    </row>
  </sheetData>
  <mergeCells count="3">
    <mergeCell ref="A2:B2"/>
    <mergeCell ref="A3:B3"/>
    <mergeCell ref="A4:B4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H33"/>
  <sheetViews>
    <sheetView workbookViewId="0">
      <selection activeCell="C3" sqref="C3"/>
    </sheetView>
  </sheetViews>
  <sheetFormatPr defaultRowHeight="15"/>
  <sheetData>
    <row r="2" spans="1:4">
      <c r="C2" t="s">
        <v>7</v>
      </c>
      <c r="D2" t="s">
        <v>8</v>
      </c>
    </row>
    <row r="3" spans="1:4">
      <c r="A3" t="s">
        <v>13</v>
      </c>
      <c r="C3">
        <v>0</v>
      </c>
      <c r="D3">
        <v>1</v>
      </c>
    </row>
    <row r="4" spans="1:4">
      <c r="A4" t="s">
        <v>6</v>
      </c>
      <c r="C4">
        <v>0.5</v>
      </c>
      <c r="D4">
        <v>0.6</v>
      </c>
    </row>
    <row r="5" spans="1:4">
      <c r="A5" t="s">
        <v>9</v>
      </c>
      <c r="C5">
        <v>1</v>
      </c>
      <c r="D5">
        <v>0.6</v>
      </c>
    </row>
    <row r="6" spans="1:4">
      <c r="A6" t="s">
        <v>14</v>
      </c>
      <c r="C6">
        <v>1</v>
      </c>
      <c r="D6">
        <v>0.5</v>
      </c>
    </row>
    <row r="21" spans="2:8">
      <c r="B21" t="s">
        <v>10</v>
      </c>
      <c r="C21" t="s">
        <v>11</v>
      </c>
      <c r="E21" t="s">
        <v>12</v>
      </c>
      <c r="G21" t="s">
        <v>15</v>
      </c>
    </row>
    <row r="22" spans="2:8">
      <c r="C22" t="s">
        <v>7</v>
      </c>
      <c r="D22" t="s">
        <v>8</v>
      </c>
      <c r="E22" t="s">
        <v>7</v>
      </c>
      <c r="F22" t="s">
        <v>8</v>
      </c>
      <c r="G22" t="s">
        <v>7</v>
      </c>
      <c r="H22" t="s">
        <v>8</v>
      </c>
    </row>
    <row r="23" spans="2:8">
      <c r="B23">
        <v>0</v>
      </c>
      <c r="C23">
        <f t="array" ref="C23:D33">(1-_t)^3*_p0+3*(1-_t)^2*_t*_p1+3*(1-_t)*_t^2*_p2+_t^3*_p3</f>
        <v>0</v>
      </c>
      <c r="D23">
        <v>1</v>
      </c>
      <c r="E23">
        <f t="array" ref="E23:F33">3*(1-_t)^2*(_p1-_p0)+6*(1-_t)*_t*(_p2-_p1)+3*_t^2*(_p3-_p2)</f>
        <v>1.5</v>
      </c>
      <c r="F23">
        <v>-1.2000000000000002</v>
      </c>
      <c r="G23">
        <f t="array" ref="G23:H33">6*(1-_t)*(_p2-2*_p1+_p0)+6*_t*(_p3-2*_p2+_p1)</f>
        <v>0</v>
      </c>
      <c r="H23">
        <v>2.4000000000000004</v>
      </c>
    </row>
    <row r="24" spans="2:8">
      <c r="B24">
        <v>0.1</v>
      </c>
      <c r="C24">
        <v>0.14950000000000002</v>
      </c>
      <c r="D24">
        <v>0.89150000000000007</v>
      </c>
      <c r="E24">
        <v>1.4850000000000001</v>
      </c>
      <c r="F24">
        <v>-0.97500000000000009</v>
      </c>
      <c r="G24">
        <v>-0.30000000000000004</v>
      </c>
      <c r="H24">
        <v>2.1</v>
      </c>
    </row>
    <row r="25" spans="2:8">
      <c r="B25">
        <v>0.2</v>
      </c>
      <c r="C25">
        <v>0.2960000000000001</v>
      </c>
      <c r="D25">
        <v>0.80400000000000016</v>
      </c>
      <c r="E25">
        <v>1.4400000000000004</v>
      </c>
      <c r="F25">
        <v>-0.78000000000000025</v>
      </c>
      <c r="G25">
        <v>-0.60000000000000009</v>
      </c>
      <c r="H25">
        <v>1.8000000000000003</v>
      </c>
    </row>
    <row r="26" spans="2:8">
      <c r="B26">
        <v>0.3</v>
      </c>
      <c r="C26">
        <v>0.43649999999999994</v>
      </c>
      <c r="D26">
        <v>0.73449999999999982</v>
      </c>
      <c r="E26">
        <v>1.3649999999999998</v>
      </c>
      <c r="F26">
        <v>-0.61499999999999999</v>
      </c>
      <c r="G26">
        <v>-0.89999999999999991</v>
      </c>
      <c r="H26">
        <v>1.4999999999999998</v>
      </c>
    </row>
    <row r="27" spans="2:8">
      <c r="B27">
        <v>0.4</v>
      </c>
      <c r="C27">
        <v>0.56800000000000006</v>
      </c>
      <c r="D27">
        <v>0.68000000000000016</v>
      </c>
      <c r="E27">
        <v>1.26</v>
      </c>
      <c r="F27">
        <v>-0.48000000000000004</v>
      </c>
      <c r="G27">
        <v>-1.2000000000000002</v>
      </c>
      <c r="H27">
        <v>1.2</v>
      </c>
    </row>
    <row r="28" spans="2:8">
      <c r="B28">
        <v>0.5</v>
      </c>
      <c r="C28">
        <v>0.6875</v>
      </c>
      <c r="D28">
        <v>0.63749999999999996</v>
      </c>
      <c r="E28">
        <v>1.125</v>
      </c>
      <c r="F28">
        <v>-0.375</v>
      </c>
      <c r="G28">
        <v>-1.5</v>
      </c>
      <c r="H28">
        <v>0.90000000000000024</v>
      </c>
    </row>
    <row r="29" spans="2:8">
      <c r="B29">
        <v>0.6</v>
      </c>
      <c r="C29">
        <v>0.79200000000000004</v>
      </c>
      <c r="D29">
        <v>0.60400000000000009</v>
      </c>
      <c r="E29">
        <v>0.96000000000000019</v>
      </c>
      <c r="F29">
        <v>-0.30000000000000004</v>
      </c>
      <c r="G29">
        <v>-1.7999999999999998</v>
      </c>
      <c r="H29">
        <v>0.60000000000000031</v>
      </c>
    </row>
    <row r="30" spans="2:8">
      <c r="B30">
        <v>0.7</v>
      </c>
      <c r="C30">
        <v>0.87849999999999984</v>
      </c>
      <c r="D30">
        <v>0.57650000000000001</v>
      </c>
      <c r="E30">
        <v>0.76500000000000001</v>
      </c>
      <c r="F30">
        <v>-0.255</v>
      </c>
      <c r="G30">
        <v>-2.0999999999999996</v>
      </c>
      <c r="H30">
        <v>0.30000000000000038</v>
      </c>
    </row>
    <row r="31" spans="2:8">
      <c r="B31">
        <v>0.8</v>
      </c>
      <c r="C31">
        <v>0.94400000000000017</v>
      </c>
      <c r="D31">
        <v>0.55200000000000005</v>
      </c>
      <c r="E31">
        <v>0.53999999999999992</v>
      </c>
      <c r="F31">
        <v>-0.24</v>
      </c>
      <c r="G31">
        <v>-2.4000000000000004</v>
      </c>
      <c r="H31">
        <v>-5.5511151231257827E-17</v>
      </c>
    </row>
    <row r="32" spans="2:8">
      <c r="B32">
        <v>0.9</v>
      </c>
      <c r="C32">
        <v>0.98550000000000004</v>
      </c>
      <c r="D32">
        <v>0.52750000000000008</v>
      </c>
      <c r="E32">
        <v>0.28499999999999998</v>
      </c>
      <c r="F32">
        <v>-0.25499999999999995</v>
      </c>
      <c r="G32">
        <v>-2.7</v>
      </c>
      <c r="H32">
        <v>-0.29999999999999993</v>
      </c>
    </row>
    <row r="33" spans="2:8">
      <c r="B33">
        <v>1</v>
      </c>
      <c r="C33">
        <v>1</v>
      </c>
      <c r="D33">
        <v>0.5</v>
      </c>
      <c r="E33">
        <v>0</v>
      </c>
      <c r="F33">
        <v>-0.29999999999999993</v>
      </c>
      <c r="G33">
        <v>-3</v>
      </c>
      <c r="H33">
        <v>-0.59999999999999987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Tanks</vt:lpstr>
      <vt:lpstr>Circle</vt:lpstr>
      <vt:lpstr>Bezier</vt:lpstr>
      <vt:lpstr>_p0</vt:lpstr>
      <vt:lpstr>_p1</vt:lpstr>
      <vt:lpstr>_p2</vt:lpstr>
      <vt:lpstr>_p3</vt:lpstr>
      <vt:lpstr>_t</vt:lpstr>
      <vt:lpstr>maxError</vt:lpstr>
      <vt:lpstr>p0</vt:lpstr>
      <vt:lpstr>subs</vt:lpstr>
      <vt:lpstr>thresh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</dc:creator>
  <cp:lastModifiedBy>Chris Wood</cp:lastModifiedBy>
  <dcterms:created xsi:type="dcterms:W3CDTF">2014-01-24T23:10:26Z</dcterms:created>
  <dcterms:modified xsi:type="dcterms:W3CDTF">2014-02-23T11:11:28Z</dcterms:modified>
</cp:coreProperties>
</file>