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Sheet1" sheetId="12" r:id="rId8"/>
  </sheets>
  <calcPr calcId="145621"/>
</workbook>
</file>

<file path=xl/calcChain.xml><?xml version="1.0" encoding="utf-8"?>
<calcChain xmlns="http://schemas.openxmlformats.org/spreadsheetml/2006/main">
  <c r="J61" i="1" l="1"/>
  <c r="G126" i="1" l="1"/>
  <c r="G135" i="1" s="1"/>
  <c r="G125" i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C127" i="1"/>
  <c r="G127" i="1" s="1"/>
  <c r="G136" i="1" s="1"/>
  <c r="G134" i="1" l="1"/>
  <c r="B23" i="1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F231" i="9" l="1"/>
  <c r="G231" i="9" s="1"/>
  <c r="F227" i="9"/>
  <c r="G227" i="9" s="1"/>
  <c r="G223" i="9"/>
  <c r="F223" i="9"/>
  <c r="F219" i="9"/>
  <c r="G219" i="9" s="1"/>
  <c r="G215" i="9"/>
  <c r="F215" i="9"/>
  <c r="F211" i="9"/>
  <c r="G211" i="9" s="1"/>
  <c r="G207" i="9"/>
  <c r="F207" i="9"/>
  <c r="F203" i="9"/>
  <c r="G203" i="9" s="1"/>
  <c r="G199" i="9"/>
  <c r="F199" i="9"/>
  <c r="F195" i="9"/>
  <c r="G195" i="9" s="1"/>
  <c r="G191" i="9"/>
  <c r="F191" i="9"/>
  <c r="F187" i="9"/>
  <c r="G187" i="9" s="1"/>
  <c r="G183" i="9"/>
  <c r="F183" i="9"/>
  <c r="F179" i="9"/>
  <c r="G179" i="9" s="1"/>
  <c r="G175" i="9"/>
  <c r="F175" i="9"/>
  <c r="F171" i="9"/>
  <c r="G171" i="9" s="1"/>
  <c r="G167" i="9"/>
  <c r="F167" i="9"/>
  <c r="F163" i="9"/>
  <c r="G163" i="9" s="1"/>
  <c r="G159" i="9"/>
  <c r="F159" i="9"/>
  <c r="F155" i="9"/>
  <c r="G155" i="9" s="1"/>
  <c r="G151" i="9"/>
  <c r="F151" i="9"/>
  <c r="F147" i="9"/>
  <c r="G147" i="9" s="1"/>
  <c r="G143" i="9"/>
  <c r="F143" i="9"/>
  <c r="F139" i="9"/>
  <c r="G139" i="9" s="1"/>
  <c r="G135" i="9"/>
  <c r="F135" i="9"/>
  <c r="F131" i="9"/>
  <c r="G131" i="9" s="1"/>
  <c r="G127" i="9"/>
  <c r="F127" i="9"/>
  <c r="F123" i="9"/>
  <c r="G123" i="9" s="1"/>
  <c r="G119" i="9"/>
  <c r="F119" i="9"/>
  <c r="F115" i="9"/>
  <c r="G115" i="9" s="1"/>
  <c r="G111" i="9"/>
  <c r="F111" i="9"/>
  <c r="F107" i="9"/>
  <c r="G107" i="9" s="1"/>
  <c r="G103" i="9"/>
  <c r="F103" i="9"/>
  <c r="F99" i="9"/>
  <c r="G99" i="9" s="1"/>
  <c r="G95" i="9"/>
  <c r="F95" i="9"/>
  <c r="F91" i="9"/>
  <c r="G91" i="9" s="1"/>
  <c r="G87" i="9"/>
  <c r="F87" i="9"/>
  <c r="F83" i="9"/>
  <c r="G83" i="9" s="1"/>
  <c r="G79" i="9"/>
  <c r="F79" i="9"/>
  <c r="F75" i="9"/>
  <c r="G75" i="9" s="1"/>
  <c r="G71" i="9"/>
  <c r="F71" i="9"/>
  <c r="F67" i="9"/>
  <c r="G67" i="9" s="1"/>
  <c r="G63" i="9"/>
  <c r="F63" i="9"/>
  <c r="F59" i="9"/>
  <c r="G59" i="9" s="1"/>
  <c r="F55" i="9"/>
  <c r="G55" i="9" s="1"/>
  <c r="F51" i="9"/>
  <c r="G51" i="9" s="1"/>
  <c r="F47" i="9"/>
  <c r="G47" i="9" s="1"/>
  <c r="F43" i="9"/>
  <c r="G43" i="9" s="1"/>
  <c r="G39" i="9"/>
  <c r="F39" i="9"/>
  <c r="F35" i="9"/>
  <c r="G35" i="9" s="1"/>
  <c r="G31" i="9"/>
  <c r="F31" i="9"/>
  <c r="F27" i="9"/>
  <c r="G27" i="9" s="1"/>
  <c r="F23" i="9"/>
  <c r="G23" i="9" s="1"/>
  <c r="F19" i="9"/>
  <c r="G19" i="9" s="1"/>
  <c r="F15" i="9"/>
  <c r="G15" i="9" s="1"/>
  <c r="F11" i="9"/>
  <c r="G11" i="9" s="1"/>
  <c r="G7" i="9"/>
  <c r="F7" i="9"/>
  <c r="F3" i="9"/>
  <c r="G3" i="9" s="1"/>
  <c r="G234" i="9"/>
  <c r="F234" i="9"/>
  <c r="F230" i="9"/>
  <c r="G230" i="9" s="1"/>
  <c r="F226" i="9"/>
  <c r="G226" i="9" s="1"/>
  <c r="F222" i="9"/>
  <c r="G222" i="9" s="1"/>
  <c r="F218" i="9"/>
  <c r="G218" i="9" s="1"/>
  <c r="F214" i="9"/>
  <c r="G214" i="9" s="1"/>
  <c r="G210" i="9"/>
  <c r="F210" i="9"/>
  <c r="F206" i="9"/>
  <c r="G206" i="9" s="1"/>
  <c r="G202" i="9"/>
  <c r="F202" i="9"/>
  <c r="F198" i="9"/>
  <c r="G198" i="9" s="1"/>
  <c r="F194" i="9"/>
  <c r="G194" i="9" s="1"/>
  <c r="F190" i="9"/>
  <c r="G190" i="9" s="1"/>
  <c r="F186" i="9"/>
  <c r="G186" i="9" s="1"/>
  <c r="F182" i="9"/>
  <c r="G182" i="9" s="1"/>
  <c r="G178" i="9"/>
  <c r="F178" i="9"/>
  <c r="F174" i="9"/>
  <c r="G174" i="9" s="1"/>
  <c r="G170" i="9"/>
  <c r="F170" i="9"/>
  <c r="F166" i="9"/>
  <c r="G166" i="9" s="1"/>
  <c r="F162" i="9"/>
  <c r="G162" i="9" s="1"/>
  <c r="F158" i="9"/>
  <c r="G158" i="9" s="1"/>
  <c r="F154" i="9"/>
  <c r="G154" i="9" s="1"/>
  <c r="F150" i="9"/>
  <c r="G150" i="9" s="1"/>
  <c r="G146" i="9"/>
  <c r="F146" i="9"/>
  <c r="F142" i="9"/>
  <c r="G142" i="9" s="1"/>
  <c r="G138" i="9"/>
  <c r="F138" i="9"/>
  <c r="F134" i="9"/>
  <c r="G134" i="9" s="1"/>
  <c r="F130" i="9"/>
  <c r="G130" i="9" s="1"/>
  <c r="F126" i="9"/>
  <c r="G126" i="9" s="1"/>
  <c r="F122" i="9"/>
  <c r="G122" i="9" s="1"/>
  <c r="F118" i="9"/>
  <c r="G118" i="9" s="1"/>
  <c r="G114" i="9"/>
  <c r="F114" i="9"/>
  <c r="F110" i="9"/>
  <c r="G110" i="9" s="1"/>
  <c r="G106" i="9"/>
  <c r="F106" i="9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G74" i="9"/>
  <c r="F74" i="9"/>
  <c r="F70" i="9"/>
  <c r="G70" i="9" s="1"/>
  <c r="F66" i="9"/>
  <c r="G66" i="9" s="1"/>
  <c r="F62" i="9"/>
  <c r="G62" i="9" s="1"/>
  <c r="F58" i="9"/>
  <c r="G58" i="9" s="1"/>
  <c r="F54" i="9"/>
  <c r="G54" i="9" s="1"/>
  <c r="G50" i="9"/>
  <c r="F50" i="9"/>
  <c r="F46" i="9"/>
  <c r="G46" i="9" s="1"/>
  <c r="G42" i="9"/>
  <c r="F42" i="9"/>
  <c r="F38" i="9"/>
  <c r="G38" i="9" s="1"/>
  <c r="F34" i="9"/>
  <c r="G34" i="9" s="1"/>
  <c r="F30" i="9"/>
  <c r="G30" i="9" s="1"/>
  <c r="F26" i="9"/>
  <c r="G26" i="9" s="1"/>
  <c r="F22" i="9"/>
  <c r="G22" i="9" s="1"/>
  <c r="G18" i="9"/>
  <c r="F18" i="9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G213" i="9"/>
  <c r="F213" i="9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G181" i="9"/>
  <c r="F181" i="9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G149" i="9"/>
  <c r="F149" i="9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G117" i="9"/>
  <c r="F117" i="9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G85" i="9"/>
  <c r="F85" i="9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G53" i="9"/>
  <c r="F53" i="9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G21" i="9"/>
  <c r="F21" i="9"/>
  <c r="F17" i="9"/>
  <c r="G17" i="9" s="1"/>
  <c r="F13" i="9"/>
  <c r="G13" i="9" s="1"/>
  <c r="F9" i="9"/>
  <c r="G9" i="9" s="1"/>
  <c r="F233" i="9"/>
  <c r="G233" i="9"/>
  <c r="F225" i="9"/>
  <c r="G225" i="9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3" i="8"/>
  <c r="Q63" i="8" s="1"/>
  <c r="T63" i="8" s="1"/>
  <c r="S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S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S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S57" i="8" s="1"/>
  <c r="O57" i="8"/>
  <c r="N57" i="8"/>
  <c r="J57" i="8"/>
  <c r="U57" i="8" s="1"/>
  <c r="I57" i="8"/>
  <c r="P56" i="8"/>
  <c r="Q56" i="8" s="1"/>
  <c r="T56" i="8" s="1"/>
  <c r="S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S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S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S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Q48" i="8"/>
  <c r="T48" i="8" s="1"/>
  <c r="S48" i="8" s="1"/>
  <c r="P48" i="8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S43" i="8" s="1"/>
  <c r="O43" i="8"/>
  <c r="N43" i="8"/>
  <c r="J43" i="8"/>
  <c r="U43" i="8" s="1"/>
  <c r="I43" i="8"/>
  <c r="P42" i="8"/>
  <c r="Q42" i="8" s="1"/>
  <c r="T42" i="8" s="1"/>
  <c r="S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S40" i="8" s="1"/>
  <c r="O40" i="8"/>
  <c r="N40" i="8"/>
  <c r="J40" i="8"/>
  <c r="U40" i="8" s="1"/>
  <c r="I40" i="8"/>
  <c r="P39" i="8"/>
  <c r="Q39" i="8" s="1"/>
  <c r="T39" i="8" s="1"/>
  <c r="S39" i="8" s="1"/>
  <c r="O39" i="8"/>
  <c r="N39" i="8"/>
  <c r="J39" i="8"/>
  <c r="U39" i="8" s="1"/>
  <c r="I39" i="8"/>
  <c r="P38" i="8"/>
  <c r="Q38" i="8" s="1"/>
  <c r="T38" i="8" s="1"/>
  <c r="O38" i="8"/>
  <c r="N38" i="8"/>
  <c r="I38" i="8"/>
  <c r="H38" i="8"/>
  <c r="J38" i="8" s="1"/>
  <c r="U38" i="8" s="1"/>
  <c r="P37" i="8"/>
  <c r="Q37" i="8" s="1"/>
  <c r="T37" i="8" s="1"/>
  <c r="S37" i="8" s="1"/>
  <c r="O37" i="8"/>
  <c r="J37" i="8"/>
  <c r="U37" i="8" s="1"/>
  <c r="I37" i="8"/>
  <c r="P36" i="8"/>
  <c r="Q36" i="8" s="1"/>
  <c r="T36" i="8" s="1"/>
  <c r="S36" i="8" s="1"/>
  <c r="O36" i="8"/>
  <c r="N36" i="8"/>
  <c r="J36" i="8"/>
  <c r="U36" i="8" s="1"/>
  <c r="I36" i="8"/>
  <c r="P35" i="8"/>
  <c r="Q35" i="8" s="1"/>
  <c r="T35" i="8" s="1"/>
  <c r="O35" i="8"/>
  <c r="J35" i="8"/>
  <c r="U35" i="8" s="1"/>
  <c r="I35" i="8"/>
  <c r="U34" i="8"/>
  <c r="T34" i="8"/>
  <c r="S34" i="8" s="1"/>
  <c r="Q34" i="8"/>
  <c r="P34" i="8"/>
  <c r="O34" i="8"/>
  <c r="I34" i="8"/>
  <c r="P33" i="8"/>
  <c r="Q33" i="8" s="1"/>
  <c r="T33" i="8" s="1"/>
  <c r="O33" i="8"/>
  <c r="N33" i="8"/>
  <c r="J33" i="8"/>
  <c r="U33" i="8" s="1"/>
  <c r="I33" i="8"/>
  <c r="Q32" i="8"/>
  <c r="T32" i="8" s="1"/>
  <c r="P32" i="8"/>
  <c r="O32" i="8"/>
  <c r="N32" i="8"/>
  <c r="J32" i="8"/>
  <c r="U32" i="8" s="1"/>
  <c r="I32" i="8"/>
  <c r="P31" i="8"/>
  <c r="Q31" i="8" s="1"/>
  <c r="T31" i="8" s="1"/>
  <c r="O31" i="8"/>
  <c r="N31" i="8"/>
  <c r="J31" i="8"/>
  <c r="U31" i="8" s="1"/>
  <c r="I31" i="8"/>
  <c r="P30" i="8"/>
  <c r="Q30" i="8" s="1"/>
  <c r="T30" i="8" s="1"/>
  <c r="S30" i="8" s="1"/>
  <c r="O30" i="8"/>
  <c r="N30" i="8"/>
  <c r="J30" i="8"/>
  <c r="U30" i="8" s="1"/>
  <c r="I30" i="8"/>
  <c r="P29" i="8"/>
  <c r="Q29" i="8" s="1"/>
  <c r="T29" i="8" s="1"/>
  <c r="O29" i="8"/>
  <c r="J29" i="8"/>
  <c r="U29" i="8" s="1"/>
  <c r="I29" i="8"/>
  <c r="P28" i="8"/>
  <c r="Q28" i="8" s="1"/>
  <c r="T28" i="8" s="1"/>
  <c r="S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S26" i="8" s="1"/>
  <c r="O26" i="8"/>
  <c r="J26" i="8"/>
  <c r="U26" i="8" s="1"/>
  <c r="I26" i="8"/>
  <c r="P25" i="8"/>
  <c r="Q25" i="8" s="1"/>
  <c r="T25" i="8" s="1"/>
  <c r="S25" i="8" s="1"/>
  <c r="O25" i="8"/>
  <c r="N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S21" i="8" s="1"/>
  <c r="O21" i="8"/>
  <c r="J21" i="8"/>
  <c r="U21" i="8" s="1"/>
  <c r="I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J19" i="8"/>
  <c r="U19" i="8" s="1"/>
  <c r="I19" i="8"/>
  <c r="B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N15" i="8"/>
  <c r="J15" i="8"/>
  <c r="U15" i="8" s="1"/>
  <c r="I15" i="8"/>
  <c r="P14" i="8"/>
  <c r="Q14" i="8" s="1"/>
  <c r="T14" i="8" s="1"/>
  <c r="S14" i="8" s="1"/>
  <c r="O14" i="8"/>
  <c r="N14" i="8"/>
  <c r="J14" i="8"/>
  <c r="U14" i="8" s="1"/>
  <c r="I14" i="8"/>
  <c r="Q13" i="8"/>
  <c r="T13" i="8" s="1"/>
  <c r="P13" i="8"/>
  <c r="O13" i="8"/>
  <c r="S13" i="8" s="1"/>
  <c r="J13" i="8"/>
  <c r="U13" i="8" s="1"/>
  <c r="I13" i="8"/>
  <c r="P12" i="8"/>
  <c r="Q12" i="8" s="1"/>
  <c r="T12" i="8" s="1"/>
  <c r="S12" i="8" s="1"/>
  <c r="O12" i="8"/>
  <c r="N12" i="8"/>
  <c r="J12" i="8"/>
  <c r="U12" i="8" s="1"/>
  <c r="I12" i="8"/>
  <c r="Q11" i="8"/>
  <c r="T11" i="8" s="1"/>
  <c r="P11" i="8"/>
  <c r="O11" i="8"/>
  <c r="J11" i="8"/>
  <c r="U11" i="8" s="1"/>
  <c r="I11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S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A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S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S5" i="8" l="1"/>
  <c r="S22" i="8"/>
  <c r="S46" i="8"/>
  <c r="S49" i="8"/>
  <c r="S53" i="8"/>
  <c r="S60" i="8"/>
  <c r="S4" i="8"/>
  <c r="S2" i="8"/>
  <c r="S18" i="8"/>
  <c r="S32" i="8"/>
  <c r="S41" i="8"/>
  <c r="S44" i="8"/>
  <c r="S51" i="8"/>
  <c r="S7" i="8"/>
  <c r="S10" i="8"/>
  <c r="S15" i="8"/>
  <c r="S16" i="8"/>
  <c r="S29" i="8"/>
  <c r="S31" i="8"/>
  <c r="S35" i="8"/>
  <c r="S38" i="8"/>
  <c r="S47" i="8"/>
  <c r="S55" i="8"/>
  <c r="S58" i="8"/>
  <c r="S62" i="8"/>
  <c r="AA7" i="8"/>
  <c r="AA8" i="8" s="1"/>
  <c r="R26" i="8" s="1"/>
  <c r="V26" i="8" s="1"/>
  <c r="X26" i="8" s="1"/>
  <c r="S11" i="8"/>
  <c r="S17" i="8"/>
  <c r="S23" i="8"/>
  <c r="S27" i="8"/>
  <c r="S33" i="8"/>
  <c r="S6" i="8"/>
  <c r="S8" i="8"/>
  <c r="S19" i="8"/>
  <c r="S20" i="8"/>
  <c r="S24" i="8"/>
  <c r="R9" i="8"/>
  <c r="V9" i="8" s="1"/>
  <c r="X9" i="8" s="1"/>
  <c r="I4" i="8"/>
  <c r="R5" i="8"/>
  <c r="V5" i="8" s="1"/>
  <c r="X5" i="8" s="1"/>
  <c r="R19" i="8"/>
  <c r="V19" i="8" s="1"/>
  <c r="X19" i="8" s="1"/>
  <c r="R41" i="8"/>
  <c r="V41" i="8" s="1"/>
  <c r="X41" i="8" s="1"/>
  <c r="R12" i="8"/>
  <c r="V12" i="8" s="1"/>
  <c r="X12" i="8" s="1"/>
  <c r="R24" i="8"/>
  <c r="V24" i="8" s="1"/>
  <c r="X24" i="8" s="1"/>
  <c r="R39" i="8"/>
  <c r="V39" i="8" s="1"/>
  <c r="X39" i="8" s="1"/>
  <c r="S45" i="8"/>
  <c r="R7" i="8"/>
  <c r="V7" i="8" s="1"/>
  <c r="X7" i="8" s="1"/>
  <c r="R3" i="8"/>
  <c r="V3" i="8" s="1"/>
  <c r="X3" i="8" s="1"/>
  <c r="R37" i="8"/>
  <c r="V37" i="8" s="1"/>
  <c r="X37" i="8" s="1"/>
  <c r="R34" i="8"/>
  <c r="V34" i="8" s="1"/>
  <c r="X34" i="8" s="1"/>
  <c r="R33" i="8"/>
  <c r="V33" i="8" s="1"/>
  <c r="X33" i="8" s="1"/>
  <c r="R29" i="8"/>
  <c r="V29" i="8" s="1"/>
  <c r="X29" i="8" s="1"/>
  <c r="R62" i="8"/>
  <c r="V62" i="8" s="1"/>
  <c r="X62" i="8" s="1"/>
  <c r="R60" i="8"/>
  <c r="V60" i="8" s="1"/>
  <c r="X60" i="8" s="1"/>
  <c r="R63" i="8"/>
  <c r="V63" i="8" s="1"/>
  <c r="X63" i="8" s="1"/>
  <c r="R61" i="8"/>
  <c r="V61" i="8" s="1"/>
  <c r="X61" i="8" s="1"/>
  <c r="R59" i="8"/>
  <c r="V59" i="8" s="1"/>
  <c r="X59" i="8" s="1"/>
  <c r="R57" i="8"/>
  <c r="V57" i="8" s="1"/>
  <c r="X57" i="8" s="1"/>
  <c r="R55" i="8"/>
  <c r="V55" i="8" s="1"/>
  <c r="X55" i="8" s="1"/>
  <c r="R48" i="8"/>
  <c r="V48" i="8" s="1"/>
  <c r="X48" i="8" s="1"/>
  <c r="R47" i="8"/>
  <c r="V47" i="8" s="1"/>
  <c r="X47" i="8" s="1"/>
  <c r="R50" i="8"/>
  <c r="V50" i="8" s="1"/>
  <c r="X50" i="8" s="1"/>
  <c r="R49" i="8"/>
  <c r="V49" i="8" s="1"/>
  <c r="X49" i="8" s="1"/>
  <c r="R56" i="8"/>
  <c r="V56" i="8" s="1"/>
  <c r="X56" i="8" s="1"/>
  <c r="R52" i="8"/>
  <c r="V52" i="8" s="1"/>
  <c r="X52" i="8" s="1"/>
  <c r="R51" i="8"/>
  <c r="V51" i="8" s="1"/>
  <c r="X51" i="8" s="1"/>
  <c r="R54" i="8"/>
  <c r="V54" i="8" s="1"/>
  <c r="X54" i="8" s="1"/>
  <c r="R53" i="8"/>
  <c r="V53" i="8" s="1"/>
  <c r="X53" i="8" s="1"/>
  <c r="R46" i="8"/>
  <c r="V46" i="8" s="1"/>
  <c r="X46" i="8" s="1"/>
  <c r="R45" i="8"/>
  <c r="V45" i="8" s="1"/>
  <c r="X45" i="8" s="1"/>
  <c r="R38" i="8"/>
  <c r="V38" i="8" s="1"/>
  <c r="X38" i="8" s="1"/>
  <c r="R36" i="8"/>
  <c r="V36" i="8" s="1"/>
  <c r="X36" i="8" s="1"/>
  <c r="R35" i="8"/>
  <c r="V35" i="8" s="1"/>
  <c r="X35" i="8" s="1"/>
  <c r="R32" i="8"/>
  <c r="V32" i="8" s="1"/>
  <c r="X32" i="8" s="1"/>
  <c r="R30" i="8"/>
  <c r="V30" i="8" s="1"/>
  <c r="X30" i="8" s="1"/>
  <c r="R28" i="8"/>
  <c r="V28" i="8" s="1"/>
  <c r="X28" i="8" s="1"/>
  <c r="R25" i="8"/>
  <c r="V25" i="8" s="1"/>
  <c r="X25" i="8" s="1"/>
  <c r="R23" i="8"/>
  <c r="V23" i="8" s="1"/>
  <c r="X23" i="8" s="1"/>
  <c r="R20" i="8"/>
  <c r="V20" i="8" s="1"/>
  <c r="X20" i="8" s="1"/>
  <c r="R18" i="8"/>
  <c r="V18" i="8" s="1"/>
  <c r="X18" i="8" s="1"/>
  <c r="R16" i="8"/>
  <c r="V16" i="8" s="1"/>
  <c r="X16" i="8" s="1"/>
  <c r="R14" i="8"/>
  <c r="V14" i="8" s="1"/>
  <c r="X14" i="8" s="1"/>
  <c r="R11" i="8"/>
  <c r="V11" i="8" s="1"/>
  <c r="X11" i="8" s="1"/>
  <c r="R40" i="8"/>
  <c r="V40" i="8" s="1"/>
  <c r="X40" i="8" s="1"/>
  <c r="R42" i="8"/>
  <c r="V42" i="8" s="1"/>
  <c r="X42" i="8" s="1"/>
  <c r="R44" i="8"/>
  <c r="V44" i="8" s="1"/>
  <c r="X44" i="8" s="1"/>
  <c r="R4" i="8" l="1"/>
  <c r="V4" i="8" s="1"/>
  <c r="X4" i="8" s="1"/>
  <c r="R15" i="8"/>
  <c r="V15" i="8" s="1"/>
  <c r="X15" i="8" s="1"/>
  <c r="R27" i="8"/>
  <c r="V27" i="8" s="1"/>
  <c r="X27" i="8" s="1"/>
  <c r="R13" i="8"/>
  <c r="V13" i="8" s="1"/>
  <c r="X13" i="8" s="1"/>
  <c r="Y13" i="8" s="1"/>
  <c r="R58" i="8"/>
  <c r="V58" i="8" s="1"/>
  <c r="X58" i="8" s="1"/>
  <c r="R31" i="8"/>
  <c r="V31" i="8" s="1"/>
  <c r="X31" i="8" s="1"/>
  <c r="R21" i="8"/>
  <c r="V21" i="8" s="1"/>
  <c r="X21" i="8" s="1"/>
  <c r="R43" i="8"/>
  <c r="V43" i="8" s="1"/>
  <c r="X43" i="8" s="1"/>
  <c r="Y43" i="8" s="1"/>
  <c r="R10" i="8"/>
  <c r="V10" i="8" s="1"/>
  <c r="X10" i="8" s="1"/>
  <c r="R17" i="8"/>
  <c r="V17" i="8" s="1"/>
  <c r="X17" i="8" s="1"/>
  <c r="R2" i="8"/>
  <c r="V2" i="8" s="1"/>
  <c r="X2" i="8" s="1"/>
  <c r="R6" i="8"/>
  <c r="V6" i="8" s="1"/>
  <c r="X6" i="8" s="1"/>
  <c r="W6" i="8" s="1"/>
  <c r="R22" i="8"/>
  <c r="V22" i="8" s="1"/>
  <c r="X22" i="8" s="1"/>
  <c r="R8" i="8"/>
  <c r="V8" i="8" s="1"/>
  <c r="X8" i="8" s="1"/>
  <c r="W30" i="8"/>
  <c r="Y30" i="8"/>
  <c r="W44" i="8"/>
  <c r="Y44" i="8"/>
  <c r="Y23" i="8"/>
  <c r="W23" i="8"/>
  <c r="Y45" i="8"/>
  <c r="W45" i="8"/>
  <c r="W50" i="8"/>
  <c r="Y50" i="8"/>
  <c r="W58" i="8"/>
  <c r="Y58" i="8"/>
  <c r="Y21" i="8"/>
  <c r="W21" i="8"/>
  <c r="W42" i="8"/>
  <c r="Y42" i="8"/>
  <c r="W16" i="8"/>
  <c r="Y16" i="8"/>
  <c r="Y25" i="8"/>
  <c r="W25" i="8"/>
  <c r="Y35" i="8"/>
  <c r="W35" i="8"/>
  <c r="W46" i="8"/>
  <c r="Y46" i="8"/>
  <c r="W52" i="8"/>
  <c r="Y52" i="8"/>
  <c r="Y47" i="8"/>
  <c r="W47" i="8"/>
  <c r="Y59" i="8"/>
  <c r="W59" i="8"/>
  <c r="W60" i="8"/>
  <c r="Y60" i="8"/>
  <c r="Y33" i="8"/>
  <c r="W33" i="8"/>
  <c r="Y3" i="8"/>
  <c r="W3" i="8"/>
  <c r="Y39" i="8"/>
  <c r="W39" i="8"/>
  <c r="W4" i="8"/>
  <c r="Y4" i="8"/>
  <c r="Y15" i="8"/>
  <c r="W15" i="8"/>
  <c r="Y2" i="8"/>
  <c r="W2" i="8"/>
  <c r="W9" i="8"/>
  <c r="Y9" i="8"/>
  <c r="W40" i="8"/>
  <c r="Y40" i="8"/>
  <c r="Y18" i="8"/>
  <c r="W18" i="8"/>
  <c r="W28" i="8"/>
  <c r="Y28" i="8"/>
  <c r="W36" i="8"/>
  <c r="Y36" i="8"/>
  <c r="Y53" i="8"/>
  <c r="W53" i="8"/>
  <c r="W56" i="8"/>
  <c r="Y56" i="8"/>
  <c r="W48" i="8"/>
  <c r="Y48" i="8"/>
  <c r="Y61" i="8"/>
  <c r="W61" i="8"/>
  <c r="W62" i="8"/>
  <c r="Y62" i="8"/>
  <c r="W34" i="8"/>
  <c r="Y34" i="8"/>
  <c r="Y7" i="8"/>
  <c r="W7" i="8"/>
  <c r="Y24" i="8"/>
  <c r="W24" i="8"/>
  <c r="Y41" i="8"/>
  <c r="W41" i="8"/>
  <c r="W13" i="8"/>
  <c r="W27" i="8"/>
  <c r="Y27" i="8"/>
  <c r="Y6" i="8"/>
  <c r="Y20" i="8"/>
  <c r="W20" i="8"/>
  <c r="W54" i="8"/>
  <c r="Y54" i="8"/>
  <c r="Y49" i="8"/>
  <c r="W49" i="8"/>
  <c r="Y55" i="8"/>
  <c r="W55" i="8"/>
  <c r="Y63" i="8"/>
  <c r="W63" i="8"/>
  <c r="W29" i="8"/>
  <c r="Y29" i="8"/>
  <c r="Y37" i="8"/>
  <c r="W37" i="8"/>
  <c r="Y12" i="8"/>
  <c r="W12" i="8"/>
  <c r="Y19" i="8"/>
  <c r="W19" i="8"/>
  <c r="W8" i="8"/>
  <c r="Y8" i="8"/>
  <c r="Y26" i="8"/>
  <c r="W26" i="8"/>
  <c r="W11" i="8"/>
  <c r="Y11" i="8"/>
  <c r="W38" i="8"/>
  <c r="Y38" i="8"/>
  <c r="Y14" i="8"/>
  <c r="W14" i="8"/>
  <c r="W32" i="8"/>
  <c r="Y32" i="8"/>
  <c r="Y51" i="8"/>
  <c r="W51" i="8"/>
  <c r="Y57" i="8"/>
  <c r="W57" i="8"/>
  <c r="W31" i="8"/>
  <c r="Y31" i="8"/>
  <c r="W10" i="8"/>
  <c r="Y10" i="8"/>
  <c r="Y17" i="8"/>
  <c r="W17" i="8"/>
  <c r="W5" i="8"/>
  <c r="Y5" i="8"/>
  <c r="W43" i="8" l="1"/>
  <c r="W22" i="8"/>
  <c r="Y22" i="8"/>
  <c r="G112" i="1"/>
  <c r="C112" i="1"/>
  <c r="G111" i="1"/>
  <c r="C111" i="1"/>
  <c r="G110" i="1"/>
  <c r="C110" i="1"/>
  <c r="C109" i="1"/>
  <c r="G61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R118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9" i="3" l="1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<sst xmlns="http://schemas.openxmlformats.org/spreadsheetml/2006/main" count="955" uniqueCount="357">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</sst>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65" activePane="bottomLeft" state="frozen"/>
      <selection pane="bottomLeft" activeCell="H92" sqref="H92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0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1.6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6.317499999999999</v>
      </c>
      <c r="M59" s="4">
        <f>IFERROR(VLOOKUP(I59,FuelTypes!$A$1:$B$32,2,FALSE)*J59,0)</f>
        <v>31.45</v>
      </c>
      <c r="N59" s="4">
        <f t="shared" si="17"/>
        <v>37.767499999999998</v>
      </c>
      <c r="O59" s="4">
        <f t="shared" si="15"/>
        <v>0.83272655060567946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0.17872509432713313</v>
      </c>
      <c r="S59" s="4">
        <f t="shared" si="4"/>
        <v>1.0295185185185185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0.83272655060567946</v>
      </c>
    </row>
    <row r="60" spans="1:29" x14ac:dyDescent="0.25">
      <c r="A60" s="6" t="s">
        <v>65</v>
      </c>
      <c r="B60" s="6">
        <v>6.4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19.405000000000001</v>
      </c>
      <c r="M60" s="4">
        <f>IFERROR(VLOOKUP(I60,FuelTypes!$A$1:$B$32,2,FALSE)*J60,0)</f>
        <v>86.7</v>
      </c>
      <c r="N60" s="4">
        <f t="shared" si="17"/>
        <v>106.105</v>
      </c>
      <c r="O60" s="4">
        <f t="shared" si="15"/>
        <v>0.81711512181329815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0.2544649168276707</v>
      </c>
      <c r="S60" s="4">
        <f t="shared" si="4"/>
        <v>1.7967592592592592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0.81711512181329815</v>
      </c>
    </row>
    <row r="61" spans="1:29" x14ac:dyDescent="0.25">
      <c r="A61" s="6" t="s">
        <v>171</v>
      </c>
      <c r="B61" s="6">
        <v>4</v>
      </c>
      <c r="C61" s="18">
        <v>102</v>
      </c>
      <c r="D61" s="6">
        <v>0.15</v>
      </c>
      <c r="E61" s="6">
        <v>0.15</v>
      </c>
      <c r="F61" s="6">
        <v>455</v>
      </c>
      <c r="G61" s="6">
        <f>67*4</f>
        <v>268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7.7119521250000007</v>
      </c>
      <c r="M61" s="4">
        <f>IFERROR(VLOOKUP(I61,FuelTypes!$A$1:$B$32,2,FALSE)*J61,0)</f>
        <v>24.746347500000006</v>
      </c>
      <c r="N61" s="4">
        <f t="shared" si="17"/>
        <v>32.458299625000009</v>
      </c>
      <c r="O61" s="4">
        <f t="shared" si="15"/>
        <v>0.76240430909510404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0.82567479842222302</v>
      </c>
      <c r="S61" s="4">
        <f t="shared" si="4"/>
        <v>1.7265564458955227</v>
      </c>
      <c r="T61" s="4">
        <f t="shared" si="5"/>
        <v>6.0041894904280226E-2</v>
      </c>
      <c r="U61" s="4">
        <f t="shared" si="12"/>
        <v>412.15134098367548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0.76240430909510404</v>
      </c>
    </row>
    <row r="62" spans="1:29" x14ac:dyDescent="0.25">
      <c r="A62" s="6" t="s">
        <v>167</v>
      </c>
      <c r="B62" s="6">
        <v>1</v>
      </c>
      <c r="C62" s="18">
        <v>37</v>
      </c>
      <c r="D62" s="6">
        <v>0.15</v>
      </c>
      <c r="E62" s="6">
        <v>0.15</v>
      </c>
      <c r="F62" s="6">
        <v>455</v>
      </c>
      <c r="G62" s="6">
        <v>67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2.3464924375000002</v>
      </c>
      <c r="M62" s="4">
        <f>IFERROR(VLOOKUP(I62,FuelTypes!$A$1:$B$32,2,FALSE)*J62,0)</f>
        <v>8.9766162500000011</v>
      </c>
      <c r="N62" s="4">
        <f t="shared" si="17"/>
        <v>11.323108687500001</v>
      </c>
      <c r="O62" s="4">
        <f t="shared" si="15"/>
        <v>0.79276959161485572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0.5917102966075366</v>
      </c>
      <c r="S62" s="4">
        <f t="shared" si="4"/>
        <v>1.2257796315298508</v>
      </c>
      <c r="T62" s="4">
        <f t="shared" si="5"/>
        <v>1.5010473726070056E-2</v>
      </c>
      <c r="U62" s="4">
        <f t="shared" si="12"/>
        <v>598.02351436847027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0.79276959161485572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v>20</v>
      </c>
      <c r="H72" s="6">
        <v>30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1.5360983102918586</v>
      </c>
      <c r="S72" s="4">
        <f t="shared" si="23"/>
        <v>1.4249999999999998</v>
      </c>
      <c r="T72" s="4">
        <f t="shared" si="24"/>
        <v>6.7957866123003734E-3</v>
      </c>
      <c r="U72" s="4">
        <f t="shared" si="30"/>
        <v>51.796800000000005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/>
      <c r="B73" s="6"/>
      <c r="C73" s="6"/>
      <c r="D73" s="6"/>
      <c r="E73" s="6"/>
      <c r="F73" s="6"/>
      <c r="G73" s="6"/>
      <c r="H73" s="6"/>
      <c r="I73" s="6"/>
      <c r="J73" s="4">
        <f t="shared" si="19"/>
        <v>0</v>
      </c>
      <c r="K73" s="4">
        <f t="shared" si="27"/>
        <v>0</v>
      </c>
      <c r="L73" s="4">
        <f t="shared" si="20"/>
        <v>0</v>
      </c>
      <c r="M73" s="4">
        <f>IFERROR(VLOOKUP(I73,FuelTypes!$A$1:$B$32,2,FALSE)*J73,0)</f>
        <v>0</v>
      </c>
      <c r="N73" s="4">
        <f t="shared" si="17"/>
        <v>0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0</v>
      </c>
      <c r="S73" s="4">
        <f t="shared" si="23"/>
        <v>0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 t="e">
        <f t="shared" si="25"/>
        <v>#DIV/0!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/>
      <c r="C75" s="6"/>
      <c r="D75" s="6"/>
      <c r="E75" s="6">
        <v>0.15</v>
      </c>
      <c r="F75" s="6">
        <v>450</v>
      </c>
      <c r="G75" s="6">
        <v>55</v>
      </c>
      <c r="H75" s="6">
        <v>200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</v>
      </c>
      <c r="M75" s="4">
        <f>IFERROR(VLOOKUP(I75,FuelTypes!$A$1:$B$32,2,FALSE)*J75,0)</f>
        <v>0</v>
      </c>
      <c r="N75" s="4">
        <f t="shared" si="17"/>
        <v>0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0</v>
      </c>
      <c r="S75" s="4">
        <f t="shared" si="23"/>
        <v>0</v>
      </c>
      <c r="T75" s="4">
        <f t="shared" si="24"/>
        <v>1.2458942122550686E-2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 t="e">
        <f t="shared" si="25"/>
        <v>#DIV/0!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/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</v>
      </c>
      <c r="M76" s="4">
        <f>IFERROR(VLOOKUP(I76,FuelTypes!$A$1:$B$32,2,FALSE)*J76,0)</f>
        <v>0</v>
      </c>
      <c r="N76" s="4">
        <f t="shared" si="17"/>
        <v>0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0</v>
      </c>
      <c r="S76" s="4">
        <f t="shared" si="23"/>
        <v>0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 t="e">
        <f t="shared" si="25"/>
        <v>#DIV/0!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/>
      <c r="C77" s="6"/>
      <c r="D77" s="6"/>
      <c r="E77" s="6">
        <v>0.15</v>
      </c>
      <c r="F77" s="6">
        <v>455</v>
      </c>
      <c r="G77" s="6">
        <v>67</v>
      </c>
      <c r="H77" s="6">
        <v>200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</v>
      </c>
      <c r="M77" s="4">
        <f>IFERROR(VLOOKUP(I77,FuelTypes!$A$1:$B$32,2,FALSE)*J77,0)</f>
        <v>0</v>
      </c>
      <c r="N77" s="4">
        <f t="shared" si="17"/>
        <v>0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0</v>
      </c>
      <c r="S77" s="4">
        <f t="shared" si="23"/>
        <v>0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 t="e">
        <f t="shared" si="25"/>
        <v>#DIV/0!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355</v>
      </c>
      <c r="B91" s="6">
        <v>1.95</v>
      </c>
      <c r="C91" s="18"/>
      <c r="D91" s="6"/>
      <c r="E91" s="6"/>
      <c r="F91" s="6"/>
      <c r="G91" s="6">
        <v>280</v>
      </c>
      <c r="H91" s="6">
        <v>220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14.358974358974359</v>
      </c>
      <c r="S91" s="4">
        <f t="shared" si="23"/>
        <v>1.532142857142857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356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/>
      <c r="B93" s="6"/>
      <c r="C93" s="18"/>
      <c r="D93" s="6"/>
      <c r="E93" s="6"/>
      <c r="F93" s="6"/>
      <c r="G93" s="6"/>
      <c r="H93" s="6"/>
      <c r="I93" s="6"/>
      <c r="J93" s="4">
        <f t="shared" si="19"/>
        <v>0</v>
      </c>
      <c r="K93" s="4">
        <f t="shared" si="27"/>
        <v>0</v>
      </c>
      <c r="L93" s="4">
        <f t="shared" si="20"/>
        <v>0</v>
      </c>
      <c r="M93" s="4">
        <f>IFERROR(VLOOKUP(I93,FuelTypes!$A$1:$B$32,2,FALSE)*J93,0)</f>
        <v>0</v>
      </c>
      <c r="N93" s="4">
        <f t="shared" si="17"/>
        <v>0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0</v>
      </c>
      <c r="S93" s="4">
        <f t="shared" si="23"/>
        <v>0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 t="e">
        <f t="shared" si="25"/>
        <v>#DIV/0!</v>
      </c>
      <c r="AB93" s="3">
        <f t="shared" si="29"/>
        <v>0</v>
      </c>
      <c r="AC93" s="3">
        <f t="shared" si="26"/>
        <v>0</v>
      </c>
    </row>
    <row r="94" spans="1:29" x14ac:dyDescent="0.25">
      <c r="A94" s="6"/>
      <c r="B94" s="6"/>
      <c r="C94" s="18"/>
      <c r="D94" s="6"/>
      <c r="E94" s="6"/>
      <c r="F94" s="6"/>
      <c r="G94" s="6"/>
      <c r="H94" s="6"/>
      <c r="I94" s="6"/>
      <c r="J94" s="4">
        <f t="shared" si="19"/>
        <v>0</v>
      </c>
      <c r="K94" s="4">
        <f t="shared" si="27"/>
        <v>0</v>
      </c>
      <c r="L94" s="4">
        <f t="shared" si="20"/>
        <v>0</v>
      </c>
      <c r="M94" s="4">
        <f>IFERROR(VLOOKUP(I94,FuelTypes!$A$1:$B$32,2,FALSE)*J94,0)</f>
        <v>0</v>
      </c>
      <c r="N94" s="4">
        <f t="shared" si="17"/>
        <v>0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0</v>
      </c>
      <c r="S94" s="4">
        <f t="shared" si="23"/>
        <v>0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 t="e">
        <f t="shared" si="25"/>
        <v>#DIV/0!</v>
      </c>
      <c r="AB94" s="3">
        <f t="shared" si="29"/>
        <v>0</v>
      </c>
      <c r="AC94" s="3">
        <f t="shared" si="26"/>
        <v>0</v>
      </c>
    </row>
    <row r="95" spans="1:29" x14ac:dyDescent="0.25">
      <c r="A95" s="6"/>
      <c r="B95" s="6"/>
      <c r="C95" s="18"/>
      <c r="D95" s="6"/>
      <c r="E95" s="6"/>
      <c r="F95" s="6"/>
      <c r="G95" s="6"/>
      <c r="H95" s="6"/>
      <c r="I95" s="6"/>
      <c r="J95" s="4">
        <f t="shared" si="19"/>
        <v>0</v>
      </c>
      <c r="K95" s="4">
        <f t="shared" si="27"/>
        <v>0</v>
      </c>
      <c r="L95" s="4">
        <f t="shared" si="20"/>
        <v>0</v>
      </c>
      <c r="M95" s="4">
        <f>IFERROR(VLOOKUP(I95,FuelTypes!$A$1:$B$32,2,FALSE)*J95,0)</f>
        <v>0</v>
      </c>
      <c r="N95" s="4">
        <f t="shared" si="17"/>
        <v>0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0</v>
      </c>
      <c r="S95" s="4">
        <f t="shared" si="23"/>
        <v>0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 t="e">
        <f t="shared" si="25"/>
        <v>#DIV/0!</v>
      </c>
      <c r="AB95" s="3">
        <f t="shared" si="29"/>
        <v>0</v>
      </c>
      <c r="AC95" s="3">
        <f t="shared" si="26"/>
        <v>0</v>
      </c>
    </row>
    <row r="96" spans="1:29" x14ac:dyDescent="0.25">
      <c r="A96" s="6"/>
      <c r="B96" s="6"/>
      <c r="C96" s="18"/>
      <c r="D96" s="6"/>
      <c r="E96" s="6"/>
      <c r="F96" s="6"/>
      <c r="G96" s="6"/>
      <c r="H96" s="6"/>
      <c r="I96" s="6"/>
      <c r="J96" s="4">
        <f t="shared" si="19"/>
        <v>0</v>
      </c>
      <c r="K96" s="4">
        <f t="shared" si="27"/>
        <v>0</v>
      </c>
      <c r="L96" s="4">
        <f t="shared" si="20"/>
        <v>0</v>
      </c>
      <c r="M96" s="4">
        <f>IFERROR(VLOOKUP(I96,FuelTypes!$A$1:$B$32,2,FALSE)*J96,0)</f>
        <v>0</v>
      </c>
      <c r="N96" s="4">
        <f t="shared" si="17"/>
        <v>0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0</v>
      </c>
      <c r="S96" s="4">
        <f t="shared" si="23"/>
        <v>0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 t="e">
        <f t="shared" si="25"/>
        <v>#DIV/0!</v>
      </c>
      <c r="AB96" s="3">
        <f t="shared" si="29"/>
        <v>0</v>
      </c>
      <c r="AC96" s="3">
        <f t="shared" si="26"/>
        <v>0</v>
      </c>
    </row>
    <row r="97" spans="1:29" x14ac:dyDescent="0.25">
      <c r="A97" s="6"/>
      <c r="B97" s="6"/>
      <c r="C97" s="18"/>
      <c r="D97" s="6"/>
      <c r="E97" s="6"/>
      <c r="F97" s="6"/>
      <c r="G97" s="6"/>
      <c r="H97" s="6"/>
      <c r="I97" s="6"/>
      <c r="J97" s="4">
        <f t="shared" si="19"/>
        <v>0</v>
      </c>
      <c r="K97" s="4">
        <f t="shared" si="27"/>
        <v>0</v>
      </c>
      <c r="L97" s="4">
        <f t="shared" si="20"/>
        <v>0</v>
      </c>
      <c r="M97" s="4">
        <f>IFERROR(VLOOKUP(I97,FuelTypes!$A$1:$B$32,2,FALSE)*J97,0)</f>
        <v>0</v>
      </c>
      <c r="N97" s="4">
        <f t="shared" si="17"/>
        <v>0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</v>
      </c>
      <c r="S97" s="4">
        <f t="shared" si="23"/>
        <v>0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 t="e">
        <f t="shared" si="25"/>
        <v>#DIV/0!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/>
      <c r="B100" s="6"/>
      <c r="C100" s="18"/>
      <c r="D100" s="6"/>
      <c r="E100" s="6"/>
      <c r="F100" s="6"/>
      <c r="G100" s="6"/>
      <c r="H100" s="6"/>
      <c r="I100" s="6"/>
      <c r="J100" s="4">
        <f t="shared" si="31"/>
        <v>0</v>
      </c>
      <c r="K100" s="4">
        <f t="shared" si="27"/>
        <v>0</v>
      </c>
      <c r="L100" s="4">
        <f t="shared" si="32"/>
        <v>0</v>
      </c>
      <c r="M100" s="4">
        <f>IFERROR(VLOOKUP(I100,FuelTypes!$A$1:$B$32,2,FALSE)*J100,0)</f>
        <v>0</v>
      </c>
      <c r="N100" s="4">
        <f t="shared" si="17"/>
        <v>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0</v>
      </c>
      <c r="S100" s="4">
        <f t="shared" si="23"/>
        <v>0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 t="e">
        <f t="shared" si="25"/>
        <v>#DIV/0!</v>
      </c>
      <c r="AB100" s="3">
        <f t="shared" si="29"/>
        <v>0</v>
      </c>
      <c r="AC100" s="3">
        <f t="shared" si="26"/>
        <v>0</v>
      </c>
    </row>
    <row r="101" spans="1:29" x14ac:dyDescent="0.25">
      <c r="A101" s="6"/>
      <c r="B101" s="6"/>
      <c r="C101" s="18"/>
      <c r="D101" s="6"/>
      <c r="E101" s="6"/>
      <c r="F101" s="6"/>
      <c r="G101" s="6"/>
      <c r="H101" s="6"/>
      <c r="I101" s="6"/>
      <c r="J101" s="4">
        <f t="shared" si="31"/>
        <v>0</v>
      </c>
      <c r="K101" s="4">
        <f t="shared" si="27"/>
        <v>0</v>
      </c>
      <c r="L101" s="4">
        <f t="shared" si="32"/>
        <v>0</v>
      </c>
      <c r="M101" s="4">
        <f>IFERROR(VLOOKUP(I101,FuelTypes!$A$1:$B$32,2,FALSE)*J101,0)</f>
        <v>0</v>
      </c>
      <c r="N101" s="4">
        <f t="shared" si="17"/>
        <v>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</v>
      </c>
      <c r="S101" s="4">
        <f t="shared" si="23"/>
        <v>0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 t="e">
        <f t="shared" si="25"/>
        <v>#DIV/0!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/>
      <c r="C134" s="6"/>
      <c r="D134" s="6"/>
      <c r="E134" s="6"/>
      <c r="F134" s="6"/>
      <c r="G134" s="6">
        <f>0.5*G125</f>
        <v>263</v>
      </c>
      <c r="H134" s="6"/>
      <c r="I134" s="6"/>
      <c r="J134" s="4">
        <f t="shared" si="36"/>
        <v>0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0</v>
      </c>
      <c r="N134" s="4">
        <f t="shared" si="34"/>
        <v>0</v>
      </c>
      <c r="O134" s="4">
        <f t="shared" si="38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9"/>
        <v>0</v>
      </c>
      <c r="S134" s="4">
        <f t="shared" si="40"/>
        <v>0</v>
      </c>
      <c r="T134" s="4" t="e">
        <f t="shared" si="41"/>
        <v>#DIV/0!</v>
      </c>
      <c r="U134" s="4" t="e">
        <f t="shared" si="47"/>
        <v>#DIV/0!</v>
      </c>
      <c r="W134" s="3">
        <f>IFERROR(VLOOKUP(I134,FuelTypes!$A$2:$G$40,5,FALSE)*M134,0)</f>
        <v>0</v>
      </c>
      <c r="Y134" s="3">
        <f t="shared" si="45"/>
        <v>0</v>
      </c>
      <c r="Z134" s="3" t="e">
        <f t="shared" si="42"/>
        <v>#DIV/0!</v>
      </c>
      <c r="AB134" s="3">
        <f t="shared" si="46"/>
        <v>0</v>
      </c>
      <c r="AC134" s="3">
        <f t="shared" si="43"/>
        <v>0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9" t="s">
        <v>76</v>
      </c>
      <c r="B1" s="49"/>
      <c r="C1" s="49"/>
      <c r="D1" s="49"/>
      <c r="E1" s="49"/>
      <c r="F1" s="49"/>
      <c r="G1" s="49"/>
      <c r="H1" s="12"/>
      <c r="I1" s="49" t="s">
        <v>76</v>
      </c>
      <c r="J1" s="49"/>
      <c r="K1" s="49"/>
      <c r="L1" s="49"/>
      <c r="M1" s="49"/>
      <c r="N1" s="49"/>
      <c r="O1" s="49"/>
      <c r="P1" s="12"/>
      <c r="Q1" s="49" t="s">
        <v>76</v>
      </c>
      <c r="R1" s="49"/>
      <c r="S1" s="49"/>
      <c r="T1" s="49"/>
      <c r="U1" s="49"/>
      <c r="V1" s="49"/>
      <c r="W1" s="49"/>
      <c r="X1" s="12"/>
      <c r="Y1" s="49" t="s">
        <v>76</v>
      </c>
      <c r="Z1" s="49"/>
      <c r="AA1" s="49"/>
      <c r="AB1" s="49"/>
      <c r="AC1" s="49"/>
      <c r="AD1" s="49"/>
      <c r="AE1" s="49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6">
        <f>E19</f>
        <v>0</v>
      </c>
      <c r="C20" s="47"/>
      <c r="D20" s="47"/>
      <c r="E20" s="47"/>
      <c r="F20" s="47"/>
      <c r="G20" s="48"/>
      <c r="H20" s="12"/>
      <c r="I20" s="16" t="s">
        <v>71</v>
      </c>
      <c r="J20" s="46">
        <f>M19</f>
        <v>0</v>
      </c>
      <c r="K20" s="47"/>
      <c r="L20" s="47"/>
      <c r="M20" s="47"/>
      <c r="N20" s="47"/>
      <c r="O20" s="48"/>
      <c r="P20" s="12"/>
      <c r="Q20" s="16" t="s">
        <v>71</v>
      </c>
      <c r="R20" s="46">
        <f>U19</f>
        <v>0</v>
      </c>
      <c r="S20" s="47"/>
      <c r="T20" s="47"/>
      <c r="U20" s="47"/>
      <c r="V20" s="47"/>
      <c r="W20" s="48"/>
      <c r="X20" s="12"/>
      <c r="Y20" s="16" t="s">
        <v>71</v>
      </c>
      <c r="Z20" s="46">
        <f>AC19</f>
        <v>0</v>
      </c>
      <c r="AA20" s="47"/>
      <c r="AB20" s="47"/>
      <c r="AC20" s="47"/>
      <c r="AD20" s="47"/>
      <c r="AE20" s="48"/>
      <c r="AF20" s="12"/>
    </row>
    <row r="21" spans="1:32" x14ac:dyDescent="0.25">
      <c r="A21" s="16" t="s">
        <v>75</v>
      </c>
      <c r="B21" s="46">
        <f>C19</f>
        <v>0</v>
      </c>
      <c r="C21" s="47"/>
      <c r="D21" s="47"/>
      <c r="E21" s="47"/>
      <c r="F21" s="47"/>
      <c r="G21" s="48"/>
      <c r="H21" s="12"/>
      <c r="I21" s="16" t="s">
        <v>75</v>
      </c>
      <c r="J21" s="46">
        <f>K19</f>
        <v>0</v>
      </c>
      <c r="K21" s="47"/>
      <c r="L21" s="47"/>
      <c r="M21" s="47"/>
      <c r="N21" s="47"/>
      <c r="O21" s="48"/>
      <c r="P21" s="12"/>
      <c r="Q21" s="16" t="s">
        <v>75</v>
      </c>
      <c r="R21" s="46">
        <f>S19</f>
        <v>0</v>
      </c>
      <c r="S21" s="47"/>
      <c r="T21" s="47"/>
      <c r="U21" s="47"/>
      <c r="V21" s="47"/>
      <c r="W21" s="48"/>
      <c r="X21" s="12"/>
      <c r="Y21" s="16" t="s">
        <v>75</v>
      </c>
      <c r="Z21" s="46">
        <f>AA19</f>
        <v>0</v>
      </c>
      <c r="AA21" s="47"/>
      <c r="AB21" s="47"/>
      <c r="AC21" s="47"/>
      <c r="AD21" s="47"/>
      <c r="AE21" s="48"/>
      <c r="AF21" s="12"/>
    </row>
    <row r="22" spans="1:32" x14ac:dyDescent="0.25">
      <c r="A22" s="16" t="s">
        <v>74</v>
      </c>
      <c r="B22" s="46">
        <f>IFERROR((G19/10/B20),0)</f>
        <v>0</v>
      </c>
      <c r="C22" s="47"/>
      <c r="D22" s="47"/>
      <c r="E22" s="47"/>
      <c r="F22" s="47"/>
      <c r="G22" s="48"/>
      <c r="H22" s="12"/>
      <c r="I22" s="16" t="s">
        <v>74</v>
      </c>
      <c r="J22" s="46">
        <f>IFERROR((O19/10/J20),0)</f>
        <v>0</v>
      </c>
      <c r="K22" s="47"/>
      <c r="L22" s="47"/>
      <c r="M22" s="47"/>
      <c r="N22" s="47"/>
      <c r="O22" s="48"/>
      <c r="P22" s="12"/>
      <c r="Q22" s="16" t="s">
        <v>74</v>
      </c>
      <c r="R22" s="46">
        <f>IFERROR((W19/10/R20),0)</f>
        <v>0</v>
      </c>
      <c r="S22" s="47"/>
      <c r="T22" s="47"/>
      <c r="U22" s="47"/>
      <c r="V22" s="47"/>
      <c r="W22" s="48"/>
      <c r="X22" s="12"/>
      <c r="Y22" s="16" t="s">
        <v>74</v>
      </c>
      <c r="Z22" s="46">
        <f>IFERROR((AE19/10/Z20),0)</f>
        <v>0</v>
      </c>
      <c r="AA22" s="47"/>
      <c r="AB22" s="47"/>
      <c r="AC22" s="47"/>
      <c r="AD22" s="47"/>
      <c r="AE22" s="48"/>
      <c r="AF22" s="12"/>
    </row>
    <row r="23" spans="1:32" x14ac:dyDescent="0.25">
      <c r="A23" s="16" t="s">
        <v>70</v>
      </c>
      <c r="B23" s="46">
        <f>IFERROR((9.82 * F19) * LN(B20/C19),0)</f>
        <v>0</v>
      </c>
      <c r="C23" s="47"/>
      <c r="D23" s="47"/>
      <c r="E23" s="47"/>
      <c r="F23" s="47"/>
      <c r="G23" s="48"/>
      <c r="H23" s="12"/>
      <c r="I23" s="16" t="s">
        <v>70</v>
      </c>
      <c r="J23" s="46">
        <f>IFERROR((9.82 * N19) * LN(J20/K19),0)</f>
        <v>0</v>
      </c>
      <c r="K23" s="47"/>
      <c r="L23" s="47"/>
      <c r="M23" s="47"/>
      <c r="N23" s="47"/>
      <c r="O23" s="48"/>
      <c r="P23" s="12"/>
      <c r="Q23" s="16" t="s">
        <v>70</v>
      </c>
      <c r="R23" s="46">
        <f>IFERROR((9.82 * V19) * LN(R20/S19),0)</f>
        <v>0</v>
      </c>
      <c r="S23" s="47"/>
      <c r="T23" s="47"/>
      <c r="U23" s="47"/>
      <c r="V23" s="47"/>
      <c r="W23" s="48"/>
      <c r="X23" s="12"/>
      <c r="Y23" s="16" t="s">
        <v>70</v>
      </c>
      <c r="Z23" s="46">
        <f>IFERROR((9.82 * AD19) * LN(Z20/AA19),0)</f>
        <v>0</v>
      </c>
      <c r="AA23" s="47"/>
      <c r="AB23" s="47"/>
      <c r="AC23" s="47"/>
      <c r="AD23" s="47"/>
      <c r="AE23" s="48"/>
      <c r="AF23" s="12"/>
    </row>
    <row r="24" spans="1:32" ht="15.75" thickBot="1" x14ac:dyDescent="0.3">
      <c r="A24" s="17" t="s">
        <v>72</v>
      </c>
      <c r="B24" s="50">
        <f>B23</f>
        <v>0</v>
      </c>
      <c r="C24" s="51"/>
      <c r="D24" s="51"/>
      <c r="E24" s="51"/>
      <c r="F24" s="51"/>
      <c r="G24" s="52"/>
      <c r="H24" s="12"/>
      <c r="I24" s="17" t="s">
        <v>72</v>
      </c>
      <c r="J24" s="50">
        <f>J23</f>
        <v>0</v>
      </c>
      <c r="K24" s="51"/>
      <c r="L24" s="51"/>
      <c r="M24" s="51"/>
      <c r="N24" s="51"/>
      <c r="O24" s="52"/>
      <c r="P24" s="12"/>
      <c r="Q24" s="17" t="s">
        <v>72</v>
      </c>
      <c r="R24" s="50">
        <f>R23</f>
        <v>0</v>
      </c>
      <c r="S24" s="51"/>
      <c r="T24" s="51"/>
      <c r="U24" s="51"/>
      <c r="V24" s="51"/>
      <c r="W24" s="52"/>
      <c r="X24" s="12"/>
      <c r="Y24" s="17" t="s">
        <v>72</v>
      </c>
      <c r="Z24" s="50">
        <f>Z23</f>
        <v>0</v>
      </c>
      <c r="AA24" s="51"/>
      <c r="AB24" s="51"/>
      <c r="AC24" s="51"/>
      <c r="AD24" s="51"/>
      <c r="AE24" s="52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2.3464924375000002</v>
      </c>
      <c r="D27" s="4">
        <f>IFERROR(VLOOKUP(A27,parts!$A$2:$Z$300,13,FALSE)*B27,0)</f>
        <v>8.9766162500000011</v>
      </c>
      <c r="E27" s="4">
        <f>IFERROR(VLOOKUP(A27,parts!$A$2:$Z$300,14,FALSE)*B27,0)</f>
        <v>11.323108687500001</v>
      </c>
      <c r="F27" s="4">
        <f>IFERROR(VLOOKUP(A27,parts!$A$2:$Z$300,6,FALSE),0)</f>
        <v>455</v>
      </c>
      <c r="G27" s="4">
        <f>IFERROR(VLOOKUP(A27,parts!$A$2:$Z$300,7,FALSE)*B27,0)</f>
        <v>67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2.3464924375000002</v>
      </c>
      <c r="D43" s="4">
        <f>SUM(D27:D41)</f>
        <v>8.9766162500000011</v>
      </c>
      <c r="E43" s="4">
        <f>SUM(E27:E41)</f>
        <v>11.323108687500001</v>
      </c>
      <c r="F43" s="4">
        <f>LARGE(F27:F41,1)</f>
        <v>455</v>
      </c>
      <c r="G43" s="10">
        <f>SUM(G27:G41)</f>
        <v>67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6">
        <f>E43+B20</f>
        <v>11.323108687500001</v>
      </c>
      <c r="C44" s="47"/>
      <c r="D44" s="47"/>
      <c r="E44" s="47"/>
      <c r="F44" s="47"/>
      <c r="G44" s="48"/>
      <c r="H44" s="12"/>
      <c r="I44" s="16" t="s">
        <v>71</v>
      </c>
      <c r="J44" s="46">
        <f>M43+J20</f>
        <v>0</v>
      </c>
      <c r="K44" s="47"/>
      <c r="L44" s="47"/>
      <c r="M44" s="47"/>
      <c r="N44" s="47"/>
      <c r="O44" s="48"/>
      <c r="P44" s="12"/>
      <c r="Q44" s="16" t="s">
        <v>71</v>
      </c>
      <c r="R44" s="46">
        <f>U43+R20</f>
        <v>0</v>
      </c>
      <c r="S44" s="47"/>
      <c r="T44" s="47"/>
      <c r="U44" s="47"/>
      <c r="V44" s="47"/>
      <c r="W44" s="48"/>
      <c r="X44" s="12"/>
      <c r="Y44" s="16" t="s">
        <v>71</v>
      </c>
      <c r="Z44" s="46">
        <f>AC43+Z20</f>
        <v>0</v>
      </c>
      <c r="AA44" s="47"/>
      <c r="AB44" s="47"/>
      <c r="AC44" s="47"/>
      <c r="AD44" s="47"/>
      <c r="AE44" s="48"/>
      <c r="AF44" s="12"/>
    </row>
    <row r="45" spans="1:32" x14ac:dyDescent="0.25">
      <c r="A45" s="16" t="s">
        <v>75</v>
      </c>
      <c r="B45" s="46">
        <f>C43+B20</f>
        <v>2.3464924375000002</v>
      </c>
      <c r="C45" s="47"/>
      <c r="D45" s="47"/>
      <c r="E45" s="47"/>
      <c r="F45" s="47"/>
      <c r="G45" s="48"/>
      <c r="H45" s="12"/>
      <c r="I45" s="16" t="s">
        <v>75</v>
      </c>
      <c r="J45" s="46">
        <f>K43+J20</f>
        <v>0</v>
      </c>
      <c r="K45" s="47"/>
      <c r="L45" s="47"/>
      <c r="M45" s="47"/>
      <c r="N45" s="47"/>
      <c r="O45" s="48"/>
      <c r="P45" s="12"/>
      <c r="Q45" s="16" t="s">
        <v>75</v>
      </c>
      <c r="R45" s="46">
        <f>S43+R20</f>
        <v>0</v>
      </c>
      <c r="S45" s="47"/>
      <c r="T45" s="47"/>
      <c r="U45" s="47"/>
      <c r="V45" s="47"/>
      <c r="W45" s="48"/>
      <c r="X45" s="12"/>
      <c r="Y45" s="16" t="s">
        <v>75</v>
      </c>
      <c r="Z45" s="46">
        <f>AA43+Z20</f>
        <v>0</v>
      </c>
      <c r="AA45" s="47"/>
      <c r="AB45" s="47"/>
      <c r="AC45" s="47"/>
      <c r="AD45" s="47"/>
      <c r="AE45" s="48"/>
      <c r="AF45" s="12"/>
    </row>
    <row r="46" spans="1:32" x14ac:dyDescent="0.25">
      <c r="A46" s="16" t="s">
        <v>74</v>
      </c>
      <c r="B46" s="46">
        <f>IFERROR((G43/10/B44),0)</f>
        <v>0.5917102966075366</v>
      </c>
      <c r="C46" s="47"/>
      <c r="D46" s="47"/>
      <c r="E46" s="47"/>
      <c r="F46" s="47"/>
      <c r="G46" s="48"/>
      <c r="H46" s="12"/>
      <c r="I46" s="16" t="s">
        <v>74</v>
      </c>
      <c r="J46" s="46">
        <f>IFERROR((O43/10/J44),0)</f>
        <v>0</v>
      </c>
      <c r="K46" s="47"/>
      <c r="L46" s="47"/>
      <c r="M46" s="47"/>
      <c r="N46" s="47"/>
      <c r="O46" s="48"/>
      <c r="P46" s="12"/>
      <c r="Q46" s="16" t="s">
        <v>74</v>
      </c>
      <c r="R46" s="46">
        <f>IFERROR((W43/10/R44),0)</f>
        <v>0</v>
      </c>
      <c r="S46" s="47"/>
      <c r="T46" s="47"/>
      <c r="U46" s="47"/>
      <c r="V46" s="47"/>
      <c r="W46" s="48"/>
      <c r="X46" s="12"/>
      <c r="Y46" s="16" t="s">
        <v>74</v>
      </c>
      <c r="Z46" s="46">
        <f>IFERROR((AE43/10/Z44),0)</f>
        <v>0</v>
      </c>
      <c r="AA46" s="47"/>
      <c r="AB46" s="47"/>
      <c r="AC46" s="47"/>
      <c r="AD46" s="47"/>
      <c r="AE46" s="48"/>
      <c r="AF46" s="12"/>
    </row>
    <row r="47" spans="1:32" x14ac:dyDescent="0.25">
      <c r="A47" s="16" t="s">
        <v>70</v>
      </c>
      <c r="B47" s="46">
        <f>IFERROR((9.82 * F43) * LN(B44/B45),0)</f>
        <v>7032.4499171096795</v>
      </c>
      <c r="C47" s="47"/>
      <c r="D47" s="47"/>
      <c r="E47" s="47"/>
      <c r="F47" s="47"/>
      <c r="G47" s="48"/>
      <c r="H47" s="12"/>
      <c r="I47" s="16" t="s">
        <v>70</v>
      </c>
      <c r="J47" s="46">
        <f>IFERROR((9.82 * N43) * LN(J44/J45),0)</f>
        <v>0</v>
      </c>
      <c r="K47" s="47"/>
      <c r="L47" s="47"/>
      <c r="M47" s="47"/>
      <c r="N47" s="47"/>
      <c r="O47" s="48"/>
      <c r="P47" s="12"/>
      <c r="Q47" s="16" t="s">
        <v>70</v>
      </c>
      <c r="R47" s="46">
        <f>IFERROR((9.82 * V43) * LN(R44/R45),0)</f>
        <v>0</v>
      </c>
      <c r="S47" s="47"/>
      <c r="T47" s="47"/>
      <c r="U47" s="47"/>
      <c r="V47" s="47"/>
      <c r="W47" s="48"/>
      <c r="X47" s="12"/>
      <c r="Y47" s="16" t="s">
        <v>70</v>
      </c>
      <c r="Z47" s="46">
        <f>IFERROR((9.82 * AD43) * LN(Z44/Z45),0)</f>
        <v>0</v>
      </c>
      <c r="AA47" s="47"/>
      <c r="AB47" s="47"/>
      <c r="AC47" s="47"/>
      <c r="AD47" s="47"/>
      <c r="AE47" s="48"/>
      <c r="AF47" s="12"/>
    </row>
    <row r="48" spans="1:32" ht="15.75" thickBot="1" x14ac:dyDescent="0.3">
      <c r="A48" s="17" t="s">
        <v>72</v>
      </c>
      <c r="B48" s="50">
        <f>B47+B24</f>
        <v>7032.4499171096795</v>
      </c>
      <c r="C48" s="51"/>
      <c r="D48" s="51"/>
      <c r="E48" s="51"/>
      <c r="F48" s="51"/>
      <c r="G48" s="52"/>
      <c r="H48" s="12"/>
      <c r="I48" s="17" t="s">
        <v>72</v>
      </c>
      <c r="J48" s="50">
        <f>J47+J24</f>
        <v>0</v>
      </c>
      <c r="K48" s="51"/>
      <c r="L48" s="51"/>
      <c r="M48" s="51"/>
      <c r="N48" s="51"/>
      <c r="O48" s="52"/>
      <c r="P48" s="12"/>
      <c r="Q48" s="17" t="s">
        <v>72</v>
      </c>
      <c r="R48" s="50">
        <f>R47+R24</f>
        <v>0</v>
      </c>
      <c r="S48" s="51"/>
      <c r="T48" s="51"/>
      <c r="U48" s="51"/>
      <c r="V48" s="51"/>
      <c r="W48" s="52"/>
      <c r="X48" s="12"/>
      <c r="Y48" s="17" t="s">
        <v>72</v>
      </c>
      <c r="Z48" s="50">
        <f>Z47+Z24</f>
        <v>0</v>
      </c>
      <c r="AA48" s="51"/>
      <c r="AB48" s="51"/>
      <c r="AC48" s="51"/>
      <c r="AD48" s="51"/>
      <c r="AE48" s="52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6">
        <f>E67+B44</f>
        <v>11.323108687500001</v>
      </c>
      <c r="C68" s="47"/>
      <c r="D68" s="47"/>
      <c r="E68" s="47"/>
      <c r="F68" s="47"/>
      <c r="G68" s="48"/>
      <c r="H68" s="12"/>
      <c r="I68" s="16" t="s">
        <v>71</v>
      </c>
      <c r="J68" s="46">
        <f>M67+J44</f>
        <v>0</v>
      </c>
      <c r="K68" s="47"/>
      <c r="L68" s="47"/>
      <c r="M68" s="47"/>
      <c r="N68" s="47"/>
      <c r="O68" s="48"/>
      <c r="P68" s="12"/>
      <c r="Q68" s="16" t="s">
        <v>71</v>
      </c>
      <c r="R68" s="46">
        <f>U67+R44</f>
        <v>0</v>
      </c>
      <c r="S68" s="47"/>
      <c r="T68" s="47"/>
      <c r="U68" s="47"/>
      <c r="V68" s="47"/>
      <c r="W68" s="48"/>
      <c r="X68" s="12"/>
      <c r="Y68" s="16" t="s">
        <v>71</v>
      </c>
      <c r="Z68" s="46">
        <f>AC67+Z44</f>
        <v>0</v>
      </c>
      <c r="AA68" s="47"/>
      <c r="AB68" s="47"/>
      <c r="AC68" s="47"/>
      <c r="AD68" s="47"/>
      <c r="AE68" s="48"/>
      <c r="AF68" s="12"/>
    </row>
    <row r="69" spans="1:32" x14ac:dyDescent="0.25">
      <c r="A69" s="16" t="s">
        <v>75</v>
      </c>
      <c r="B69" s="46">
        <f>C67+B44</f>
        <v>11.323108687500001</v>
      </c>
      <c r="C69" s="47"/>
      <c r="D69" s="47"/>
      <c r="E69" s="47"/>
      <c r="F69" s="47"/>
      <c r="G69" s="48"/>
      <c r="H69" s="12"/>
      <c r="I69" s="16" t="s">
        <v>75</v>
      </c>
      <c r="J69" s="46">
        <f>K67+J44</f>
        <v>0</v>
      </c>
      <c r="K69" s="47"/>
      <c r="L69" s="47"/>
      <c r="M69" s="47"/>
      <c r="N69" s="47"/>
      <c r="O69" s="48"/>
      <c r="P69" s="12"/>
      <c r="Q69" s="16" t="s">
        <v>75</v>
      </c>
      <c r="R69" s="46">
        <f>S67+R44</f>
        <v>0</v>
      </c>
      <c r="S69" s="47"/>
      <c r="T69" s="47"/>
      <c r="U69" s="47"/>
      <c r="V69" s="47"/>
      <c r="W69" s="48"/>
      <c r="X69" s="12"/>
      <c r="Y69" s="16" t="s">
        <v>75</v>
      </c>
      <c r="Z69" s="46">
        <f>AA67+Z44</f>
        <v>0</v>
      </c>
      <c r="AA69" s="47"/>
      <c r="AB69" s="47"/>
      <c r="AC69" s="47"/>
      <c r="AD69" s="47"/>
      <c r="AE69" s="48"/>
      <c r="AF69" s="12"/>
    </row>
    <row r="70" spans="1:32" x14ac:dyDescent="0.25">
      <c r="A70" s="16" t="s">
        <v>74</v>
      </c>
      <c r="B70" s="46">
        <f>IFERROR((G67/10/B68),0)</f>
        <v>0</v>
      </c>
      <c r="C70" s="47"/>
      <c r="D70" s="47"/>
      <c r="E70" s="47"/>
      <c r="F70" s="47"/>
      <c r="G70" s="48"/>
      <c r="H70" s="12"/>
      <c r="I70" s="16" t="s">
        <v>74</v>
      </c>
      <c r="J70" s="46">
        <f>IFERROR((O67/10/J68),0)</f>
        <v>0</v>
      </c>
      <c r="K70" s="47"/>
      <c r="L70" s="47"/>
      <c r="M70" s="47"/>
      <c r="N70" s="47"/>
      <c r="O70" s="48"/>
      <c r="P70" s="12"/>
      <c r="Q70" s="16" t="s">
        <v>74</v>
      </c>
      <c r="R70" s="46">
        <f>IFERROR((W67/10/R68),0)</f>
        <v>0</v>
      </c>
      <c r="S70" s="47"/>
      <c r="T70" s="47"/>
      <c r="U70" s="47"/>
      <c r="V70" s="47"/>
      <c r="W70" s="48"/>
      <c r="X70" s="12"/>
      <c r="Y70" s="16" t="s">
        <v>74</v>
      </c>
      <c r="Z70" s="46">
        <f>IFERROR((AE67/10/Z68),0)</f>
        <v>0</v>
      </c>
      <c r="AA70" s="47"/>
      <c r="AB70" s="47"/>
      <c r="AC70" s="47"/>
      <c r="AD70" s="47"/>
      <c r="AE70" s="48"/>
      <c r="AF70" s="12"/>
    </row>
    <row r="71" spans="1:32" x14ac:dyDescent="0.25">
      <c r="A71" s="16" t="s">
        <v>70</v>
      </c>
      <c r="B71" s="46">
        <f>IFERROR((9.82 * F67) * LN(B68/B69),0)</f>
        <v>0</v>
      </c>
      <c r="C71" s="47"/>
      <c r="D71" s="47"/>
      <c r="E71" s="47"/>
      <c r="F71" s="47"/>
      <c r="G71" s="48"/>
      <c r="H71" s="12"/>
      <c r="I71" s="16" t="s">
        <v>70</v>
      </c>
      <c r="J71" s="46">
        <f>IFERROR((9.82 * N67) * LN(J68/J69),0)</f>
        <v>0</v>
      </c>
      <c r="K71" s="47"/>
      <c r="L71" s="47"/>
      <c r="M71" s="47"/>
      <c r="N71" s="47"/>
      <c r="O71" s="48"/>
      <c r="P71" s="12"/>
      <c r="Q71" s="16" t="s">
        <v>70</v>
      </c>
      <c r="R71" s="46">
        <f>IFERROR((9.82 * V67) * LN(R68/R69),0)</f>
        <v>0</v>
      </c>
      <c r="S71" s="47"/>
      <c r="T71" s="47"/>
      <c r="U71" s="47"/>
      <c r="V71" s="47"/>
      <c r="W71" s="48"/>
      <c r="X71" s="12"/>
      <c r="Y71" s="16" t="s">
        <v>70</v>
      </c>
      <c r="Z71" s="46">
        <f>IFERROR((9.82 * AD67) * LN(Z68/Z69),0)</f>
        <v>0</v>
      </c>
      <c r="AA71" s="47"/>
      <c r="AB71" s="47"/>
      <c r="AC71" s="47"/>
      <c r="AD71" s="47"/>
      <c r="AE71" s="48"/>
      <c r="AF71" s="12"/>
    </row>
    <row r="72" spans="1:32" ht="15.75" thickBot="1" x14ac:dyDescent="0.3">
      <c r="A72" s="17" t="s">
        <v>72</v>
      </c>
      <c r="B72" s="50">
        <f>B71+B48</f>
        <v>7032.4499171096795</v>
      </c>
      <c r="C72" s="51"/>
      <c r="D72" s="51"/>
      <c r="E72" s="51"/>
      <c r="F72" s="51"/>
      <c r="G72" s="52"/>
      <c r="H72" s="12"/>
      <c r="I72" s="17" t="s">
        <v>72</v>
      </c>
      <c r="J72" s="50">
        <f>J71+J48</f>
        <v>0</v>
      </c>
      <c r="K72" s="51"/>
      <c r="L72" s="51"/>
      <c r="M72" s="51"/>
      <c r="N72" s="51"/>
      <c r="O72" s="52"/>
      <c r="P72" s="12"/>
      <c r="Q72" s="17" t="s">
        <v>72</v>
      </c>
      <c r="R72" s="50">
        <f>R71+R48</f>
        <v>0</v>
      </c>
      <c r="S72" s="51"/>
      <c r="T72" s="51"/>
      <c r="U72" s="51"/>
      <c r="V72" s="51"/>
      <c r="W72" s="52"/>
      <c r="X72" s="12"/>
      <c r="Y72" s="17" t="s">
        <v>72</v>
      </c>
      <c r="Z72" s="50">
        <f>Z71+Z48</f>
        <v>0</v>
      </c>
      <c r="AA72" s="51"/>
      <c r="AB72" s="51"/>
      <c r="AC72" s="51"/>
      <c r="AD72" s="51"/>
      <c r="AE72" s="52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6">
        <f>E91+B68</f>
        <v>11.323108687500001</v>
      </c>
      <c r="C92" s="47"/>
      <c r="D92" s="47"/>
      <c r="E92" s="47"/>
      <c r="F92" s="47"/>
      <c r="G92" s="48"/>
      <c r="H92" s="12"/>
      <c r="I92" s="16" t="s">
        <v>71</v>
      </c>
      <c r="J92" s="46">
        <f>M91+J68</f>
        <v>0</v>
      </c>
      <c r="K92" s="47"/>
      <c r="L92" s="47"/>
      <c r="M92" s="47"/>
      <c r="N92" s="47"/>
      <c r="O92" s="48"/>
      <c r="P92" s="12"/>
      <c r="Q92" s="16" t="s">
        <v>71</v>
      </c>
      <c r="R92" s="46">
        <f>U91+R68</f>
        <v>0</v>
      </c>
      <c r="S92" s="47"/>
      <c r="T92" s="47"/>
      <c r="U92" s="47"/>
      <c r="V92" s="47"/>
      <c r="W92" s="48"/>
      <c r="X92" s="12"/>
      <c r="Y92" s="16" t="s">
        <v>71</v>
      </c>
      <c r="Z92" s="46">
        <f>AC91+Z68</f>
        <v>0</v>
      </c>
      <c r="AA92" s="47"/>
      <c r="AB92" s="47"/>
      <c r="AC92" s="47"/>
      <c r="AD92" s="47"/>
      <c r="AE92" s="48"/>
      <c r="AF92" s="12"/>
    </row>
    <row r="93" spans="1:32" x14ac:dyDescent="0.25">
      <c r="A93" s="16" t="s">
        <v>75</v>
      </c>
      <c r="B93" s="46">
        <f>C91+B68</f>
        <v>11.323108687500001</v>
      </c>
      <c r="C93" s="47"/>
      <c r="D93" s="47"/>
      <c r="E93" s="47"/>
      <c r="F93" s="47"/>
      <c r="G93" s="48"/>
      <c r="H93" s="12"/>
      <c r="I93" s="16" t="s">
        <v>75</v>
      </c>
      <c r="J93" s="46">
        <f>K91+J68</f>
        <v>0</v>
      </c>
      <c r="K93" s="47"/>
      <c r="L93" s="47"/>
      <c r="M93" s="47"/>
      <c r="N93" s="47"/>
      <c r="O93" s="48"/>
      <c r="P93" s="12"/>
      <c r="Q93" s="16" t="s">
        <v>75</v>
      </c>
      <c r="R93" s="46">
        <f>S91+R68</f>
        <v>0</v>
      </c>
      <c r="S93" s="47"/>
      <c r="T93" s="47"/>
      <c r="U93" s="47"/>
      <c r="V93" s="47"/>
      <c r="W93" s="48"/>
      <c r="X93" s="12"/>
      <c r="Y93" s="16" t="s">
        <v>75</v>
      </c>
      <c r="Z93" s="46">
        <f>AA91+Z68</f>
        <v>0</v>
      </c>
      <c r="AA93" s="47"/>
      <c r="AB93" s="47"/>
      <c r="AC93" s="47"/>
      <c r="AD93" s="47"/>
      <c r="AE93" s="48"/>
      <c r="AF93" s="12"/>
    </row>
    <row r="94" spans="1:32" x14ac:dyDescent="0.25">
      <c r="A94" s="16" t="s">
        <v>74</v>
      </c>
      <c r="B94" s="46">
        <f>IFERROR((G91/10/B92),0)</f>
        <v>0</v>
      </c>
      <c r="C94" s="47"/>
      <c r="D94" s="47"/>
      <c r="E94" s="47"/>
      <c r="F94" s="47"/>
      <c r="G94" s="48"/>
      <c r="H94" s="12"/>
      <c r="I94" s="16" t="s">
        <v>74</v>
      </c>
      <c r="J94" s="46">
        <f>IFERROR((O91/10/J92),0)</f>
        <v>0</v>
      </c>
      <c r="K94" s="47"/>
      <c r="L94" s="47"/>
      <c r="M94" s="47"/>
      <c r="N94" s="47"/>
      <c r="O94" s="48"/>
      <c r="P94" s="12"/>
      <c r="Q94" s="16" t="s">
        <v>74</v>
      </c>
      <c r="R94" s="46">
        <f>IFERROR((W91/10/R92),0)</f>
        <v>0</v>
      </c>
      <c r="S94" s="47"/>
      <c r="T94" s="47"/>
      <c r="U94" s="47"/>
      <c r="V94" s="47"/>
      <c r="W94" s="48"/>
      <c r="X94" s="12"/>
      <c r="Y94" s="16" t="s">
        <v>74</v>
      </c>
      <c r="Z94" s="46">
        <f>IFERROR((AE91/10/Z92),0)</f>
        <v>0</v>
      </c>
      <c r="AA94" s="47"/>
      <c r="AB94" s="47"/>
      <c r="AC94" s="47"/>
      <c r="AD94" s="47"/>
      <c r="AE94" s="48"/>
      <c r="AF94" s="12"/>
    </row>
    <row r="95" spans="1:32" x14ac:dyDescent="0.25">
      <c r="A95" s="16" t="s">
        <v>70</v>
      </c>
      <c r="B95" s="46">
        <f>IFERROR((9.82 * F91) * LN(B92/B93),0)</f>
        <v>0</v>
      </c>
      <c r="C95" s="47"/>
      <c r="D95" s="47"/>
      <c r="E95" s="47"/>
      <c r="F95" s="47"/>
      <c r="G95" s="48"/>
      <c r="H95" s="12"/>
      <c r="I95" s="16" t="s">
        <v>70</v>
      </c>
      <c r="J95" s="46">
        <f>IFERROR((9.82 * N91) * LN(J92/J93),0)</f>
        <v>0</v>
      </c>
      <c r="K95" s="47"/>
      <c r="L95" s="47"/>
      <c r="M95" s="47"/>
      <c r="N95" s="47"/>
      <c r="O95" s="48"/>
      <c r="P95" s="12"/>
      <c r="Q95" s="16" t="s">
        <v>70</v>
      </c>
      <c r="R95" s="46">
        <f>IFERROR((9.82 * V91) * LN(R92/R93),0)</f>
        <v>0</v>
      </c>
      <c r="S95" s="47"/>
      <c r="T95" s="47"/>
      <c r="U95" s="47"/>
      <c r="V95" s="47"/>
      <c r="W95" s="48"/>
      <c r="X95" s="12"/>
      <c r="Y95" s="16" t="s">
        <v>70</v>
      </c>
      <c r="Z95" s="46">
        <f>IFERROR((9.82 * AD91) * LN(Z92/Z93),0)</f>
        <v>0</v>
      </c>
      <c r="AA95" s="47"/>
      <c r="AB95" s="47"/>
      <c r="AC95" s="47"/>
      <c r="AD95" s="47"/>
      <c r="AE95" s="48"/>
      <c r="AF95" s="12"/>
    </row>
    <row r="96" spans="1:32" ht="15.75" thickBot="1" x14ac:dyDescent="0.3">
      <c r="A96" s="17" t="s">
        <v>72</v>
      </c>
      <c r="B96" s="50">
        <f>B95+B72</f>
        <v>7032.4499171096795</v>
      </c>
      <c r="C96" s="51"/>
      <c r="D96" s="51"/>
      <c r="E96" s="51"/>
      <c r="F96" s="51"/>
      <c r="G96" s="52"/>
      <c r="H96" s="12"/>
      <c r="I96" s="17" t="s">
        <v>72</v>
      </c>
      <c r="J96" s="50">
        <f>J95+J72</f>
        <v>0</v>
      </c>
      <c r="K96" s="51"/>
      <c r="L96" s="51"/>
      <c r="M96" s="51"/>
      <c r="N96" s="51"/>
      <c r="O96" s="52"/>
      <c r="P96" s="12"/>
      <c r="Q96" s="17" t="s">
        <v>72</v>
      </c>
      <c r="R96" s="50">
        <f>R95+R72</f>
        <v>0</v>
      </c>
      <c r="S96" s="51"/>
      <c r="T96" s="51"/>
      <c r="U96" s="51"/>
      <c r="V96" s="51"/>
      <c r="W96" s="52"/>
      <c r="X96" s="12"/>
      <c r="Y96" s="17" t="s">
        <v>72</v>
      </c>
      <c r="Z96" s="50">
        <f>Z95+Z72</f>
        <v>0</v>
      </c>
      <c r="AA96" s="51"/>
      <c r="AB96" s="51"/>
      <c r="AC96" s="51"/>
      <c r="AD96" s="51"/>
      <c r="AE96" s="52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6">
        <f>E115+B92</f>
        <v>11.323108687500001</v>
      </c>
      <c r="C116" s="47"/>
      <c r="D116" s="47"/>
      <c r="E116" s="47"/>
      <c r="F116" s="47"/>
      <c r="G116" s="48"/>
      <c r="H116" s="12"/>
      <c r="I116" s="16" t="s">
        <v>71</v>
      </c>
      <c r="J116" s="46">
        <f>M115+J92</f>
        <v>0</v>
      </c>
      <c r="K116" s="47"/>
      <c r="L116" s="47"/>
      <c r="M116" s="47"/>
      <c r="N116" s="47"/>
      <c r="O116" s="48"/>
      <c r="P116" s="12"/>
      <c r="Q116" s="16" t="s">
        <v>71</v>
      </c>
      <c r="R116" s="46">
        <f>U115+R92</f>
        <v>0</v>
      </c>
      <c r="S116" s="47"/>
      <c r="T116" s="47"/>
      <c r="U116" s="47"/>
      <c r="V116" s="47"/>
      <c r="W116" s="48"/>
      <c r="X116" s="12"/>
      <c r="Y116" s="16" t="s">
        <v>71</v>
      </c>
      <c r="Z116" s="46">
        <f>AC115+Z92</f>
        <v>0</v>
      </c>
      <c r="AA116" s="47"/>
      <c r="AB116" s="47"/>
      <c r="AC116" s="47"/>
      <c r="AD116" s="47"/>
      <c r="AE116" s="48"/>
      <c r="AF116" s="12"/>
    </row>
    <row r="117" spans="1:32" x14ac:dyDescent="0.25">
      <c r="A117" s="16" t="s">
        <v>75</v>
      </c>
      <c r="B117" s="46">
        <f>C115+B92</f>
        <v>11.323108687500001</v>
      </c>
      <c r="C117" s="47"/>
      <c r="D117" s="47"/>
      <c r="E117" s="47"/>
      <c r="F117" s="47"/>
      <c r="G117" s="48"/>
      <c r="H117" s="12"/>
      <c r="I117" s="16" t="s">
        <v>75</v>
      </c>
      <c r="J117" s="46">
        <f>K115+J92</f>
        <v>0</v>
      </c>
      <c r="K117" s="47"/>
      <c r="L117" s="47"/>
      <c r="M117" s="47"/>
      <c r="N117" s="47"/>
      <c r="O117" s="48"/>
      <c r="P117" s="12"/>
      <c r="Q117" s="16" t="s">
        <v>75</v>
      </c>
      <c r="R117" s="46">
        <f>S115+R92</f>
        <v>0</v>
      </c>
      <c r="S117" s="47"/>
      <c r="T117" s="47"/>
      <c r="U117" s="47"/>
      <c r="V117" s="47"/>
      <c r="W117" s="48"/>
      <c r="X117" s="12"/>
      <c r="Y117" s="16" t="s">
        <v>75</v>
      </c>
      <c r="Z117" s="46">
        <f>AA115+Z92</f>
        <v>0</v>
      </c>
      <c r="AA117" s="47"/>
      <c r="AB117" s="47"/>
      <c r="AC117" s="47"/>
      <c r="AD117" s="47"/>
      <c r="AE117" s="48"/>
      <c r="AF117" s="12"/>
    </row>
    <row r="118" spans="1:32" x14ac:dyDescent="0.25">
      <c r="A118" s="16" t="s">
        <v>74</v>
      </c>
      <c r="B118" s="46">
        <f>IFERROR((G115/10/B116),0)</f>
        <v>0</v>
      </c>
      <c r="C118" s="47"/>
      <c r="D118" s="47"/>
      <c r="E118" s="47"/>
      <c r="F118" s="47"/>
      <c r="G118" s="48"/>
      <c r="H118" s="12"/>
      <c r="I118" s="16" t="s">
        <v>74</v>
      </c>
      <c r="J118" s="46">
        <f>IFERROR((O115/10/J116),0)</f>
        <v>0</v>
      </c>
      <c r="K118" s="47"/>
      <c r="L118" s="47"/>
      <c r="M118" s="47"/>
      <c r="N118" s="47"/>
      <c r="O118" s="48"/>
      <c r="P118" s="12"/>
      <c r="Q118" s="16" t="s">
        <v>74</v>
      </c>
      <c r="R118" s="46">
        <f>IFERROR((W115/10/R116),0)</f>
        <v>0</v>
      </c>
      <c r="S118" s="47"/>
      <c r="T118" s="47"/>
      <c r="U118" s="47"/>
      <c r="V118" s="47"/>
      <c r="W118" s="48"/>
      <c r="X118" s="12"/>
      <c r="Y118" s="16" t="s">
        <v>74</v>
      </c>
      <c r="Z118" s="46">
        <f>IFERROR((AE115/10/Z116),0)</f>
        <v>0</v>
      </c>
      <c r="AA118" s="47"/>
      <c r="AB118" s="47"/>
      <c r="AC118" s="47"/>
      <c r="AD118" s="47"/>
      <c r="AE118" s="48"/>
      <c r="AF118" s="12"/>
    </row>
    <row r="119" spans="1:32" x14ac:dyDescent="0.25">
      <c r="A119" s="16" t="s">
        <v>70</v>
      </c>
      <c r="B119" s="46">
        <f>IFERROR((9.82 * F115) * LN(B116/B117),0)</f>
        <v>0</v>
      </c>
      <c r="C119" s="47"/>
      <c r="D119" s="47"/>
      <c r="E119" s="47"/>
      <c r="F119" s="47"/>
      <c r="G119" s="48"/>
      <c r="H119" s="12"/>
      <c r="I119" s="16" t="s">
        <v>70</v>
      </c>
      <c r="J119" s="46">
        <f>IFERROR((9.82 * N115) * LN(J116/J117),0)</f>
        <v>0</v>
      </c>
      <c r="K119" s="47"/>
      <c r="L119" s="47"/>
      <c r="M119" s="47"/>
      <c r="N119" s="47"/>
      <c r="O119" s="48"/>
      <c r="P119" s="12"/>
      <c r="Q119" s="16" t="s">
        <v>70</v>
      </c>
      <c r="R119" s="46">
        <f>IFERROR((9.82 * V115) * LN(R116/R117),0)</f>
        <v>0</v>
      </c>
      <c r="S119" s="47"/>
      <c r="T119" s="47"/>
      <c r="U119" s="47"/>
      <c r="V119" s="47"/>
      <c r="W119" s="48"/>
      <c r="X119" s="12"/>
      <c r="Y119" s="16" t="s">
        <v>70</v>
      </c>
      <c r="Z119" s="46">
        <f>IFERROR((9.82 * AD115) * LN(Z116/Z117),0)</f>
        <v>0</v>
      </c>
      <c r="AA119" s="47"/>
      <c r="AB119" s="47"/>
      <c r="AC119" s="47"/>
      <c r="AD119" s="47"/>
      <c r="AE119" s="48"/>
      <c r="AF119" s="12"/>
    </row>
    <row r="120" spans="1:32" ht="15.75" thickBot="1" x14ac:dyDescent="0.3">
      <c r="A120" s="17" t="s">
        <v>72</v>
      </c>
      <c r="B120" s="50">
        <f>B119+B96</f>
        <v>7032.4499171096795</v>
      </c>
      <c r="C120" s="51"/>
      <c r="D120" s="51"/>
      <c r="E120" s="51"/>
      <c r="F120" s="51"/>
      <c r="G120" s="52"/>
      <c r="H120" s="12"/>
      <c r="I120" s="17" t="s">
        <v>72</v>
      </c>
      <c r="J120" s="50">
        <f>J119+J96</f>
        <v>0</v>
      </c>
      <c r="K120" s="51"/>
      <c r="L120" s="51"/>
      <c r="M120" s="51"/>
      <c r="N120" s="51"/>
      <c r="O120" s="52"/>
      <c r="P120" s="12"/>
      <c r="Q120" s="17" t="s">
        <v>72</v>
      </c>
      <c r="R120" s="50">
        <f>R119+R96</f>
        <v>0</v>
      </c>
      <c r="S120" s="51"/>
      <c r="T120" s="51"/>
      <c r="U120" s="51"/>
      <c r="V120" s="51"/>
      <c r="W120" s="52"/>
      <c r="X120" s="12"/>
      <c r="Y120" s="17" t="s">
        <v>72</v>
      </c>
      <c r="Z120" s="50">
        <f>Z119+Z96</f>
        <v>0</v>
      </c>
      <c r="AA120" s="51"/>
      <c r="AB120" s="51"/>
      <c r="AC120" s="51"/>
      <c r="AD120" s="51"/>
      <c r="AE120" s="52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1" t="s">
        <v>118</v>
      </c>
      <c r="B122" s="42"/>
      <c r="C122" s="42"/>
      <c r="D122" s="42"/>
      <c r="E122" s="42"/>
      <c r="F122" s="42"/>
      <c r="G122" s="43"/>
      <c r="H122" s="12"/>
      <c r="I122" s="41" t="s">
        <v>118</v>
      </c>
      <c r="J122" s="42"/>
      <c r="K122" s="42"/>
      <c r="L122" s="42"/>
      <c r="M122" s="42"/>
      <c r="N122" s="42"/>
      <c r="O122" s="43"/>
      <c r="P122" s="12"/>
      <c r="Q122" s="41" t="s">
        <v>118</v>
      </c>
      <c r="R122" s="42"/>
      <c r="S122" s="42"/>
      <c r="T122" s="42"/>
      <c r="U122" s="42"/>
      <c r="V122" s="42"/>
      <c r="W122" s="43"/>
      <c r="X122" s="12"/>
      <c r="Y122" s="41" t="s">
        <v>118</v>
      </c>
      <c r="Z122" s="42"/>
      <c r="AA122" s="42"/>
      <c r="AB122" s="42"/>
      <c r="AC122" s="42"/>
      <c r="AD122" s="42"/>
      <c r="AE122" s="43"/>
      <c r="AF122" s="12"/>
    </row>
    <row r="123" spans="1:32" x14ac:dyDescent="0.25">
      <c r="A123" s="44" t="s">
        <v>73</v>
      </c>
      <c r="B123" s="44"/>
      <c r="C123" s="44"/>
      <c r="D123" s="45">
        <f>B115</f>
        <v>3</v>
      </c>
      <c r="E123" s="45"/>
      <c r="F123" s="45"/>
      <c r="G123" s="45"/>
      <c r="H123" s="12"/>
      <c r="I123" s="44" t="s">
        <v>73</v>
      </c>
      <c r="J123" s="44"/>
      <c r="K123" s="44"/>
      <c r="L123" s="45">
        <f>J115</f>
        <v>0</v>
      </c>
      <c r="M123" s="45"/>
      <c r="N123" s="45"/>
      <c r="O123" s="45"/>
      <c r="P123" s="12"/>
      <c r="Q123" s="44" t="s">
        <v>73</v>
      </c>
      <c r="R123" s="44"/>
      <c r="S123" s="44"/>
      <c r="T123" s="45">
        <f>R115</f>
        <v>0</v>
      </c>
      <c r="U123" s="45"/>
      <c r="V123" s="45"/>
      <c r="W123" s="45"/>
      <c r="X123" s="12"/>
      <c r="Y123" s="44" t="s">
        <v>73</v>
      </c>
      <c r="Z123" s="44"/>
      <c r="AA123" s="44"/>
      <c r="AB123" s="45">
        <f>Z115</f>
        <v>0</v>
      </c>
      <c r="AC123" s="45"/>
      <c r="AD123" s="45"/>
      <c r="AE123" s="45"/>
      <c r="AF123" s="12"/>
    </row>
    <row r="124" spans="1:32" x14ac:dyDescent="0.25">
      <c r="A124" s="39" t="s">
        <v>2</v>
      </c>
      <c r="B124" s="39"/>
      <c r="C124" s="39"/>
      <c r="D124" s="40">
        <f>B116</f>
        <v>11.323108687500001</v>
      </c>
      <c r="E124" s="40"/>
      <c r="F124" s="40"/>
      <c r="G124" s="40"/>
      <c r="H124" s="12"/>
      <c r="I124" s="39" t="s">
        <v>2</v>
      </c>
      <c r="J124" s="39"/>
      <c r="K124" s="39"/>
      <c r="L124" s="40">
        <f>J116</f>
        <v>0</v>
      </c>
      <c r="M124" s="40"/>
      <c r="N124" s="40"/>
      <c r="O124" s="40"/>
      <c r="P124" s="12"/>
      <c r="Q124" s="39" t="s">
        <v>2</v>
      </c>
      <c r="R124" s="39"/>
      <c r="S124" s="39"/>
      <c r="T124" s="40">
        <f>R116</f>
        <v>0</v>
      </c>
      <c r="U124" s="40"/>
      <c r="V124" s="40"/>
      <c r="W124" s="40"/>
      <c r="X124" s="12"/>
      <c r="Y124" s="39" t="s">
        <v>2</v>
      </c>
      <c r="Z124" s="39"/>
      <c r="AA124" s="39"/>
      <c r="AB124" s="40">
        <f>Z116</f>
        <v>0</v>
      </c>
      <c r="AC124" s="40"/>
      <c r="AD124" s="40"/>
      <c r="AE124" s="40"/>
      <c r="AF124" s="12"/>
    </row>
    <row r="125" spans="1:32" x14ac:dyDescent="0.25">
      <c r="A125" s="39" t="s">
        <v>4</v>
      </c>
      <c r="B125" s="39"/>
      <c r="C125" s="39"/>
      <c r="D125" s="40">
        <f>D115+D91+D67+D43+D19</f>
        <v>8.9766162500000011</v>
      </c>
      <c r="E125" s="40"/>
      <c r="F125" s="40"/>
      <c r="G125" s="40"/>
      <c r="H125" s="12"/>
      <c r="I125" s="39" t="s">
        <v>4</v>
      </c>
      <c r="J125" s="39"/>
      <c r="K125" s="39"/>
      <c r="L125" s="40">
        <f>L115+L91+L67+L43+L19</f>
        <v>0</v>
      </c>
      <c r="M125" s="40"/>
      <c r="N125" s="40"/>
      <c r="O125" s="40"/>
      <c r="P125" s="12"/>
      <c r="Q125" s="39" t="s">
        <v>4</v>
      </c>
      <c r="R125" s="39"/>
      <c r="S125" s="39"/>
      <c r="T125" s="40">
        <f>T115+T91+T67+T43+T19</f>
        <v>0</v>
      </c>
      <c r="U125" s="40"/>
      <c r="V125" s="40"/>
      <c r="W125" s="40"/>
      <c r="X125" s="12"/>
      <c r="Y125" s="39" t="s">
        <v>4</v>
      </c>
      <c r="Z125" s="39"/>
      <c r="AA125" s="39"/>
      <c r="AB125" s="40">
        <f>AB115+AB91+AB67+AB43+AB19</f>
        <v>0</v>
      </c>
      <c r="AC125" s="40"/>
      <c r="AD125" s="40"/>
      <c r="AE125" s="40"/>
      <c r="AF125" s="12"/>
    </row>
    <row r="126" spans="1:32" x14ac:dyDescent="0.25">
      <c r="A126" s="39" t="s">
        <v>1</v>
      </c>
      <c r="B126" s="39"/>
      <c r="C126" s="39"/>
      <c r="D126" s="40">
        <f>D124-D125</f>
        <v>2.3464924375000002</v>
      </c>
      <c r="E126" s="40"/>
      <c r="F126" s="40"/>
      <c r="G126" s="40"/>
      <c r="H126" s="12"/>
      <c r="I126" s="39" t="s">
        <v>1</v>
      </c>
      <c r="J126" s="39"/>
      <c r="K126" s="39"/>
      <c r="L126" s="40">
        <f>L124-L125</f>
        <v>0</v>
      </c>
      <c r="M126" s="40"/>
      <c r="N126" s="40"/>
      <c r="O126" s="40"/>
      <c r="P126" s="12"/>
      <c r="Q126" s="39" t="s">
        <v>1</v>
      </c>
      <c r="R126" s="39"/>
      <c r="S126" s="39"/>
      <c r="T126" s="40">
        <f>T124-T125</f>
        <v>0</v>
      </c>
      <c r="U126" s="40"/>
      <c r="V126" s="40"/>
      <c r="W126" s="40"/>
      <c r="X126" s="12"/>
      <c r="Y126" s="39" t="s">
        <v>1</v>
      </c>
      <c r="Z126" s="39"/>
      <c r="AA126" s="39"/>
      <c r="AB126" s="40">
        <f>AB124-AB125</f>
        <v>0</v>
      </c>
      <c r="AC126" s="40"/>
      <c r="AD126" s="40"/>
      <c r="AE126" s="40"/>
      <c r="AF126" s="12"/>
    </row>
    <row r="127" spans="1:32" x14ac:dyDescent="0.25">
      <c r="A127" s="39" t="s">
        <v>119</v>
      </c>
      <c r="B127" s="39"/>
      <c r="C127" s="39"/>
      <c r="D127" s="40">
        <f>B120</f>
        <v>7032.4499171096795</v>
      </c>
      <c r="E127" s="40"/>
      <c r="F127" s="40"/>
      <c r="G127" s="40"/>
      <c r="H127" s="12"/>
      <c r="I127" s="39" t="s">
        <v>119</v>
      </c>
      <c r="J127" s="39"/>
      <c r="K127" s="39"/>
      <c r="L127" s="40">
        <f>J120</f>
        <v>0</v>
      </c>
      <c r="M127" s="40"/>
      <c r="N127" s="40"/>
      <c r="O127" s="40"/>
      <c r="P127" s="12"/>
      <c r="Q127" s="39" t="s">
        <v>119</v>
      </c>
      <c r="R127" s="39"/>
      <c r="S127" s="39"/>
      <c r="T127" s="40">
        <f>R120</f>
        <v>0</v>
      </c>
      <c r="U127" s="40"/>
      <c r="V127" s="40"/>
      <c r="W127" s="40"/>
      <c r="X127" s="12"/>
      <c r="Y127" s="39" t="s">
        <v>119</v>
      </c>
      <c r="Z127" s="39"/>
      <c r="AA127" s="39"/>
      <c r="AB127" s="40">
        <f>Z120</f>
        <v>0</v>
      </c>
      <c r="AC127" s="40"/>
      <c r="AD127" s="40"/>
      <c r="AE127" s="40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workbookViewId="0">
      <selection activeCell="X26" sqref="X26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5.7109375" customWidth="1"/>
    <col min="6" max="6" width="6.140625" customWidth="1"/>
  </cols>
  <sheetData>
    <row r="1" spans="1:30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/>
      <c r="AA1" s="20"/>
      <c r="AB1" s="20"/>
      <c r="AC1" s="20"/>
      <c r="AD1" s="20"/>
    </row>
    <row r="2" spans="1:30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3" si="0">G2*100/C2</f>
        <v>38.46153846153846</v>
      </c>
      <c r="J2" s="21">
        <f t="shared" ref="J2:J33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3" si="2">L2/K2</f>
        <v>1.1962264150943396</v>
      </c>
      <c r="P2" s="21">
        <f t="shared" ref="P2:P63" si="3">L2-$AA$5</f>
        <v>28</v>
      </c>
      <c r="Q2" s="20">
        <f t="shared" ref="Q2:Q63" si="4">P2/$AA$4</f>
        <v>0.15909090909090909</v>
      </c>
      <c r="R2" s="20">
        <f>(POWER( 1- (H2-$AA$6)/$AA$8,$AA$10))*$AA$9</f>
        <v>0</v>
      </c>
      <c r="S2" s="30">
        <f t="shared" ref="S2:S63" si="5">T2/O2</f>
        <v>250.40866073989105</v>
      </c>
      <c r="T2" s="31">
        <f t="shared" ref="T2:T63" si="6">$AA$3 + Q2 * $AA$2</f>
        <v>299.54545454545456</v>
      </c>
      <c r="U2" s="20">
        <f t="shared" ref="U2:U63" si="7">VLOOKUP(M2,$AB$2:$AD$6,3,FALSE)*J2</f>
        <v>14.903846153846153</v>
      </c>
      <c r="V2" s="20">
        <f>0.64*0.64*VLOOKUP(M2,$AB$2:$AD$6,2,FALSE)*(1+R2)</f>
        <v>0.40960000000000002</v>
      </c>
      <c r="W2" s="30">
        <f t="shared" ref="W2:W63" si="8">X2/O2</f>
        <v>10.614712933753944</v>
      </c>
      <c r="X2" s="31">
        <f>H2*V2</f>
        <v>12.697600000000001</v>
      </c>
      <c r="Y2" s="20">
        <f t="shared" ref="Y2:Y63" si="9">(X2*0.1)/U2</f>
        <v>8.5196800000000017E-2</v>
      </c>
      <c r="Z2" s="24" t="s">
        <v>250</v>
      </c>
      <c r="AA2" s="35">
        <v>60</v>
      </c>
      <c r="AB2" s="24" t="s">
        <v>233</v>
      </c>
      <c r="AC2" s="35" t="s">
        <v>251</v>
      </c>
      <c r="AD2" s="25" t="s">
        <v>252</v>
      </c>
    </row>
    <row r="3" spans="1:30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3" si="10">(POWER( 1- (H3-$AA$6)/$AA$8,$AA$10))*$AA$9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3" si="11">0.64*0.64*VLOOKUP(M3,$AB$2:$AD$6,2,FALSE)*(1+R3)</f>
        <v>0.40960000000000002</v>
      </c>
      <c r="W3" s="30">
        <f t="shared" si="8"/>
        <v>30.379736677115986</v>
      </c>
      <c r="X3" s="31">
        <f t="shared" ref="X3:X63" si="12">H3*V3</f>
        <v>37.273600000000002</v>
      </c>
      <c r="Y3" s="32">
        <f t="shared" si="9"/>
        <v>0.40960000000000008</v>
      </c>
      <c r="Z3" s="26" t="s">
        <v>254</v>
      </c>
      <c r="AA3" s="34">
        <v>290</v>
      </c>
      <c r="AB3" s="26" t="s">
        <v>163</v>
      </c>
      <c r="AC3" s="34">
        <v>1</v>
      </c>
      <c r="AD3" s="27">
        <v>0.25</v>
      </c>
    </row>
    <row r="4" spans="1:30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0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1"/>
        <v>0.40960000000000002</v>
      </c>
      <c r="W4" s="30">
        <f t="shared" si="8"/>
        <v>8.6164945454545467</v>
      </c>
      <c r="X4" s="31">
        <f t="shared" si="12"/>
        <v>10.93632</v>
      </c>
      <c r="Y4" s="32">
        <f t="shared" si="9"/>
        <v>0.19322293452800005</v>
      </c>
      <c r="Z4" s="26" t="s">
        <v>256</v>
      </c>
      <c r="AA4" s="34">
        <v>176</v>
      </c>
      <c r="AB4" s="26" t="s">
        <v>257</v>
      </c>
      <c r="AC4" s="34">
        <v>1</v>
      </c>
      <c r="AD4" s="27">
        <v>0.25</v>
      </c>
    </row>
    <row r="5" spans="1:30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0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1"/>
        <v>0.40960000000000002</v>
      </c>
      <c r="W5" s="30">
        <f t="shared" si="8"/>
        <v>18.448530941704036</v>
      </c>
      <c r="X5" s="31">
        <f t="shared" si="12"/>
        <v>26.542079999999999</v>
      </c>
      <c r="Y5" s="20">
        <f t="shared" si="9"/>
        <v>0.27033600000000002</v>
      </c>
      <c r="Z5" s="26" t="s">
        <v>261</v>
      </c>
      <c r="AA5" s="34">
        <v>289</v>
      </c>
      <c r="AB5" s="26" t="s">
        <v>262</v>
      </c>
      <c r="AC5" s="34">
        <v>1</v>
      </c>
      <c r="AD5" s="27">
        <v>0.25</v>
      </c>
    </row>
    <row r="6" spans="1:30" ht="15.75" thickBot="1" x14ac:dyDescent="0.3">
      <c r="A6" s="32" t="s">
        <v>263</v>
      </c>
      <c r="B6" s="32">
        <f>(38.67/12)/3.048</f>
        <v>1.0572506561679791</v>
      </c>
      <c r="C6" s="32">
        <v>350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10</v>
      </c>
      <c r="J6" s="32">
        <f t="shared" si="1"/>
        <v>18.857142857142858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0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4.7142857142857144</v>
      </c>
      <c r="V6" s="32">
        <f t="shared" si="11"/>
        <v>0.40960000000000002</v>
      </c>
      <c r="W6" s="30">
        <f t="shared" si="8"/>
        <v>15.319040000000001</v>
      </c>
      <c r="X6" s="31">
        <f t="shared" si="12"/>
        <v>27.0336</v>
      </c>
      <c r="Y6" s="32">
        <f t="shared" si="9"/>
        <v>0.57343999999999995</v>
      </c>
      <c r="Z6" s="24" t="s">
        <v>265</v>
      </c>
      <c r="AA6" s="25">
        <f>MIN(H2:H63)</f>
        <v>26.7</v>
      </c>
      <c r="AB6" s="36" t="s">
        <v>249</v>
      </c>
      <c r="AC6" s="36">
        <v>1</v>
      </c>
      <c r="AD6" s="29">
        <v>0.25</v>
      </c>
    </row>
    <row r="7" spans="1:30" x14ac:dyDescent="0.25">
      <c r="A7" s="32" t="s">
        <v>266</v>
      </c>
      <c r="B7" s="32">
        <v>1.25</v>
      </c>
      <c r="C7" s="32">
        <v>450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11.111111111111111</v>
      </c>
      <c r="J7" s="32">
        <f t="shared" si="1"/>
        <v>20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0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5</v>
      </c>
      <c r="V7" s="32">
        <f t="shared" si="11"/>
        <v>0.40960000000000002</v>
      </c>
      <c r="W7" s="30">
        <f t="shared" si="8"/>
        <v>20.569628008752737</v>
      </c>
      <c r="X7" s="31">
        <f t="shared" si="12"/>
        <v>36.864000000000004</v>
      </c>
      <c r="Y7" s="32">
        <f t="shared" si="9"/>
        <v>0.73728000000000016</v>
      </c>
      <c r="Z7" s="26" t="s">
        <v>267</v>
      </c>
      <c r="AA7" s="27">
        <f>MAX(H2:H63)</f>
        <v>10230</v>
      </c>
      <c r="AB7" s="20"/>
      <c r="AC7" s="20"/>
      <c r="AD7" s="20"/>
    </row>
    <row r="8" spans="1:30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0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1"/>
        <v>0.40960000000000002</v>
      </c>
      <c r="W8" s="30">
        <f t="shared" si="8"/>
        <v>30.344017278617706</v>
      </c>
      <c r="X8" s="31">
        <f t="shared" si="12"/>
        <v>40.140799999999999</v>
      </c>
      <c r="Y8" s="20">
        <f t="shared" si="9"/>
        <v>0.39649279999999998</v>
      </c>
      <c r="Z8" s="26" t="s">
        <v>269</v>
      </c>
      <c r="AA8" s="27">
        <f>AA7-AA6</f>
        <v>10203.299999999999</v>
      </c>
      <c r="AB8" s="20"/>
      <c r="AC8" s="20"/>
      <c r="AD8" s="20"/>
    </row>
    <row r="9" spans="1:30" x14ac:dyDescent="0.25">
      <c r="A9" s="32" t="s">
        <v>270</v>
      </c>
      <c r="B9" s="32">
        <v>2.13</v>
      </c>
      <c r="C9" s="32">
        <v>650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9.2307692307692299</v>
      </c>
      <c r="J9" s="32">
        <f t="shared" si="1"/>
        <v>16.923076923076923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0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4.2307692307692308</v>
      </c>
      <c r="V9" s="32">
        <f t="shared" si="11"/>
        <v>0.40960000000000002</v>
      </c>
      <c r="W9" s="32">
        <f t="shared" si="8"/>
        <v>24.708129032258068</v>
      </c>
      <c r="X9" s="32">
        <f t="shared" si="12"/>
        <v>45.056000000000004</v>
      </c>
      <c r="Y9" s="32">
        <f t="shared" si="9"/>
        <v>1.0649600000000001</v>
      </c>
      <c r="Z9" s="26" t="s">
        <v>271</v>
      </c>
      <c r="AA9" s="27">
        <v>0</v>
      </c>
      <c r="AB9" s="20"/>
      <c r="AC9" s="20"/>
      <c r="AD9" s="20"/>
    </row>
    <row r="10" spans="1:30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0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1"/>
        <v>0.40960000000000002</v>
      </c>
      <c r="W10" s="30">
        <f t="shared" si="8"/>
        <v>89.099010752688187</v>
      </c>
      <c r="X10" s="31">
        <f t="shared" si="12"/>
        <v>118.37440000000001</v>
      </c>
      <c r="Y10" s="20">
        <f t="shared" si="9"/>
        <v>0.81920000000000015</v>
      </c>
      <c r="Z10" s="28" t="s">
        <v>273</v>
      </c>
      <c r="AA10" s="29">
        <v>1</v>
      </c>
      <c r="AB10" s="20"/>
      <c r="AC10" s="20"/>
      <c r="AD10" s="20"/>
    </row>
    <row r="11" spans="1:30" x14ac:dyDescent="0.25">
      <c r="A11" s="37" t="s">
        <v>274</v>
      </c>
      <c r="B11" s="22">
        <v>1.125</v>
      </c>
      <c r="C11" s="22">
        <v>400</v>
      </c>
      <c r="D11" s="22">
        <v>14</v>
      </c>
      <c r="E11" s="21" t="s">
        <v>259</v>
      </c>
      <c r="F11" s="21" t="s">
        <v>275</v>
      </c>
      <c r="G11" s="22">
        <v>360</v>
      </c>
      <c r="H11" s="22">
        <v>400</v>
      </c>
      <c r="I11" s="21">
        <f t="shared" si="0"/>
        <v>90</v>
      </c>
      <c r="J11" s="21">
        <f t="shared" si="1"/>
        <v>100</v>
      </c>
      <c r="K11" s="22">
        <v>270</v>
      </c>
      <c r="L11" s="22">
        <v>300</v>
      </c>
      <c r="M11" s="21" t="s">
        <v>257</v>
      </c>
      <c r="N11" s="21">
        <v>0.72</v>
      </c>
      <c r="O11" s="21">
        <f t="shared" si="2"/>
        <v>1.1111111111111112</v>
      </c>
      <c r="P11" s="21">
        <f t="shared" si="3"/>
        <v>11</v>
      </c>
      <c r="Q11" s="20">
        <f t="shared" si="4"/>
        <v>6.25E-2</v>
      </c>
      <c r="R11" s="20">
        <f t="shared" si="10"/>
        <v>0</v>
      </c>
      <c r="S11" s="30">
        <f t="shared" si="5"/>
        <v>264.375</v>
      </c>
      <c r="T11" s="31">
        <f t="shared" si="6"/>
        <v>293.75</v>
      </c>
      <c r="U11" s="20">
        <f t="shared" si="7"/>
        <v>25</v>
      </c>
      <c r="V11" s="20">
        <f t="shared" si="11"/>
        <v>0.40960000000000002</v>
      </c>
      <c r="W11" s="30">
        <f t="shared" si="8"/>
        <v>147.45599999999999</v>
      </c>
      <c r="X11" s="31">
        <f t="shared" si="12"/>
        <v>163.84</v>
      </c>
      <c r="Y11" s="20">
        <f t="shared" si="9"/>
        <v>0.65536000000000005</v>
      </c>
      <c r="Z11" s="20"/>
      <c r="AA11" s="20"/>
      <c r="AB11" s="20"/>
      <c r="AC11" s="20"/>
      <c r="AD11" s="20"/>
    </row>
    <row r="12" spans="1:30" x14ac:dyDescent="0.25">
      <c r="A12" s="21" t="s">
        <v>276</v>
      </c>
      <c r="B12" s="22">
        <v>1.65</v>
      </c>
      <c r="C12" s="22">
        <v>450</v>
      </c>
      <c r="D12" s="21">
        <v>18</v>
      </c>
      <c r="E12" s="21" t="s">
        <v>259</v>
      </c>
      <c r="F12" s="21" t="s">
        <v>260</v>
      </c>
      <c r="G12" s="22">
        <v>400</v>
      </c>
      <c r="H12" s="22">
        <v>450</v>
      </c>
      <c r="I12" s="21">
        <f t="shared" si="0"/>
        <v>88.888888888888886</v>
      </c>
      <c r="J12" s="21">
        <f t="shared" si="1"/>
        <v>100</v>
      </c>
      <c r="K12" s="22">
        <v>265</v>
      </c>
      <c r="L12" s="22">
        <v>335</v>
      </c>
      <c r="M12" s="23" t="s">
        <v>257</v>
      </c>
      <c r="N12" s="21">
        <f>0.64*B12</f>
        <v>1.056</v>
      </c>
      <c r="O12" s="21">
        <f t="shared" si="2"/>
        <v>1.2641509433962264</v>
      </c>
      <c r="P12" s="21">
        <f t="shared" si="3"/>
        <v>46</v>
      </c>
      <c r="Q12" s="20">
        <f t="shared" si="4"/>
        <v>0.26136363636363635</v>
      </c>
      <c r="R12" s="20">
        <f t="shared" si="10"/>
        <v>0</v>
      </c>
      <c r="S12" s="30">
        <f t="shared" si="5"/>
        <v>241.80800542740843</v>
      </c>
      <c r="T12" s="31">
        <f t="shared" si="6"/>
        <v>305.68181818181819</v>
      </c>
      <c r="U12" s="20">
        <f t="shared" si="7"/>
        <v>25</v>
      </c>
      <c r="V12" s="20">
        <f t="shared" si="11"/>
        <v>0.40960000000000002</v>
      </c>
      <c r="W12" s="30">
        <f t="shared" si="8"/>
        <v>145.80537313432839</v>
      </c>
      <c r="X12" s="31">
        <f t="shared" si="12"/>
        <v>184.32000000000002</v>
      </c>
      <c r="Y12" s="20">
        <f t="shared" si="9"/>
        <v>0.73728000000000005</v>
      </c>
      <c r="Z12" s="20"/>
      <c r="AA12" s="20"/>
      <c r="AB12" s="20"/>
      <c r="AC12" s="20"/>
      <c r="AD12" s="20"/>
    </row>
    <row r="13" spans="1:30" x14ac:dyDescent="0.25">
      <c r="A13" s="21" t="s">
        <v>277</v>
      </c>
      <c r="B13" s="22">
        <v>1.25</v>
      </c>
      <c r="C13" s="22">
        <v>480</v>
      </c>
      <c r="D13" s="21">
        <v>14.5</v>
      </c>
      <c r="E13" s="21" t="s">
        <v>259</v>
      </c>
      <c r="F13" s="21" t="s">
        <v>275</v>
      </c>
      <c r="G13" s="22">
        <v>420</v>
      </c>
      <c r="H13" s="22">
        <v>480</v>
      </c>
      <c r="I13" s="21">
        <f t="shared" si="0"/>
        <v>87.5</v>
      </c>
      <c r="J13" s="21">
        <f t="shared" si="1"/>
        <v>100</v>
      </c>
      <c r="K13" s="22">
        <v>266</v>
      </c>
      <c r="L13" s="22">
        <v>305</v>
      </c>
      <c r="M13" s="23" t="s">
        <v>257</v>
      </c>
      <c r="N13" s="21">
        <v>0.8</v>
      </c>
      <c r="O13" s="21">
        <f t="shared" si="2"/>
        <v>1.1466165413533835</v>
      </c>
      <c r="P13" s="21">
        <f t="shared" si="3"/>
        <v>16</v>
      </c>
      <c r="Q13" s="20">
        <f t="shared" si="4"/>
        <v>9.0909090909090912E-2</v>
      </c>
      <c r="R13" s="20">
        <f t="shared" si="10"/>
        <v>0</v>
      </c>
      <c r="S13" s="30">
        <f t="shared" si="5"/>
        <v>257.67511177347239</v>
      </c>
      <c r="T13" s="31">
        <f t="shared" si="6"/>
        <v>295.45454545454544</v>
      </c>
      <c r="U13" s="20">
        <f t="shared" si="7"/>
        <v>25</v>
      </c>
      <c r="V13" s="20">
        <f t="shared" si="11"/>
        <v>0.40960000000000002</v>
      </c>
      <c r="W13" s="30">
        <f t="shared" si="8"/>
        <v>171.4679606557377</v>
      </c>
      <c r="X13" s="31">
        <f t="shared" si="12"/>
        <v>196.608</v>
      </c>
      <c r="Y13" s="20">
        <f t="shared" si="9"/>
        <v>0.78643200000000002</v>
      </c>
      <c r="Z13" s="20"/>
      <c r="AA13" s="20"/>
      <c r="AB13" s="20"/>
      <c r="AC13" s="20"/>
      <c r="AD13" s="20"/>
    </row>
    <row r="14" spans="1:30" x14ac:dyDescent="0.25">
      <c r="A14" s="21" t="s">
        <v>278</v>
      </c>
      <c r="B14" s="22">
        <v>1.875</v>
      </c>
      <c r="C14" s="22">
        <v>520</v>
      </c>
      <c r="D14" s="21">
        <v>20</v>
      </c>
      <c r="E14" s="21" t="s">
        <v>259</v>
      </c>
      <c r="F14" s="21" t="s">
        <v>260</v>
      </c>
      <c r="G14" s="22">
        <v>440</v>
      </c>
      <c r="H14" s="22">
        <v>520</v>
      </c>
      <c r="I14" s="21">
        <f t="shared" si="0"/>
        <v>84.615384615384613</v>
      </c>
      <c r="J14" s="21">
        <f t="shared" si="1"/>
        <v>100</v>
      </c>
      <c r="K14" s="22">
        <v>275</v>
      </c>
      <c r="L14" s="22">
        <v>336</v>
      </c>
      <c r="M14" s="21" t="s">
        <v>257</v>
      </c>
      <c r="N14" s="21">
        <f>0.64*B14</f>
        <v>1.2</v>
      </c>
      <c r="O14" s="21">
        <f t="shared" si="2"/>
        <v>1.2218181818181819</v>
      </c>
      <c r="P14" s="21">
        <f t="shared" si="3"/>
        <v>47</v>
      </c>
      <c r="Q14" s="20">
        <f t="shared" si="4"/>
        <v>0.26704545454545453</v>
      </c>
      <c r="R14" s="20">
        <f t="shared" si="10"/>
        <v>0</v>
      </c>
      <c r="S14" s="30">
        <f t="shared" si="5"/>
        <v>250.46502976190473</v>
      </c>
      <c r="T14" s="31">
        <f t="shared" si="6"/>
        <v>306.02272727272725</v>
      </c>
      <c r="U14" s="20">
        <f t="shared" si="7"/>
        <v>25</v>
      </c>
      <c r="V14" s="20">
        <f t="shared" si="11"/>
        <v>0.40960000000000002</v>
      </c>
      <c r="W14" s="30">
        <f t="shared" si="8"/>
        <v>174.32380952380953</v>
      </c>
      <c r="X14" s="31">
        <f t="shared" si="12"/>
        <v>212.99200000000002</v>
      </c>
      <c r="Y14" s="20">
        <f t="shared" si="9"/>
        <v>0.85196800000000006</v>
      </c>
      <c r="Z14" s="20"/>
      <c r="AA14" s="20"/>
      <c r="AB14" s="20"/>
      <c r="AC14" s="20"/>
      <c r="AD14" s="20"/>
    </row>
    <row r="15" spans="1:30" x14ac:dyDescent="0.25">
      <c r="A15" s="21" t="s">
        <v>279</v>
      </c>
      <c r="B15" s="22">
        <v>2.25</v>
      </c>
      <c r="C15" s="22">
        <v>470</v>
      </c>
      <c r="D15" s="21">
        <v>16</v>
      </c>
      <c r="E15" s="21" t="s">
        <v>259</v>
      </c>
      <c r="F15" s="21" t="s">
        <v>275</v>
      </c>
      <c r="G15" s="22">
        <v>655</v>
      </c>
      <c r="H15" s="22">
        <v>723</v>
      </c>
      <c r="I15" s="21">
        <f t="shared" si="0"/>
        <v>139.36170212765958</v>
      </c>
      <c r="J15" s="21">
        <f t="shared" si="1"/>
        <v>153.82978723404256</v>
      </c>
      <c r="K15" s="22">
        <v>282</v>
      </c>
      <c r="L15" s="22">
        <v>311</v>
      </c>
      <c r="M15" s="21" t="s">
        <v>257</v>
      </c>
      <c r="N15" s="21">
        <f>0.64*B15</f>
        <v>1.44</v>
      </c>
      <c r="O15" s="21">
        <f t="shared" si="2"/>
        <v>1.1028368794326242</v>
      </c>
      <c r="P15" s="21">
        <f t="shared" si="3"/>
        <v>22</v>
      </c>
      <c r="Q15" s="20">
        <f t="shared" si="4"/>
        <v>0.125</v>
      </c>
      <c r="R15" s="20">
        <f t="shared" si="10"/>
        <v>0</v>
      </c>
      <c r="S15" s="30">
        <f t="shared" si="5"/>
        <v>269.75884244372986</v>
      </c>
      <c r="T15" s="31">
        <f t="shared" si="6"/>
        <v>297.5</v>
      </c>
      <c r="U15" s="20">
        <f t="shared" si="7"/>
        <v>38.457446808510639</v>
      </c>
      <c r="V15" s="20">
        <f t="shared" si="11"/>
        <v>0.40960000000000002</v>
      </c>
      <c r="W15" s="30">
        <f t="shared" si="8"/>
        <v>268.52638456591637</v>
      </c>
      <c r="X15" s="31">
        <f>H15*V15</f>
        <v>296.14080000000001</v>
      </c>
      <c r="Y15" s="20">
        <f t="shared" si="9"/>
        <v>0.77004800000000007</v>
      </c>
      <c r="Z15" s="20"/>
      <c r="AA15" s="20"/>
      <c r="AB15" s="20"/>
      <c r="AC15" s="20"/>
      <c r="AD15" s="20"/>
    </row>
    <row r="16" spans="1:30" x14ac:dyDescent="0.25">
      <c r="A16" s="21" t="s">
        <v>280</v>
      </c>
      <c r="B16" s="21">
        <v>1</v>
      </c>
      <c r="C16" s="21">
        <v>826</v>
      </c>
      <c r="D16" s="22"/>
      <c r="E16" s="21" t="s">
        <v>259</v>
      </c>
      <c r="F16" s="21" t="s">
        <v>275</v>
      </c>
      <c r="G16" s="21">
        <v>670</v>
      </c>
      <c r="H16" s="21">
        <v>750</v>
      </c>
      <c r="I16" s="21">
        <f t="shared" si="0"/>
        <v>81.1138014527845</v>
      </c>
      <c r="J16" s="21">
        <f t="shared" si="1"/>
        <v>90.799031476997584</v>
      </c>
      <c r="K16" s="22">
        <v>260</v>
      </c>
      <c r="L16" s="21">
        <v>290</v>
      </c>
      <c r="M16" s="23" t="s">
        <v>249</v>
      </c>
      <c r="N16" s="21">
        <f>0.64*B16</f>
        <v>0.64</v>
      </c>
      <c r="O16" s="21">
        <f t="shared" si="2"/>
        <v>1.1153846153846154</v>
      </c>
      <c r="P16" s="21">
        <f t="shared" si="3"/>
        <v>1</v>
      </c>
      <c r="Q16" s="20">
        <f t="shared" si="4"/>
        <v>5.681818181818182E-3</v>
      </c>
      <c r="R16" s="20">
        <f t="shared" si="10"/>
        <v>0</v>
      </c>
      <c r="S16" s="30">
        <f t="shared" si="5"/>
        <v>260.30564263322879</v>
      </c>
      <c r="T16" s="31">
        <f t="shared" si="6"/>
        <v>290.34090909090907</v>
      </c>
      <c r="U16" s="20">
        <f t="shared" si="7"/>
        <v>22.699757869249396</v>
      </c>
      <c r="V16" s="20">
        <f t="shared" si="11"/>
        <v>0.40960000000000002</v>
      </c>
      <c r="W16" s="30">
        <f t="shared" si="8"/>
        <v>275.4206896551724</v>
      </c>
      <c r="X16" s="31">
        <f t="shared" si="12"/>
        <v>307.2</v>
      </c>
      <c r="Y16" s="20">
        <f t="shared" si="9"/>
        <v>1.3533183999999998</v>
      </c>
      <c r="Z16" s="20"/>
      <c r="AA16" s="20"/>
      <c r="AB16" s="20"/>
      <c r="AC16" s="20"/>
      <c r="AD16" s="20"/>
    </row>
    <row r="17" spans="1:30" x14ac:dyDescent="0.25">
      <c r="A17" s="21" t="s">
        <v>281</v>
      </c>
      <c r="B17" s="21">
        <v>2.8</v>
      </c>
      <c r="C17" s="22">
        <v>950</v>
      </c>
      <c r="D17" s="22"/>
      <c r="E17" s="21" t="s">
        <v>259</v>
      </c>
      <c r="F17" s="21" t="s">
        <v>260</v>
      </c>
      <c r="G17" s="22"/>
      <c r="H17" s="21">
        <v>800</v>
      </c>
      <c r="I17" s="21">
        <f t="shared" si="0"/>
        <v>0</v>
      </c>
      <c r="J17" s="21">
        <f t="shared" si="1"/>
        <v>84.21052631578948</v>
      </c>
      <c r="K17" s="22">
        <v>260</v>
      </c>
      <c r="L17" s="21">
        <v>290</v>
      </c>
      <c r="M17" s="23" t="s">
        <v>249</v>
      </c>
      <c r="N17" s="21">
        <f>0.64*B17</f>
        <v>1.7919999999999998</v>
      </c>
      <c r="O17" s="21">
        <f t="shared" si="2"/>
        <v>1.1153846153846154</v>
      </c>
      <c r="P17" s="21">
        <f t="shared" si="3"/>
        <v>1</v>
      </c>
      <c r="Q17" s="20">
        <f t="shared" si="4"/>
        <v>5.681818181818182E-3</v>
      </c>
      <c r="R17" s="20">
        <f t="shared" si="10"/>
        <v>0</v>
      </c>
      <c r="S17" s="30">
        <f t="shared" si="5"/>
        <v>260.30564263322879</v>
      </c>
      <c r="T17" s="31">
        <f t="shared" si="6"/>
        <v>290.34090909090907</v>
      </c>
      <c r="U17" s="20">
        <f t="shared" si="7"/>
        <v>21.05263157894737</v>
      </c>
      <c r="V17" s="20">
        <f t="shared" si="11"/>
        <v>0.40960000000000002</v>
      </c>
      <c r="W17" s="30">
        <f t="shared" si="8"/>
        <v>293.78206896551723</v>
      </c>
      <c r="X17" s="31">
        <f t="shared" si="12"/>
        <v>327.68</v>
      </c>
      <c r="Y17" s="20">
        <f t="shared" si="9"/>
        <v>1.5564799999999999</v>
      </c>
      <c r="Z17" s="20"/>
      <c r="AA17" s="20"/>
      <c r="AB17" s="20"/>
      <c r="AC17" s="20"/>
      <c r="AD17" s="20"/>
    </row>
    <row r="18" spans="1:30" x14ac:dyDescent="0.25">
      <c r="A18" s="21" t="s">
        <v>282</v>
      </c>
      <c r="B18" s="22">
        <v>2.8</v>
      </c>
      <c r="C18" s="22">
        <v>525</v>
      </c>
      <c r="D18" s="21">
        <v>24</v>
      </c>
      <c r="E18" s="21" t="s">
        <v>259</v>
      </c>
      <c r="F18" s="21" t="s">
        <v>260</v>
      </c>
      <c r="G18" s="22">
        <v>700</v>
      </c>
      <c r="H18" s="22">
        <v>801</v>
      </c>
      <c r="I18" s="21">
        <f t="shared" si="0"/>
        <v>133.33333333333334</v>
      </c>
      <c r="J18" s="21">
        <f t="shared" si="1"/>
        <v>152.57142857142858</v>
      </c>
      <c r="K18" s="22">
        <v>285</v>
      </c>
      <c r="L18" s="22">
        <v>348</v>
      </c>
      <c r="M18" s="21" t="s">
        <v>257</v>
      </c>
      <c r="N18" s="21">
        <f>0.64*B18</f>
        <v>1.7919999999999998</v>
      </c>
      <c r="O18" s="21">
        <f t="shared" si="2"/>
        <v>1.2210526315789474</v>
      </c>
      <c r="P18" s="21">
        <f t="shared" si="3"/>
        <v>59</v>
      </c>
      <c r="Q18" s="20">
        <f t="shared" si="4"/>
        <v>0.33522727272727271</v>
      </c>
      <c r="R18" s="20">
        <f t="shared" si="10"/>
        <v>0</v>
      </c>
      <c r="S18" s="30">
        <f t="shared" si="5"/>
        <v>253.97237460815049</v>
      </c>
      <c r="T18" s="31">
        <f t="shared" si="6"/>
        <v>310.11363636363637</v>
      </c>
      <c r="U18" s="20">
        <f t="shared" si="7"/>
        <v>38.142857142857146</v>
      </c>
      <c r="V18" s="20">
        <f t="shared" si="11"/>
        <v>0.40960000000000002</v>
      </c>
      <c r="W18" s="30">
        <f t="shared" si="8"/>
        <v>268.69406896551726</v>
      </c>
      <c r="X18" s="31">
        <f t="shared" si="12"/>
        <v>328.08960000000002</v>
      </c>
      <c r="Y18" s="20">
        <f t="shared" si="9"/>
        <v>0.86016000000000015</v>
      </c>
      <c r="Z18" s="20"/>
      <c r="AA18" s="20"/>
      <c r="AB18" s="20"/>
      <c r="AC18" s="20"/>
      <c r="AD18" s="20"/>
    </row>
    <row r="19" spans="1:30" x14ac:dyDescent="0.25">
      <c r="A19" s="37" t="s">
        <v>283</v>
      </c>
      <c r="B19" s="21">
        <f>4.9/3.048</f>
        <v>1.6076115485564306</v>
      </c>
      <c r="C19" s="21">
        <v>1000</v>
      </c>
      <c r="D19" s="21">
        <v>8</v>
      </c>
      <c r="E19" s="21" t="s">
        <v>259</v>
      </c>
      <c r="F19" s="21" t="s">
        <v>275</v>
      </c>
      <c r="G19" s="21">
        <v>836</v>
      </c>
      <c r="H19" s="21">
        <v>947</v>
      </c>
      <c r="I19" s="21">
        <f t="shared" si="0"/>
        <v>83.6</v>
      </c>
      <c r="J19" s="21">
        <f t="shared" si="1"/>
        <v>94.7</v>
      </c>
      <c r="K19" s="21">
        <v>255</v>
      </c>
      <c r="L19" s="21">
        <v>289</v>
      </c>
      <c r="M19" s="23" t="s">
        <v>257</v>
      </c>
      <c r="N19" s="21">
        <v>1</v>
      </c>
      <c r="O19" s="21">
        <f t="shared" si="2"/>
        <v>1.1333333333333333</v>
      </c>
      <c r="P19" s="21">
        <f t="shared" si="3"/>
        <v>0</v>
      </c>
      <c r="Q19" s="20">
        <f t="shared" si="4"/>
        <v>0</v>
      </c>
      <c r="R19" s="20">
        <f t="shared" si="10"/>
        <v>0</v>
      </c>
      <c r="S19" s="30">
        <f t="shared" si="5"/>
        <v>255.88235294117646</v>
      </c>
      <c r="T19" s="31">
        <f t="shared" si="6"/>
        <v>290</v>
      </c>
      <c r="U19" s="20">
        <f t="shared" si="7"/>
        <v>23.675000000000001</v>
      </c>
      <c r="V19" s="20">
        <f t="shared" si="11"/>
        <v>0.40960000000000002</v>
      </c>
      <c r="W19" s="30">
        <f t="shared" si="8"/>
        <v>342.2569411764706</v>
      </c>
      <c r="X19" s="31">
        <f t="shared" si="12"/>
        <v>387.89120000000003</v>
      </c>
      <c r="Y19" s="20">
        <f t="shared" si="9"/>
        <v>1.6384000000000001</v>
      </c>
      <c r="Z19" s="20"/>
      <c r="AA19" s="20"/>
      <c r="AB19" s="20"/>
      <c r="AC19" s="20"/>
      <c r="AD19" s="20"/>
    </row>
    <row r="20" spans="1:30" x14ac:dyDescent="0.25">
      <c r="A20" s="37" t="s">
        <v>284</v>
      </c>
      <c r="B20" s="21"/>
      <c r="C20" s="21">
        <v>1190</v>
      </c>
      <c r="D20" s="21"/>
      <c r="E20" s="21" t="s">
        <v>259</v>
      </c>
      <c r="F20" s="21" t="s">
        <v>275</v>
      </c>
      <c r="G20" s="21">
        <v>839</v>
      </c>
      <c r="H20" s="21">
        <v>1019</v>
      </c>
      <c r="I20" s="21">
        <f t="shared" si="0"/>
        <v>70.504201680672267</v>
      </c>
      <c r="J20" s="21">
        <f t="shared" si="1"/>
        <v>85.630252100840337</v>
      </c>
      <c r="K20" s="21">
        <v>263</v>
      </c>
      <c r="L20" s="21">
        <v>320</v>
      </c>
      <c r="M20" s="23" t="s">
        <v>257</v>
      </c>
      <c r="N20" s="21">
        <f>0.64*B20</f>
        <v>0</v>
      </c>
      <c r="O20" s="21">
        <f t="shared" si="2"/>
        <v>1.2167300380228137</v>
      </c>
      <c r="P20" s="21">
        <f t="shared" si="3"/>
        <v>31</v>
      </c>
      <c r="Q20" s="20">
        <f t="shared" si="4"/>
        <v>0.17613636363636365</v>
      </c>
      <c r="R20" s="20">
        <f t="shared" si="10"/>
        <v>0</v>
      </c>
      <c r="S20" s="30">
        <f t="shared" si="5"/>
        <v>247.02947443181819</v>
      </c>
      <c r="T20" s="31">
        <f t="shared" si="6"/>
        <v>300.56818181818181</v>
      </c>
      <c r="U20" s="20">
        <f t="shared" si="7"/>
        <v>21.407563025210084</v>
      </c>
      <c r="V20" s="20">
        <f t="shared" si="11"/>
        <v>0.40960000000000002</v>
      </c>
      <c r="W20" s="30">
        <f t="shared" si="8"/>
        <v>343.03616000000005</v>
      </c>
      <c r="X20" s="31">
        <f t="shared" si="12"/>
        <v>417.38240000000002</v>
      </c>
      <c r="Y20" s="20">
        <f t="shared" si="9"/>
        <v>1.9496960000000001</v>
      </c>
      <c r="Z20" s="20"/>
      <c r="AA20" s="20"/>
      <c r="AB20" s="20"/>
      <c r="AC20" s="20"/>
      <c r="AD20" s="20"/>
    </row>
    <row r="21" spans="1:30" x14ac:dyDescent="0.25">
      <c r="A21" s="32" t="s">
        <v>285</v>
      </c>
      <c r="B21" s="32">
        <v>2.1</v>
      </c>
      <c r="C21" s="32">
        <v>1788</v>
      </c>
      <c r="D21" s="32">
        <v>27.5</v>
      </c>
      <c r="E21" s="32" t="s">
        <v>259</v>
      </c>
      <c r="F21" s="32" t="s">
        <v>260</v>
      </c>
      <c r="G21" s="32">
        <v>486</v>
      </c>
      <c r="H21" s="32">
        <v>1033</v>
      </c>
      <c r="I21" s="32">
        <f t="shared" si="0"/>
        <v>27.181208053691275</v>
      </c>
      <c r="J21" s="32">
        <f t="shared" si="1"/>
        <v>57.774049217002236</v>
      </c>
      <c r="K21" s="32">
        <v>200</v>
      </c>
      <c r="L21" s="32">
        <v>421</v>
      </c>
      <c r="M21" s="32" t="s">
        <v>163</v>
      </c>
      <c r="N21" s="32">
        <v>1.3</v>
      </c>
      <c r="O21" s="32">
        <f t="shared" si="2"/>
        <v>2.105</v>
      </c>
      <c r="P21" s="32">
        <f t="shared" si="3"/>
        <v>132</v>
      </c>
      <c r="Q21" s="32">
        <f t="shared" si="4"/>
        <v>0.75</v>
      </c>
      <c r="R21" s="32">
        <f t="shared" si="10"/>
        <v>0</v>
      </c>
      <c r="S21" s="30">
        <f t="shared" si="5"/>
        <v>159.14489311163896</v>
      </c>
      <c r="T21" s="31">
        <f t="shared" si="6"/>
        <v>335</v>
      </c>
      <c r="U21" s="32">
        <f t="shared" si="7"/>
        <v>14.443512304250559</v>
      </c>
      <c r="V21" s="32">
        <f t="shared" si="11"/>
        <v>0.40960000000000002</v>
      </c>
      <c r="W21" s="30">
        <f t="shared" si="8"/>
        <v>201.00560570071261</v>
      </c>
      <c r="X21" s="31">
        <f t="shared" si="12"/>
        <v>423.11680000000001</v>
      </c>
      <c r="Y21" s="32">
        <f t="shared" si="9"/>
        <v>2.9294592000000002</v>
      </c>
      <c r="Z21" s="20"/>
      <c r="AA21" s="20"/>
      <c r="AB21" s="20"/>
      <c r="AC21" s="20"/>
      <c r="AD21" s="20"/>
    </row>
    <row r="22" spans="1:30" x14ac:dyDescent="0.25">
      <c r="A22" s="21" t="s">
        <v>286</v>
      </c>
      <c r="B22" s="21">
        <v>2.2799999999999998</v>
      </c>
      <c r="C22" s="21">
        <v>739</v>
      </c>
      <c r="D22" s="21">
        <v>8</v>
      </c>
      <c r="E22" s="22" t="s">
        <v>287</v>
      </c>
      <c r="F22" s="21" t="s">
        <v>275</v>
      </c>
      <c r="G22" s="21">
        <v>956</v>
      </c>
      <c r="H22" s="21">
        <v>1096</v>
      </c>
      <c r="I22" s="21">
        <f t="shared" si="0"/>
        <v>129.36400541271991</v>
      </c>
      <c r="J22" s="21">
        <f t="shared" si="1"/>
        <v>148.30852503382951</v>
      </c>
      <c r="K22" s="21">
        <v>259</v>
      </c>
      <c r="L22" s="21">
        <v>297</v>
      </c>
      <c r="M22" s="21" t="s">
        <v>249</v>
      </c>
      <c r="N22" s="21">
        <f>0.64*B22</f>
        <v>1.4591999999999998</v>
      </c>
      <c r="O22" s="21">
        <f t="shared" si="2"/>
        <v>1.1467181467181466</v>
      </c>
      <c r="P22" s="21">
        <f t="shared" si="3"/>
        <v>8</v>
      </c>
      <c r="Q22" s="20">
        <f t="shared" si="4"/>
        <v>4.5454545454545456E-2</v>
      </c>
      <c r="R22" s="20">
        <f t="shared" si="10"/>
        <v>0</v>
      </c>
      <c r="S22" s="30">
        <f t="shared" si="5"/>
        <v>255.27395163758803</v>
      </c>
      <c r="T22" s="31">
        <f t="shared" si="6"/>
        <v>292.72727272727275</v>
      </c>
      <c r="U22" s="20">
        <f t="shared" si="7"/>
        <v>37.077131258457378</v>
      </c>
      <c r="V22" s="20">
        <f t="shared" si="11"/>
        <v>0.40960000000000002</v>
      </c>
      <c r="W22" s="30">
        <f t="shared" si="8"/>
        <v>391.48381952861956</v>
      </c>
      <c r="X22" s="31">
        <f t="shared" si="12"/>
        <v>448.92160000000001</v>
      </c>
      <c r="Y22" s="20">
        <f t="shared" si="9"/>
        <v>1.2107776000000001</v>
      </c>
      <c r="Z22" s="20"/>
      <c r="AA22" s="20"/>
      <c r="AB22" s="20"/>
      <c r="AC22" s="20"/>
      <c r="AD22" s="20"/>
    </row>
    <row r="23" spans="1:30" x14ac:dyDescent="0.25">
      <c r="A23" s="33" t="s">
        <v>288</v>
      </c>
      <c r="B23" s="33">
        <v>3</v>
      </c>
      <c r="C23" s="33">
        <v>2470</v>
      </c>
      <c r="D23" s="33">
        <v>92</v>
      </c>
      <c r="E23" s="33" t="s">
        <v>259</v>
      </c>
      <c r="F23" s="33" t="s">
        <v>260</v>
      </c>
      <c r="G23" s="33">
        <v>1000</v>
      </c>
      <c r="H23" s="33">
        <v>1307</v>
      </c>
      <c r="I23" s="33">
        <f t="shared" si="0"/>
        <v>40.48582995951417</v>
      </c>
      <c r="J23" s="33">
        <f t="shared" si="1"/>
        <v>52.914979757085021</v>
      </c>
      <c r="K23" s="33">
        <v>342</v>
      </c>
      <c r="L23" s="33">
        <v>448</v>
      </c>
      <c r="M23" s="33" t="s">
        <v>163</v>
      </c>
      <c r="N23" s="33">
        <v>1.95</v>
      </c>
      <c r="O23" s="33">
        <f t="shared" si="2"/>
        <v>1.3099415204678362</v>
      </c>
      <c r="P23" s="32">
        <f t="shared" si="3"/>
        <v>159</v>
      </c>
      <c r="Q23" s="32">
        <f t="shared" si="4"/>
        <v>0.90340909090909094</v>
      </c>
      <c r="R23" s="32">
        <f t="shared" si="10"/>
        <v>0</v>
      </c>
      <c r="S23" s="32">
        <f t="shared" si="5"/>
        <v>262.76329139610391</v>
      </c>
      <c r="T23" s="32">
        <f t="shared" si="6"/>
        <v>344.20454545454544</v>
      </c>
      <c r="U23" s="32">
        <f t="shared" si="7"/>
        <v>13.228744939271255</v>
      </c>
      <c r="V23" s="32">
        <f t="shared" si="11"/>
        <v>0.40960000000000002</v>
      </c>
      <c r="W23" s="32">
        <f t="shared" si="8"/>
        <v>408.68022857142864</v>
      </c>
      <c r="X23" s="32">
        <f t="shared" si="12"/>
        <v>535.34720000000004</v>
      </c>
      <c r="Y23" s="32">
        <f t="shared" si="9"/>
        <v>4.0468480000000007</v>
      </c>
      <c r="Z23" s="20"/>
      <c r="AA23" s="20"/>
      <c r="AB23" s="20"/>
      <c r="AC23" s="20"/>
      <c r="AD23" s="20"/>
    </row>
    <row r="24" spans="1:30" x14ac:dyDescent="0.25">
      <c r="A24" s="21" t="s">
        <v>289</v>
      </c>
      <c r="B24" s="21">
        <v>2</v>
      </c>
      <c r="C24" s="21">
        <v>1240</v>
      </c>
      <c r="D24" s="21"/>
      <c r="E24" s="21" t="s">
        <v>287</v>
      </c>
      <c r="F24" s="21" t="s">
        <v>290</v>
      </c>
      <c r="G24" s="21">
        <v>1510</v>
      </c>
      <c r="H24" s="21">
        <v>1680</v>
      </c>
      <c r="I24" s="21">
        <f t="shared" si="0"/>
        <v>121.7741935483871</v>
      </c>
      <c r="J24" s="21">
        <f t="shared" si="1"/>
        <v>135.48387096774192</v>
      </c>
      <c r="K24" s="21">
        <v>297</v>
      </c>
      <c r="L24" s="21">
        <v>331</v>
      </c>
      <c r="M24" s="21" t="s">
        <v>257</v>
      </c>
      <c r="N24" s="21">
        <f>0.64*B24</f>
        <v>1.28</v>
      </c>
      <c r="O24" s="21">
        <f t="shared" si="2"/>
        <v>1.1144781144781144</v>
      </c>
      <c r="P24" s="21">
        <f t="shared" si="3"/>
        <v>42</v>
      </c>
      <c r="Q24" s="20">
        <f t="shared" si="4"/>
        <v>0.23863636363636365</v>
      </c>
      <c r="R24" s="20">
        <f t="shared" si="10"/>
        <v>0</v>
      </c>
      <c r="S24" s="30">
        <f t="shared" si="5"/>
        <v>273.05891238670694</v>
      </c>
      <c r="T24" s="31">
        <f t="shared" si="6"/>
        <v>304.31818181818181</v>
      </c>
      <c r="U24" s="20">
        <f t="shared" si="7"/>
        <v>33.87096774193548</v>
      </c>
      <c r="V24" s="20">
        <f t="shared" si="11"/>
        <v>0.40960000000000002</v>
      </c>
      <c r="W24" s="30">
        <f t="shared" si="8"/>
        <v>617.44415709969792</v>
      </c>
      <c r="X24" s="31">
        <f t="shared" si="12"/>
        <v>688.12800000000004</v>
      </c>
      <c r="Y24" s="20">
        <f t="shared" si="9"/>
        <v>2.0316160000000005</v>
      </c>
      <c r="Z24" s="20"/>
      <c r="AA24" s="20"/>
      <c r="AB24" s="20"/>
      <c r="AC24" s="20"/>
      <c r="AD24" s="20"/>
    </row>
    <row r="25" spans="1:30" x14ac:dyDescent="0.25">
      <c r="A25" s="21" t="s">
        <v>291</v>
      </c>
      <c r="B25" s="21">
        <v>1.5</v>
      </c>
      <c r="C25" s="21">
        <v>1070</v>
      </c>
      <c r="D25" s="21">
        <v>26.2</v>
      </c>
      <c r="E25" s="21" t="s">
        <v>292</v>
      </c>
      <c r="F25" s="21" t="s">
        <v>275</v>
      </c>
      <c r="G25" s="21">
        <v>1671</v>
      </c>
      <c r="H25" s="21">
        <v>1832</v>
      </c>
      <c r="I25" s="21">
        <f t="shared" si="0"/>
        <v>156.16822429906543</v>
      </c>
      <c r="J25" s="21">
        <f t="shared" si="1"/>
        <v>171.21495327102804</v>
      </c>
      <c r="K25" s="21">
        <v>288</v>
      </c>
      <c r="L25" s="21">
        <v>316</v>
      </c>
      <c r="M25" s="21" t="s">
        <v>249</v>
      </c>
      <c r="N25" s="21">
        <f>0.64*B25</f>
        <v>0.96</v>
      </c>
      <c r="O25" s="21">
        <f t="shared" si="2"/>
        <v>1.0972222222222223</v>
      </c>
      <c r="P25" s="21">
        <f t="shared" si="3"/>
        <v>27</v>
      </c>
      <c r="Q25" s="20">
        <f t="shared" si="4"/>
        <v>0.15340909090909091</v>
      </c>
      <c r="R25" s="20">
        <f t="shared" si="10"/>
        <v>0</v>
      </c>
      <c r="S25" s="30">
        <f t="shared" si="5"/>
        <v>272.69275028768698</v>
      </c>
      <c r="T25" s="31">
        <f t="shared" si="6"/>
        <v>299.20454545454544</v>
      </c>
      <c r="U25" s="20">
        <f t="shared" si="7"/>
        <v>42.803738317757009</v>
      </c>
      <c r="V25" s="20">
        <f t="shared" si="11"/>
        <v>0.40960000000000002</v>
      </c>
      <c r="W25" s="30">
        <f t="shared" si="8"/>
        <v>683.89719493670884</v>
      </c>
      <c r="X25" s="31">
        <f t="shared" si="12"/>
        <v>750.38720000000001</v>
      </c>
      <c r="Y25" s="20">
        <f t="shared" si="9"/>
        <v>1.753088</v>
      </c>
      <c r="Z25" s="20"/>
      <c r="AA25" s="20"/>
      <c r="AB25" s="20"/>
      <c r="AC25" s="20"/>
      <c r="AD25" s="20"/>
    </row>
    <row r="26" spans="1:30" x14ac:dyDescent="0.25">
      <c r="A26" s="32" t="s">
        <v>293</v>
      </c>
      <c r="B26" s="32">
        <v>2.4</v>
      </c>
      <c r="C26" s="32">
        <v>3526</v>
      </c>
      <c r="D26" s="32">
        <v>69</v>
      </c>
      <c r="E26" s="32" t="s">
        <v>294</v>
      </c>
      <c r="F26" s="32" t="s">
        <v>275</v>
      </c>
      <c r="G26" s="32">
        <v>1859</v>
      </c>
      <c r="H26" s="32">
        <v>2277</v>
      </c>
      <c r="I26" s="32">
        <f t="shared" si="0"/>
        <v>52.722631877481568</v>
      </c>
      <c r="J26" s="32">
        <f t="shared" si="1"/>
        <v>64.57742484401588</v>
      </c>
      <c r="K26" s="32">
        <v>365</v>
      </c>
      <c r="L26" s="32">
        <v>452</v>
      </c>
      <c r="M26" s="32" t="s">
        <v>163</v>
      </c>
      <c r="N26" s="32">
        <v>1.54</v>
      </c>
      <c r="O26" s="32">
        <f t="shared" si="2"/>
        <v>1.2383561643835617</v>
      </c>
      <c r="P26" s="32">
        <f t="shared" si="3"/>
        <v>163</v>
      </c>
      <c r="Q26" s="32">
        <f t="shared" si="4"/>
        <v>0.92613636363636365</v>
      </c>
      <c r="R26" s="32">
        <f t="shared" si="10"/>
        <v>0</v>
      </c>
      <c r="S26" s="30">
        <f t="shared" si="5"/>
        <v>279.05395213193884</v>
      </c>
      <c r="T26" s="31">
        <f t="shared" si="6"/>
        <v>345.56818181818181</v>
      </c>
      <c r="U26" s="32">
        <f t="shared" si="7"/>
        <v>16.14435621100397</v>
      </c>
      <c r="V26" s="32">
        <f t="shared" si="11"/>
        <v>0.40960000000000002</v>
      </c>
      <c r="W26" s="30">
        <f t="shared" si="8"/>
        <v>753.1429380530974</v>
      </c>
      <c r="X26" s="31">
        <f t="shared" si="12"/>
        <v>932.65920000000006</v>
      </c>
      <c r="Y26" s="32">
        <f t="shared" si="9"/>
        <v>5.776998400000001</v>
      </c>
      <c r="Z26" s="20"/>
      <c r="AA26" s="20"/>
      <c r="AB26" s="20"/>
      <c r="AC26" s="20"/>
      <c r="AD26" s="20"/>
    </row>
    <row r="27" spans="1:30" x14ac:dyDescent="0.25">
      <c r="A27" s="21" t="s">
        <v>295</v>
      </c>
      <c r="B27" s="22"/>
      <c r="C27" s="22"/>
      <c r="D27" s="22"/>
      <c r="E27" s="21" t="s">
        <v>292</v>
      </c>
      <c r="F27" s="21" t="s">
        <v>275</v>
      </c>
      <c r="G27" s="22"/>
      <c r="H27" s="21">
        <v>2400</v>
      </c>
      <c r="I27" s="21" t="e">
        <f t="shared" si="0"/>
        <v>#DIV/0!</v>
      </c>
      <c r="J27" s="21" t="e">
        <f t="shared" si="1"/>
        <v>#DIV/0!</v>
      </c>
      <c r="K27" s="22"/>
      <c r="L27" s="22"/>
      <c r="M27" s="21" t="s">
        <v>262</v>
      </c>
      <c r="N27" s="21">
        <f>0.64*B27</f>
        <v>0</v>
      </c>
      <c r="O27" s="21" t="e">
        <f t="shared" si="2"/>
        <v>#DIV/0!</v>
      </c>
      <c r="P27" s="21">
        <f t="shared" si="3"/>
        <v>-289</v>
      </c>
      <c r="Q27" s="20">
        <f t="shared" si="4"/>
        <v>-1.6420454545454546</v>
      </c>
      <c r="R27" s="20">
        <f t="shared" si="10"/>
        <v>0</v>
      </c>
      <c r="S27" s="30" t="e">
        <f t="shared" si="5"/>
        <v>#DIV/0!</v>
      </c>
      <c r="T27" s="31">
        <f t="shared" si="6"/>
        <v>191.47727272727272</v>
      </c>
      <c r="U27" s="20" t="e">
        <f t="shared" si="7"/>
        <v>#DIV/0!</v>
      </c>
      <c r="V27" s="20">
        <f t="shared" si="11"/>
        <v>0.40960000000000002</v>
      </c>
      <c r="W27" s="30" t="e">
        <f t="shared" si="8"/>
        <v>#DIV/0!</v>
      </c>
      <c r="X27" s="31">
        <f t="shared" si="12"/>
        <v>983.04000000000008</v>
      </c>
      <c r="Y27" s="20" t="e">
        <f t="shared" si="9"/>
        <v>#DIV/0!</v>
      </c>
      <c r="Z27" s="20"/>
      <c r="AA27" s="20"/>
      <c r="AB27" s="20"/>
      <c r="AC27" s="20"/>
      <c r="AD27" s="20"/>
    </row>
    <row r="28" spans="1:30" x14ac:dyDescent="0.25">
      <c r="A28" s="32" t="s">
        <v>296</v>
      </c>
      <c r="B28" s="32">
        <v>2.4300000000000002</v>
      </c>
      <c r="C28" s="32">
        <v>6600</v>
      </c>
      <c r="D28" s="32">
        <v>69</v>
      </c>
      <c r="E28" s="32" t="s">
        <v>259</v>
      </c>
      <c r="F28" s="32" t="s">
        <v>275</v>
      </c>
      <c r="G28" s="32">
        <v>2935</v>
      </c>
      <c r="H28" s="32">
        <v>3312</v>
      </c>
      <c r="I28" s="32">
        <f t="shared" si="0"/>
        <v>44.469696969696969</v>
      </c>
      <c r="J28" s="32">
        <f t="shared" si="1"/>
        <v>50.18181818181818</v>
      </c>
      <c r="K28" s="32">
        <v>365</v>
      </c>
      <c r="L28" s="32">
        <v>410</v>
      </c>
      <c r="M28" s="32" t="s">
        <v>163</v>
      </c>
      <c r="N28" s="32">
        <v>1.56</v>
      </c>
      <c r="O28" s="32">
        <f t="shared" si="2"/>
        <v>1.1232876712328768</v>
      </c>
      <c r="P28" s="32">
        <f t="shared" si="3"/>
        <v>121</v>
      </c>
      <c r="Q28" s="32">
        <f t="shared" si="4"/>
        <v>0.6875</v>
      </c>
      <c r="R28" s="32">
        <f t="shared" si="10"/>
        <v>0</v>
      </c>
      <c r="S28" s="32">
        <f t="shared" si="5"/>
        <v>294.89329268292681</v>
      </c>
      <c r="T28" s="32">
        <f t="shared" si="6"/>
        <v>331.25</v>
      </c>
      <c r="U28" s="32">
        <f t="shared" si="7"/>
        <v>12.545454545454545</v>
      </c>
      <c r="V28" s="32">
        <f t="shared" si="11"/>
        <v>0.40960000000000002</v>
      </c>
      <c r="W28" s="32">
        <f t="shared" si="8"/>
        <v>1207.7006048780488</v>
      </c>
      <c r="X28" s="32">
        <f t="shared" si="12"/>
        <v>1356.5952</v>
      </c>
      <c r="Y28" s="32">
        <f t="shared" si="9"/>
        <v>10.813440000000002</v>
      </c>
      <c r="Z28" s="20"/>
      <c r="AA28" s="20"/>
      <c r="AB28" s="20"/>
      <c r="AC28" s="20"/>
      <c r="AD28" s="20"/>
    </row>
    <row r="29" spans="1:30" x14ac:dyDescent="0.25">
      <c r="A29" s="21" t="s">
        <v>297</v>
      </c>
      <c r="B29" s="21">
        <v>2.4300000000000002</v>
      </c>
      <c r="C29" s="21">
        <v>6500</v>
      </c>
      <c r="D29" s="21">
        <v>69</v>
      </c>
      <c r="E29" s="21" t="s">
        <v>259</v>
      </c>
      <c r="F29" s="21" t="s">
        <v>260</v>
      </c>
      <c r="G29" s="21">
        <v>2950</v>
      </c>
      <c r="H29" s="21">
        <v>3400</v>
      </c>
      <c r="I29" s="21">
        <f t="shared" si="0"/>
        <v>45.384615384615387</v>
      </c>
      <c r="J29" s="21">
        <f t="shared" si="1"/>
        <v>52.307692307692307</v>
      </c>
      <c r="K29" s="21">
        <v>365</v>
      </c>
      <c r="L29" s="21">
        <v>415</v>
      </c>
      <c r="M29" s="21" t="s">
        <v>163</v>
      </c>
      <c r="N29" s="21">
        <v>1.56</v>
      </c>
      <c r="O29" s="21">
        <f t="shared" si="2"/>
        <v>1.1369863013698631</v>
      </c>
      <c r="P29" s="21">
        <f t="shared" si="3"/>
        <v>126</v>
      </c>
      <c r="Q29" s="20">
        <f t="shared" si="4"/>
        <v>0.71590909090909094</v>
      </c>
      <c r="R29" s="20">
        <f t="shared" si="10"/>
        <v>0</v>
      </c>
      <c r="S29" s="30">
        <f t="shared" si="5"/>
        <v>292.83953997809414</v>
      </c>
      <c r="T29" s="31">
        <f t="shared" si="6"/>
        <v>332.95454545454544</v>
      </c>
      <c r="U29" s="20">
        <f t="shared" si="7"/>
        <v>13.076923076923077</v>
      </c>
      <c r="V29" s="20">
        <f t="shared" si="11"/>
        <v>0.40960000000000002</v>
      </c>
      <c r="W29" s="30">
        <f t="shared" si="8"/>
        <v>1224.852048192771</v>
      </c>
      <c r="X29" s="31">
        <f t="shared" si="12"/>
        <v>1392.64</v>
      </c>
      <c r="Y29" s="20">
        <f t="shared" si="9"/>
        <v>10.649600000000001</v>
      </c>
      <c r="Z29" s="20"/>
      <c r="AA29" s="20"/>
      <c r="AB29" s="20"/>
      <c r="AC29" s="20"/>
      <c r="AD29" s="20"/>
    </row>
    <row r="30" spans="1:30" x14ac:dyDescent="0.25">
      <c r="A30" s="23" t="s">
        <v>298</v>
      </c>
      <c r="B30" s="23">
        <v>3.28125</v>
      </c>
      <c r="C30" s="23">
        <v>8500</v>
      </c>
      <c r="D30" s="23">
        <v>120</v>
      </c>
      <c r="E30" s="23" t="s">
        <v>259</v>
      </c>
      <c r="F30" s="23" t="s">
        <v>260</v>
      </c>
      <c r="G30" s="23">
        <v>3100</v>
      </c>
      <c r="H30" s="23">
        <v>3650</v>
      </c>
      <c r="I30" s="23">
        <f t="shared" si="0"/>
        <v>36.470588235294116</v>
      </c>
      <c r="J30" s="23">
        <f t="shared" si="1"/>
        <v>42.941176470588232</v>
      </c>
      <c r="K30" s="23">
        <v>365</v>
      </c>
      <c r="L30" s="23">
        <v>450</v>
      </c>
      <c r="M30" s="23" t="s">
        <v>163</v>
      </c>
      <c r="N30" s="23">
        <f>B30*0.64</f>
        <v>2.1</v>
      </c>
      <c r="O30" s="23">
        <f t="shared" si="2"/>
        <v>1.2328767123287672</v>
      </c>
      <c r="P30" s="21">
        <f t="shared" si="3"/>
        <v>161</v>
      </c>
      <c r="Q30" s="20">
        <f t="shared" si="4"/>
        <v>0.91477272727272729</v>
      </c>
      <c r="R30" s="20">
        <f t="shared" si="10"/>
        <v>0</v>
      </c>
      <c r="S30" s="30">
        <f t="shared" si="5"/>
        <v>279.74116161616161</v>
      </c>
      <c r="T30" s="31">
        <f t="shared" si="6"/>
        <v>344.88636363636363</v>
      </c>
      <c r="U30" s="20">
        <f t="shared" si="7"/>
        <v>10.735294117647058</v>
      </c>
      <c r="V30" s="20">
        <f t="shared" si="11"/>
        <v>0.40960000000000002</v>
      </c>
      <c r="W30" s="30">
        <f t="shared" si="8"/>
        <v>1212.6435555555554</v>
      </c>
      <c r="X30" s="31">
        <f t="shared" si="12"/>
        <v>1495.04</v>
      </c>
      <c r="Y30" s="20">
        <f t="shared" si="9"/>
        <v>13.926400000000001</v>
      </c>
      <c r="Z30" s="20"/>
      <c r="AA30" s="20"/>
      <c r="AB30" s="20"/>
      <c r="AC30" s="20"/>
      <c r="AD30" s="20"/>
    </row>
    <row r="31" spans="1:30" x14ac:dyDescent="0.25">
      <c r="A31" s="21" t="s">
        <v>299</v>
      </c>
      <c r="B31" s="21">
        <v>3.15</v>
      </c>
      <c r="C31" s="21">
        <v>5480</v>
      </c>
      <c r="D31" s="21">
        <v>36.4</v>
      </c>
      <c r="E31" s="21" t="s">
        <v>292</v>
      </c>
      <c r="F31" s="21" t="s">
        <v>275</v>
      </c>
      <c r="G31" s="21">
        <v>3830</v>
      </c>
      <c r="H31" s="21">
        <v>4150</v>
      </c>
      <c r="I31" s="21">
        <f t="shared" si="0"/>
        <v>69.890510948905103</v>
      </c>
      <c r="J31" s="21">
        <f t="shared" si="1"/>
        <v>75.729927007299267</v>
      </c>
      <c r="K31" s="21">
        <v>313</v>
      </c>
      <c r="L31" s="21">
        <v>339</v>
      </c>
      <c r="M31" s="21" t="s">
        <v>257</v>
      </c>
      <c r="N31" s="21">
        <f>0.64*B31</f>
        <v>2.016</v>
      </c>
      <c r="O31" s="21">
        <f t="shared" si="2"/>
        <v>1.0830670926517572</v>
      </c>
      <c r="P31" s="21">
        <f t="shared" si="3"/>
        <v>50</v>
      </c>
      <c r="Q31" s="20">
        <f t="shared" si="4"/>
        <v>0.28409090909090912</v>
      </c>
      <c r="R31" s="20">
        <f t="shared" si="10"/>
        <v>0</v>
      </c>
      <c r="S31" s="30">
        <f t="shared" si="5"/>
        <v>283.49624564226337</v>
      </c>
      <c r="T31" s="31">
        <f t="shared" si="6"/>
        <v>307.04545454545456</v>
      </c>
      <c r="U31" s="20">
        <f t="shared" si="7"/>
        <v>18.932481751824817</v>
      </c>
      <c r="V31" s="20">
        <f t="shared" si="11"/>
        <v>0.40960000000000002</v>
      </c>
      <c r="W31" s="30">
        <f t="shared" si="8"/>
        <v>1569.4687905604721</v>
      </c>
      <c r="X31" s="31">
        <f t="shared" si="12"/>
        <v>1699.8400000000001</v>
      </c>
      <c r="Y31" s="20">
        <f t="shared" si="9"/>
        <v>8.9784320000000015</v>
      </c>
      <c r="Z31" s="20"/>
      <c r="AA31" s="20"/>
      <c r="AB31" s="20"/>
      <c r="AC31" s="20"/>
      <c r="AD31" s="20"/>
    </row>
    <row r="32" spans="1:30" x14ac:dyDescent="0.25">
      <c r="A32" s="21" t="s">
        <v>300</v>
      </c>
      <c r="B32" s="21">
        <v>4.28</v>
      </c>
      <c r="C32" s="21">
        <v>9068</v>
      </c>
      <c r="D32" s="22"/>
      <c r="E32" s="21" t="s">
        <v>259</v>
      </c>
      <c r="F32" s="21" t="s">
        <v>260</v>
      </c>
      <c r="G32" s="21">
        <v>3864</v>
      </c>
      <c r="H32" s="21">
        <v>5335</v>
      </c>
      <c r="I32" s="21">
        <f t="shared" si="0"/>
        <v>42.611380679311864</v>
      </c>
      <c r="J32" s="21">
        <f t="shared" si="1"/>
        <v>58.833259814733125</v>
      </c>
      <c r="K32" s="21">
        <v>310</v>
      </c>
      <c r="L32" s="21">
        <v>428</v>
      </c>
      <c r="M32" s="21" t="s">
        <v>163</v>
      </c>
      <c r="N32" s="21">
        <f>0.64*B32</f>
        <v>2.7392000000000003</v>
      </c>
      <c r="O32" s="21">
        <f t="shared" si="2"/>
        <v>1.3806451612903226</v>
      </c>
      <c r="P32" s="21">
        <f t="shared" si="3"/>
        <v>139</v>
      </c>
      <c r="Q32" s="20">
        <f t="shared" si="4"/>
        <v>0.78977272727272729</v>
      </c>
      <c r="R32" s="20">
        <f t="shared" si="10"/>
        <v>0</v>
      </c>
      <c r="S32" s="30">
        <f t="shared" si="5"/>
        <v>244.36862786745965</v>
      </c>
      <c r="T32" s="31">
        <f t="shared" si="6"/>
        <v>337.38636363636363</v>
      </c>
      <c r="U32" s="20">
        <f t="shared" si="7"/>
        <v>14.708314953683281</v>
      </c>
      <c r="V32" s="20">
        <f t="shared" si="11"/>
        <v>0.40960000000000002</v>
      </c>
      <c r="W32" s="30">
        <f t="shared" si="8"/>
        <v>1582.7499065420561</v>
      </c>
      <c r="X32" s="31">
        <f t="shared" si="12"/>
        <v>2185.2159999999999</v>
      </c>
      <c r="Y32" s="20">
        <f t="shared" si="9"/>
        <v>14.857011200000001</v>
      </c>
      <c r="Z32" s="20"/>
      <c r="AA32" s="20"/>
      <c r="AB32" s="20"/>
      <c r="AC32" s="20"/>
      <c r="AD32" s="20"/>
    </row>
    <row r="33" spans="1:30" x14ac:dyDescent="0.25">
      <c r="A33" s="21" t="s">
        <v>301</v>
      </c>
      <c r="B33" s="21">
        <v>3.4</v>
      </c>
      <c r="C33" s="21">
        <v>3370</v>
      </c>
      <c r="D33" s="22"/>
      <c r="E33" s="21" t="s">
        <v>302</v>
      </c>
      <c r="F33" s="21" t="s">
        <v>275</v>
      </c>
      <c r="G33" s="21">
        <v>6270</v>
      </c>
      <c r="H33" s="21">
        <v>6710</v>
      </c>
      <c r="I33" s="21">
        <f t="shared" si="0"/>
        <v>186.053412462908</v>
      </c>
      <c r="J33" s="21">
        <f t="shared" si="1"/>
        <v>199.10979228486647</v>
      </c>
      <c r="K33" s="21">
        <v>301</v>
      </c>
      <c r="L33" s="21">
        <v>322</v>
      </c>
      <c r="M33" s="23" t="s">
        <v>249</v>
      </c>
      <c r="N33" s="21">
        <f>0.64*B33</f>
        <v>2.1760000000000002</v>
      </c>
      <c r="O33" s="21">
        <f t="shared" si="2"/>
        <v>1.069767441860465</v>
      </c>
      <c r="P33" s="21">
        <f t="shared" si="3"/>
        <v>33</v>
      </c>
      <c r="Q33" s="20">
        <f t="shared" si="4"/>
        <v>0.1875</v>
      </c>
      <c r="R33" s="20">
        <f t="shared" si="10"/>
        <v>0</v>
      </c>
      <c r="S33" s="30">
        <f t="shared" si="5"/>
        <v>281.60326086956525</v>
      </c>
      <c r="T33" s="31">
        <f t="shared" si="6"/>
        <v>301.25</v>
      </c>
      <c r="U33" s="20">
        <f t="shared" si="7"/>
        <v>49.777448071216618</v>
      </c>
      <c r="V33" s="20">
        <f t="shared" si="11"/>
        <v>0.40960000000000002</v>
      </c>
      <c r="W33" s="30">
        <f t="shared" si="8"/>
        <v>2569.1714782608701</v>
      </c>
      <c r="X33" s="31">
        <f t="shared" si="12"/>
        <v>2748.4160000000002</v>
      </c>
      <c r="Y33" s="20">
        <f t="shared" si="9"/>
        <v>5.5214080000000001</v>
      </c>
      <c r="Z33" s="20"/>
      <c r="AA33" s="20"/>
      <c r="AB33" s="20"/>
      <c r="AC33" s="20"/>
      <c r="AD33" s="20"/>
    </row>
    <row r="34" spans="1:30" x14ac:dyDescent="0.25">
      <c r="A34" s="32" t="s">
        <v>303</v>
      </c>
      <c r="B34" s="32">
        <v>4.0026246719160099</v>
      </c>
      <c r="C34" s="32">
        <v>8391</v>
      </c>
      <c r="D34" s="32">
        <v>16</v>
      </c>
      <c r="E34" s="32" t="s">
        <v>259</v>
      </c>
      <c r="F34" s="32" t="s">
        <v>275</v>
      </c>
      <c r="G34" s="32">
        <v>6770</v>
      </c>
      <c r="H34" s="32">
        <v>7750</v>
      </c>
      <c r="I34" s="32">
        <f t="shared" si="0"/>
        <v>80.6816827553331</v>
      </c>
      <c r="J34" s="32">
        <v>111.32477654629962</v>
      </c>
      <c r="K34" s="32">
        <v>265</v>
      </c>
      <c r="L34" s="32">
        <v>310</v>
      </c>
      <c r="M34" s="32" t="s">
        <v>257</v>
      </c>
      <c r="N34" s="32">
        <v>2.4500000000000002</v>
      </c>
      <c r="O34" s="32">
        <f t="shared" si="2"/>
        <v>1.1698113207547169</v>
      </c>
      <c r="P34" s="32">
        <f t="shared" si="3"/>
        <v>21</v>
      </c>
      <c r="Q34" s="32">
        <f t="shared" si="4"/>
        <v>0.11931818181818182</v>
      </c>
      <c r="R34" s="32">
        <f t="shared" si="10"/>
        <v>0</v>
      </c>
      <c r="S34" s="30">
        <f t="shared" si="5"/>
        <v>254.02309384164226</v>
      </c>
      <c r="T34" s="31">
        <f t="shared" si="6"/>
        <v>297.15909090909093</v>
      </c>
      <c r="U34" s="32">
        <f t="shared" si="7"/>
        <v>27.831194136574904</v>
      </c>
      <c r="V34" s="32">
        <f t="shared" si="11"/>
        <v>0.40960000000000002</v>
      </c>
      <c r="W34" s="30">
        <f t="shared" si="8"/>
        <v>2713.6000000000004</v>
      </c>
      <c r="X34" s="31">
        <f t="shared" si="12"/>
        <v>3174.4</v>
      </c>
      <c r="Y34" s="32">
        <f t="shared" si="9"/>
        <v>11.405906568084699</v>
      </c>
      <c r="Z34" s="20"/>
      <c r="AA34" s="20"/>
      <c r="AB34" s="20"/>
      <c r="AC34" s="20"/>
      <c r="AD34" s="20"/>
    </row>
    <row r="35" spans="1:30" x14ac:dyDescent="0.25">
      <c r="A35" s="21" t="s">
        <v>304</v>
      </c>
      <c r="B35" s="21">
        <v>3.8</v>
      </c>
      <c r="C35" s="21">
        <v>10750</v>
      </c>
      <c r="D35" s="21">
        <v>36.869999999999997</v>
      </c>
      <c r="E35" s="21" t="s">
        <v>292</v>
      </c>
      <c r="F35" s="21" t="s">
        <v>275</v>
      </c>
      <c r="G35" s="21">
        <v>7257</v>
      </c>
      <c r="H35" s="21">
        <v>7904</v>
      </c>
      <c r="I35" s="21">
        <f t="shared" si="0"/>
        <v>67.506976744186048</v>
      </c>
      <c r="J35" s="21">
        <f>H35*100/C35</f>
        <v>73.525581395348837</v>
      </c>
      <c r="K35" s="21">
        <v>309</v>
      </c>
      <c r="L35" s="21">
        <v>337</v>
      </c>
      <c r="M35" s="21" t="s">
        <v>257</v>
      </c>
      <c r="N35" s="21">
        <v>2.4500000000000002</v>
      </c>
      <c r="O35" s="21">
        <f t="shared" si="2"/>
        <v>1.0906148867313916</v>
      </c>
      <c r="P35" s="21">
        <f t="shared" si="3"/>
        <v>48</v>
      </c>
      <c r="Q35" s="20">
        <f t="shared" si="4"/>
        <v>0.27272727272727271</v>
      </c>
      <c r="R35" s="20">
        <f t="shared" si="10"/>
        <v>0</v>
      </c>
      <c r="S35" s="30">
        <f t="shared" si="5"/>
        <v>280.90909090909093</v>
      </c>
      <c r="T35" s="31">
        <f t="shared" si="6"/>
        <v>306.36363636363637</v>
      </c>
      <c r="U35" s="20">
        <f t="shared" si="7"/>
        <v>18.381395348837209</v>
      </c>
      <c r="V35" s="20">
        <f t="shared" si="11"/>
        <v>0.40960000000000002</v>
      </c>
      <c r="W35" s="30">
        <f t="shared" si="8"/>
        <v>2968.4890967359047</v>
      </c>
      <c r="X35" s="31">
        <f t="shared" si="12"/>
        <v>3237.4784</v>
      </c>
      <c r="Y35" s="20">
        <f t="shared" si="9"/>
        <v>17.6128</v>
      </c>
      <c r="Z35" s="20"/>
      <c r="AA35" s="20"/>
      <c r="AB35" s="20"/>
      <c r="AC35" s="20"/>
      <c r="AD35" s="20"/>
    </row>
    <row r="36" spans="1:30" x14ac:dyDescent="0.25">
      <c r="A36" s="21" t="s">
        <v>305</v>
      </c>
      <c r="B36" s="21">
        <v>3</v>
      </c>
      <c r="C36" s="22"/>
      <c r="D36" s="21">
        <v>250</v>
      </c>
      <c r="E36" s="21" t="s">
        <v>302</v>
      </c>
      <c r="F36" s="21" t="s">
        <v>275</v>
      </c>
      <c r="G36" s="21">
        <v>7050</v>
      </c>
      <c r="H36" s="21">
        <v>8400</v>
      </c>
      <c r="I36" s="21" t="e">
        <f t="shared" si="0"/>
        <v>#DIV/0!</v>
      </c>
      <c r="J36" s="21" t="e">
        <f>H36*100/C36</f>
        <v>#DIV/0!</v>
      </c>
      <c r="K36" s="21">
        <v>321</v>
      </c>
      <c r="L36" s="21">
        <v>380</v>
      </c>
      <c r="M36" s="21" t="s">
        <v>262</v>
      </c>
      <c r="N36" s="21">
        <f>0.64*B36</f>
        <v>1.92</v>
      </c>
      <c r="O36" s="21">
        <f t="shared" si="2"/>
        <v>1.1838006230529594</v>
      </c>
      <c r="P36" s="21">
        <f t="shared" si="3"/>
        <v>91</v>
      </c>
      <c r="Q36" s="20">
        <f t="shared" si="4"/>
        <v>0.51704545454545459</v>
      </c>
      <c r="R36" s="20">
        <f t="shared" si="10"/>
        <v>0</v>
      </c>
      <c r="S36" s="30">
        <f t="shared" si="5"/>
        <v>271.17972488038276</v>
      </c>
      <c r="T36" s="31">
        <f t="shared" si="6"/>
        <v>321.02272727272725</v>
      </c>
      <c r="U36" s="20" t="e">
        <f t="shared" si="7"/>
        <v>#DIV/0!</v>
      </c>
      <c r="V36" s="20">
        <f t="shared" si="11"/>
        <v>0.40960000000000002</v>
      </c>
      <c r="W36" s="30">
        <f t="shared" si="8"/>
        <v>2906.4353684210532</v>
      </c>
      <c r="X36" s="31">
        <f t="shared" si="12"/>
        <v>3440.6400000000003</v>
      </c>
      <c r="Y36" s="20" t="e">
        <f t="shared" si="9"/>
        <v>#DIV/0!</v>
      </c>
      <c r="Z36" s="20"/>
      <c r="AA36" s="20"/>
      <c r="AB36" s="20"/>
      <c r="AC36" s="20"/>
      <c r="AD36" s="20"/>
    </row>
    <row r="37" spans="1:30" x14ac:dyDescent="0.25">
      <c r="A37" s="32" t="s">
        <v>306</v>
      </c>
      <c r="B37" s="32">
        <v>3.3187500000000001</v>
      </c>
      <c r="C37" s="32">
        <v>8000</v>
      </c>
      <c r="D37" s="32">
        <v>10</v>
      </c>
      <c r="E37" s="32" t="s">
        <v>259</v>
      </c>
      <c r="F37" s="32" t="s">
        <v>275</v>
      </c>
      <c r="G37" s="32">
        <v>8006</v>
      </c>
      <c r="H37" s="32">
        <v>10230</v>
      </c>
      <c r="I37" s="32">
        <f t="shared" si="0"/>
        <v>100.075</v>
      </c>
      <c r="J37" s="32">
        <f>H37*100/C37</f>
        <v>127.875</v>
      </c>
      <c r="K37" s="32">
        <v>265</v>
      </c>
      <c r="L37" s="32">
        <v>325</v>
      </c>
      <c r="M37" s="33" t="s">
        <v>257</v>
      </c>
      <c r="N37" s="32">
        <v>2.125</v>
      </c>
      <c r="O37" s="32">
        <f t="shared" si="2"/>
        <v>1.2264150943396226</v>
      </c>
      <c r="P37" s="32">
        <f t="shared" si="3"/>
        <v>36</v>
      </c>
      <c r="Q37" s="32">
        <f t="shared" si="4"/>
        <v>0.20454545454545456</v>
      </c>
      <c r="R37" s="32">
        <f t="shared" si="10"/>
        <v>0</v>
      </c>
      <c r="S37" s="30">
        <f t="shared" si="5"/>
        <v>246.46853146853147</v>
      </c>
      <c r="T37" s="31">
        <f t="shared" si="6"/>
        <v>302.27272727272725</v>
      </c>
      <c r="U37" s="32">
        <f t="shared" si="7"/>
        <v>31.96875</v>
      </c>
      <c r="V37" s="32">
        <f t="shared" si="11"/>
        <v>0.40960000000000002</v>
      </c>
      <c r="W37" s="30">
        <f t="shared" si="8"/>
        <v>3416.6311384615392</v>
      </c>
      <c r="X37" s="31">
        <f t="shared" si="12"/>
        <v>4190.2080000000005</v>
      </c>
      <c r="Y37" s="32">
        <f t="shared" si="9"/>
        <v>13.107200000000002</v>
      </c>
      <c r="Z37" s="20"/>
      <c r="AA37" s="20"/>
      <c r="AB37" s="20"/>
      <c r="AC37" s="20"/>
      <c r="AD37" s="20"/>
    </row>
    <row r="38" spans="1:30" x14ac:dyDescent="0.25">
      <c r="A38" s="21" t="s">
        <v>307</v>
      </c>
      <c r="B38" s="21">
        <v>1.53</v>
      </c>
      <c r="C38" s="21">
        <v>643</v>
      </c>
      <c r="D38" s="21">
        <v>8</v>
      </c>
      <c r="E38" s="21" t="s">
        <v>259</v>
      </c>
      <c r="F38" s="21" t="s">
        <v>275</v>
      </c>
      <c r="G38" s="21">
        <v>667</v>
      </c>
      <c r="H38" s="21">
        <f>G38*1.13709677</f>
        <v>758.4435455900001</v>
      </c>
      <c r="I38" s="21">
        <f t="shared" si="0"/>
        <v>103.73250388802488</v>
      </c>
      <c r="J38" s="21">
        <f t="shared" ref="J38:J63" si="13">H38*100/C38</f>
        <v>117.95389511508556</v>
      </c>
      <c r="K38" s="21">
        <v>248</v>
      </c>
      <c r="L38" s="21">
        <v>282</v>
      </c>
      <c r="M38" s="21" t="s">
        <v>257</v>
      </c>
      <c r="N38" s="21">
        <f t="shared" ref="N38:N63" si="14">0.64*B38</f>
        <v>0.97920000000000007</v>
      </c>
      <c r="O38" s="21">
        <f t="shared" si="2"/>
        <v>1.1370967741935485</v>
      </c>
      <c r="P38" s="21">
        <f t="shared" si="3"/>
        <v>-7</v>
      </c>
      <c r="Q38" s="20">
        <f t="shared" si="4"/>
        <v>-3.9772727272727272E-2</v>
      </c>
      <c r="R38" s="20">
        <f t="shared" si="10"/>
        <v>0</v>
      </c>
      <c r="S38" s="30">
        <f t="shared" si="5"/>
        <v>252.93681495809153</v>
      </c>
      <c r="T38" s="31">
        <f t="shared" si="6"/>
        <v>287.61363636363637</v>
      </c>
      <c r="U38" s="20">
        <f t="shared" si="7"/>
        <v>29.48847377877139</v>
      </c>
      <c r="V38" s="20">
        <f t="shared" si="11"/>
        <v>0.40960000000000002</v>
      </c>
      <c r="W38" s="30">
        <f t="shared" si="8"/>
        <v>273.20319899244214</v>
      </c>
      <c r="X38" s="31">
        <f t="shared" si="12"/>
        <v>310.65847627366406</v>
      </c>
      <c r="Y38" s="20">
        <f t="shared" si="9"/>
        <v>1.0534912000000001</v>
      </c>
      <c r="Z38" s="20"/>
      <c r="AA38" s="20"/>
      <c r="AB38" s="20"/>
      <c r="AC38" s="20"/>
      <c r="AD38" s="20"/>
    </row>
    <row r="39" spans="1:30" x14ac:dyDescent="0.25">
      <c r="A39" s="21"/>
      <c r="B39" s="21"/>
      <c r="C39" s="21"/>
      <c r="D39" s="21"/>
      <c r="E39" s="21"/>
      <c r="F39" s="21"/>
      <c r="G39" s="21"/>
      <c r="H39" s="21"/>
      <c r="I39" s="21" t="e">
        <f t="shared" si="0"/>
        <v>#DIV/0!</v>
      </c>
      <c r="J39" s="21" t="e">
        <f t="shared" si="13"/>
        <v>#DIV/0!</v>
      </c>
      <c r="K39" s="21"/>
      <c r="L39" s="21"/>
      <c r="M39" s="21"/>
      <c r="N39" s="21">
        <f t="shared" si="14"/>
        <v>0</v>
      </c>
      <c r="O39" s="21" t="e">
        <f t="shared" si="2"/>
        <v>#DIV/0!</v>
      </c>
      <c r="P39" s="21">
        <f t="shared" si="3"/>
        <v>-289</v>
      </c>
      <c r="Q39" s="20">
        <f t="shared" si="4"/>
        <v>-1.6420454545454546</v>
      </c>
      <c r="R39" s="20">
        <f t="shared" si="10"/>
        <v>0</v>
      </c>
      <c r="S39" s="30" t="e">
        <f t="shared" si="5"/>
        <v>#DIV/0!</v>
      </c>
      <c r="T39" s="31">
        <f t="shared" si="6"/>
        <v>191.47727272727272</v>
      </c>
      <c r="U39" s="20" t="e">
        <f t="shared" si="7"/>
        <v>#N/A</v>
      </c>
      <c r="V39" s="20" t="e">
        <f t="shared" si="11"/>
        <v>#N/A</v>
      </c>
      <c r="W39" s="30" t="e">
        <f t="shared" si="8"/>
        <v>#N/A</v>
      </c>
      <c r="X39" s="31" t="e">
        <f t="shared" si="12"/>
        <v>#N/A</v>
      </c>
      <c r="Y39" s="20" t="e">
        <f t="shared" si="9"/>
        <v>#N/A</v>
      </c>
      <c r="Z39" s="20"/>
      <c r="AA39" s="20"/>
      <c r="AB39" s="20"/>
      <c r="AC39" s="20"/>
      <c r="AD39" s="20"/>
    </row>
    <row r="40" spans="1:30" x14ac:dyDescent="0.25">
      <c r="A40" s="21"/>
      <c r="B40" s="21"/>
      <c r="C40" s="21"/>
      <c r="D40" s="21"/>
      <c r="E40" s="21"/>
      <c r="F40" s="21"/>
      <c r="G40" s="21"/>
      <c r="H40" s="21"/>
      <c r="I40" s="21" t="e">
        <f t="shared" si="0"/>
        <v>#DIV/0!</v>
      </c>
      <c r="J40" s="21" t="e">
        <f t="shared" si="13"/>
        <v>#DIV/0!</v>
      </c>
      <c r="K40" s="21"/>
      <c r="L40" s="21"/>
      <c r="M40" s="21"/>
      <c r="N40" s="21">
        <f t="shared" si="14"/>
        <v>0</v>
      </c>
      <c r="O40" s="21" t="e">
        <f t="shared" si="2"/>
        <v>#DIV/0!</v>
      </c>
      <c r="P40" s="21">
        <f t="shared" si="3"/>
        <v>-289</v>
      </c>
      <c r="Q40" s="20">
        <f t="shared" si="4"/>
        <v>-1.6420454545454546</v>
      </c>
      <c r="R40" s="20">
        <f t="shared" si="10"/>
        <v>0</v>
      </c>
      <c r="S40" s="30" t="e">
        <f t="shared" si="5"/>
        <v>#DIV/0!</v>
      </c>
      <c r="T40" s="31">
        <f t="shared" si="6"/>
        <v>191.47727272727272</v>
      </c>
      <c r="U40" s="20" t="e">
        <f t="shared" si="7"/>
        <v>#N/A</v>
      </c>
      <c r="V40" s="20" t="e">
        <f t="shared" si="11"/>
        <v>#N/A</v>
      </c>
      <c r="W40" s="30" t="e">
        <f t="shared" si="8"/>
        <v>#N/A</v>
      </c>
      <c r="X40" s="31" t="e">
        <f t="shared" si="12"/>
        <v>#N/A</v>
      </c>
      <c r="Y40" s="20" t="e">
        <f t="shared" si="9"/>
        <v>#N/A</v>
      </c>
      <c r="Z40" s="20"/>
      <c r="AA40" s="20"/>
      <c r="AB40" s="20"/>
      <c r="AC40" s="20"/>
      <c r="AD40" s="20"/>
    </row>
    <row r="41" spans="1:30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13"/>
        <v>#DIV/0!</v>
      </c>
      <c r="K41" s="21"/>
      <c r="L41" s="21"/>
      <c r="M41" s="21"/>
      <c r="N41" s="21">
        <f t="shared" si="14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0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1"/>
        <v>#N/A</v>
      </c>
      <c r="W41" s="30" t="e">
        <f t="shared" si="8"/>
        <v>#N/A</v>
      </c>
      <c r="X41" s="31" t="e">
        <f t="shared" si="12"/>
        <v>#N/A</v>
      </c>
      <c r="Y41" s="20" t="e">
        <f t="shared" si="9"/>
        <v>#N/A</v>
      </c>
      <c r="Z41" s="20"/>
      <c r="AA41" s="20"/>
      <c r="AB41" s="20"/>
      <c r="AC41" s="20"/>
      <c r="AD41" s="20"/>
    </row>
    <row r="42" spans="1:30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13"/>
        <v>#DIV/0!</v>
      </c>
      <c r="K42" s="21"/>
      <c r="L42" s="21"/>
      <c r="M42" s="21"/>
      <c r="N42" s="21">
        <f t="shared" si="14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0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1"/>
        <v>#N/A</v>
      </c>
      <c r="W42" s="30" t="e">
        <f t="shared" si="8"/>
        <v>#N/A</v>
      </c>
      <c r="X42" s="31" t="e">
        <f t="shared" si="12"/>
        <v>#N/A</v>
      </c>
      <c r="Y42" s="20" t="e">
        <f t="shared" si="9"/>
        <v>#N/A</v>
      </c>
      <c r="Z42" s="20"/>
      <c r="AA42" s="20"/>
      <c r="AB42" s="20"/>
      <c r="AC42" s="20"/>
      <c r="AD42" s="20"/>
    </row>
    <row r="43" spans="1:30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13"/>
        <v>#DIV/0!</v>
      </c>
      <c r="K43" s="21"/>
      <c r="L43" s="21"/>
      <c r="M43" s="21"/>
      <c r="N43" s="21">
        <f t="shared" si="14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0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1"/>
        <v>#N/A</v>
      </c>
      <c r="W43" s="30" t="e">
        <f t="shared" si="8"/>
        <v>#N/A</v>
      </c>
      <c r="X43" s="31" t="e">
        <f t="shared" si="12"/>
        <v>#N/A</v>
      </c>
      <c r="Y43" s="20" t="e">
        <f t="shared" si="9"/>
        <v>#N/A</v>
      </c>
      <c r="Z43" s="20"/>
      <c r="AA43" s="20"/>
      <c r="AB43" s="20"/>
      <c r="AC43" s="20"/>
      <c r="AD43" s="20"/>
    </row>
    <row r="44" spans="1:30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13"/>
        <v>#DIV/0!</v>
      </c>
      <c r="K44" s="21"/>
      <c r="L44" s="21"/>
      <c r="M44" s="21"/>
      <c r="N44" s="21">
        <f t="shared" si="14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0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1"/>
        <v>#N/A</v>
      </c>
      <c r="W44" s="30" t="e">
        <f t="shared" si="8"/>
        <v>#N/A</v>
      </c>
      <c r="X44" s="31" t="e">
        <f t="shared" si="12"/>
        <v>#N/A</v>
      </c>
      <c r="Y44" s="20" t="e">
        <f t="shared" si="9"/>
        <v>#N/A</v>
      </c>
      <c r="Z44" s="20"/>
      <c r="AA44" s="20"/>
      <c r="AB44" s="20"/>
      <c r="AC44" s="20"/>
      <c r="AD44" s="20"/>
    </row>
    <row r="45" spans="1:30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13"/>
        <v>#DIV/0!</v>
      </c>
      <c r="K45" s="21"/>
      <c r="L45" s="21"/>
      <c r="M45" s="21"/>
      <c r="N45" s="21">
        <f t="shared" si="14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0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1"/>
        <v>#N/A</v>
      </c>
      <c r="W45" s="30" t="e">
        <f t="shared" si="8"/>
        <v>#N/A</v>
      </c>
      <c r="X45" s="31" t="e">
        <f t="shared" si="12"/>
        <v>#N/A</v>
      </c>
      <c r="Y45" s="20" t="e">
        <f t="shared" si="9"/>
        <v>#N/A</v>
      </c>
      <c r="Z45" s="20"/>
      <c r="AA45" s="20"/>
      <c r="AB45" s="20"/>
      <c r="AC45" s="20"/>
      <c r="AD45" s="20"/>
    </row>
    <row r="46" spans="1:30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13"/>
        <v>#DIV/0!</v>
      </c>
      <c r="K46" s="21"/>
      <c r="L46" s="21"/>
      <c r="M46" s="21"/>
      <c r="N46" s="21">
        <f t="shared" si="14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0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1"/>
        <v>#N/A</v>
      </c>
      <c r="W46" s="30" t="e">
        <f t="shared" si="8"/>
        <v>#N/A</v>
      </c>
      <c r="X46" s="31" t="e">
        <f t="shared" si="12"/>
        <v>#N/A</v>
      </c>
      <c r="Y46" s="20" t="e">
        <f t="shared" si="9"/>
        <v>#N/A</v>
      </c>
      <c r="Z46" s="20"/>
      <c r="AA46" s="20"/>
      <c r="AB46" s="20"/>
      <c r="AC46" s="20"/>
      <c r="AD46" s="20"/>
    </row>
    <row r="47" spans="1:30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13"/>
        <v>#DIV/0!</v>
      </c>
      <c r="K47" s="21"/>
      <c r="L47" s="21"/>
      <c r="M47" s="21"/>
      <c r="N47" s="21">
        <f t="shared" si="14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0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1"/>
        <v>#N/A</v>
      </c>
      <c r="W47" s="30" t="e">
        <f t="shared" si="8"/>
        <v>#N/A</v>
      </c>
      <c r="X47" s="31" t="e">
        <f t="shared" si="12"/>
        <v>#N/A</v>
      </c>
      <c r="Y47" s="20" t="e">
        <f t="shared" si="9"/>
        <v>#N/A</v>
      </c>
      <c r="Z47" s="20"/>
      <c r="AA47" s="20"/>
      <c r="AB47" s="20"/>
      <c r="AC47" s="20"/>
      <c r="AD47" s="20"/>
    </row>
    <row r="48" spans="1:30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13"/>
        <v>#DIV/0!</v>
      </c>
      <c r="K48" s="21"/>
      <c r="L48" s="21"/>
      <c r="M48" s="21"/>
      <c r="N48" s="21">
        <f t="shared" si="14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0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1"/>
        <v>#N/A</v>
      </c>
      <c r="W48" s="30" t="e">
        <f t="shared" si="8"/>
        <v>#N/A</v>
      </c>
      <c r="X48" s="31" t="e">
        <f t="shared" si="12"/>
        <v>#N/A</v>
      </c>
      <c r="Y48" s="20" t="e">
        <f t="shared" si="9"/>
        <v>#N/A</v>
      </c>
      <c r="Z48" s="20"/>
      <c r="AA48" s="20"/>
      <c r="AB48" s="20"/>
      <c r="AC48" s="20"/>
      <c r="AD48" s="20"/>
    </row>
    <row r="49" spans="1:30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13"/>
        <v>#DIV/0!</v>
      </c>
      <c r="K49" s="21"/>
      <c r="L49" s="21"/>
      <c r="M49" s="21"/>
      <c r="N49" s="21">
        <f t="shared" si="14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0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1"/>
        <v>#N/A</v>
      </c>
      <c r="W49" s="30" t="e">
        <f t="shared" si="8"/>
        <v>#N/A</v>
      </c>
      <c r="X49" s="31" t="e">
        <f t="shared" si="12"/>
        <v>#N/A</v>
      </c>
      <c r="Y49" s="20" t="e">
        <f t="shared" si="9"/>
        <v>#N/A</v>
      </c>
      <c r="Z49" s="20"/>
      <c r="AA49" s="20"/>
      <c r="AB49" s="20"/>
      <c r="AC49" s="20"/>
      <c r="AD49" s="20"/>
    </row>
    <row r="50" spans="1:30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13"/>
        <v>#DIV/0!</v>
      </c>
      <c r="K50" s="21"/>
      <c r="L50" s="21"/>
      <c r="M50" s="21"/>
      <c r="N50" s="21">
        <f t="shared" si="14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0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1"/>
        <v>#N/A</v>
      </c>
      <c r="W50" s="30" t="e">
        <f t="shared" si="8"/>
        <v>#N/A</v>
      </c>
      <c r="X50" s="31" t="e">
        <f t="shared" si="12"/>
        <v>#N/A</v>
      </c>
      <c r="Y50" s="20" t="e">
        <f t="shared" si="9"/>
        <v>#N/A</v>
      </c>
      <c r="Z50" s="20"/>
      <c r="AA50" s="20"/>
      <c r="AB50" s="20"/>
      <c r="AC50" s="20"/>
      <c r="AD50" s="20"/>
    </row>
    <row r="51" spans="1:30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13"/>
        <v>#DIV/0!</v>
      </c>
      <c r="K51" s="21"/>
      <c r="L51" s="21"/>
      <c r="M51" s="21"/>
      <c r="N51" s="21">
        <f t="shared" si="14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0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1"/>
        <v>#N/A</v>
      </c>
      <c r="W51" s="30" t="e">
        <f t="shared" si="8"/>
        <v>#N/A</v>
      </c>
      <c r="X51" s="31" t="e">
        <f t="shared" si="12"/>
        <v>#N/A</v>
      </c>
      <c r="Y51" s="20" t="e">
        <f t="shared" si="9"/>
        <v>#N/A</v>
      </c>
      <c r="Z51" s="20"/>
      <c r="AA51" s="20"/>
      <c r="AB51" s="20"/>
      <c r="AC51" s="20"/>
      <c r="AD51" s="20"/>
    </row>
    <row r="52" spans="1:30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13"/>
        <v>#DIV/0!</v>
      </c>
      <c r="K52" s="21"/>
      <c r="L52" s="21"/>
      <c r="M52" s="21"/>
      <c r="N52" s="21">
        <f t="shared" si="14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0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1"/>
        <v>#N/A</v>
      </c>
      <c r="W52" s="30" t="e">
        <f t="shared" si="8"/>
        <v>#N/A</v>
      </c>
      <c r="X52" s="31" t="e">
        <f t="shared" si="12"/>
        <v>#N/A</v>
      </c>
      <c r="Y52" s="20" t="e">
        <f t="shared" si="9"/>
        <v>#N/A</v>
      </c>
      <c r="Z52" s="20"/>
      <c r="AA52" s="20"/>
      <c r="AB52" s="20"/>
      <c r="AC52" s="20"/>
      <c r="AD52" s="20"/>
    </row>
    <row r="53" spans="1:30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13"/>
        <v>#DIV/0!</v>
      </c>
      <c r="K53" s="21"/>
      <c r="L53" s="21"/>
      <c r="M53" s="21"/>
      <c r="N53" s="21">
        <f t="shared" si="14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0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1"/>
        <v>#N/A</v>
      </c>
      <c r="W53" s="30" t="e">
        <f t="shared" si="8"/>
        <v>#N/A</v>
      </c>
      <c r="X53" s="31" t="e">
        <f t="shared" si="12"/>
        <v>#N/A</v>
      </c>
      <c r="Y53" s="20" t="e">
        <f t="shared" si="9"/>
        <v>#N/A</v>
      </c>
      <c r="Z53" s="20"/>
      <c r="AA53" s="20"/>
      <c r="AB53" s="20"/>
      <c r="AC53" s="20"/>
      <c r="AD53" s="20"/>
    </row>
    <row r="54" spans="1:30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13"/>
        <v>#DIV/0!</v>
      </c>
      <c r="K54" s="21"/>
      <c r="L54" s="21"/>
      <c r="M54" s="21"/>
      <c r="N54" s="21">
        <f t="shared" si="14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0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1"/>
        <v>#N/A</v>
      </c>
      <c r="W54" s="30" t="e">
        <f t="shared" si="8"/>
        <v>#N/A</v>
      </c>
      <c r="X54" s="31" t="e">
        <f t="shared" si="12"/>
        <v>#N/A</v>
      </c>
      <c r="Y54" s="20" t="e">
        <f t="shared" si="9"/>
        <v>#N/A</v>
      </c>
      <c r="Z54" s="20"/>
      <c r="AA54" s="20"/>
      <c r="AB54" s="20"/>
      <c r="AC54" s="20"/>
      <c r="AD54" s="20"/>
    </row>
    <row r="55" spans="1:30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13"/>
        <v>#DIV/0!</v>
      </c>
      <c r="K55" s="21"/>
      <c r="L55" s="21"/>
      <c r="M55" s="21"/>
      <c r="N55" s="21">
        <f t="shared" si="14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0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1"/>
        <v>#N/A</v>
      </c>
      <c r="W55" s="30" t="e">
        <f t="shared" si="8"/>
        <v>#N/A</v>
      </c>
      <c r="X55" s="31" t="e">
        <f t="shared" si="12"/>
        <v>#N/A</v>
      </c>
      <c r="Y55" s="20" t="e">
        <f t="shared" si="9"/>
        <v>#N/A</v>
      </c>
      <c r="Z55" s="20"/>
      <c r="AA55" s="20"/>
      <c r="AB55" s="20"/>
      <c r="AC55" s="20"/>
      <c r="AD55" s="20"/>
    </row>
    <row r="56" spans="1:30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13"/>
        <v>#DIV/0!</v>
      </c>
      <c r="K56" s="21"/>
      <c r="L56" s="21"/>
      <c r="M56" s="21"/>
      <c r="N56" s="21">
        <f t="shared" si="14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0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1"/>
        <v>#N/A</v>
      </c>
      <c r="W56" s="30" t="e">
        <f t="shared" si="8"/>
        <v>#N/A</v>
      </c>
      <c r="X56" s="31" t="e">
        <f t="shared" si="12"/>
        <v>#N/A</v>
      </c>
      <c r="Y56" s="20" t="e">
        <f t="shared" si="9"/>
        <v>#N/A</v>
      </c>
      <c r="Z56" s="20"/>
      <c r="AA56" s="20"/>
      <c r="AB56" s="20"/>
      <c r="AC56" s="20"/>
      <c r="AD56" s="20"/>
    </row>
    <row r="57" spans="1:30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13"/>
        <v>#DIV/0!</v>
      </c>
      <c r="K57" s="21"/>
      <c r="L57" s="21"/>
      <c r="M57" s="21"/>
      <c r="N57" s="21">
        <f t="shared" si="14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0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1"/>
        <v>#N/A</v>
      </c>
      <c r="W57" s="30" t="e">
        <f t="shared" si="8"/>
        <v>#N/A</v>
      </c>
      <c r="X57" s="31" t="e">
        <f t="shared" si="12"/>
        <v>#N/A</v>
      </c>
      <c r="Y57" s="20" t="e">
        <f t="shared" si="9"/>
        <v>#N/A</v>
      </c>
      <c r="Z57" s="20"/>
      <c r="AA57" s="20"/>
      <c r="AB57" s="20"/>
      <c r="AC57" s="20"/>
      <c r="AD57" s="20"/>
    </row>
    <row r="58" spans="1:30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13"/>
        <v>#DIV/0!</v>
      </c>
      <c r="K58" s="21"/>
      <c r="L58" s="21"/>
      <c r="M58" s="21"/>
      <c r="N58" s="21">
        <f t="shared" si="14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0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1"/>
        <v>#N/A</v>
      </c>
      <c r="W58" s="30" t="e">
        <f t="shared" si="8"/>
        <v>#N/A</v>
      </c>
      <c r="X58" s="31" t="e">
        <f t="shared" si="12"/>
        <v>#N/A</v>
      </c>
      <c r="Y58" s="20" t="e">
        <f t="shared" si="9"/>
        <v>#N/A</v>
      </c>
      <c r="Z58" s="20"/>
      <c r="AA58" s="20"/>
      <c r="AB58" s="20"/>
      <c r="AC58" s="20"/>
      <c r="AD58" s="20"/>
    </row>
    <row r="59" spans="1:30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13"/>
        <v>#DIV/0!</v>
      </c>
      <c r="K59" s="21"/>
      <c r="L59" s="21"/>
      <c r="M59" s="21"/>
      <c r="N59" s="21">
        <f t="shared" si="14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0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1"/>
        <v>#N/A</v>
      </c>
      <c r="W59" s="30" t="e">
        <f t="shared" si="8"/>
        <v>#N/A</v>
      </c>
      <c r="X59" s="31" t="e">
        <f t="shared" si="12"/>
        <v>#N/A</v>
      </c>
      <c r="Y59" s="20" t="e">
        <f t="shared" si="9"/>
        <v>#N/A</v>
      </c>
      <c r="Z59" s="20"/>
      <c r="AA59" s="20"/>
      <c r="AB59" s="20"/>
      <c r="AC59" s="20"/>
      <c r="AD59" s="20"/>
    </row>
    <row r="60" spans="1:30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13"/>
        <v>#DIV/0!</v>
      </c>
      <c r="K60" s="21"/>
      <c r="L60" s="21"/>
      <c r="M60" s="21"/>
      <c r="N60" s="21">
        <f t="shared" si="14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0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1"/>
        <v>#N/A</v>
      </c>
      <c r="W60" s="30" t="e">
        <f t="shared" si="8"/>
        <v>#N/A</v>
      </c>
      <c r="X60" s="31" t="e">
        <f t="shared" si="12"/>
        <v>#N/A</v>
      </c>
      <c r="Y60" s="20" t="e">
        <f t="shared" si="9"/>
        <v>#N/A</v>
      </c>
      <c r="Z60" s="20"/>
      <c r="AA60" s="20"/>
      <c r="AB60" s="20"/>
      <c r="AC60" s="20"/>
      <c r="AD60" s="20"/>
    </row>
    <row r="61" spans="1:30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13"/>
        <v>#DIV/0!</v>
      </c>
      <c r="K61" s="21"/>
      <c r="L61" s="21"/>
      <c r="M61" s="21"/>
      <c r="N61" s="21">
        <f t="shared" si="14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0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1"/>
        <v>#N/A</v>
      </c>
      <c r="W61" s="30" t="e">
        <f t="shared" si="8"/>
        <v>#N/A</v>
      </c>
      <c r="X61" s="31" t="e">
        <f t="shared" si="12"/>
        <v>#N/A</v>
      </c>
      <c r="Y61" s="20" t="e">
        <f t="shared" si="9"/>
        <v>#N/A</v>
      </c>
      <c r="Z61" s="20"/>
      <c r="AA61" s="20"/>
      <c r="AB61" s="20"/>
      <c r="AC61" s="20"/>
      <c r="AD61" s="20"/>
    </row>
    <row r="62" spans="1:30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13"/>
        <v>#DIV/0!</v>
      </c>
      <c r="K62" s="21"/>
      <c r="L62" s="21"/>
      <c r="M62" s="21"/>
      <c r="N62" s="21">
        <f t="shared" si="14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0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1"/>
        <v>#N/A</v>
      </c>
      <c r="W62" s="30" t="e">
        <f t="shared" si="8"/>
        <v>#N/A</v>
      </c>
      <c r="X62" s="31" t="e">
        <f t="shared" si="12"/>
        <v>#N/A</v>
      </c>
      <c r="Y62" s="20" t="e">
        <f t="shared" si="9"/>
        <v>#N/A</v>
      </c>
      <c r="Z62" s="20"/>
      <c r="AA62" s="20"/>
      <c r="AB62" s="20"/>
      <c r="AC62" s="20"/>
      <c r="AD62" s="20"/>
    </row>
    <row r="63" spans="1:30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13"/>
        <v>#DIV/0!</v>
      </c>
      <c r="K63" s="21"/>
      <c r="L63" s="21"/>
      <c r="M63" s="21"/>
      <c r="N63" s="21">
        <f t="shared" si="14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0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1"/>
        <v>#N/A</v>
      </c>
      <c r="W63" s="30" t="e">
        <f t="shared" si="8"/>
        <v>#N/A</v>
      </c>
      <c r="X63" s="31" t="e">
        <f t="shared" si="12"/>
        <v>#N/A</v>
      </c>
      <c r="Y63" s="20" t="e">
        <f t="shared" si="9"/>
        <v>#N/A</v>
      </c>
      <c r="Z63" s="20"/>
      <c r="AA63" s="20"/>
      <c r="AB63" s="20"/>
      <c r="AC63" s="20"/>
      <c r="AD63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I2" sqref="I2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C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2016-02-26T02:53:44Z</dcterms:modified>
</cp:coreProperties>
</file>