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SC-B" sheetId="3" r:id="rId2"/>
    <sheet name="FuelTypes" sheetId="6" r:id="rId3"/>
    <sheet name="Resource Data" sheetId="5" r:id="rId4"/>
    <sheet name="TankVolumes" sheetId="8" r:id="rId5"/>
  </sheets>
  <calcPr calcId="145621"/>
</workbook>
</file>

<file path=xl/calcChain.xml><?xml version="1.0" encoding="utf-8"?>
<calcChain xmlns="http://schemas.openxmlformats.org/spreadsheetml/2006/main">
  <c r="AE113" i="3" l="1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C115" i="3" s="1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E67" i="3" s="1"/>
  <c r="AD51" i="3"/>
  <c r="AC51" i="3"/>
  <c r="AB51" i="3"/>
  <c r="AA51" i="3"/>
  <c r="AA67" i="3" s="1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D43" i="3" s="1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M3" i="6"/>
  <c r="M4" i="6"/>
  <c r="O4" i="6" s="1"/>
  <c r="Q4" i="6" s="1"/>
  <c r="M5" i="6"/>
  <c r="M6" i="6"/>
  <c r="O6" i="6" s="1"/>
  <c r="M7" i="6"/>
  <c r="O7" i="6" s="1"/>
  <c r="Q7" i="6" s="1"/>
  <c r="M8" i="6"/>
  <c r="N2" i="6"/>
  <c r="N3" i="6"/>
  <c r="N4" i="6"/>
  <c r="P4" i="6" s="1"/>
  <c r="R4" i="6" s="1"/>
  <c r="N5" i="6"/>
  <c r="N6" i="6"/>
  <c r="N7" i="6"/>
  <c r="N8" i="6"/>
  <c r="P6" i="6"/>
  <c r="R6" i="6" s="1"/>
  <c r="P7" i="6"/>
  <c r="R7" i="6" s="1"/>
  <c r="P8" i="6"/>
  <c r="R8" i="6" s="1"/>
  <c r="O2" i="6"/>
  <c r="Q2" i="6" s="1"/>
  <c r="O3" i="6"/>
  <c r="Q3" i="6" s="1"/>
  <c r="P5" i="6"/>
  <c r="R5" i="6" s="1"/>
  <c r="P9" i="6"/>
  <c r="R9" i="6" s="1"/>
  <c r="O5" i="6"/>
  <c r="Q5" i="6" s="1"/>
  <c r="O9" i="6"/>
  <c r="Q9" i="6" s="1"/>
  <c r="P3" i="6"/>
  <c r="R3" i="6" s="1"/>
  <c r="P2" i="6"/>
  <c r="R2" i="6" s="1"/>
  <c r="O8" i="6"/>
  <c r="Q8" i="6" s="1"/>
  <c r="H9" i="6"/>
  <c r="AB115" i="3" l="1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Z22" i="3" s="1"/>
  <c r="S19" i="3"/>
  <c r="R21" i="3" s="1"/>
  <c r="W19" i="3"/>
  <c r="U19" i="3"/>
  <c r="R20" i="3" s="1"/>
  <c r="K19" i="3"/>
  <c r="J21" i="3" s="1"/>
  <c r="O19" i="3"/>
  <c r="J22" i="3" s="1"/>
  <c r="Q6" i="6"/>
  <c r="S6" i="6" s="1"/>
  <c r="S9" i="6"/>
  <c r="S7" i="6"/>
  <c r="S8" i="6"/>
  <c r="S4" i="6"/>
  <c r="S5" i="6"/>
  <c r="S3" i="6"/>
  <c r="S2" i="6"/>
  <c r="B104" i="1"/>
  <c r="B103" i="1"/>
  <c r="G93" i="1"/>
  <c r="J45" i="3" l="1"/>
  <c r="R45" i="3"/>
  <c r="L125" i="3"/>
  <c r="T125" i="3"/>
  <c r="Z44" i="3"/>
  <c r="Z68" i="3" s="1"/>
  <c r="R44" i="3"/>
  <c r="R46" i="3" s="1"/>
  <c r="Z46" i="3"/>
  <c r="J44" i="3"/>
  <c r="J46" i="3" s="1"/>
  <c r="AB125" i="3"/>
  <c r="R22" i="3"/>
  <c r="Z45" i="3"/>
  <c r="Z47" i="3" s="1"/>
  <c r="J69" i="3"/>
  <c r="J23" i="3"/>
  <c r="J24" i="3" s="1"/>
  <c r="Z23" i="3"/>
  <c r="Z24" i="3" s="1"/>
  <c r="R23" i="3"/>
  <c r="R24" i="3" s="1"/>
  <c r="Z69" i="3"/>
  <c r="L20" i="6"/>
  <c r="K21" i="6"/>
  <c r="K20" i="6"/>
  <c r="H6" i="6"/>
  <c r="C3" i="6"/>
  <c r="F3" i="6" s="1"/>
  <c r="C7" i="6"/>
  <c r="C8" i="6"/>
  <c r="B3" i="6"/>
  <c r="B4" i="6"/>
  <c r="C4" i="6" s="1"/>
  <c r="F4" i="6" s="1"/>
  <c r="B5" i="6"/>
  <c r="C5" i="6" s="1"/>
  <c r="B6" i="6"/>
  <c r="C6" i="6" s="1"/>
  <c r="B7" i="6"/>
  <c r="B8" i="6"/>
  <c r="F8" i="6" s="1"/>
  <c r="B2" i="6"/>
  <c r="C2" i="6" s="1"/>
  <c r="F2" i="6" s="1"/>
  <c r="K16" i="6"/>
  <c r="M16" i="6" s="1"/>
  <c r="K17" i="6"/>
  <c r="N17" i="6" s="1"/>
  <c r="R68" i="3" l="1"/>
  <c r="R93" i="3" s="1"/>
  <c r="J68" i="3"/>
  <c r="J70" i="3" s="1"/>
  <c r="R69" i="3"/>
  <c r="R47" i="3"/>
  <c r="R48" i="3" s="1"/>
  <c r="J47" i="3"/>
  <c r="J48" i="3" s="1"/>
  <c r="Z48" i="3"/>
  <c r="R70" i="3"/>
  <c r="Z70" i="3"/>
  <c r="Z71" i="3"/>
  <c r="Z92" i="3"/>
  <c r="Z93" i="3"/>
  <c r="F5" i="6"/>
  <c r="E5" i="6"/>
  <c r="L22" i="6"/>
  <c r="L21" i="6"/>
  <c r="M17" i="6"/>
  <c r="F6" i="6"/>
  <c r="F7" i="6"/>
  <c r="R71" i="3" l="1"/>
  <c r="J71" i="3"/>
  <c r="J72" i="3" s="1"/>
  <c r="R92" i="3"/>
  <c r="R95" i="3" s="1"/>
  <c r="J93" i="3"/>
  <c r="J92" i="3"/>
  <c r="J116" i="3" s="1"/>
  <c r="R72" i="3"/>
  <c r="Z72" i="3"/>
  <c r="Z95" i="3"/>
  <c r="Z116" i="3"/>
  <c r="Z117" i="3"/>
  <c r="Z94" i="3"/>
  <c r="B24" i="8"/>
  <c r="F24" i="8"/>
  <c r="J23" i="8"/>
  <c r="J22" i="8"/>
  <c r="G27" i="8"/>
  <c r="B26" i="8"/>
  <c r="H26" i="8"/>
  <c r="G25" i="8"/>
  <c r="F36" i="8"/>
  <c r="J36" i="8"/>
  <c r="F35" i="8"/>
  <c r="J35" i="8"/>
  <c r="F34" i="8"/>
  <c r="J34" i="8"/>
  <c r="F33" i="8"/>
  <c r="J33" i="8"/>
  <c r="F32" i="8"/>
  <c r="J32" i="8"/>
  <c r="F31" i="8"/>
  <c r="J31" i="8"/>
  <c r="F30" i="8"/>
  <c r="J30" i="8"/>
  <c r="F29" i="8"/>
  <c r="J29" i="8"/>
  <c r="F28" i="8"/>
  <c r="J28" i="8"/>
  <c r="I21" i="8"/>
  <c r="H20" i="8"/>
  <c r="B19" i="8"/>
  <c r="G19" i="8"/>
  <c r="K19" i="8"/>
  <c r="I4" i="8"/>
  <c r="J5" i="8"/>
  <c r="K6" i="8"/>
  <c r="I8" i="8"/>
  <c r="J9" i="8"/>
  <c r="J10" i="8"/>
  <c r="K10" i="8"/>
  <c r="I12" i="8"/>
  <c r="I13" i="8"/>
  <c r="J13" i="8"/>
  <c r="J14" i="8"/>
  <c r="K14" i="8"/>
  <c r="I16" i="8"/>
  <c r="I17" i="8"/>
  <c r="J17" i="8"/>
  <c r="J18" i="8"/>
  <c r="K18" i="8"/>
  <c r="I2" i="8"/>
  <c r="I27" i="8" s="1"/>
  <c r="J2" i="8"/>
  <c r="J21" i="8" s="1"/>
  <c r="K2" i="8"/>
  <c r="K23" i="8" s="1"/>
  <c r="E16" i="8"/>
  <c r="D14" i="8"/>
  <c r="B4" i="8"/>
  <c r="B7" i="8"/>
  <c r="B8" i="8"/>
  <c r="B11" i="8"/>
  <c r="B12" i="8"/>
  <c r="B15" i="8"/>
  <c r="B16" i="8"/>
  <c r="B3" i="8"/>
  <c r="E2" i="8"/>
  <c r="E12" i="8" s="1"/>
  <c r="F2" i="8"/>
  <c r="F23" i="8" s="1"/>
  <c r="G2" i="8"/>
  <c r="G24" i="8" s="1"/>
  <c r="H2" i="8"/>
  <c r="H19" i="8" s="1"/>
  <c r="D2" i="8"/>
  <c r="D18" i="8" s="1"/>
  <c r="B2" i="8"/>
  <c r="B25" i="8" s="1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R118" i="3"/>
  <c r="AB124" i="3"/>
  <c r="AB126" i="3" s="1"/>
  <c r="Z119" i="3"/>
  <c r="Z120" i="3" s="1"/>
  <c r="AB127" i="3" s="1"/>
  <c r="Z118" i="3"/>
  <c r="L124" i="3"/>
  <c r="L126" i="3" s="1"/>
  <c r="J118" i="3"/>
  <c r="D10" i="8"/>
  <c r="E17" i="8"/>
  <c r="E26" i="8"/>
  <c r="E20" i="8"/>
  <c r="E3" i="8"/>
  <c r="E5" i="8"/>
  <c r="E7" i="8"/>
  <c r="E10" i="8"/>
  <c r="E27" i="8"/>
  <c r="E19" i="8"/>
  <c r="E23" i="8"/>
  <c r="E4" i="8"/>
  <c r="E8" i="8"/>
  <c r="E13" i="8"/>
  <c r="E36" i="8"/>
  <c r="E35" i="8"/>
  <c r="E34" i="8"/>
  <c r="E33" i="8"/>
  <c r="E32" i="8"/>
  <c r="E31" i="8"/>
  <c r="E30" i="8"/>
  <c r="E29" i="8"/>
  <c r="E28" i="8"/>
  <c r="E21" i="8"/>
  <c r="E6" i="8"/>
  <c r="E9" i="8"/>
  <c r="E11" i="8"/>
  <c r="E15" i="8"/>
  <c r="D23" i="8"/>
  <c r="D27" i="8"/>
  <c r="D31" i="8"/>
  <c r="D35" i="8"/>
  <c r="D19" i="8"/>
  <c r="D17" i="8"/>
  <c r="D13" i="8"/>
  <c r="D9" i="8"/>
  <c r="D5" i="8"/>
  <c r="D15" i="8"/>
  <c r="D3" i="8"/>
  <c r="D22" i="8"/>
  <c r="D34" i="8"/>
  <c r="D24" i="8"/>
  <c r="D28" i="8"/>
  <c r="D32" i="8"/>
  <c r="D36" i="8"/>
  <c r="D16" i="8"/>
  <c r="D12" i="8"/>
  <c r="D8" i="8"/>
  <c r="D4" i="8"/>
  <c r="D7" i="8"/>
  <c r="D26" i="8"/>
  <c r="D25" i="8"/>
  <c r="D29" i="8"/>
  <c r="D33" i="8"/>
  <c r="D21" i="8"/>
  <c r="D11" i="8"/>
  <c r="D30" i="8"/>
  <c r="D20" i="8"/>
  <c r="D6" i="8"/>
  <c r="E18" i="8"/>
  <c r="E14" i="8"/>
  <c r="H18" i="8"/>
  <c r="H15" i="8"/>
  <c r="H12" i="8"/>
  <c r="H10" i="8"/>
  <c r="H9" i="8"/>
  <c r="H8" i="8"/>
  <c r="H6" i="8"/>
  <c r="H4" i="8"/>
  <c r="H3" i="8"/>
  <c r="K15" i="8"/>
  <c r="K11" i="8"/>
  <c r="I9" i="8"/>
  <c r="K7" i="8"/>
  <c r="J6" i="8"/>
  <c r="I5" i="8"/>
  <c r="K3" i="8"/>
  <c r="J19" i="8"/>
  <c r="F19" i="8"/>
  <c r="K20" i="8"/>
  <c r="G20" i="8"/>
  <c r="B20" i="8"/>
  <c r="H21" i="8"/>
  <c r="I28" i="8"/>
  <c r="I29" i="8"/>
  <c r="I30" i="8"/>
  <c r="I31" i="8"/>
  <c r="I32" i="8"/>
  <c r="I33" i="8"/>
  <c r="I34" i="8"/>
  <c r="I35" i="8"/>
  <c r="I36" i="8"/>
  <c r="K26" i="8"/>
  <c r="G26" i="8"/>
  <c r="K27" i="8"/>
  <c r="F27" i="8"/>
  <c r="G22" i="8"/>
  <c r="I23" i="8"/>
  <c r="K24" i="8"/>
  <c r="B22" i="8"/>
  <c r="B23" i="8"/>
  <c r="H17" i="8"/>
  <c r="H13" i="8"/>
  <c r="H5" i="8"/>
  <c r="B18" i="8"/>
  <c r="B14" i="8"/>
  <c r="B10" i="8"/>
  <c r="B6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I18" i="8"/>
  <c r="K16" i="8"/>
  <c r="J15" i="8"/>
  <c r="I14" i="8"/>
  <c r="K12" i="8"/>
  <c r="J11" i="8"/>
  <c r="I10" i="8"/>
  <c r="K8" i="8"/>
  <c r="J7" i="8"/>
  <c r="I6" i="8"/>
  <c r="K4" i="8"/>
  <c r="J3" i="8"/>
  <c r="I19" i="8"/>
  <c r="J20" i="8"/>
  <c r="F20" i="8"/>
  <c r="K21" i="8"/>
  <c r="G21" i="8"/>
  <c r="B21" i="8"/>
  <c r="H28" i="8"/>
  <c r="B28" i="8"/>
  <c r="H29" i="8"/>
  <c r="B29" i="8"/>
  <c r="H30" i="8"/>
  <c r="B30" i="8"/>
  <c r="H31" i="8"/>
  <c r="B31" i="8"/>
  <c r="H32" i="8"/>
  <c r="B32" i="8"/>
  <c r="H33" i="8"/>
  <c r="B33" i="8"/>
  <c r="H34" i="8"/>
  <c r="B34" i="8"/>
  <c r="H35" i="8"/>
  <c r="B35" i="8"/>
  <c r="H36" i="8"/>
  <c r="B36" i="8"/>
  <c r="J26" i="8"/>
  <c r="F26" i="8"/>
  <c r="J27" i="8"/>
  <c r="F22" i="8"/>
  <c r="G23" i="8"/>
  <c r="J24" i="8"/>
  <c r="B27" i="8"/>
  <c r="H16" i="8"/>
  <c r="H14" i="8"/>
  <c r="H11" i="8"/>
  <c r="H7" i="8"/>
  <c r="B17" i="8"/>
  <c r="B13" i="8"/>
  <c r="B9" i="8"/>
  <c r="B5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K17" i="8"/>
  <c r="J16" i="8"/>
  <c r="I15" i="8"/>
  <c r="K13" i="8"/>
  <c r="J12" i="8"/>
  <c r="I11" i="8"/>
  <c r="K9" i="8"/>
  <c r="J8" i="8"/>
  <c r="I7" i="8"/>
  <c r="K5" i="8"/>
  <c r="J4" i="8"/>
  <c r="I3" i="8"/>
  <c r="I20" i="8"/>
  <c r="F21" i="8"/>
  <c r="K28" i="8"/>
  <c r="G28" i="8"/>
  <c r="K29" i="8"/>
  <c r="G29" i="8"/>
  <c r="K30" i="8"/>
  <c r="G30" i="8"/>
  <c r="K31" i="8"/>
  <c r="G31" i="8"/>
  <c r="K32" i="8"/>
  <c r="G32" i="8"/>
  <c r="K33" i="8"/>
  <c r="G33" i="8"/>
  <c r="K34" i="8"/>
  <c r="G34" i="8"/>
  <c r="K35" i="8"/>
  <c r="G35" i="8"/>
  <c r="K36" i="8"/>
  <c r="G36" i="8"/>
  <c r="K25" i="8"/>
  <c r="I26" i="8"/>
  <c r="K22" i="8"/>
  <c r="J25" i="8"/>
  <c r="F25" i="8"/>
  <c r="I25" i="8"/>
  <c r="E25" i="8"/>
  <c r="I24" i="8"/>
  <c r="E24" i="8"/>
  <c r="H25" i="8"/>
  <c r="H27" i="8"/>
  <c r="H23" i="8"/>
  <c r="H24" i="8"/>
  <c r="I22" i="8"/>
  <c r="E22" i="8"/>
  <c r="H22" i="8"/>
  <c r="E3" i="6"/>
  <c r="E4" i="6"/>
  <c r="E2" i="6"/>
  <c r="R119" i="3" l="1"/>
  <c r="R120" i="3"/>
  <c r="T127" i="3" s="1"/>
  <c r="J120" i="3"/>
  <c r="L127" i="3" s="1"/>
  <c r="E6" i="5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Q290" i="1"/>
  <c r="P290" i="1"/>
  <c r="M278" i="1"/>
  <c r="P278" i="1"/>
  <c r="Q278" i="1"/>
  <c r="M270" i="1"/>
  <c r="Q270" i="1"/>
  <c r="P270" i="1"/>
  <c r="M258" i="1"/>
  <c r="P258" i="1"/>
  <c r="Q258" i="1"/>
  <c r="M246" i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Q287" i="1"/>
  <c r="P287" i="1"/>
  <c r="M283" i="1"/>
  <c r="Q283" i="1"/>
  <c r="P283" i="1"/>
  <c r="M279" i="1"/>
  <c r="Q279" i="1"/>
  <c r="P279" i="1"/>
  <c r="M275" i="1"/>
  <c r="Q275" i="1"/>
  <c r="P275" i="1"/>
  <c r="M271" i="1"/>
  <c r="Q271" i="1"/>
  <c r="P271" i="1"/>
  <c r="M267" i="1"/>
  <c r="Q267" i="1"/>
  <c r="P267" i="1"/>
  <c r="M263" i="1"/>
  <c r="Q263" i="1"/>
  <c r="P263" i="1"/>
  <c r="M259" i="1"/>
  <c r="Q259" i="1"/>
  <c r="P259" i="1"/>
  <c r="M255" i="1"/>
  <c r="Q255" i="1"/>
  <c r="P255" i="1"/>
  <c r="M251" i="1"/>
  <c r="Q251" i="1"/>
  <c r="P251" i="1"/>
  <c r="M247" i="1"/>
  <c r="Q247" i="1"/>
  <c r="P247" i="1"/>
  <c r="M243" i="1"/>
  <c r="Q243" i="1"/>
  <c r="P243" i="1"/>
  <c r="M239" i="1"/>
  <c r="Q239" i="1"/>
  <c r="P239" i="1"/>
  <c r="M234" i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Q212" i="1"/>
  <c r="P212" i="1"/>
  <c r="M208" i="1"/>
  <c r="Q208" i="1"/>
  <c r="P208" i="1"/>
  <c r="M204" i="1"/>
  <c r="Q204" i="1"/>
  <c r="P204" i="1"/>
  <c r="M200" i="1"/>
  <c r="Q200" i="1"/>
  <c r="P200" i="1"/>
  <c r="M196" i="1"/>
  <c r="Q196" i="1"/>
  <c r="P196" i="1"/>
  <c r="M192" i="1"/>
  <c r="Q192" i="1"/>
  <c r="P192" i="1"/>
  <c r="M188" i="1"/>
  <c r="Q188" i="1"/>
  <c r="P188" i="1"/>
  <c r="M184" i="1"/>
  <c r="Q184" i="1"/>
  <c r="P184" i="1"/>
  <c r="M180" i="1"/>
  <c r="Q180" i="1"/>
  <c r="P180" i="1"/>
  <c r="M176" i="1"/>
  <c r="Q176" i="1"/>
  <c r="P176" i="1"/>
  <c r="M172" i="1"/>
  <c r="Q172" i="1"/>
  <c r="P172" i="1"/>
  <c r="M168" i="1"/>
  <c r="Q168" i="1"/>
  <c r="P168" i="1"/>
  <c r="M164" i="1"/>
  <c r="Q164" i="1"/>
  <c r="P164" i="1"/>
  <c r="M160" i="1"/>
  <c r="Q160" i="1"/>
  <c r="P160" i="1"/>
  <c r="M156" i="1"/>
  <c r="Q156" i="1"/>
  <c r="P156" i="1"/>
  <c r="M152" i="1"/>
  <c r="Q152" i="1"/>
  <c r="P152" i="1"/>
  <c r="M296" i="1"/>
  <c r="Q296" i="1"/>
  <c r="P296" i="1"/>
  <c r="M268" i="1"/>
  <c r="Q268" i="1"/>
  <c r="P268" i="1"/>
  <c r="M264" i="1"/>
  <c r="Q264" i="1"/>
  <c r="P264" i="1"/>
  <c r="M256" i="1"/>
  <c r="Q256" i="1"/>
  <c r="P256" i="1"/>
  <c r="M252" i="1"/>
  <c r="Q252" i="1"/>
  <c r="P252" i="1"/>
  <c r="M222" i="1"/>
  <c r="Q222" i="1"/>
  <c r="P222" i="1"/>
  <c r="M218" i="1"/>
  <c r="Q218" i="1"/>
  <c r="P218" i="1"/>
  <c r="K215" i="1"/>
  <c r="L215" i="1" s="1"/>
  <c r="Z215" i="1" s="1"/>
  <c r="M213" i="1"/>
  <c r="P213" i="1"/>
  <c r="Q213" i="1"/>
  <c r="M209" i="1"/>
  <c r="P209" i="1"/>
  <c r="Q209" i="1"/>
  <c r="M205" i="1"/>
  <c r="P205" i="1"/>
  <c r="Q205" i="1"/>
  <c r="M201" i="1"/>
  <c r="P201" i="1"/>
  <c r="Q201" i="1"/>
  <c r="M197" i="1"/>
  <c r="P197" i="1"/>
  <c r="Q197" i="1"/>
  <c r="M193" i="1"/>
  <c r="P193" i="1"/>
  <c r="Q193" i="1"/>
  <c r="M189" i="1"/>
  <c r="P189" i="1"/>
  <c r="Q189" i="1"/>
  <c r="M185" i="1"/>
  <c r="P185" i="1"/>
  <c r="Q185" i="1"/>
  <c r="M181" i="1"/>
  <c r="P181" i="1"/>
  <c r="Q181" i="1"/>
  <c r="M177" i="1"/>
  <c r="P177" i="1"/>
  <c r="Q177" i="1"/>
  <c r="M173" i="1"/>
  <c r="P173" i="1"/>
  <c r="Q173" i="1"/>
  <c r="M169" i="1"/>
  <c r="P169" i="1"/>
  <c r="Q169" i="1"/>
  <c r="M165" i="1"/>
  <c r="P165" i="1"/>
  <c r="Q165" i="1"/>
  <c r="M161" i="1"/>
  <c r="P161" i="1"/>
  <c r="Q161" i="1"/>
  <c r="M157" i="1"/>
  <c r="P157" i="1"/>
  <c r="Q157" i="1"/>
  <c r="M153" i="1"/>
  <c r="P153" i="1"/>
  <c r="Q153" i="1"/>
  <c r="M284" i="1"/>
  <c r="Q284" i="1"/>
  <c r="P284" i="1"/>
  <c r="M276" i="1"/>
  <c r="Q276" i="1"/>
  <c r="P276" i="1"/>
  <c r="M260" i="1"/>
  <c r="Q260" i="1"/>
  <c r="P260" i="1"/>
  <c r="M248" i="1"/>
  <c r="Q248" i="1"/>
  <c r="P248" i="1"/>
  <c r="M244" i="1"/>
  <c r="Q244" i="1"/>
  <c r="P244" i="1"/>
  <c r="M240" i="1"/>
  <c r="Q240" i="1"/>
  <c r="P240" i="1"/>
  <c r="M235" i="1"/>
  <c r="Q235" i="1"/>
  <c r="P235" i="1"/>
  <c r="M231" i="1"/>
  <c r="Q231" i="1"/>
  <c r="P231" i="1"/>
  <c r="M227" i="1"/>
  <c r="Q227" i="1"/>
  <c r="P227" i="1"/>
  <c r="M301" i="1"/>
  <c r="P301" i="1"/>
  <c r="Q301" i="1"/>
  <c r="M297" i="1"/>
  <c r="Q297" i="1"/>
  <c r="P297" i="1"/>
  <c r="M293" i="1"/>
  <c r="P293" i="1"/>
  <c r="Q293" i="1"/>
  <c r="M289" i="1"/>
  <c r="P289" i="1"/>
  <c r="Q289" i="1"/>
  <c r="M285" i="1"/>
  <c r="P285" i="1"/>
  <c r="Q285" i="1"/>
  <c r="M281" i="1"/>
  <c r="P281" i="1"/>
  <c r="Q281" i="1"/>
  <c r="M277" i="1"/>
  <c r="P277" i="1"/>
  <c r="Q277" i="1"/>
  <c r="M273" i="1"/>
  <c r="P273" i="1"/>
  <c r="Q273" i="1"/>
  <c r="M269" i="1"/>
  <c r="P269" i="1"/>
  <c r="Q269" i="1"/>
  <c r="M265" i="1"/>
  <c r="P265" i="1"/>
  <c r="Q265" i="1"/>
  <c r="M261" i="1"/>
  <c r="P261" i="1"/>
  <c r="Q261" i="1"/>
  <c r="M257" i="1"/>
  <c r="P257" i="1"/>
  <c r="Q257" i="1"/>
  <c r="M253" i="1"/>
  <c r="P253" i="1"/>
  <c r="Q253" i="1"/>
  <c r="M249" i="1"/>
  <c r="P249" i="1"/>
  <c r="Q249" i="1"/>
  <c r="M245" i="1"/>
  <c r="P245" i="1"/>
  <c r="Q245" i="1"/>
  <c r="M241" i="1"/>
  <c r="P241" i="1"/>
  <c r="Q241" i="1"/>
  <c r="M237" i="1"/>
  <c r="P237" i="1"/>
  <c r="Q237" i="1"/>
  <c r="Q236" i="1"/>
  <c r="P236" i="1"/>
  <c r="M232" i="1"/>
  <c r="Q232" i="1"/>
  <c r="P232" i="1"/>
  <c r="M228" i="1"/>
  <c r="Q228" i="1"/>
  <c r="P228" i="1"/>
  <c r="AB225" i="1"/>
  <c r="K225" i="1"/>
  <c r="L225" i="1" s="1"/>
  <c r="M223" i="1"/>
  <c r="W223" i="1" s="1"/>
  <c r="Y223" i="1" s="1"/>
  <c r="Q223" i="1"/>
  <c r="P223" i="1"/>
  <c r="M219" i="1"/>
  <c r="Q219" i="1"/>
  <c r="P219" i="1"/>
  <c r="M214" i="1"/>
  <c r="Q214" i="1"/>
  <c r="P214" i="1"/>
  <c r="M210" i="1"/>
  <c r="P210" i="1"/>
  <c r="Q210" i="1"/>
  <c r="M206" i="1"/>
  <c r="P206" i="1"/>
  <c r="Q206" i="1"/>
  <c r="M202" i="1"/>
  <c r="Q202" i="1"/>
  <c r="P202" i="1"/>
  <c r="M198" i="1"/>
  <c r="Q198" i="1"/>
  <c r="P198" i="1"/>
  <c r="M194" i="1"/>
  <c r="P194" i="1"/>
  <c r="Q194" i="1"/>
  <c r="M190" i="1"/>
  <c r="P190" i="1"/>
  <c r="Q190" i="1"/>
  <c r="M186" i="1"/>
  <c r="Q186" i="1"/>
  <c r="P186" i="1"/>
  <c r="M182" i="1"/>
  <c r="Q182" i="1"/>
  <c r="P182" i="1"/>
  <c r="M178" i="1"/>
  <c r="P178" i="1"/>
  <c r="Q178" i="1"/>
  <c r="M174" i="1"/>
  <c r="P174" i="1"/>
  <c r="Q174" i="1"/>
  <c r="M170" i="1"/>
  <c r="Q170" i="1"/>
  <c r="P170" i="1"/>
  <c r="M166" i="1"/>
  <c r="P166" i="1"/>
  <c r="Q166" i="1"/>
  <c r="M162" i="1"/>
  <c r="P162" i="1"/>
  <c r="Q162" i="1"/>
  <c r="M158" i="1"/>
  <c r="Q158" i="1"/>
  <c r="P158" i="1"/>
  <c r="M154" i="1"/>
  <c r="Q154" i="1"/>
  <c r="P154" i="1"/>
  <c r="M300" i="1"/>
  <c r="Q300" i="1"/>
  <c r="P300" i="1"/>
  <c r="M292" i="1"/>
  <c r="Q292" i="1"/>
  <c r="P292" i="1"/>
  <c r="M288" i="1"/>
  <c r="Q288" i="1"/>
  <c r="P288" i="1"/>
  <c r="M272" i="1"/>
  <c r="Q272" i="1"/>
  <c r="P272" i="1"/>
  <c r="M294" i="1"/>
  <c r="P294" i="1"/>
  <c r="Q294" i="1"/>
  <c r="M286" i="1"/>
  <c r="Q286" i="1"/>
  <c r="P286" i="1"/>
  <c r="M282" i="1"/>
  <c r="Q282" i="1"/>
  <c r="P282" i="1"/>
  <c r="M274" i="1"/>
  <c r="Q274" i="1"/>
  <c r="P274" i="1"/>
  <c r="M266" i="1"/>
  <c r="Q266" i="1"/>
  <c r="P266" i="1"/>
  <c r="M262" i="1"/>
  <c r="Q262" i="1"/>
  <c r="P262" i="1"/>
  <c r="M254" i="1"/>
  <c r="Q254" i="1"/>
  <c r="P254" i="1"/>
  <c r="M250" i="1"/>
  <c r="Q250" i="1"/>
  <c r="P250" i="1"/>
  <c r="M242" i="1"/>
  <c r="P242" i="1"/>
  <c r="Q242" i="1"/>
  <c r="M233" i="1"/>
  <c r="P233" i="1"/>
  <c r="Q233" i="1"/>
  <c r="M229" i="1"/>
  <c r="P229" i="1"/>
  <c r="Q229" i="1"/>
  <c r="M220" i="1"/>
  <c r="Q220" i="1"/>
  <c r="P220" i="1"/>
  <c r="M216" i="1"/>
  <c r="W216" i="1" s="1"/>
  <c r="Y216" i="1" s="1"/>
  <c r="Q216" i="1"/>
  <c r="P216" i="1"/>
  <c r="M211" i="1"/>
  <c r="Q211" i="1"/>
  <c r="P211" i="1"/>
  <c r="M207" i="1"/>
  <c r="Q207" i="1"/>
  <c r="P207" i="1"/>
  <c r="M203" i="1"/>
  <c r="Q203" i="1"/>
  <c r="P203" i="1"/>
  <c r="M199" i="1"/>
  <c r="W199" i="1" s="1"/>
  <c r="Y199" i="1" s="1"/>
  <c r="Q199" i="1"/>
  <c r="P199" i="1"/>
  <c r="M195" i="1"/>
  <c r="Q195" i="1"/>
  <c r="P195" i="1"/>
  <c r="M191" i="1"/>
  <c r="Q191" i="1"/>
  <c r="P191" i="1"/>
  <c r="M187" i="1"/>
  <c r="Q187" i="1"/>
  <c r="P187" i="1"/>
  <c r="M183" i="1"/>
  <c r="Q183" i="1"/>
  <c r="P183" i="1"/>
  <c r="M179" i="1"/>
  <c r="Q179" i="1"/>
  <c r="P179" i="1"/>
  <c r="M175" i="1"/>
  <c r="W175" i="1" s="1"/>
  <c r="Y175" i="1" s="1"/>
  <c r="Q175" i="1"/>
  <c r="P175" i="1"/>
  <c r="M171" i="1"/>
  <c r="Q171" i="1"/>
  <c r="P171" i="1"/>
  <c r="M167" i="1"/>
  <c r="Q167" i="1"/>
  <c r="P167" i="1"/>
  <c r="M163" i="1"/>
  <c r="Q163" i="1"/>
  <c r="P163" i="1"/>
  <c r="M159" i="1"/>
  <c r="W159" i="1" s="1"/>
  <c r="Y159" i="1" s="1"/>
  <c r="Q159" i="1"/>
  <c r="P159" i="1"/>
  <c r="M155" i="1"/>
  <c r="Q155" i="1"/>
  <c r="P155" i="1"/>
  <c r="M151" i="1"/>
  <c r="Q151" i="1"/>
  <c r="P151" i="1"/>
  <c r="W296" i="1"/>
  <c r="Y296" i="1" s="1"/>
  <c r="W218" i="1"/>
  <c r="Y218" i="1" s="1"/>
  <c r="W170" i="1"/>
  <c r="Y170" i="1" s="1"/>
  <c r="W162" i="1"/>
  <c r="Y162" i="1" s="1"/>
  <c r="W298" i="1"/>
  <c r="Y298" i="1" s="1"/>
  <c r="W294" i="1"/>
  <c r="Y294" i="1" s="1"/>
  <c r="W290" i="1"/>
  <c r="Y290" i="1" s="1"/>
  <c r="W237" i="1"/>
  <c r="Y237" i="1" s="1"/>
  <c r="W227" i="1"/>
  <c r="Y227" i="1" s="1"/>
  <c r="W224" i="1"/>
  <c r="Y224" i="1" s="1"/>
  <c r="W205" i="1"/>
  <c r="Y205" i="1" s="1"/>
  <c r="W201" i="1"/>
  <c r="Y201" i="1" s="1"/>
  <c r="W168" i="1"/>
  <c r="Y168" i="1" s="1"/>
  <c r="W154" i="1"/>
  <c r="Y154" i="1" s="1"/>
  <c r="W229" i="1"/>
  <c r="Y229" i="1" s="1"/>
  <c r="W215" i="1"/>
  <c r="Y215" i="1" s="1"/>
  <c r="W197" i="1"/>
  <c r="Y197" i="1" s="1"/>
  <c r="W299" i="1"/>
  <c r="Y299" i="1" s="1"/>
  <c r="W295" i="1"/>
  <c r="Y295" i="1" s="1"/>
  <c r="W286" i="1"/>
  <c r="Y286" i="1" s="1"/>
  <c r="W232" i="1"/>
  <c r="Y232" i="1" s="1"/>
  <c r="W228" i="1"/>
  <c r="Y228" i="1" s="1"/>
  <c r="W221" i="1"/>
  <c r="Y221" i="1" s="1"/>
  <c r="W195" i="1"/>
  <c r="Y195" i="1" s="1"/>
  <c r="W191" i="1"/>
  <c r="Y191" i="1" s="1"/>
  <c r="W187" i="1"/>
  <c r="Y187" i="1" s="1"/>
  <c r="W178" i="1"/>
  <c r="Y178" i="1" s="1"/>
  <c r="W156" i="1"/>
  <c r="Y156" i="1" s="1"/>
  <c r="W300" i="1"/>
  <c r="Y300" i="1" s="1"/>
  <c r="W225" i="1"/>
  <c r="Y225" i="1" s="1"/>
  <c r="W203" i="1"/>
  <c r="Y203" i="1" s="1"/>
  <c r="W184" i="1"/>
  <c r="Y184" i="1" s="1"/>
  <c r="W292" i="1"/>
  <c r="Y292" i="1" s="1"/>
  <c r="W236" i="1"/>
  <c r="Y236" i="1" s="1"/>
  <c r="W207" i="1"/>
  <c r="Y207" i="1" s="1"/>
  <c r="W196" i="1"/>
  <c r="Y196" i="1" s="1"/>
  <c r="W301" i="1"/>
  <c r="Y301" i="1" s="1"/>
  <c r="W235" i="1"/>
  <c r="Y235" i="1" s="1"/>
  <c r="W234" i="1"/>
  <c r="Y234" i="1" s="1"/>
  <c r="W219" i="1"/>
  <c r="Y219" i="1" s="1"/>
  <c r="W213" i="1"/>
  <c r="Y213" i="1" s="1"/>
  <c r="W212" i="1"/>
  <c r="Y212" i="1" s="1"/>
  <c r="W211" i="1"/>
  <c r="Y211" i="1" s="1"/>
  <c r="W204" i="1"/>
  <c r="Y204" i="1" s="1"/>
  <c r="W193" i="1"/>
  <c r="Y193" i="1" s="1"/>
  <c r="W189" i="1"/>
  <c r="Y189" i="1" s="1"/>
  <c r="W185" i="1"/>
  <c r="Y185" i="1" s="1"/>
  <c r="W158" i="1"/>
  <c r="Y158" i="1" s="1"/>
  <c r="O286" i="1"/>
  <c r="S225" i="1"/>
  <c r="Z225" i="1"/>
  <c r="O284" i="1"/>
  <c r="W284" i="1"/>
  <c r="Y284" i="1" s="1"/>
  <c r="O276" i="1"/>
  <c r="W276" i="1"/>
  <c r="Y276" i="1" s="1"/>
  <c r="O262" i="1"/>
  <c r="W262" i="1"/>
  <c r="Y262" i="1" s="1"/>
  <c r="O222" i="1"/>
  <c r="W222" i="1"/>
  <c r="Y222" i="1" s="1"/>
  <c r="O200" i="1"/>
  <c r="W200" i="1"/>
  <c r="Y200" i="1" s="1"/>
  <c r="O181" i="1"/>
  <c r="W181" i="1"/>
  <c r="Y181" i="1" s="1"/>
  <c r="O155" i="1"/>
  <c r="W155" i="1"/>
  <c r="Y155" i="1" s="1"/>
  <c r="U293" i="1"/>
  <c r="W293" i="1"/>
  <c r="Y293" i="1" s="1"/>
  <c r="O287" i="1"/>
  <c r="W287" i="1"/>
  <c r="Y287" i="1" s="1"/>
  <c r="O283" i="1"/>
  <c r="W283" i="1"/>
  <c r="Y283" i="1" s="1"/>
  <c r="O278" i="1"/>
  <c r="W278" i="1"/>
  <c r="Y278" i="1" s="1"/>
  <c r="O264" i="1"/>
  <c r="W264" i="1"/>
  <c r="Y264" i="1" s="1"/>
  <c r="O257" i="1"/>
  <c r="W257" i="1"/>
  <c r="Y257" i="1" s="1"/>
  <c r="O251" i="1"/>
  <c r="W251" i="1"/>
  <c r="Y251" i="1" s="1"/>
  <c r="O243" i="1"/>
  <c r="W243" i="1"/>
  <c r="Y243" i="1" s="1"/>
  <c r="O239" i="1"/>
  <c r="W239" i="1"/>
  <c r="Y239" i="1" s="1"/>
  <c r="O226" i="1"/>
  <c r="W226" i="1"/>
  <c r="Y226" i="1" s="1"/>
  <c r="W208" i="1"/>
  <c r="Y208" i="1" s="1"/>
  <c r="O192" i="1"/>
  <c r="W192" i="1"/>
  <c r="Y192" i="1" s="1"/>
  <c r="O179" i="1"/>
  <c r="W179" i="1"/>
  <c r="Y179" i="1" s="1"/>
  <c r="O173" i="1"/>
  <c r="W173" i="1"/>
  <c r="Y173" i="1" s="1"/>
  <c r="O165" i="1"/>
  <c r="W165" i="1"/>
  <c r="Y165" i="1" s="1"/>
  <c r="O152" i="1"/>
  <c r="W152" i="1"/>
  <c r="Y152" i="1" s="1"/>
  <c r="O280" i="1"/>
  <c r="W280" i="1"/>
  <c r="Y280" i="1" s="1"/>
  <c r="O267" i="1"/>
  <c r="W267" i="1"/>
  <c r="Y267" i="1" s="1"/>
  <c r="O255" i="1"/>
  <c r="W255" i="1"/>
  <c r="Y255" i="1" s="1"/>
  <c r="O240" i="1"/>
  <c r="W240" i="1"/>
  <c r="Y240" i="1" s="1"/>
  <c r="O202" i="1"/>
  <c r="W202" i="1"/>
  <c r="Y202" i="1" s="1"/>
  <c r="O198" i="1"/>
  <c r="W198" i="1"/>
  <c r="Y198" i="1" s="1"/>
  <c r="O175" i="1"/>
  <c r="U297" i="1"/>
  <c r="W297" i="1"/>
  <c r="Y297" i="1" s="1"/>
  <c r="W289" i="1"/>
  <c r="Y289" i="1" s="1"/>
  <c r="O285" i="1"/>
  <c r="W285" i="1"/>
  <c r="Y285" i="1" s="1"/>
  <c r="O282" i="1"/>
  <c r="W282" i="1"/>
  <c r="Y282" i="1" s="1"/>
  <c r="O274" i="1"/>
  <c r="W274" i="1"/>
  <c r="Y274" i="1" s="1"/>
  <c r="O258" i="1"/>
  <c r="W258" i="1"/>
  <c r="Y258" i="1" s="1"/>
  <c r="O252" i="1"/>
  <c r="W252" i="1"/>
  <c r="Y252" i="1" s="1"/>
  <c r="O244" i="1"/>
  <c r="W244" i="1"/>
  <c r="Y244" i="1" s="1"/>
  <c r="U220" i="1"/>
  <c r="W220" i="1"/>
  <c r="Y220" i="1" s="1"/>
  <c r="O210" i="1"/>
  <c r="W210" i="1"/>
  <c r="Y210" i="1" s="1"/>
  <c r="W209" i="1"/>
  <c r="Y209" i="1" s="1"/>
  <c r="O194" i="1"/>
  <c r="W194" i="1"/>
  <c r="Y194" i="1" s="1"/>
  <c r="O190" i="1"/>
  <c r="W190" i="1"/>
  <c r="Y190" i="1" s="1"/>
  <c r="O186" i="1"/>
  <c r="W186" i="1"/>
  <c r="Y186" i="1" s="1"/>
  <c r="O159" i="1"/>
  <c r="O279" i="1"/>
  <c r="W279" i="1"/>
  <c r="Y279" i="1" s="1"/>
  <c r="O275" i="1"/>
  <c r="W275" i="1"/>
  <c r="Y275" i="1" s="1"/>
  <c r="O266" i="1"/>
  <c r="W266" i="1"/>
  <c r="Y266" i="1" s="1"/>
  <c r="O265" i="1"/>
  <c r="W265" i="1"/>
  <c r="Y265" i="1" s="1"/>
  <c r="O260" i="1"/>
  <c r="W260" i="1"/>
  <c r="Y260" i="1" s="1"/>
  <c r="O259" i="1"/>
  <c r="W259" i="1"/>
  <c r="Y259" i="1" s="1"/>
  <c r="O254" i="1"/>
  <c r="W254" i="1"/>
  <c r="Y254" i="1" s="1"/>
  <c r="O253" i="1"/>
  <c r="W253" i="1"/>
  <c r="Y253" i="1" s="1"/>
  <c r="O246" i="1"/>
  <c r="W246" i="1"/>
  <c r="Y246" i="1" s="1"/>
  <c r="O245" i="1"/>
  <c r="W245" i="1"/>
  <c r="Y245" i="1" s="1"/>
  <c r="O233" i="1"/>
  <c r="W233" i="1"/>
  <c r="Y233" i="1" s="1"/>
  <c r="O217" i="1"/>
  <c r="W217" i="1"/>
  <c r="Y217" i="1" s="1"/>
  <c r="O180" i="1"/>
  <c r="W180" i="1"/>
  <c r="Y180" i="1" s="1"/>
  <c r="O171" i="1"/>
  <c r="W171" i="1"/>
  <c r="Y171" i="1" s="1"/>
  <c r="O167" i="1"/>
  <c r="W167" i="1"/>
  <c r="Y167" i="1" s="1"/>
  <c r="U166" i="1"/>
  <c r="W166" i="1"/>
  <c r="Y166" i="1" s="1"/>
  <c r="O163" i="1"/>
  <c r="W163" i="1"/>
  <c r="Y163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W261" i="1"/>
  <c r="Y261" i="1" s="1"/>
  <c r="O247" i="1"/>
  <c r="W247" i="1"/>
  <c r="Y247" i="1" s="1"/>
  <c r="O206" i="1"/>
  <c r="W206" i="1"/>
  <c r="Y206" i="1" s="1"/>
  <c r="O172" i="1"/>
  <c r="W172" i="1"/>
  <c r="Y172" i="1" s="1"/>
  <c r="O281" i="1"/>
  <c r="W281" i="1"/>
  <c r="Y281" i="1" s="1"/>
  <c r="O277" i="1"/>
  <c r="W277" i="1"/>
  <c r="Y277" i="1" s="1"/>
  <c r="O273" i="1"/>
  <c r="W273" i="1"/>
  <c r="Y273" i="1" s="1"/>
  <c r="O272" i="1"/>
  <c r="W272" i="1"/>
  <c r="Y272" i="1" s="1"/>
  <c r="O271" i="1"/>
  <c r="W271" i="1"/>
  <c r="Y271" i="1" s="1"/>
  <c r="O270" i="1"/>
  <c r="W270" i="1"/>
  <c r="Y270" i="1" s="1"/>
  <c r="O269" i="1"/>
  <c r="W269" i="1"/>
  <c r="Y269" i="1" s="1"/>
  <c r="O263" i="1"/>
  <c r="W263" i="1"/>
  <c r="Y263" i="1" s="1"/>
  <c r="O256" i="1"/>
  <c r="W256" i="1"/>
  <c r="Y256" i="1" s="1"/>
  <c r="O250" i="1"/>
  <c r="W250" i="1"/>
  <c r="Y250" i="1" s="1"/>
  <c r="O249" i="1"/>
  <c r="W249" i="1"/>
  <c r="Y249" i="1" s="1"/>
  <c r="O242" i="1"/>
  <c r="W242" i="1"/>
  <c r="Y242" i="1" s="1"/>
  <c r="O241" i="1"/>
  <c r="W241" i="1"/>
  <c r="Y241" i="1" s="1"/>
  <c r="U231" i="1"/>
  <c r="W231" i="1"/>
  <c r="Y231" i="1" s="1"/>
  <c r="O230" i="1"/>
  <c r="W230" i="1"/>
  <c r="Y230" i="1" s="1"/>
  <c r="O214" i="1"/>
  <c r="W214" i="1"/>
  <c r="Y214" i="1" s="1"/>
  <c r="O183" i="1"/>
  <c r="W183" i="1"/>
  <c r="Y183" i="1" s="1"/>
  <c r="U182" i="1"/>
  <c r="W182" i="1"/>
  <c r="Y182" i="1" s="1"/>
  <c r="O177" i="1"/>
  <c r="W177" i="1"/>
  <c r="Y177" i="1" s="1"/>
  <c r="O176" i="1"/>
  <c r="W176" i="1"/>
  <c r="Y176" i="1" s="1"/>
  <c r="O169" i="1"/>
  <c r="W169" i="1"/>
  <c r="Y169" i="1" s="1"/>
  <c r="O164" i="1"/>
  <c r="W164" i="1"/>
  <c r="Y164" i="1" s="1"/>
  <c r="O157" i="1"/>
  <c r="W157" i="1"/>
  <c r="Y157" i="1" s="1"/>
  <c r="O151" i="1"/>
  <c r="W151" i="1"/>
  <c r="Y151" i="1" s="1"/>
  <c r="R236" i="1"/>
  <c r="S236" i="1"/>
  <c r="U215" i="1"/>
  <c r="U245" i="1"/>
  <c r="U243" i="1"/>
  <c r="U235" i="1"/>
  <c r="R215" i="1"/>
  <c r="S215" i="1"/>
  <c r="U154" i="1"/>
  <c r="U251" i="1"/>
  <c r="U160" i="1"/>
  <c r="U253" i="1"/>
  <c r="U198" i="1"/>
  <c r="O209" i="1"/>
  <c r="U249" i="1"/>
  <c r="U241" i="1"/>
  <c r="U176" i="1"/>
  <c r="N215" i="1"/>
  <c r="AC215" i="1" s="1"/>
  <c r="U162" i="1"/>
  <c r="U214" i="1"/>
  <c r="U206" i="1"/>
  <c r="U190" i="1"/>
  <c r="U287" i="1"/>
  <c r="U247" i="1"/>
  <c r="U222" i="1"/>
  <c r="U178" i="1"/>
  <c r="O299" i="1"/>
  <c r="O295" i="1"/>
  <c r="O225" i="1"/>
  <c r="O168" i="1"/>
  <c r="U168" i="1"/>
  <c r="O291" i="1"/>
  <c r="O220" i="1"/>
  <c r="O212" i="1"/>
  <c r="O156" i="1"/>
  <c r="U156" i="1"/>
  <c r="U237" i="1"/>
  <c r="O237" i="1"/>
  <c r="O228" i="1"/>
  <c r="U228" i="1"/>
  <c r="U223" i="1"/>
  <c r="U212" i="1"/>
  <c r="O204" i="1"/>
  <c r="U204" i="1"/>
  <c r="U196" i="1"/>
  <c r="O188" i="1"/>
  <c r="U188" i="1"/>
  <c r="O184" i="1"/>
  <c r="U184" i="1"/>
  <c r="U301" i="1"/>
  <c r="U279" i="1"/>
  <c r="U200" i="1"/>
  <c r="U192" i="1"/>
  <c r="U269" i="1"/>
  <c r="U267" i="1"/>
  <c r="U265" i="1"/>
  <c r="U263" i="1"/>
  <c r="U261" i="1"/>
  <c r="U259" i="1"/>
  <c r="U257" i="1"/>
  <c r="U255" i="1"/>
  <c r="U239" i="1"/>
  <c r="U202" i="1"/>
  <c r="U194" i="1"/>
  <c r="U186" i="1"/>
  <c r="O300" i="1"/>
  <c r="U300" i="1"/>
  <c r="U294" i="1"/>
  <c r="O294" i="1"/>
  <c r="O292" i="1"/>
  <c r="U292" i="1"/>
  <c r="U290" i="1"/>
  <c r="O290" i="1"/>
  <c r="U298" i="1"/>
  <c r="O298" i="1"/>
  <c r="O296" i="1"/>
  <c r="U296" i="1"/>
  <c r="U281" i="1"/>
  <c r="U277" i="1"/>
  <c r="U273" i="1"/>
  <c r="O236" i="1"/>
  <c r="U236" i="1"/>
  <c r="U234" i="1"/>
  <c r="U229" i="1"/>
  <c r="O229" i="1"/>
  <c r="O224" i="1"/>
  <c r="U224" i="1"/>
  <c r="O219" i="1"/>
  <c r="U219" i="1"/>
  <c r="U205" i="1"/>
  <c r="O205" i="1"/>
  <c r="O158" i="1"/>
  <c r="U158" i="1"/>
  <c r="U299" i="1"/>
  <c r="U295" i="1"/>
  <c r="U291" i="1"/>
  <c r="U288" i="1"/>
  <c r="U286" i="1"/>
  <c r="U284" i="1"/>
  <c r="U282" i="1"/>
  <c r="U280" i="1"/>
  <c r="U278" i="1"/>
  <c r="U276" i="1"/>
  <c r="U274" i="1"/>
  <c r="U272" i="1"/>
  <c r="U270" i="1"/>
  <c r="U268" i="1"/>
  <c r="U266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N225" i="1"/>
  <c r="AC225" i="1" s="1"/>
  <c r="R225" i="1"/>
  <c r="U210" i="1"/>
  <c r="U203" i="1"/>
  <c r="O203" i="1"/>
  <c r="U195" i="1"/>
  <c r="O195" i="1"/>
  <c r="U187" i="1"/>
  <c r="O187" i="1"/>
  <c r="O289" i="1"/>
  <c r="U285" i="1"/>
  <c r="U283" i="1"/>
  <c r="U275" i="1"/>
  <c r="U271" i="1"/>
  <c r="O301" i="1"/>
  <c r="O297" i="1"/>
  <c r="O293" i="1"/>
  <c r="U289" i="1"/>
  <c r="O235" i="1"/>
  <c r="U218" i="1"/>
  <c r="U213" i="1"/>
  <c r="O213" i="1"/>
  <c r="U201" i="1"/>
  <c r="O201" i="1"/>
  <c r="U226" i="1"/>
  <c r="U221" i="1"/>
  <c r="O221" i="1"/>
  <c r="O218" i="1"/>
  <c r="O216" i="1"/>
  <c r="U216" i="1"/>
  <c r="O211" i="1"/>
  <c r="U211" i="1"/>
  <c r="U207" i="1"/>
  <c r="O207" i="1"/>
  <c r="U199" i="1"/>
  <c r="O199" i="1"/>
  <c r="U191" i="1"/>
  <c r="O191" i="1"/>
  <c r="O170" i="1"/>
  <c r="U170" i="1"/>
  <c r="N236" i="1"/>
  <c r="AC236" i="1" s="1"/>
  <c r="O231" i="1"/>
  <c r="O223" i="1"/>
  <c r="O215" i="1"/>
  <c r="O208" i="1"/>
  <c r="U208" i="1"/>
  <c r="O182" i="1"/>
  <c r="O162" i="1"/>
  <c r="U197" i="1"/>
  <c r="U193" i="1"/>
  <c r="O193" i="1"/>
  <c r="U189" i="1"/>
  <c r="O189" i="1"/>
  <c r="U185" i="1"/>
  <c r="O185" i="1"/>
  <c r="O174" i="1"/>
  <c r="O178" i="1"/>
  <c r="O166" i="1"/>
  <c r="O154" i="1"/>
  <c r="U233" i="1"/>
  <c r="U225" i="1"/>
  <c r="U217" i="1"/>
  <c r="U209" i="1"/>
  <c r="U180" i="1"/>
  <c r="U172" i="1"/>
  <c r="U164" i="1"/>
  <c r="U152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G71" i="1"/>
  <c r="G73" i="1"/>
  <c r="G72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B66" i="1"/>
  <c r="B69" i="1"/>
  <c r="B67" i="1"/>
  <c r="B68" i="1"/>
  <c r="C70" i="1"/>
  <c r="C71" i="1"/>
  <c r="C72" i="1"/>
  <c r="C73" i="1"/>
  <c r="C74" i="1"/>
  <c r="C75" i="1"/>
  <c r="C76" i="1"/>
  <c r="C77" i="1"/>
  <c r="C78" i="1"/>
  <c r="C79" i="1"/>
  <c r="C80" i="1"/>
  <c r="C81" i="1"/>
  <c r="K163" i="1" l="1"/>
  <c r="L163" i="1" s="1"/>
  <c r="AB163" i="1"/>
  <c r="K179" i="1"/>
  <c r="L179" i="1" s="1"/>
  <c r="AB179" i="1"/>
  <c r="K195" i="1"/>
  <c r="L195" i="1" s="1"/>
  <c r="AB211" i="1"/>
  <c r="K211" i="1"/>
  <c r="L211" i="1" s="1"/>
  <c r="K233" i="1"/>
  <c r="L233" i="1" s="1"/>
  <c r="AB262" i="1"/>
  <c r="K262" i="1"/>
  <c r="L262" i="1" s="1"/>
  <c r="K286" i="1"/>
  <c r="L286" i="1" s="1"/>
  <c r="K292" i="1"/>
  <c r="L292" i="1" s="1"/>
  <c r="AB162" i="1"/>
  <c r="K162" i="1"/>
  <c r="L162" i="1" s="1"/>
  <c r="AB178" i="1"/>
  <c r="K178" i="1"/>
  <c r="L178" i="1" s="1"/>
  <c r="AB194" i="1"/>
  <c r="K194" i="1"/>
  <c r="L194" i="1" s="1"/>
  <c r="AB210" i="1"/>
  <c r="K210" i="1"/>
  <c r="L210" i="1" s="1"/>
  <c r="K249" i="1"/>
  <c r="L249" i="1" s="1"/>
  <c r="AB265" i="1"/>
  <c r="K265" i="1"/>
  <c r="L265" i="1" s="1"/>
  <c r="K281" i="1"/>
  <c r="L281" i="1" s="1"/>
  <c r="AB297" i="1"/>
  <c r="K297" i="1"/>
  <c r="L297" i="1" s="1"/>
  <c r="K235" i="1"/>
  <c r="L235" i="1" s="1"/>
  <c r="AB260" i="1"/>
  <c r="K260" i="1"/>
  <c r="L260" i="1" s="1"/>
  <c r="K157" i="1"/>
  <c r="L157" i="1" s="1"/>
  <c r="AB173" i="1"/>
  <c r="K173" i="1"/>
  <c r="L173" i="1" s="1"/>
  <c r="K189" i="1"/>
  <c r="L189" i="1" s="1"/>
  <c r="AB205" i="1"/>
  <c r="K205" i="1"/>
  <c r="L205" i="1" s="1"/>
  <c r="AB215" i="1"/>
  <c r="AB218" i="1"/>
  <c r="K218" i="1"/>
  <c r="L218" i="1" s="1"/>
  <c r="K264" i="1"/>
  <c r="L264" i="1" s="1"/>
  <c r="AB156" i="1"/>
  <c r="K156" i="1"/>
  <c r="L156" i="1" s="1"/>
  <c r="AB172" i="1"/>
  <c r="K172" i="1"/>
  <c r="L172" i="1" s="1"/>
  <c r="AB188" i="1"/>
  <c r="K188" i="1"/>
  <c r="L188" i="1" s="1"/>
  <c r="AB204" i="1"/>
  <c r="K204" i="1"/>
  <c r="L204" i="1" s="1"/>
  <c r="AB221" i="1"/>
  <c r="K221" i="1"/>
  <c r="L221" i="1" s="1"/>
  <c r="K230" i="1"/>
  <c r="L230" i="1" s="1"/>
  <c r="AB247" i="1"/>
  <c r="K247" i="1"/>
  <c r="L247" i="1" s="1"/>
  <c r="K263" i="1"/>
  <c r="L263" i="1" s="1"/>
  <c r="K279" i="1"/>
  <c r="L279" i="1" s="1"/>
  <c r="K295" i="1"/>
  <c r="L295" i="1" s="1"/>
  <c r="AB224" i="1"/>
  <c r="K224" i="1"/>
  <c r="L224" i="1" s="1"/>
  <c r="K270" i="1"/>
  <c r="L270" i="1" s="1"/>
  <c r="AB280" i="1"/>
  <c r="K280" i="1"/>
  <c r="L280" i="1" s="1"/>
  <c r="K159" i="1"/>
  <c r="L159" i="1" s="1"/>
  <c r="AB175" i="1"/>
  <c r="K175" i="1"/>
  <c r="L175" i="1" s="1"/>
  <c r="K191" i="1"/>
  <c r="L191" i="1" s="1"/>
  <c r="AB191" i="1"/>
  <c r="AB207" i="1"/>
  <c r="K207" i="1"/>
  <c r="L207" i="1" s="1"/>
  <c r="K229" i="1"/>
  <c r="L229" i="1" s="1"/>
  <c r="AB254" i="1"/>
  <c r="K254" i="1"/>
  <c r="L254" i="1" s="1"/>
  <c r="AB282" i="1"/>
  <c r="K282" i="1"/>
  <c r="L282" i="1" s="1"/>
  <c r="AB288" i="1"/>
  <c r="K288" i="1"/>
  <c r="L288" i="1" s="1"/>
  <c r="K158" i="1"/>
  <c r="L158" i="1" s="1"/>
  <c r="K174" i="1"/>
  <c r="L174" i="1" s="1"/>
  <c r="AB190" i="1"/>
  <c r="K190" i="1"/>
  <c r="L190" i="1" s="1"/>
  <c r="AB206" i="1"/>
  <c r="K206" i="1"/>
  <c r="L206" i="1" s="1"/>
  <c r="K223" i="1"/>
  <c r="L223" i="1" s="1"/>
  <c r="AB245" i="1"/>
  <c r="K245" i="1"/>
  <c r="L245" i="1" s="1"/>
  <c r="K261" i="1"/>
  <c r="L261" i="1" s="1"/>
  <c r="AB277" i="1"/>
  <c r="K277" i="1"/>
  <c r="L277" i="1" s="1"/>
  <c r="K293" i="1"/>
  <c r="L293" i="1" s="1"/>
  <c r="AB231" i="1"/>
  <c r="K231" i="1"/>
  <c r="L231" i="1" s="1"/>
  <c r="K248" i="1"/>
  <c r="L248" i="1" s="1"/>
  <c r="AB153" i="1"/>
  <c r="K153" i="1"/>
  <c r="L153" i="1" s="1"/>
  <c r="K169" i="1"/>
  <c r="L169" i="1" s="1"/>
  <c r="AB185" i="1"/>
  <c r="K185" i="1"/>
  <c r="L185" i="1" s="1"/>
  <c r="K201" i="1"/>
  <c r="L201" i="1" s="1"/>
  <c r="K256" i="1"/>
  <c r="L256" i="1" s="1"/>
  <c r="K152" i="1"/>
  <c r="L152" i="1" s="1"/>
  <c r="AB152" i="1"/>
  <c r="AB168" i="1"/>
  <c r="K168" i="1"/>
  <c r="L168" i="1" s="1"/>
  <c r="K184" i="1"/>
  <c r="L184" i="1" s="1"/>
  <c r="K200" i="1"/>
  <c r="L200" i="1" s="1"/>
  <c r="K217" i="1"/>
  <c r="L217" i="1" s="1"/>
  <c r="AB226" i="1"/>
  <c r="K226" i="1"/>
  <c r="L226" i="1" s="1"/>
  <c r="AB243" i="1"/>
  <c r="K243" i="1"/>
  <c r="L243" i="1" s="1"/>
  <c r="AB259" i="1"/>
  <c r="K259" i="1"/>
  <c r="L259" i="1" s="1"/>
  <c r="K275" i="1"/>
  <c r="L275" i="1" s="1"/>
  <c r="AB291" i="1"/>
  <c r="K291" i="1"/>
  <c r="L291" i="1" s="1"/>
  <c r="AB258" i="1"/>
  <c r="K258" i="1"/>
  <c r="L258" i="1" s="1"/>
  <c r="K298" i="1"/>
  <c r="L298" i="1" s="1"/>
  <c r="K155" i="1"/>
  <c r="L155" i="1" s="1"/>
  <c r="AB155" i="1"/>
  <c r="K171" i="1"/>
  <c r="L171" i="1" s="1"/>
  <c r="K187" i="1"/>
  <c r="L187" i="1" s="1"/>
  <c r="AB203" i="1"/>
  <c r="K203" i="1"/>
  <c r="L203" i="1" s="1"/>
  <c r="K220" i="1"/>
  <c r="L220" i="1" s="1"/>
  <c r="AB250" i="1"/>
  <c r="K250" i="1"/>
  <c r="L250" i="1" s="1"/>
  <c r="AB274" i="1"/>
  <c r="K274" i="1"/>
  <c r="L274" i="1" s="1"/>
  <c r="AB272" i="1"/>
  <c r="K272" i="1"/>
  <c r="L272" i="1" s="1"/>
  <c r="K154" i="1"/>
  <c r="L154" i="1" s="1"/>
  <c r="AB170" i="1"/>
  <c r="K170" i="1"/>
  <c r="L170" i="1" s="1"/>
  <c r="K186" i="1"/>
  <c r="L186" i="1" s="1"/>
  <c r="AB202" i="1"/>
  <c r="K202" i="1"/>
  <c r="L202" i="1" s="1"/>
  <c r="K219" i="1"/>
  <c r="L219" i="1" s="1"/>
  <c r="AB232" i="1"/>
  <c r="K232" i="1"/>
  <c r="L232" i="1" s="1"/>
  <c r="K241" i="1"/>
  <c r="L241" i="1" s="1"/>
  <c r="AB257" i="1"/>
  <c r="K257" i="1"/>
  <c r="L257" i="1" s="1"/>
  <c r="K273" i="1"/>
  <c r="L273" i="1" s="1"/>
  <c r="AB289" i="1"/>
  <c r="K289" i="1"/>
  <c r="L289" i="1" s="1"/>
  <c r="K227" i="1"/>
  <c r="L227" i="1" s="1"/>
  <c r="AB244" i="1"/>
  <c r="K244" i="1"/>
  <c r="L244" i="1" s="1"/>
  <c r="K284" i="1"/>
  <c r="L284" i="1" s="1"/>
  <c r="AB165" i="1"/>
  <c r="K165" i="1"/>
  <c r="L165" i="1" s="1"/>
  <c r="K181" i="1"/>
  <c r="L181" i="1" s="1"/>
  <c r="AB197" i="1"/>
  <c r="K197" i="1"/>
  <c r="L197" i="1" s="1"/>
  <c r="K213" i="1"/>
  <c r="L213" i="1" s="1"/>
  <c r="AB252" i="1"/>
  <c r="K252" i="1"/>
  <c r="L252" i="1" s="1"/>
  <c r="K296" i="1"/>
  <c r="L296" i="1" s="1"/>
  <c r="AB164" i="1"/>
  <c r="K164" i="1"/>
  <c r="L164" i="1" s="1"/>
  <c r="K180" i="1"/>
  <c r="L180" i="1" s="1"/>
  <c r="AB196" i="1"/>
  <c r="K196" i="1"/>
  <c r="L196" i="1" s="1"/>
  <c r="K212" i="1"/>
  <c r="L212" i="1" s="1"/>
  <c r="AB239" i="1"/>
  <c r="K239" i="1"/>
  <c r="L239" i="1" s="1"/>
  <c r="K255" i="1"/>
  <c r="L255" i="1" s="1"/>
  <c r="AB271" i="1"/>
  <c r="K271" i="1"/>
  <c r="L271" i="1" s="1"/>
  <c r="K287" i="1"/>
  <c r="L287" i="1" s="1"/>
  <c r="AB246" i="1"/>
  <c r="K246" i="1"/>
  <c r="L246" i="1" s="1"/>
  <c r="K290" i="1"/>
  <c r="L290" i="1" s="1"/>
  <c r="K151" i="1"/>
  <c r="L151" i="1" s="1"/>
  <c r="AB167" i="1"/>
  <c r="K167" i="1"/>
  <c r="L167" i="1" s="1"/>
  <c r="K183" i="1"/>
  <c r="L183" i="1" s="1"/>
  <c r="K199" i="1"/>
  <c r="L199" i="1" s="1"/>
  <c r="AB216" i="1"/>
  <c r="K216" i="1"/>
  <c r="L216" i="1" s="1"/>
  <c r="K242" i="1"/>
  <c r="L242" i="1" s="1"/>
  <c r="K266" i="1"/>
  <c r="L266" i="1" s="1"/>
  <c r="K294" i="1"/>
  <c r="L294" i="1" s="1"/>
  <c r="AB300" i="1"/>
  <c r="K300" i="1"/>
  <c r="L300" i="1" s="1"/>
  <c r="AB166" i="1"/>
  <c r="K166" i="1"/>
  <c r="L166" i="1" s="1"/>
  <c r="K182" i="1"/>
  <c r="L182" i="1" s="1"/>
  <c r="K198" i="1"/>
  <c r="L198" i="1" s="1"/>
  <c r="AB214" i="1"/>
  <c r="K214" i="1"/>
  <c r="L214" i="1" s="1"/>
  <c r="K228" i="1"/>
  <c r="L228" i="1" s="1"/>
  <c r="AB237" i="1"/>
  <c r="K237" i="1"/>
  <c r="L237" i="1" s="1"/>
  <c r="K253" i="1"/>
  <c r="L253" i="1" s="1"/>
  <c r="AB269" i="1"/>
  <c r="K269" i="1"/>
  <c r="L269" i="1" s="1"/>
  <c r="K285" i="1"/>
  <c r="L285" i="1" s="1"/>
  <c r="AB301" i="1"/>
  <c r="K301" i="1"/>
  <c r="L301" i="1" s="1"/>
  <c r="K240" i="1"/>
  <c r="L240" i="1" s="1"/>
  <c r="AB276" i="1"/>
  <c r="K276" i="1"/>
  <c r="L276" i="1" s="1"/>
  <c r="K161" i="1"/>
  <c r="L161" i="1" s="1"/>
  <c r="AB177" i="1"/>
  <c r="K177" i="1"/>
  <c r="L177" i="1" s="1"/>
  <c r="K193" i="1"/>
  <c r="L193" i="1" s="1"/>
  <c r="AB193" i="1"/>
  <c r="AB209" i="1"/>
  <c r="K209" i="1"/>
  <c r="L209" i="1" s="1"/>
  <c r="AB222" i="1"/>
  <c r="K222" i="1"/>
  <c r="L222" i="1" s="1"/>
  <c r="K268" i="1"/>
  <c r="L268" i="1" s="1"/>
  <c r="K160" i="1"/>
  <c r="L160" i="1" s="1"/>
  <c r="AB176" i="1"/>
  <c r="K176" i="1"/>
  <c r="L176" i="1" s="1"/>
  <c r="K192" i="1"/>
  <c r="L192" i="1" s="1"/>
  <c r="K208" i="1"/>
  <c r="L208" i="1" s="1"/>
  <c r="K234" i="1"/>
  <c r="L234" i="1" s="1"/>
  <c r="AB251" i="1"/>
  <c r="K251" i="1"/>
  <c r="L251" i="1" s="1"/>
  <c r="K267" i="1"/>
  <c r="L267" i="1" s="1"/>
  <c r="AB283" i="1"/>
  <c r="K283" i="1"/>
  <c r="L283" i="1" s="1"/>
  <c r="K299" i="1"/>
  <c r="L299" i="1" s="1"/>
  <c r="AB238" i="1"/>
  <c r="K238" i="1"/>
  <c r="L238" i="1" s="1"/>
  <c r="K278" i="1"/>
  <c r="L278" i="1" s="1"/>
  <c r="AB236" i="1"/>
  <c r="R197" i="1"/>
  <c r="T72" i="1"/>
  <c r="T71" i="1"/>
  <c r="T73" i="1"/>
  <c r="J6" i="5"/>
  <c r="G6" i="5"/>
  <c r="F6" i="5"/>
  <c r="K6" i="5" s="1"/>
  <c r="S299" i="1" l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R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R181" i="1"/>
  <c r="R151" i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R182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2" i="5"/>
  <c r="E2" i="5"/>
  <c r="E3" i="5"/>
  <c r="E4" i="5"/>
  <c r="E5" i="5"/>
  <c r="F3" i="5"/>
  <c r="F4" i="5"/>
  <c r="K4" i="5" s="1"/>
  <c r="F5" i="5"/>
  <c r="F2" i="5"/>
  <c r="G2" i="5"/>
  <c r="G3" i="5"/>
  <c r="G4" i="5"/>
  <c r="Q7" i="5"/>
  <c r="W7" i="5" s="1"/>
  <c r="Y7" i="5"/>
  <c r="Z7" i="5"/>
  <c r="Q8" i="5"/>
  <c r="W8" i="5" s="1"/>
  <c r="Y8" i="5"/>
  <c r="Z8" i="5"/>
  <c r="Q9" i="5"/>
  <c r="T9" i="5" s="1"/>
  <c r="Y9" i="5"/>
  <c r="Z9" i="5"/>
  <c r="Q10" i="5"/>
  <c r="W10" i="5" s="1"/>
  <c r="Y10" i="5"/>
  <c r="Z10" i="5"/>
  <c r="Q11" i="5"/>
  <c r="T11" i="5" s="1"/>
  <c r="Y11" i="5"/>
  <c r="Z11" i="5"/>
  <c r="Q12" i="5"/>
  <c r="W12" i="5" s="1"/>
  <c r="Y12" i="5"/>
  <c r="Z12" i="5"/>
  <c r="Q13" i="5"/>
  <c r="T13" i="5" s="1"/>
  <c r="Y13" i="5"/>
  <c r="Z13" i="5"/>
  <c r="Q14" i="5"/>
  <c r="T14" i="5" s="1"/>
  <c r="U14" i="5" s="1"/>
  <c r="Y14" i="5"/>
  <c r="Z14" i="5"/>
  <c r="Q15" i="5"/>
  <c r="W15" i="5" s="1"/>
  <c r="Y15" i="5"/>
  <c r="Z15" i="5"/>
  <c r="Q16" i="5"/>
  <c r="T16" i="5" s="1"/>
  <c r="Y16" i="5"/>
  <c r="Z16" i="5"/>
  <c r="Y6" i="5"/>
  <c r="Z6" i="5"/>
  <c r="Q6" i="5"/>
  <c r="T6" i="5" s="1"/>
  <c r="U6" i="5" s="1"/>
  <c r="Y3" i="5"/>
  <c r="Z3" i="5"/>
  <c r="Y4" i="5"/>
  <c r="Z4" i="5"/>
  <c r="Y5" i="5"/>
  <c r="Z5" i="5"/>
  <c r="Q3" i="5"/>
  <c r="T3" i="5" s="1"/>
  <c r="U3" i="5" s="1"/>
  <c r="Q4" i="5"/>
  <c r="W4" i="5" s="1"/>
  <c r="Q5" i="5"/>
  <c r="T5" i="5" s="1"/>
  <c r="G5" i="5"/>
  <c r="Z2" i="5"/>
  <c r="Y2" i="5"/>
  <c r="Q2" i="5"/>
  <c r="T2" i="5" s="1"/>
  <c r="R183" i="1" l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V16" i="5"/>
  <c r="U16" i="5"/>
  <c r="W16" i="5"/>
  <c r="H5" i="5"/>
  <c r="K5" i="5"/>
  <c r="T15" i="5"/>
  <c r="V15" i="5" s="1"/>
  <c r="W14" i="5"/>
  <c r="W13" i="5"/>
  <c r="T8" i="5"/>
  <c r="U8" i="5" s="1"/>
  <c r="H4" i="5"/>
  <c r="J4" i="5" s="1"/>
  <c r="H3" i="5"/>
  <c r="J3" i="5" s="1"/>
  <c r="K3" i="5"/>
  <c r="H2" i="5"/>
  <c r="J2" i="5" s="1"/>
  <c r="K2" i="5"/>
  <c r="J5" i="5"/>
  <c r="U15" i="5"/>
  <c r="W5" i="5"/>
  <c r="W6" i="5"/>
  <c r="T10" i="5"/>
  <c r="U10" i="5" s="1"/>
  <c r="T12" i="5"/>
  <c r="V11" i="5"/>
  <c r="U11" i="5"/>
  <c r="W11" i="5"/>
  <c r="V6" i="5"/>
  <c r="T7" i="5"/>
  <c r="W9" i="5"/>
  <c r="V8" i="5"/>
  <c r="U9" i="5"/>
  <c r="V9" i="5"/>
  <c r="U13" i="5"/>
  <c r="V13" i="5"/>
  <c r="V14" i="5"/>
  <c r="W3" i="5"/>
  <c r="V5" i="5"/>
  <c r="U5" i="5"/>
  <c r="T4" i="5"/>
  <c r="U2" i="5"/>
  <c r="V2" i="5"/>
  <c r="W2" i="5"/>
  <c r="V3" i="5"/>
  <c r="B19" i="3"/>
  <c r="B43" i="3" s="1"/>
  <c r="B67" i="3" s="1"/>
  <c r="B91" i="3" s="1"/>
  <c r="B115" i="3" s="1"/>
  <c r="D123" i="3" s="1"/>
  <c r="G91" i="3" l="1"/>
  <c r="F91" i="3"/>
  <c r="V10" i="5"/>
  <c r="V12" i="5"/>
  <c r="U12" i="5"/>
  <c r="V7" i="5"/>
  <c r="U7" i="5"/>
  <c r="V4" i="5"/>
  <c r="U4" i="5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P109" i="1"/>
  <c r="Q109" i="1"/>
  <c r="M103" i="1"/>
  <c r="Q103" i="1"/>
  <c r="P103" i="1"/>
  <c r="M95" i="1"/>
  <c r="Q95" i="1"/>
  <c r="P95" i="1"/>
  <c r="M89" i="1"/>
  <c r="P89" i="1"/>
  <c r="Q89" i="1"/>
  <c r="M85" i="1"/>
  <c r="P85" i="1"/>
  <c r="Q85" i="1"/>
  <c r="M79" i="1"/>
  <c r="Q79" i="1"/>
  <c r="P79" i="1"/>
  <c r="M73" i="1"/>
  <c r="P73" i="1"/>
  <c r="Q73" i="1"/>
  <c r="P69" i="1"/>
  <c r="Q69" i="1"/>
  <c r="M65" i="1"/>
  <c r="P65" i="1"/>
  <c r="Q65" i="1"/>
  <c r="M59" i="1"/>
  <c r="Q59" i="1"/>
  <c r="P59" i="1"/>
  <c r="M55" i="1"/>
  <c r="Q55" i="1"/>
  <c r="P55" i="1"/>
  <c r="M147" i="1"/>
  <c r="Q147" i="1"/>
  <c r="P147" i="1"/>
  <c r="M141" i="1"/>
  <c r="P141" i="1"/>
  <c r="Q141" i="1"/>
  <c r="M137" i="1"/>
  <c r="P137" i="1"/>
  <c r="Q137" i="1"/>
  <c r="M133" i="1"/>
  <c r="P133" i="1"/>
  <c r="Q133" i="1"/>
  <c r="M129" i="1"/>
  <c r="P129" i="1"/>
  <c r="Q129" i="1"/>
  <c r="M125" i="1"/>
  <c r="P125" i="1"/>
  <c r="Q125" i="1"/>
  <c r="M121" i="1"/>
  <c r="P121" i="1"/>
  <c r="Q121" i="1"/>
  <c r="M115" i="1"/>
  <c r="Q115" i="1"/>
  <c r="P115" i="1"/>
  <c r="M150" i="1"/>
  <c r="Q150" i="1"/>
  <c r="P150" i="1"/>
  <c r="M148" i="1"/>
  <c r="Q148" i="1"/>
  <c r="P148" i="1"/>
  <c r="M146" i="1"/>
  <c r="P146" i="1"/>
  <c r="Q146" i="1"/>
  <c r="M144" i="1"/>
  <c r="Q144" i="1"/>
  <c r="P144" i="1"/>
  <c r="M142" i="1"/>
  <c r="Q142" i="1"/>
  <c r="P142" i="1"/>
  <c r="M140" i="1"/>
  <c r="Q140" i="1"/>
  <c r="P140" i="1"/>
  <c r="M138" i="1"/>
  <c r="Q138" i="1"/>
  <c r="P138" i="1"/>
  <c r="M136" i="1"/>
  <c r="Q136" i="1"/>
  <c r="P136" i="1"/>
  <c r="M134" i="1"/>
  <c r="Q134" i="1"/>
  <c r="P134" i="1"/>
  <c r="M132" i="1"/>
  <c r="Q132" i="1"/>
  <c r="P132" i="1"/>
  <c r="M130" i="1"/>
  <c r="P130" i="1"/>
  <c r="Q130" i="1"/>
  <c r="M128" i="1"/>
  <c r="Q128" i="1"/>
  <c r="P128" i="1"/>
  <c r="M126" i="1"/>
  <c r="P126" i="1"/>
  <c r="Q126" i="1"/>
  <c r="M124" i="1"/>
  <c r="Q124" i="1"/>
  <c r="P124" i="1"/>
  <c r="M122" i="1"/>
  <c r="Q122" i="1"/>
  <c r="P122" i="1"/>
  <c r="M120" i="1"/>
  <c r="Q120" i="1"/>
  <c r="P120" i="1"/>
  <c r="Q118" i="1"/>
  <c r="P118" i="1"/>
  <c r="M116" i="1"/>
  <c r="Q116" i="1"/>
  <c r="P116" i="1"/>
  <c r="M111" i="1"/>
  <c r="Q111" i="1"/>
  <c r="P111" i="1"/>
  <c r="M105" i="1"/>
  <c r="P105" i="1"/>
  <c r="Q105" i="1"/>
  <c r="M99" i="1"/>
  <c r="Q99" i="1"/>
  <c r="P99" i="1"/>
  <c r="M91" i="1"/>
  <c r="Q91" i="1"/>
  <c r="P91" i="1"/>
  <c r="M83" i="1"/>
  <c r="Q83" i="1"/>
  <c r="P83" i="1"/>
  <c r="M75" i="1"/>
  <c r="Q75" i="1"/>
  <c r="P75" i="1"/>
  <c r="M61" i="1"/>
  <c r="P61" i="1"/>
  <c r="Q61" i="1"/>
  <c r="M145" i="1"/>
  <c r="P145" i="1"/>
  <c r="Q145" i="1"/>
  <c r="M119" i="1"/>
  <c r="Q119" i="1"/>
  <c r="P119" i="1"/>
  <c r="M113" i="1"/>
  <c r="W113" i="1" s="1"/>
  <c r="Y113" i="1" s="1"/>
  <c r="P113" i="1"/>
  <c r="Q113" i="1"/>
  <c r="M107" i="1"/>
  <c r="Q107" i="1"/>
  <c r="P107" i="1"/>
  <c r="M101" i="1"/>
  <c r="P101" i="1"/>
  <c r="Q101" i="1"/>
  <c r="M97" i="1"/>
  <c r="P97" i="1"/>
  <c r="Q97" i="1"/>
  <c r="M93" i="1"/>
  <c r="P93" i="1"/>
  <c r="Q93" i="1"/>
  <c r="M87" i="1"/>
  <c r="Q87" i="1"/>
  <c r="P87" i="1"/>
  <c r="M81" i="1"/>
  <c r="W81" i="1" s="1"/>
  <c r="Y81" i="1" s="1"/>
  <c r="P81" i="1"/>
  <c r="Q81" i="1"/>
  <c r="M77" i="1"/>
  <c r="P77" i="1"/>
  <c r="Q77" i="1"/>
  <c r="Q71" i="1"/>
  <c r="P71" i="1"/>
  <c r="M67" i="1"/>
  <c r="Q67" i="1"/>
  <c r="P67" i="1"/>
  <c r="Q63" i="1"/>
  <c r="P63" i="1"/>
  <c r="M57" i="1"/>
  <c r="P57" i="1"/>
  <c r="Q57" i="1"/>
  <c r="M149" i="1"/>
  <c r="W149" i="1" s="1"/>
  <c r="Y149" i="1" s="1"/>
  <c r="P149" i="1"/>
  <c r="Q149" i="1"/>
  <c r="Q143" i="1"/>
  <c r="P143" i="1"/>
  <c r="M139" i="1"/>
  <c r="Q139" i="1"/>
  <c r="P139" i="1"/>
  <c r="M135" i="1"/>
  <c r="W135" i="1" s="1"/>
  <c r="Y135" i="1" s="1"/>
  <c r="Q135" i="1"/>
  <c r="P135" i="1"/>
  <c r="M131" i="1"/>
  <c r="Q131" i="1"/>
  <c r="P131" i="1"/>
  <c r="M127" i="1"/>
  <c r="W127" i="1" s="1"/>
  <c r="Y127" i="1" s="1"/>
  <c r="Q127" i="1"/>
  <c r="P127" i="1"/>
  <c r="M123" i="1"/>
  <c r="Q123" i="1"/>
  <c r="P123" i="1"/>
  <c r="P117" i="1"/>
  <c r="Q117" i="1"/>
  <c r="P114" i="1"/>
  <c r="Q114" i="1"/>
  <c r="M112" i="1"/>
  <c r="Q112" i="1"/>
  <c r="P112" i="1"/>
  <c r="M110" i="1"/>
  <c r="P110" i="1"/>
  <c r="Q110" i="1"/>
  <c r="M108" i="1"/>
  <c r="W108" i="1" s="1"/>
  <c r="Y108" i="1" s="1"/>
  <c r="Q108" i="1"/>
  <c r="P108" i="1"/>
  <c r="M106" i="1"/>
  <c r="Q106" i="1"/>
  <c r="P106" i="1"/>
  <c r="M104" i="1"/>
  <c r="Q104" i="1"/>
  <c r="P104" i="1"/>
  <c r="M102" i="1"/>
  <c r="Q102" i="1"/>
  <c r="P102" i="1"/>
  <c r="M100" i="1"/>
  <c r="W100" i="1" s="1"/>
  <c r="Y100" i="1" s="1"/>
  <c r="Q100" i="1"/>
  <c r="P100" i="1"/>
  <c r="M98" i="1"/>
  <c r="Q98" i="1"/>
  <c r="P98" i="1"/>
  <c r="M96" i="1"/>
  <c r="Q96" i="1"/>
  <c r="P96" i="1"/>
  <c r="M94" i="1"/>
  <c r="Q94" i="1"/>
  <c r="P94" i="1"/>
  <c r="M92" i="1"/>
  <c r="Q92" i="1"/>
  <c r="P92" i="1"/>
  <c r="M90" i="1"/>
  <c r="Q90" i="1"/>
  <c r="P90" i="1"/>
  <c r="M88" i="1"/>
  <c r="W88" i="1" s="1"/>
  <c r="Y88" i="1" s="1"/>
  <c r="P88" i="1"/>
  <c r="Q88" i="1"/>
  <c r="M86" i="1"/>
  <c r="Q86" i="1"/>
  <c r="P86" i="1"/>
  <c r="M84" i="1"/>
  <c r="P84" i="1"/>
  <c r="Q84" i="1"/>
  <c r="M82" i="1"/>
  <c r="Q82" i="1"/>
  <c r="P82" i="1"/>
  <c r="M80" i="1"/>
  <c r="P80" i="1"/>
  <c r="Q80" i="1"/>
  <c r="M78" i="1"/>
  <c r="Q78" i="1"/>
  <c r="P78" i="1"/>
  <c r="M76" i="1"/>
  <c r="P76" i="1"/>
  <c r="Q76" i="1"/>
  <c r="Q74" i="1"/>
  <c r="P74" i="1"/>
  <c r="M72" i="1"/>
  <c r="P72" i="1"/>
  <c r="Q72" i="1"/>
  <c r="M70" i="1"/>
  <c r="Q70" i="1"/>
  <c r="P70" i="1"/>
  <c r="M68" i="1"/>
  <c r="P68" i="1"/>
  <c r="Q68" i="1"/>
  <c r="M66" i="1"/>
  <c r="Q66" i="1"/>
  <c r="P66" i="1"/>
  <c r="P64" i="1"/>
  <c r="Q64" i="1"/>
  <c r="Q62" i="1"/>
  <c r="P62" i="1"/>
  <c r="P60" i="1"/>
  <c r="Q60" i="1"/>
  <c r="M58" i="1"/>
  <c r="Q58" i="1"/>
  <c r="P58" i="1"/>
  <c r="P56" i="1"/>
  <c r="Q56" i="1"/>
  <c r="Q54" i="1"/>
  <c r="P54" i="1"/>
  <c r="W145" i="1"/>
  <c r="Y145" i="1" s="1"/>
  <c r="W121" i="1"/>
  <c r="Y121" i="1" s="1"/>
  <c r="W150" i="1"/>
  <c r="Y150" i="1" s="1"/>
  <c r="W146" i="1"/>
  <c r="Y146" i="1" s="1"/>
  <c r="W142" i="1"/>
  <c r="Y142" i="1" s="1"/>
  <c r="W138" i="1"/>
  <c r="Y138" i="1" s="1"/>
  <c r="W134" i="1"/>
  <c r="Y134" i="1" s="1"/>
  <c r="W130" i="1"/>
  <c r="Y130" i="1" s="1"/>
  <c r="W126" i="1"/>
  <c r="Y126" i="1" s="1"/>
  <c r="W112" i="1"/>
  <c r="Y112" i="1" s="1"/>
  <c r="W104" i="1"/>
  <c r="Y104" i="1" s="1"/>
  <c r="W96" i="1"/>
  <c r="Y96" i="1" s="1"/>
  <c r="W94" i="1"/>
  <c r="Y94" i="1" s="1"/>
  <c r="W90" i="1"/>
  <c r="Y90" i="1" s="1"/>
  <c r="W86" i="1"/>
  <c r="Y86" i="1" s="1"/>
  <c r="W76" i="1"/>
  <c r="Y76" i="1" s="1"/>
  <c r="W68" i="1"/>
  <c r="Y68" i="1" s="1"/>
  <c r="W66" i="1"/>
  <c r="Y66" i="1" s="1"/>
  <c r="W141" i="1"/>
  <c r="Y141" i="1" s="1"/>
  <c r="W131" i="1"/>
  <c r="Y131" i="1" s="1"/>
  <c r="W123" i="1"/>
  <c r="Y123" i="1" s="1"/>
  <c r="W109" i="1"/>
  <c r="Y109" i="1" s="1"/>
  <c r="W105" i="1"/>
  <c r="Y105" i="1" s="1"/>
  <c r="W103" i="1"/>
  <c r="Y103" i="1" s="1"/>
  <c r="W99" i="1"/>
  <c r="Y99" i="1" s="1"/>
  <c r="W95" i="1"/>
  <c r="Y95" i="1" s="1"/>
  <c r="W91" i="1"/>
  <c r="Y91" i="1" s="1"/>
  <c r="W87" i="1"/>
  <c r="Y87" i="1" s="1"/>
  <c r="W79" i="1"/>
  <c r="Y79" i="1" s="1"/>
  <c r="W65" i="1"/>
  <c r="Y65" i="1" s="1"/>
  <c r="W61" i="1"/>
  <c r="Y61" i="1" s="1"/>
  <c r="W59" i="1"/>
  <c r="Y59" i="1" s="1"/>
  <c r="W57" i="1"/>
  <c r="Y57" i="1" s="1"/>
  <c r="W55" i="1"/>
  <c r="Y55" i="1" s="1"/>
  <c r="W139" i="1"/>
  <c r="Y139" i="1" s="1"/>
  <c r="W119" i="1"/>
  <c r="Y119" i="1" s="1"/>
  <c r="W111" i="1"/>
  <c r="Y111" i="1" s="1"/>
  <c r="W107" i="1"/>
  <c r="Y107" i="1" s="1"/>
  <c r="W97" i="1"/>
  <c r="Y97" i="1" s="1"/>
  <c r="W93" i="1"/>
  <c r="Y93" i="1" s="1"/>
  <c r="W89" i="1"/>
  <c r="Y89" i="1" s="1"/>
  <c r="W85" i="1"/>
  <c r="Y85" i="1" s="1"/>
  <c r="W77" i="1"/>
  <c r="Y77" i="1" s="1"/>
  <c r="W147" i="1"/>
  <c r="Y147" i="1" s="1"/>
  <c r="W137" i="1"/>
  <c r="Y137" i="1" s="1"/>
  <c r="W133" i="1"/>
  <c r="Y133" i="1" s="1"/>
  <c r="W125" i="1"/>
  <c r="Y125" i="1" s="1"/>
  <c r="W115" i="1"/>
  <c r="Y115" i="1" s="1"/>
  <c r="W148" i="1"/>
  <c r="Y148" i="1" s="1"/>
  <c r="W144" i="1"/>
  <c r="Y144" i="1" s="1"/>
  <c r="W140" i="1"/>
  <c r="Y140" i="1" s="1"/>
  <c r="W136" i="1"/>
  <c r="Y136" i="1" s="1"/>
  <c r="W132" i="1"/>
  <c r="Y132" i="1" s="1"/>
  <c r="W128" i="1"/>
  <c r="Y128" i="1" s="1"/>
  <c r="W124" i="1"/>
  <c r="Y124" i="1" s="1"/>
  <c r="W122" i="1"/>
  <c r="Y122" i="1" s="1"/>
  <c r="W116" i="1"/>
  <c r="Y116" i="1" s="1"/>
  <c r="W110" i="1"/>
  <c r="Y110" i="1" s="1"/>
  <c r="W106" i="1"/>
  <c r="Y106" i="1" s="1"/>
  <c r="W102" i="1"/>
  <c r="Y102" i="1" s="1"/>
  <c r="W98" i="1"/>
  <c r="Y98" i="1" s="1"/>
  <c r="W92" i="1"/>
  <c r="Y92" i="1" s="1"/>
  <c r="W80" i="1"/>
  <c r="Y80" i="1" s="1"/>
  <c r="W58" i="1"/>
  <c r="Y58" i="1" s="1"/>
  <c r="W120" i="1"/>
  <c r="Y120" i="1" s="1"/>
  <c r="W78" i="1"/>
  <c r="Y78" i="1" s="1"/>
  <c r="W82" i="1"/>
  <c r="Y82" i="1" s="1"/>
  <c r="W83" i="1"/>
  <c r="Y83" i="1" s="1"/>
  <c r="W84" i="1"/>
  <c r="Y84" i="1" s="1"/>
  <c r="U72" i="1"/>
  <c r="W72" i="1"/>
  <c r="Y72" i="1" s="1"/>
  <c r="U70" i="1"/>
  <c r="W70" i="1"/>
  <c r="Y70" i="1" s="1"/>
  <c r="U129" i="1"/>
  <c r="W129" i="1"/>
  <c r="Y129" i="1" s="1"/>
  <c r="W75" i="1"/>
  <c r="Y75" i="1" s="1"/>
  <c r="U73" i="1"/>
  <c r="W73" i="1"/>
  <c r="Y73" i="1" s="1"/>
  <c r="W67" i="1"/>
  <c r="Y67" i="1" s="1"/>
  <c r="U101" i="1"/>
  <c r="W101" i="1"/>
  <c r="Y101" i="1" s="1"/>
  <c r="C91" i="3"/>
  <c r="U150" i="1"/>
  <c r="U120" i="1"/>
  <c r="U112" i="1"/>
  <c r="U106" i="1"/>
  <c r="U149" i="1"/>
  <c r="U147" i="1"/>
  <c r="U145" i="1"/>
  <c r="U141" i="1"/>
  <c r="U139" i="1"/>
  <c r="U137" i="1"/>
  <c r="U135" i="1"/>
  <c r="U133" i="1"/>
  <c r="U131" i="1"/>
  <c r="U127" i="1"/>
  <c r="U125" i="1"/>
  <c r="U123" i="1"/>
  <c r="U121" i="1"/>
  <c r="U119" i="1"/>
  <c r="U115" i="1"/>
  <c r="U113" i="1"/>
  <c r="U111" i="1"/>
  <c r="U109" i="1"/>
  <c r="U107" i="1"/>
  <c r="U105" i="1"/>
  <c r="U103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67" i="1"/>
  <c r="U65" i="1"/>
  <c r="U61" i="1"/>
  <c r="U59" i="1"/>
  <c r="U57" i="1"/>
  <c r="U55" i="1"/>
  <c r="U148" i="1"/>
  <c r="U146" i="1"/>
  <c r="U144" i="1"/>
  <c r="U142" i="1"/>
  <c r="U140" i="1"/>
  <c r="U138" i="1"/>
  <c r="U136" i="1"/>
  <c r="U134" i="1"/>
  <c r="U132" i="1"/>
  <c r="U130" i="1"/>
  <c r="U128" i="1"/>
  <c r="U126" i="1"/>
  <c r="U124" i="1"/>
  <c r="U122" i="1"/>
  <c r="U116" i="1"/>
  <c r="U110" i="1"/>
  <c r="U108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68" i="1"/>
  <c r="U66" i="1"/>
  <c r="U5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1" i="1"/>
  <c r="O133" i="1"/>
  <c r="O144" i="1"/>
  <c r="O127" i="1"/>
  <c r="O131" i="1"/>
  <c r="O142" i="1"/>
  <c r="O121" i="1"/>
  <c r="O123" i="1"/>
  <c r="O137" i="1"/>
  <c r="O140" i="1"/>
  <c r="O138" i="1"/>
  <c r="O135" i="1"/>
  <c r="O125" i="1"/>
  <c r="O68" i="1"/>
  <c r="O129" i="1"/>
  <c r="O139" i="1"/>
  <c r="O149" i="1"/>
  <c r="O150" i="1"/>
  <c r="O146" i="1"/>
  <c r="O147" i="1"/>
  <c r="O145" i="1"/>
  <c r="O148" i="1"/>
  <c r="O124" i="1"/>
  <c r="O136" i="1"/>
  <c r="O134" i="1"/>
  <c r="O130" i="1"/>
  <c r="O122" i="1"/>
  <c r="O128" i="1"/>
  <c r="O120" i="1"/>
  <c r="O132" i="1"/>
  <c r="O126" i="1"/>
  <c r="O61" i="1"/>
  <c r="O59" i="1"/>
  <c r="O55" i="1"/>
  <c r="O58" i="1"/>
  <c r="O57" i="1"/>
  <c r="K69" i="1" l="1"/>
  <c r="L69" i="1" s="1"/>
  <c r="K117" i="1"/>
  <c r="L117" i="1" s="1"/>
  <c r="AB56" i="1"/>
  <c r="K56" i="1"/>
  <c r="L56" i="1" s="1"/>
  <c r="AB114" i="1"/>
  <c r="K114" i="1"/>
  <c r="L114" i="1" s="1"/>
  <c r="K60" i="1"/>
  <c r="L60" i="1" s="1"/>
  <c r="K63" i="1"/>
  <c r="L63" i="1" s="1"/>
  <c r="K58" i="1"/>
  <c r="L58" i="1" s="1"/>
  <c r="AB68" i="1"/>
  <c r="K68" i="1"/>
  <c r="L68" i="1" s="1"/>
  <c r="K82" i="1"/>
  <c r="L82" i="1" s="1"/>
  <c r="K90" i="1"/>
  <c r="L90" i="1" s="1"/>
  <c r="K98" i="1"/>
  <c r="L98" i="1" s="1"/>
  <c r="AB106" i="1"/>
  <c r="K106" i="1"/>
  <c r="L106" i="1" s="1"/>
  <c r="K123" i="1"/>
  <c r="L123" i="1" s="1"/>
  <c r="AB123" i="1"/>
  <c r="K139" i="1"/>
  <c r="L139" i="1" s="1"/>
  <c r="AB139" i="1"/>
  <c r="AB57" i="1"/>
  <c r="K57" i="1"/>
  <c r="L57" i="1" s="1"/>
  <c r="AB87" i="1"/>
  <c r="K87" i="1"/>
  <c r="L87" i="1" s="1"/>
  <c r="K107" i="1"/>
  <c r="L107" i="1" s="1"/>
  <c r="AB107" i="1"/>
  <c r="K61" i="1"/>
  <c r="L61" i="1" s="1"/>
  <c r="K99" i="1"/>
  <c r="L99" i="1" s="1"/>
  <c r="AB124" i="1"/>
  <c r="K124" i="1"/>
  <c r="L124" i="1" s="1"/>
  <c r="K132" i="1"/>
  <c r="L132" i="1" s="1"/>
  <c r="K140" i="1"/>
  <c r="L140" i="1" s="1"/>
  <c r="K148" i="1"/>
  <c r="L148" i="1" s="1"/>
  <c r="AB125" i="1"/>
  <c r="K125" i="1"/>
  <c r="L125" i="1" s="1"/>
  <c r="K141" i="1"/>
  <c r="L141" i="1" s="1"/>
  <c r="K65" i="1"/>
  <c r="L65" i="1" s="1"/>
  <c r="K79" i="1"/>
  <c r="L79" i="1" s="1"/>
  <c r="AB103" i="1"/>
  <c r="K103" i="1"/>
  <c r="L103" i="1" s="1"/>
  <c r="D3" i="3"/>
  <c r="AB62" i="1"/>
  <c r="AC62" i="1"/>
  <c r="K62" i="1"/>
  <c r="L62" i="1" s="1"/>
  <c r="K66" i="1"/>
  <c r="L66" i="1" s="1"/>
  <c r="AB80" i="1"/>
  <c r="K80" i="1"/>
  <c r="L80" i="1" s="1"/>
  <c r="AB88" i="1"/>
  <c r="K88" i="1"/>
  <c r="L88" i="1" s="1"/>
  <c r="AB96" i="1"/>
  <c r="K96" i="1"/>
  <c r="L96" i="1" s="1"/>
  <c r="K104" i="1"/>
  <c r="L104" i="1" s="1"/>
  <c r="D4" i="3"/>
  <c r="K112" i="1"/>
  <c r="L112" i="1" s="1"/>
  <c r="AB135" i="1"/>
  <c r="K135" i="1"/>
  <c r="L135" i="1" s="1"/>
  <c r="K149" i="1"/>
  <c r="L149" i="1" s="1"/>
  <c r="AB67" i="1"/>
  <c r="K67" i="1"/>
  <c r="L67" i="1" s="1"/>
  <c r="K81" i="1"/>
  <c r="L81" i="1" s="1"/>
  <c r="AB101" i="1"/>
  <c r="K101" i="1"/>
  <c r="L101" i="1" s="1"/>
  <c r="K145" i="1"/>
  <c r="L145" i="1" s="1"/>
  <c r="AB91" i="1"/>
  <c r="K91" i="1"/>
  <c r="L91" i="1" s="1"/>
  <c r="AB116" i="1"/>
  <c r="K116" i="1"/>
  <c r="L116" i="1" s="1"/>
  <c r="AB122" i="1"/>
  <c r="K122" i="1"/>
  <c r="L122" i="1" s="1"/>
  <c r="K130" i="1"/>
  <c r="L130" i="1" s="1"/>
  <c r="AB138" i="1"/>
  <c r="K138" i="1"/>
  <c r="L138" i="1" s="1"/>
  <c r="K146" i="1"/>
  <c r="L146" i="1" s="1"/>
  <c r="AB121" i="1"/>
  <c r="K121" i="1"/>
  <c r="L121" i="1" s="1"/>
  <c r="K137" i="1"/>
  <c r="L137" i="1" s="1"/>
  <c r="AB59" i="1"/>
  <c r="K59" i="1"/>
  <c r="L59" i="1" s="1"/>
  <c r="K73" i="1"/>
  <c r="L73" i="1" s="1"/>
  <c r="AB95" i="1"/>
  <c r="K95" i="1"/>
  <c r="L95" i="1" s="1"/>
  <c r="AC74" i="1"/>
  <c r="K74" i="1"/>
  <c r="L74" i="1" s="1"/>
  <c r="K54" i="1"/>
  <c r="L54" i="1" s="1"/>
  <c r="K64" i="1"/>
  <c r="L64" i="1" s="1"/>
  <c r="AB71" i="1"/>
  <c r="K71" i="1"/>
  <c r="L71" i="1" s="1"/>
  <c r="AB72" i="1"/>
  <c r="K72" i="1"/>
  <c r="L72" i="1" s="1"/>
  <c r="K78" i="1"/>
  <c r="L78" i="1" s="1"/>
  <c r="K86" i="1"/>
  <c r="L86" i="1" s="1"/>
  <c r="AB86" i="1"/>
  <c r="K94" i="1"/>
  <c r="L94" i="1" s="1"/>
  <c r="D27" i="3"/>
  <c r="D43" i="3" s="1"/>
  <c r="AB102" i="1"/>
  <c r="K102" i="1"/>
  <c r="L102" i="1" s="1"/>
  <c r="K110" i="1"/>
  <c r="L110" i="1" s="1"/>
  <c r="AB110" i="1"/>
  <c r="K131" i="1"/>
  <c r="L131" i="1" s="1"/>
  <c r="K77" i="1"/>
  <c r="L77" i="1" s="1"/>
  <c r="AB97" i="1"/>
  <c r="K97" i="1"/>
  <c r="L97" i="1" s="1"/>
  <c r="K119" i="1"/>
  <c r="L119" i="1" s="1"/>
  <c r="AB83" i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AB55" i="1"/>
  <c r="K55" i="1"/>
  <c r="L55" i="1" s="1"/>
  <c r="K89" i="1"/>
  <c r="L89" i="1" s="1"/>
  <c r="K118" i="1"/>
  <c r="L118" i="1" s="1"/>
  <c r="AC143" i="1"/>
  <c r="K143" i="1"/>
  <c r="L143" i="1" s="1"/>
  <c r="AB70" i="1"/>
  <c r="K70" i="1"/>
  <c r="L70" i="1" s="1"/>
  <c r="K76" i="1"/>
  <c r="L76" i="1" s="1"/>
  <c r="AB84" i="1"/>
  <c r="K84" i="1"/>
  <c r="L84" i="1" s="1"/>
  <c r="AB92" i="1"/>
  <c r="K92" i="1"/>
  <c r="L92" i="1" s="1"/>
  <c r="K100" i="1"/>
  <c r="L100" i="1" s="1"/>
  <c r="K108" i="1"/>
  <c r="L108" i="1" s="1"/>
  <c r="AB127" i="1"/>
  <c r="K127" i="1"/>
  <c r="L127" i="1" s="1"/>
  <c r="AB93" i="1"/>
  <c r="K93" i="1"/>
  <c r="L93" i="1" s="1"/>
  <c r="AB113" i="1"/>
  <c r="K113" i="1"/>
  <c r="L113" i="1" s="1"/>
  <c r="K75" i="1"/>
  <c r="L75" i="1" s="1"/>
  <c r="AB105" i="1"/>
  <c r="K105" i="1"/>
  <c r="L105" i="1" s="1"/>
  <c r="K126" i="1"/>
  <c r="L126" i="1" s="1"/>
  <c r="AB134" i="1"/>
  <c r="K134" i="1"/>
  <c r="L134" i="1" s="1"/>
  <c r="K142" i="1"/>
  <c r="L142" i="1" s="1"/>
  <c r="AB142" i="1"/>
  <c r="K150" i="1"/>
  <c r="L150" i="1" s="1"/>
  <c r="K129" i="1"/>
  <c r="L129" i="1" s="1"/>
  <c r="K147" i="1"/>
  <c r="L147" i="1" s="1"/>
  <c r="AB147" i="1"/>
  <c r="K85" i="1"/>
  <c r="L85" i="1" s="1"/>
  <c r="AB109" i="1"/>
  <c r="K109" i="1"/>
  <c r="L109" i="1" s="1"/>
  <c r="W117" i="1"/>
  <c r="Y117" i="1" s="1"/>
  <c r="O60" i="1"/>
  <c r="W54" i="1"/>
  <c r="Y54" i="1" s="1"/>
  <c r="W143" i="1"/>
  <c r="Y143" i="1" s="1"/>
  <c r="W71" i="1"/>
  <c r="Y71" i="1" s="1"/>
  <c r="N71" i="1"/>
  <c r="AC71" i="1" s="1"/>
  <c r="W118" i="1"/>
  <c r="Y118" i="1" s="1"/>
  <c r="O119" i="1"/>
  <c r="S114" i="1"/>
  <c r="Z114" i="1"/>
  <c r="N62" i="1"/>
  <c r="W62" i="1"/>
  <c r="Y62" i="1" s="1"/>
  <c r="O69" i="1"/>
  <c r="W69" i="1"/>
  <c r="Y69" i="1" s="1"/>
  <c r="U74" i="1"/>
  <c r="W74" i="1"/>
  <c r="Y74" i="1" s="1"/>
  <c r="N64" i="1"/>
  <c r="AC64" i="1" s="1"/>
  <c r="W64" i="1"/>
  <c r="Y64" i="1" s="1"/>
  <c r="N56" i="1"/>
  <c r="AC56" i="1" s="1"/>
  <c r="W56" i="1"/>
  <c r="Y56" i="1" s="1"/>
  <c r="U114" i="1"/>
  <c r="W114" i="1"/>
  <c r="Y114" i="1" s="1"/>
  <c r="N60" i="1"/>
  <c r="AC60" i="1" s="1"/>
  <c r="W60" i="1"/>
  <c r="Y60" i="1" s="1"/>
  <c r="N63" i="1"/>
  <c r="O63" i="1" s="1"/>
  <c r="W63" i="1"/>
  <c r="Y63" i="1" s="1"/>
  <c r="E91" i="3"/>
  <c r="N69" i="1"/>
  <c r="R69" i="1" s="1"/>
  <c r="O110" i="1"/>
  <c r="N74" i="1"/>
  <c r="R74" i="1" s="1"/>
  <c r="O112" i="1"/>
  <c r="O62" i="1"/>
  <c r="U71" i="1"/>
  <c r="D91" i="3"/>
  <c r="O89" i="1"/>
  <c r="O111" i="1"/>
  <c r="O113" i="1"/>
  <c r="N114" i="1"/>
  <c r="O114" i="1" s="1"/>
  <c r="O109" i="1"/>
  <c r="O108" i="1"/>
  <c r="O103" i="1"/>
  <c r="O107" i="1"/>
  <c r="O106" i="1"/>
  <c r="O92" i="1"/>
  <c r="O90" i="1"/>
  <c r="R87" i="1"/>
  <c r="O85" i="1"/>
  <c r="O86" i="1"/>
  <c r="U62" i="1"/>
  <c r="N143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N118" i="1"/>
  <c r="AC118" i="1" s="1"/>
  <c r="O56" i="1"/>
  <c r="R62" i="1"/>
  <c r="R71" i="1"/>
  <c r="R127" i="1"/>
  <c r="R129" i="1"/>
  <c r="R105" i="1"/>
  <c r="O143" i="1"/>
  <c r="C67" i="3"/>
  <c r="D67" i="3"/>
  <c r="O67" i="1"/>
  <c r="O115" i="1"/>
  <c r="O116" i="1"/>
  <c r="O66" i="1"/>
  <c r="Z89" i="1" l="1"/>
  <c r="S89" i="1"/>
  <c r="N89" i="1"/>
  <c r="S131" i="1"/>
  <c r="Z131" i="1"/>
  <c r="N131" i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R55" i="1"/>
  <c r="N55" i="1"/>
  <c r="AC55" i="1" s="1"/>
  <c r="S55" i="1"/>
  <c r="AB133" i="1"/>
  <c r="AB128" i="1"/>
  <c r="Z83" i="1"/>
  <c r="S83" i="1"/>
  <c r="N83" i="1"/>
  <c r="AB119" i="1"/>
  <c r="AB131" i="1"/>
  <c r="N110" i="1"/>
  <c r="S110" i="1"/>
  <c r="Z110" i="1"/>
  <c r="AB94" i="1"/>
  <c r="N78" i="1"/>
  <c r="Z78" i="1"/>
  <c r="S78" i="1"/>
  <c r="N72" i="1"/>
  <c r="S72" i="1"/>
  <c r="Z72" i="1"/>
  <c r="AB54" i="1"/>
  <c r="AB74" i="1"/>
  <c r="N59" i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C4" i="3"/>
  <c r="S104" i="1"/>
  <c r="Z104" i="1"/>
  <c r="N104" i="1"/>
  <c r="N66" i="1"/>
  <c r="S66" i="1"/>
  <c r="Z66" i="1"/>
  <c r="Z141" i="1"/>
  <c r="S141" i="1"/>
  <c r="N141" i="1"/>
  <c r="AC141" i="1" s="1"/>
  <c r="R141" i="1"/>
  <c r="S132" i="1"/>
  <c r="Z132" i="1"/>
  <c r="N132" i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Z111" i="1"/>
  <c r="S73" i="1"/>
  <c r="Z73" i="1"/>
  <c r="N73" i="1"/>
  <c r="N54" i="1"/>
  <c r="AC54" i="1" s="1"/>
  <c r="S109" i="1"/>
  <c r="Z109" i="1"/>
  <c r="N109" i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C127" i="1" s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AC129" i="1" s="1"/>
  <c r="Z129" i="1"/>
  <c r="Z150" i="1"/>
  <c r="N150" i="1"/>
  <c r="S150" i="1"/>
  <c r="S126" i="1"/>
  <c r="Z126" i="1"/>
  <c r="N126" i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S133" i="1"/>
  <c r="S115" i="1"/>
  <c r="N115" i="1"/>
  <c r="Z115" i="1"/>
  <c r="AB144" i="1"/>
  <c r="Z128" i="1"/>
  <c r="S128" i="1"/>
  <c r="N128" i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R57" i="1"/>
  <c r="N57" i="1"/>
  <c r="AC57" i="1" s="1"/>
  <c r="Z139" i="1"/>
  <c r="S139" i="1"/>
  <c r="N139" i="1"/>
  <c r="Z98" i="1"/>
  <c r="S98" i="1"/>
  <c r="N98" i="1"/>
  <c r="AB90" i="1"/>
  <c r="Z58" i="1"/>
  <c r="R58" i="1"/>
  <c r="S58" i="1"/>
  <c r="N58" i="1"/>
  <c r="AC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R61" i="1" l="1"/>
  <c r="AC61" i="1"/>
  <c r="M53" i="1"/>
  <c r="U53" i="1" s="1"/>
  <c r="P53" i="1"/>
  <c r="Q53" i="1"/>
  <c r="M51" i="1"/>
  <c r="Q51" i="1"/>
  <c r="P51" i="1"/>
  <c r="M49" i="1"/>
  <c r="P49" i="1"/>
  <c r="Q49" i="1"/>
  <c r="M47" i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E19" i="3" s="1"/>
  <c r="B20" i="3" s="1"/>
  <c r="B23" i="3" s="1"/>
  <c r="B24" i="3" s="1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P52" i="1"/>
  <c r="Q52" i="1"/>
  <c r="M50" i="1"/>
  <c r="Q50" i="1"/>
  <c r="P50" i="1"/>
  <c r="M48" i="1"/>
  <c r="P48" i="1"/>
  <c r="Q48" i="1"/>
  <c r="M46" i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B44" i="3" s="1"/>
  <c r="B46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W48" i="1"/>
  <c r="Y48" i="1" s="1"/>
  <c r="W46" i="1"/>
  <c r="Y46" i="1" s="1"/>
  <c r="B45" i="3"/>
  <c r="U50" i="1"/>
  <c r="U48" i="1"/>
  <c r="U52" i="1"/>
  <c r="U46" i="1"/>
  <c r="U51" i="1"/>
  <c r="U49" i="1"/>
  <c r="U47" i="1"/>
  <c r="O46" i="1"/>
  <c r="O47" i="1"/>
  <c r="O50" i="1"/>
  <c r="O49" i="1"/>
  <c r="O51" i="1"/>
  <c r="O4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M42" i="1" l="1"/>
  <c r="Q42" i="1"/>
  <c r="P42" i="1"/>
  <c r="M38" i="1"/>
  <c r="Q38" i="1"/>
  <c r="P38" i="1"/>
  <c r="M32" i="1"/>
  <c r="P32" i="1"/>
  <c r="Q32" i="1"/>
  <c r="M26" i="1"/>
  <c r="Q26" i="1"/>
  <c r="P26" i="1"/>
  <c r="M20" i="1"/>
  <c r="P20" i="1"/>
  <c r="Q20" i="1"/>
  <c r="M14" i="1"/>
  <c r="Q14" i="1"/>
  <c r="P14" i="1"/>
  <c r="M10" i="1"/>
  <c r="W10" i="1" s="1"/>
  <c r="Y10" i="1" s="1"/>
  <c r="Q10" i="1"/>
  <c r="P10" i="1"/>
  <c r="M6" i="1"/>
  <c r="Q6" i="1"/>
  <c r="P6" i="1"/>
  <c r="K52" i="1"/>
  <c r="L52" i="1" s="1"/>
  <c r="M45" i="1"/>
  <c r="P45" i="1"/>
  <c r="Q45" i="1"/>
  <c r="P41" i="1"/>
  <c r="Q41" i="1"/>
  <c r="M37" i="1"/>
  <c r="P37" i="1"/>
  <c r="Q37" i="1"/>
  <c r="M33" i="1"/>
  <c r="P33" i="1"/>
  <c r="Q33" i="1"/>
  <c r="M29" i="1"/>
  <c r="O29" i="1" s="1"/>
  <c r="P29" i="1"/>
  <c r="Q29" i="1"/>
  <c r="M25" i="1"/>
  <c r="P25" i="1"/>
  <c r="Q25" i="1"/>
  <c r="M21" i="1"/>
  <c r="P21" i="1"/>
  <c r="Q21" i="1"/>
  <c r="M17" i="1"/>
  <c r="P17" i="1"/>
  <c r="Q17" i="1"/>
  <c r="M13" i="1"/>
  <c r="U13" i="1" s="1"/>
  <c r="P13" i="1"/>
  <c r="Q13" i="1"/>
  <c r="M9" i="1"/>
  <c r="P9" i="1"/>
  <c r="Q9" i="1"/>
  <c r="M5" i="1"/>
  <c r="P5" i="1"/>
  <c r="Q5" i="1"/>
  <c r="O53" i="1"/>
  <c r="M2" i="1"/>
  <c r="Q2" i="1"/>
  <c r="P2" i="1"/>
  <c r="O52" i="1"/>
  <c r="B22" i="3"/>
  <c r="AB46" i="1"/>
  <c r="K46" i="1"/>
  <c r="L46" i="1" s="1"/>
  <c r="K47" i="1"/>
  <c r="L47" i="1" s="1"/>
  <c r="M28" i="1"/>
  <c r="P28" i="1"/>
  <c r="Q28" i="1"/>
  <c r="M40" i="1"/>
  <c r="P40" i="1"/>
  <c r="Q40" i="1"/>
  <c r="M34" i="1"/>
  <c r="Q34" i="1"/>
  <c r="P34" i="1"/>
  <c r="M22" i="1"/>
  <c r="Q22" i="1"/>
  <c r="P22" i="1"/>
  <c r="P16" i="1"/>
  <c r="Q16" i="1"/>
  <c r="M8" i="1"/>
  <c r="P8" i="1"/>
  <c r="Q8" i="1"/>
  <c r="K53" i="1"/>
  <c r="L53" i="1" s="1"/>
  <c r="W52" i="1"/>
  <c r="Y52" i="1" s="1"/>
  <c r="W53" i="1"/>
  <c r="Y53" i="1" s="1"/>
  <c r="AB50" i="1"/>
  <c r="K50" i="1"/>
  <c r="L50" i="1" s="1"/>
  <c r="K51" i="1"/>
  <c r="L51" i="1" s="1"/>
  <c r="M44" i="1"/>
  <c r="P44" i="1"/>
  <c r="Q44" i="1"/>
  <c r="M36" i="1"/>
  <c r="W36" i="1" s="1"/>
  <c r="Y36" i="1" s="1"/>
  <c r="P36" i="1"/>
  <c r="Q36" i="1"/>
  <c r="M30" i="1"/>
  <c r="Q30" i="1"/>
  <c r="P30" i="1"/>
  <c r="M24" i="1"/>
  <c r="P24" i="1"/>
  <c r="Q24" i="1"/>
  <c r="M18" i="1"/>
  <c r="Q18" i="1"/>
  <c r="P18" i="1"/>
  <c r="M12" i="1"/>
  <c r="P12" i="1"/>
  <c r="Q12" i="1"/>
  <c r="M4" i="1"/>
  <c r="P4" i="1"/>
  <c r="Q4" i="1"/>
  <c r="M43" i="1"/>
  <c r="Q43" i="1"/>
  <c r="P43" i="1"/>
  <c r="M39" i="1"/>
  <c r="Q39" i="1"/>
  <c r="P39" i="1"/>
  <c r="M35" i="1"/>
  <c r="W35" i="1" s="1"/>
  <c r="Y35" i="1" s="1"/>
  <c r="Q35" i="1"/>
  <c r="P35" i="1"/>
  <c r="M31" i="1"/>
  <c r="Q31" i="1"/>
  <c r="P31" i="1"/>
  <c r="M27" i="1"/>
  <c r="Q27" i="1"/>
  <c r="P27" i="1"/>
  <c r="M23" i="1"/>
  <c r="Q23" i="1"/>
  <c r="P23" i="1"/>
  <c r="M19" i="1"/>
  <c r="W19" i="1" s="1"/>
  <c r="Y19" i="1" s="1"/>
  <c r="Q19" i="1"/>
  <c r="P19" i="1"/>
  <c r="M15" i="1"/>
  <c r="Q15" i="1"/>
  <c r="P15" i="1"/>
  <c r="M11" i="1"/>
  <c r="Q11" i="1"/>
  <c r="P11" i="1"/>
  <c r="M7" i="1"/>
  <c r="Q7" i="1"/>
  <c r="P7" i="1"/>
  <c r="M3" i="1"/>
  <c r="Q3" i="1"/>
  <c r="P3" i="1"/>
  <c r="AB48" i="1"/>
  <c r="K48" i="1"/>
  <c r="L48" i="1" s="1"/>
  <c r="K49" i="1"/>
  <c r="L49" i="1" s="1"/>
  <c r="W42" i="1"/>
  <c r="Y42" i="1" s="1"/>
  <c r="W38" i="1"/>
  <c r="Y38" i="1" s="1"/>
  <c r="W34" i="1"/>
  <c r="Y34" i="1" s="1"/>
  <c r="W30" i="1"/>
  <c r="Y30" i="1" s="1"/>
  <c r="W26" i="1"/>
  <c r="Y26" i="1" s="1"/>
  <c r="W24" i="1"/>
  <c r="Y24" i="1" s="1"/>
  <c r="W20" i="1"/>
  <c r="Y20" i="1" s="1"/>
  <c r="W14" i="1"/>
  <c r="Y14" i="1" s="1"/>
  <c r="W6" i="1"/>
  <c r="Y6" i="1" s="1"/>
  <c r="W45" i="1"/>
  <c r="Y45" i="1" s="1"/>
  <c r="W43" i="1"/>
  <c r="Y43" i="1" s="1"/>
  <c r="W39" i="1"/>
  <c r="Y39" i="1" s="1"/>
  <c r="W37" i="1"/>
  <c r="Y37" i="1" s="1"/>
  <c r="W33" i="1"/>
  <c r="Y33" i="1" s="1"/>
  <c r="W31" i="1"/>
  <c r="Y31" i="1" s="1"/>
  <c r="W27" i="1"/>
  <c r="Y27" i="1" s="1"/>
  <c r="W25" i="1"/>
  <c r="Y25" i="1" s="1"/>
  <c r="W23" i="1"/>
  <c r="Y23" i="1" s="1"/>
  <c r="W21" i="1"/>
  <c r="Y21" i="1" s="1"/>
  <c r="W17" i="1"/>
  <c r="Y17" i="1" s="1"/>
  <c r="W15" i="1"/>
  <c r="Y15" i="1" s="1"/>
  <c r="W11" i="1"/>
  <c r="Y11" i="1" s="1"/>
  <c r="W9" i="1"/>
  <c r="Y9" i="1" s="1"/>
  <c r="W7" i="1"/>
  <c r="Y7" i="1" s="1"/>
  <c r="W5" i="1"/>
  <c r="Y5" i="1" s="1"/>
  <c r="W44" i="1"/>
  <c r="Y44" i="1" s="1"/>
  <c r="W40" i="1"/>
  <c r="Y40" i="1" s="1"/>
  <c r="W28" i="1"/>
  <c r="Y28" i="1" s="1"/>
  <c r="W22" i="1"/>
  <c r="Y22" i="1" s="1"/>
  <c r="W18" i="1"/>
  <c r="Y18" i="1" s="1"/>
  <c r="W8" i="1"/>
  <c r="Y8" i="1" s="1"/>
  <c r="W4" i="1"/>
  <c r="Y4" i="1" s="1"/>
  <c r="W2" i="1"/>
  <c r="Y2" i="1" s="1"/>
  <c r="B68" i="3"/>
  <c r="B70" i="3" s="1"/>
  <c r="B69" i="3"/>
  <c r="B47" i="3"/>
  <c r="B48" i="3" s="1"/>
  <c r="U45" i="1"/>
  <c r="U39" i="1"/>
  <c r="U35" i="1"/>
  <c r="U31" i="1"/>
  <c r="U25" i="1"/>
  <c r="U44" i="1"/>
  <c r="U40" i="1"/>
  <c r="U38" i="1"/>
  <c r="U34" i="1"/>
  <c r="U30" i="1"/>
  <c r="U28" i="1"/>
  <c r="U26" i="1"/>
  <c r="U24" i="1"/>
  <c r="U22" i="1"/>
  <c r="U20" i="1"/>
  <c r="U18" i="1"/>
  <c r="U14" i="1"/>
  <c r="U12" i="1"/>
  <c r="U8" i="1"/>
  <c r="U6" i="1"/>
  <c r="U4" i="1"/>
  <c r="U42" i="1"/>
  <c r="U43" i="1"/>
  <c r="U37" i="1"/>
  <c r="U33" i="1"/>
  <c r="U27" i="1"/>
  <c r="U23" i="1"/>
  <c r="U21" i="1"/>
  <c r="U17" i="1"/>
  <c r="U15" i="1"/>
  <c r="U11" i="1"/>
  <c r="U9" i="1"/>
  <c r="U7" i="1"/>
  <c r="U5" i="1"/>
  <c r="M16" i="1"/>
  <c r="M41" i="1"/>
  <c r="O38" i="1"/>
  <c r="O18" i="1"/>
  <c r="O39" i="1"/>
  <c r="O37" i="1"/>
  <c r="O35" i="1"/>
  <c r="O33" i="1"/>
  <c r="O31" i="1"/>
  <c r="O19" i="1"/>
  <c r="O17" i="1"/>
  <c r="O9" i="1"/>
  <c r="O7" i="1"/>
  <c r="O30" i="1"/>
  <c r="O10" i="1"/>
  <c r="O12" i="1"/>
  <c r="O27" i="1"/>
  <c r="O11" i="1"/>
  <c r="O32" i="1"/>
  <c r="O2" i="1"/>
  <c r="O28" i="1"/>
  <c r="O26" i="1"/>
  <c r="O20" i="1"/>
  <c r="O14" i="1"/>
  <c r="O8" i="1"/>
  <c r="K12" i="1" l="1"/>
  <c r="L12" i="1" s="1"/>
  <c r="O36" i="1"/>
  <c r="U10" i="1"/>
  <c r="Z48" i="1"/>
  <c r="R48" i="1"/>
  <c r="N48" i="1"/>
  <c r="AC48" i="1" s="1"/>
  <c r="S48" i="1"/>
  <c r="AB7" i="1"/>
  <c r="K7" i="1"/>
  <c r="L7" i="1" s="1"/>
  <c r="K23" i="1"/>
  <c r="L23" i="1" s="1"/>
  <c r="K39" i="1"/>
  <c r="L39" i="1" s="1"/>
  <c r="K18" i="1"/>
  <c r="L18" i="1" s="1"/>
  <c r="AB44" i="1"/>
  <c r="K44" i="1"/>
  <c r="L44" i="1" s="1"/>
  <c r="S50" i="1"/>
  <c r="N50" i="1"/>
  <c r="Z50" i="1"/>
  <c r="K28" i="1"/>
  <c r="L28" i="1" s="1"/>
  <c r="Z46" i="1"/>
  <c r="N46" i="1"/>
  <c r="S46" i="1"/>
  <c r="AB17" i="1"/>
  <c r="K17" i="1"/>
  <c r="L17" i="1" s="1"/>
  <c r="K33" i="1"/>
  <c r="L33" i="1" s="1"/>
  <c r="K45" i="1"/>
  <c r="L45" i="1" s="1"/>
  <c r="AB14" i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AB29" i="1"/>
  <c r="K29" i="1"/>
  <c r="L29" i="1" s="1"/>
  <c r="K10" i="1"/>
  <c r="L10" i="1" s="1"/>
  <c r="K32" i="1"/>
  <c r="L32" i="1" s="1"/>
  <c r="K3" i="1"/>
  <c r="L3" i="1" s="1"/>
  <c r="AB3" i="1"/>
  <c r="AB36" i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AB4" i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AB6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AB43" i="1"/>
  <c r="K43" i="1"/>
  <c r="L43" i="1" s="1"/>
  <c r="K24" i="1"/>
  <c r="L24" i="1" s="1"/>
  <c r="AB53" i="1"/>
  <c r="K22" i="1"/>
  <c r="L22" i="1" s="1"/>
  <c r="AB22" i="1"/>
  <c r="K2" i="1"/>
  <c r="L2" i="1" s="1"/>
  <c r="AB5" i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B93" i="3"/>
  <c r="B92" i="3"/>
  <c r="B117" i="3" s="1"/>
  <c r="B71" i="3"/>
  <c r="B72" i="3" s="1"/>
  <c r="U41" i="1"/>
  <c r="U16" i="1"/>
  <c r="O16" i="1"/>
  <c r="Z21" i="1" l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Z34" i="1"/>
  <c r="S8" i="1"/>
  <c r="Z8" i="1"/>
  <c r="N8" i="1"/>
  <c r="Z30" i="1"/>
  <c r="S30" i="1"/>
  <c r="N30" i="1"/>
  <c r="Z15" i="1"/>
  <c r="S15" i="1"/>
  <c r="N15" i="1"/>
  <c r="Z13" i="1"/>
  <c r="N13" i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R34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R13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94" i="3"/>
  <c r="B116" i="3"/>
  <c r="B118" i="3" s="1"/>
  <c r="B95" i="3"/>
  <c r="B96" i="3" s="1"/>
  <c r="O41" i="1"/>
  <c r="R16" i="1" l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<sst xmlns="http://schemas.openxmlformats.org/spreadsheetml/2006/main" count="791" uniqueCount="306">
  <si>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</si>
  <si>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</si>
  <si>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</si>
  <si>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</si>
  <si>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</si>
  <si>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</si>
  <si>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</si>
  <si>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</si>
  <si>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</si>
  <si>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</si>
  <si>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</si>
  <si>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</si>
  <si>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</si>
  <si>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</si>
  <si>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</si>
  <si>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</si>
  <si>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</si>
  <si>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</si>
  <si>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</si>
  <si>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</si>
  <si>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</si>
  <si>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</si>
  <si>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</si>
  <si>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</si>
  <si>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</si>
  <si>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</si>
  <si>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</si>
  <si>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</si>
  <si>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</si>
  <si>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</si>
  <si>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</si>
  <si>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</si>
  <si>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</si>
  <si>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</si>
  <si>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</si>
  <si>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</si>
  <si>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</si>
  <si>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</si>
  <si>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</si>
  <si>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</si>
  <si>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</si>
  <si>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</si>
  <si>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</si>
  <si>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</si>
  <si>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</si>
  <si>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</si>
  <si>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</si>
  <si>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</si>
  <si>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</si>
  <si>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</si>
  <si>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</si>
  <si>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</si>
  <si>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</si>
  <si>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</si>
  <si>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</si>
  <si>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</si>
  <si>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</si>
  <si>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</si>
  <si>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</si>
  <si>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</si>
  <si>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</si>
  <si>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</si>
  <si>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</si>
  <si>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</si>
  <si>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</si>
  <si>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</si>
  <si>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</si>
  <si>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</si>
  <si>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LANDER TEST1</t>
  </si>
  <si>
    <t>LANDER TEST2</t>
  </si>
  <si>
    <t>LANDER TEST3</t>
  </si>
  <si>
    <t>LANDER TEST4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</si>
  <si>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</si>
  <si>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</si>
  <si>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</si>
  <si>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</si>
  <si>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</si>
  <si>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</si>
  <si>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</si>
  <si>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</si>
  <si>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</si>
  <si>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</si>
  <si>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</si>
  <si>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</si>
  <si>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</si>
  <si>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</si>
  <si>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</si>
  <si>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</si>
  <si>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</si>
  <si>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</si>
  <si>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</si>
  <si>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</si>
  <si>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</si>
  <si>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</si>
  <si>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</si>
  <si>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</si>
  <si>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</si>
  <si>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</si>
  <si>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</si>
  <si>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</si>
  <si>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</si>
  <si>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</si>
  <si>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</si>
  <si>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</si>
  <si>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</si>
  <si>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</si>
  <si>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</si>
  <si>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</si>
  <si>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</si>
  <si>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Resource</t>
  </si>
  <si>
    <t>U / L</t>
  </si>
  <si>
    <t>L / U</t>
  </si>
  <si>
    <t>kg / u</t>
  </si>
  <si>
    <t>u / kg</t>
  </si>
  <si>
    <t>big</t>
  </si>
  <si>
    <t>lrg</t>
  </si>
  <si>
    <t>med</t>
  </si>
  <si>
    <t>sm</t>
  </si>
  <si>
    <t>rad</t>
  </si>
  <si>
    <t>h</t>
  </si>
  <si>
    <t>units</t>
  </si>
  <si>
    <t>liters</t>
  </si>
  <si>
    <t>U / m3</t>
  </si>
  <si>
    <t>m3 / u</t>
  </si>
  <si>
    <t>Mono</t>
  </si>
  <si>
    <t>adj liters</t>
  </si>
  <si>
    <t>u/l</t>
  </si>
  <si>
    <t>l/u</t>
  </si>
  <si>
    <t>vol ratio</t>
  </si>
  <si>
    <t>solid</t>
  </si>
  <si>
    <t>mass</t>
  </si>
  <si>
    <t>u/kg</t>
  </si>
  <si>
    <t>kg/u</t>
  </si>
  <si>
    <t>raw l/u</t>
  </si>
  <si>
    <t>flt-100</t>
  </si>
  <si>
    <t>flt-200</t>
  </si>
  <si>
    <t>flt-400</t>
  </si>
  <si>
    <t>flt-800</t>
  </si>
  <si>
    <t>mp 0625</t>
  </si>
  <si>
    <t>mp 125</t>
  </si>
  <si>
    <t>mp 2.5</t>
  </si>
  <si>
    <t>kg / m3</t>
  </si>
  <si>
    <t>m.m3.in.</t>
  </si>
  <si>
    <t>Raw Volume</t>
  </si>
  <si>
    <t>SC-B-ENG3</t>
  </si>
  <si>
    <t>SC-B-ENG4</t>
  </si>
  <si>
    <t>SC-B-ENG5</t>
  </si>
  <si>
    <t>kg</t>
  </si>
  <si>
    <t>u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</si>
  <si>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</si>
  <si>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</si>
  <si>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</si>
  <si>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</si>
  <si>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</si>
  <si>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</si>
  <si>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</si>
  <si>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</si>
  <si>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</si>
  <si>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</si>
  <si>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</si>
  <si>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</si>
  <si>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</si>
  <si>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SC-B-TANK05</t>
  </si>
  <si>
    <t>SC-B-TANK10</t>
  </si>
  <si>
    <t>SC-B-TANK15</t>
  </si>
  <si>
    <t>SC-B-TANK20</t>
  </si>
  <si>
    <t>SC-B-TANK25</t>
  </si>
  <si>
    <t>SC-B-TANK30</t>
  </si>
  <si>
    <t>SC-B-TANK35</t>
  </si>
  <si>
    <t>SC-B-TANK40</t>
  </si>
  <si>
    <t>SC-B-ENG2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</si>
  <si>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</si>
  <si>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</si>
  <si>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</si>
  <si>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</si>
  <si>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</si>
  <si>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</si>
  <si>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</si>
  <si>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</si>
  <si>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</si>
  <si>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</si>
  <si>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</si>
  <si>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</si>
  <si>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</si>
  <si>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</si>
  <si>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</si>
  <si>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lqdHydrogen</t>
  </si>
  <si>
    <t>raw density</t>
  </si>
  <si>
    <t>SC-B-SRB2</t>
  </si>
  <si>
    <t>Fuel Rate</t>
  </si>
  <si>
    <t>Burn Time</t>
  </si>
  <si>
    <t>Mainsail</t>
  </si>
  <si>
    <t>Skipper</t>
  </si>
  <si>
    <t>LVT45</t>
  </si>
  <si>
    <t>LVT30</t>
  </si>
  <si>
    <t>LVT90</t>
  </si>
  <si>
    <t>Poodle</t>
  </si>
  <si>
    <t>Mammoth</t>
  </si>
  <si>
    <t>LH2</t>
  </si>
  <si>
    <t>SC-B-ICPS2</t>
  </si>
  <si>
    <t>SC-B-SM2</t>
  </si>
  <si>
    <t>SC-B-ICPS3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</si>
  <si>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</si>
  <si>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</si>
  <si>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</si>
  <si>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</si>
  <si>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</si>
  <si>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</si>
  <si>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</si>
  <si>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Name</t>
  </si>
  <si>
    <t>T1</t>
  </si>
  <si>
    <t>T2</t>
  </si>
  <si>
    <t>T3</t>
  </si>
  <si>
    <t>T4</t>
  </si>
  <si>
    <t>T5</t>
  </si>
  <si>
    <t>T6</t>
  </si>
  <si>
    <t>T7</t>
  </si>
  <si>
    <t>T8</t>
  </si>
  <si>
    <t>Ratio</t>
  </si>
  <si>
    <t>Nose1</t>
  </si>
  <si>
    <t>Nose2</t>
  </si>
  <si>
    <t>Nose3</t>
  </si>
  <si>
    <t>Nose4</t>
  </si>
  <si>
    <t>Nose5</t>
  </si>
  <si>
    <t>2-1-flat</t>
  </si>
  <si>
    <t>2-1-long</t>
  </si>
  <si>
    <t>2-1-short</t>
  </si>
  <si>
    <t>4-3-flat</t>
  </si>
  <si>
    <t>4-3-long</t>
  </si>
  <si>
    <t>4-3-short</t>
  </si>
  <si>
    <t>2-1-x2</t>
  </si>
  <si>
    <t>2-1-x3</t>
  </si>
  <si>
    <t>2-1-x4</t>
  </si>
  <si>
    <t>1-1-x2</t>
  </si>
  <si>
    <t>1-1-x3</t>
  </si>
  <si>
    <t>1-1-x4</t>
  </si>
  <si>
    <t>4-3-x2</t>
  </si>
  <si>
    <t>4-3-x3</t>
  </si>
  <si>
    <t>4-3-x4</t>
  </si>
  <si>
    <t>3-2-flat</t>
  </si>
  <si>
    <t>3-2-short</t>
  </si>
  <si>
    <t>3-2-long</t>
  </si>
  <si>
    <t>3-1-flat</t>
  </si>
  <si>
    <t>3-1-long</t>
  </si>
  <si>
    <t>3-1-short</t>
  </si>
  <si>
    <t>TestTankLFO</t>
  </si>
  <si>
    <t>TestTankLH2</t>
  </si>
  <si>
    <t>LH2O</t>
  </si>
  <si>
    <t>testenginelfo</t>
  </si>
  <si>
    <t>testenginelh2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</si>
  <si>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</si>
  <si>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</si>
  <si>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</si>
  <si>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</si>
  <si>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</si>
  <si>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</si>
  <si>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</si>
  <si>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</si>
  <si>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</si>
  <si>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</si>
  <si>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</si>
  <si>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</si>
  <si>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</si>
  <si>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</si>
  <si>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</si>
  <si>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</si>
  <si>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</si>
  <si>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</si>
  <si>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</si>
  <si>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</si>
  <si>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</si>
  <si>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HLOX-TANK05</t>
  </si>
  <si>
    <t>HLOX-TANK10</t>
  </si>
  <si>
    <t>HLOX-TANK15</t>
  </si>
  <si>
    <t>HLOX-TANK20</t>
  </si>
  <si>
    <t>HLOX-TANK25</t>
  </si>
  <si>
    <t>HLOX-TANK30</t>
  </si>
  <si>
    <t>HLOX-TANK35</t>
  </si>
  <si>
    <t>HLOX-TANK40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</si>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</sst>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9" borderId="1" xfId="0" applyFill="1" applyBorder="1"/>
    <xf numFmtId="0" fontId="0" fillId="0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0" borderId="0" xfId="0" quotePrefix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92" activePane="bottomLeft" state="frozen"/>
      <selection pane="bottomLeft" activeCell="P1" sqref="P1:P1048576"/>
    </sheetView>
  </sheetViews>
  <sheetFormatPr defaultRowHeight="15" x14ac:dyDescent="0.25"/>
  <cols>
    <col min="1" max="1" width="18.140625" style="2" customWidth="1"/>
    <col min="2" max="2" width="7.140625" style="2" customWidth="1"/>
    <col min="3" max="3" width="11.5703125" style="2" customWidth="1"/>
    <col min="4" max="4" width="7.140625" style="2" customWidth="1"/>
    <col min="5" max="5" width="8.42578125" style="2" customWidth="1"/>
    <col min="6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0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155</v>
      </c>
      <c r="D1" s="5" t="s">
        <v>286</v>
      </c>
      <c r="E1" s="5" t="s">
        <v>287</v>
      </c>
      <c r="F1" s="5" t="s">
        <v>5</v>
      </c>
      <c r="G1" s="5" t="s">
        <v>42</v>
      </c>
      <c r="H1" s="5" t="s">
        <v>17</v>
      </c>
      <c r="I1" s="5" t="s">
        <v>149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284</v>
      </c>
      <c r="Q1" s="5" t="s">
        <v>285</v>
      </c>
      <c r="R1" s="5" t="s">
        <v>59</v>
      </c>
      <c r="S1" s="5" t="s">
        <v>83</v>
      </c>
      <c r="T1" s="5" t="s">
        <v>189</v>
      </c>
      <c r="U1" s="5" t="s">
        <v>190</v>
      </c>
      <c r="V1" s="5" t="s">
        <v>143</v>
      </c>
      <c r="W1" s="5" t="s">
        <v>203</v>
      </c>
      <c r="X1" s="5" t="s">
        <v>206</v>
      </c>
      <c r="Y1" s="5" t="s">
        <v>207</v>
      </c>
      <c r="Z1" s="5" t="s">
        <v>202</v>
      </c>
      <c r="AA1" s="5" t="s">
        <v>208</v>
      </c>
      <c r="AB1" s="5" t="s">
        <v>304</v>
      </c>
      <c r="AC1" s="2" t="s">
        <v>305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150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>IF(L2&gt;0, (G2*0.1)/N2,0)</f>
        <v>0</v>
      </c>
      <c r="S2" s="4">
        <f>IFERROR(H2/G2*L2,0)</f>
        <v>0</v>
      </c>
      <c r="T2" s="4" t="e">
        <f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>X2/L2</f>
        <v>0</v>
      </c>
      <c r="AA2" s="3"/>
      <c r="AB2" s="3">
        <f>IFERROR(M2/N2, 0)</f>
        <v>0</v>
      </c>
      <c r="AC2" s="3">
        <f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150</v>
      </c>
      <c r="J3" s="4">
        <f t="shared" si="0"/>
        <v>0.827982</v>
      </c>
      <c r="K3" s="4">
        <f t="shared" ref="K3:K66" si="3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4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>IF(L3&gt;0, (G3*0.1)/N3,0)</f>
        <v>0</v>
      </c>
      <c r="S3" s="4">
        <f>IFERROR(H3/G3*L3,0)</f>
        <v>0</v>
      </c>
      <c r="T3" s="4" t="e">
        <f>G3 / (9.81 * F3)</f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5">X3+W3</f>
        <v>38.004373799999996</v>
      </c>
      <c r="Z3" s="3">
        <f>X3/L3</f>
        <v>0</v>
      </c>
      <c r="AA3" s="3"/>
      <c r="AB3" s="3">
        <f>IFERROR(M3/(M3+K3), 0)</f>
        <v>0.86956521739130443</v>
      </c>
      <c r="AC3" s="3">
        <f>IFERROR(M3/N3, 0)</f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150</v>
      </c>
      <c r="J4" s="4">
        <f t="shared" si="0"/>
        <v>3.2418659999999999</v>
      </c>
      <c r="K4" s="4">
        <f t="shared" si="3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4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>IF(L4&gt;0, (G4*0.1)/N4,0)</f>
        <v>0</v>
      </c>
      <c r="S4" s="4">
        <f>IFERROR(H4/G4*L4,0)</f>
        <v>0</v>
      </c>
      <c r="T4" s="4" t="e">
        <f>G4 / (9.81 * F4)</f>
        <v>#DIV/0!</v>
      </c>
      <c r="U4" s="4" t="e">
        <f>M4/T4</f>
        <v>#DIV/0!</v>
      </c>
      <c r="V4" s="3"/>
      <c r="W4" s="3">
        <f>IFERROR(VLOOKUP(I4,FuelTypes!$A$2:$G$40,5,FALSE)*M4,0)</f>
        <v>148.8016494</v>
      </c>
      <c r="X4" s="3"/>
      <c r="Y4" s="3">
        <f t="shared" si="5"/>
        <v>148.8016494</v>
      </c>
      <c r="Z4" s="3">
        <f>X4/L4</f>
        <v>0</v>
      </c>
      <c r="AA4" s="3"/>
      <c r="AB4" s="3">
        <f>IFERROR(M4/(M4+K4), 0)</f>
        <v>0.86956521739130432</v>
      </c>
      <c r="AC4" s="3">
        <f>IFERROR(M4/N4, 0)</f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150</v>
      </c>
      <c r="J5" s="4">
        <f t="shared" si="0"/>
        <v>2.1416089999999999</v>
      </c>
      <c r="K5" s="4">
        <f t="shared" si="3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4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>IF(L5&gt;0, (G5*0.1)/N5,0)</f>
        <v>0</v>
      </c>
      <c r="S5" s="4">
        <f>IFERROR(H5/G5*L5,0)</f>
        <v>0</v>
      </c>
      <c r="T5" s="4" t="e">
        <f>G5 / (9.81 * F5)</f>
        <v>#DIV/0!</v>
      </c>
      <c r="U5" s="4" t="e">
        <f>M5/T5</f>
        <v>#DIV/0!</v>
      </c>
      <c r="V5" s="3"/>
      <c r="W5" s="3">
        <f>IFERROR(VLOOKUP(I5,FuelTypes!$A$2:$G$40,5,FALSE)*M5,0)</f>
        <v>98.299853099999993</v>
      </c>
      <c r="X5" s="3"/>
      <c r="Y5" s="3">
        <f t="shared" si="5"/>
        <v>98.299853099999993</v>
      </c>
      <c r="Z5" s="3">
        <f>X5/L5</f>
        <v>0</v>
      </c>
      <c r="AA5" s="3"/>
      <c r="AB5" s="3">
        <f>IFERROR(M5/(M5+K5), 0)</f>
        <v>0.86956521739130432</v>
      </c>
      <c r="AC5" s="3">
        <f>IFERROR(M5/N5, 0)</f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150</v>
      </c>
      <c r="J6" s="4">
        <f t="shared" si="0"/>
        <v>3.2418659999999999</v>
      </c>
      <c r="K6" s="4">
        <f t="shared" si="3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4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>IF(L6&gt;0, (G6*0.1)/N6,0)</f>
        <v>0</v>
      </c>
      <c r="S6" s="4">
        <f>IFERROR(H6/G6*L6,0)</f>
        <v>0</v>
      </c>
      <c r="T6" s="4" t="e">
        <f>G6 / (9.81 * F6)</f>
        <v>#DIV/0!</v>
      </c>
      <c r="U6" s="4" t="e">
        <f>M6/T6</f>
        <v>#DIV/0!</v>
      </c>
      <c r="V6" s="3"/>
      <c r="W6" s="3">
        <f>IFERROR(VLOOKUP(I6,FuelTypes!$A$2:$G$40,5,FALSE)*M6,0)</f>
        <v>148.8016494</v>
      </c>
      <c r="X6" s="3"/>
      <c r="Y6" s="3">
        <f t="shared" si="5"/>
        <v>148.8016494</v>
      </c>
      <c r="Z6" s="3">
        <f>X6/L6</f>
        <v>0</v>
      </c>
      <c r="AA6" s="3"/>
      <c r="AB6" s="3">
        <f>IFERROR(M6/(M6+K6), 0)</f>
        <v>0.86956521739130432</v>
      </c>
      <c r="AC6" s="3">
        <f>IFERROR(M6/N6, 0)</f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3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4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>IF(L7&gt;0, (G7*0.1)/N7,0)</f>
        <v>13.333333333333334</v>
      </c>
      <c r="S7" s="4">
        <f>IFERROR(H7/G7*L7,0)</f>
        <v>1.5</v>
      </c>
      <c r="T7" s="4">
        <f>G7 / (9.81 * F7)</f>
        <v>1.1649919906800641E-2</v>
      </c>
      <c r="U7" s="4">
        <f>M7/T7</f>
        <v>0</v>
      </c>
      <c r="V7" s="3"/>
      <c r="W7" s="3">
        <f>IFERROR(VLOOKUP(I7,FuelTypes!$A$2:$G$40,5,FALSE)*M7,0)</f>
        <v>0</v>
      </c>
      <c r="X7" s="3"/>
      <c r="Y7" s="3">
        <f t="shared" si="5"/>
        <v>0</v>
      </c>
      <c r="Z7" s="3">
        <f>X7/L7</f>
        <v>0</v>
      </c>
      <c r="AA7" s="3"/>
      <c r="AB7" s="3">
        <f>IFERROR(M7/(M7+K7), 0)</f>
        <v>0</v>
      </c>
      <c r="AC7" s="3">
        <f>IFERROR(M7/N7, 0)</f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3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4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>IF(L8&gt;0, (G8*0.1)/N8,0)</f>
        <v>10</v>
      </c>
      <c r="S8" s="4">
        <f>IFERROR(H8/G8*L8,0)</f>
        <v>1.5</v>
      </c>
      <c r="T8" s="4">
        <f>G8 / (9.81 * F8)</f>
        <v>4.6599679627202566E-2</v>
      </c>
      <c r="U8" s="4">
        <f>M8/T8</f>
        <v>0</v>
      </c>
      <c r="V8" s="3"/>
      <c r="W8" s="3">
        <f>IFERROR(VLOOKUP(I8,FuelTypes!$A$2:$G$40,5,FALSE)*M8,0)</f>
        <v>0</v>
      </c>
      <c r="X8" s="3"/>
      <c r="Y8" s="3">
        <f t="shared" si="5"/>
        <v>0</v>
      </c>
      <c r="Z8" s="3">
        <f>X8/L8</f>
        <v>0</v>
      </c>
      <c r="AA8" s="3"/>
      <c r="AB8" s="3">
        <f>IFERROR(M8/(M8+K8), 0)</f>
        <v>0</v>
      </c>
      <c r="AC8" s="3">
        <f>IFERROR(M8/N8, 0)</f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3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4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>IF(L9&gt;0, (G9*0.1)/N9,0)</f>
        <v>0</v>
      </c>
      <c r="S9" s="4">
        <f>IFERROR(H9/G9*L9,0)</f>
        <v>0</v>
      </c>
      <c r="T9" s="4">
        <f>G9 / (9.81 * F9)</f>
        <v>4.6599679627202566E-2</v>
      </c>
      <c r="U9" s="4">
        <f>M9/T9</f>
        <v>0</v>
      </c>
      <c r="V9" s="3"/>
      <c r="W9" s="3">
        <f>IFERROR(VLOOKUP(I9,FuelTypes!$A$2:$G$40,5,FALSE)*M9,0)</f>
        <v>0</v>
      </c>
      <c r="X9" s="3"/>
      <c r="Y9" s="3">
        <f t="shared" si="5"/>
        <v>0</v>
      </c>
      <c r="Z9" s="3" t="e">
        <f>X9/L9</f>
        <v>#DIV/0!</v>
      </c>
      <c r="AA9" s="3"/>
      <c r="AB9" s="3">
        <f>IFERROR(M9/(M9+K9), 0)</f>
        <v>0</v>
      </c>
      <c r="AC9" s="3">
        <f>IFERROR(M9/N9, 0)</f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3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4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>IF(L10&gt;0, (G10*0.1)/N10,0)</f>
        <v>0</v>
      </c>
      <c r="S10" s="4">
        <f>IFERROR(H10/G10*L10,0)</f>
        <v>0</v>
      </c>
      <c r="T10" s="4" t="e">
        <f>G10 / (9.81 * F10)</f>
        <v>#DIV/0!</v>
      </c>
      <c r="U10" s="4" t="e">
        <f>M10/T10</f>
        <v>#DIV/0!</v>
      </c>
      <c r="V10" s="3"/>
      <c r="W10" s="3">
        <f>IFERROR(VLOOKUP(I10,FuelTypes!$A$2:$G$40,5,FALSE)*M10,0)</f>
        <v>0</v>
      </c>
      <c r="X10" s="3"/>
      <c r="Y10" s="3">
        <f t="shared" si="5"/>
        <v>0</v>
      </c>
      <c r="Z10" s="3" t="e">
        <f>X10/L10</f>
        <v>#DIV/0!</v>
      </c>
      <c r="AA10" s="3"/>
      <c r="AB10" s="3">
        <f>IFERROR(M10/(M10+K10), 0)</f>
        <v>0</v>
      </c>
      <c r="AC10" s="3">
        <f>IFERROR(M10/N10, 0)</f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3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4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>IF(L11&gt;0, (G11*0.1)/N11,0)</f>
        <v>0</v>
      </c>
      <c r="S11" s="4">
        <f>IFERROR(H11/G11*L11,0)</f>
        <v>0</v>
      </c>
      <c r="T11" s="4" t="e">
        <f>G11 / (9.81 * F11)</f>
        <v>#DIV/0!</v>
      </c>
      <c r="U11" s="4" t="e">
        <f>M11/T11</f>
        <v>#DIV/0!</v>
      </c>
      <c r="V11" s="3"/>
      <c r="W11" s="3">
        <f>IFERROR(VLOOKUP(I11,FuelTypes!$A$2:$G$40,5,FALSE)*M11,0)</f>
        <v>0</v>
      </c>
      <c r="X11" s="3"/>
      <c r="Y11" s="3">
        <f t="shared" si="5"/>
        <v>0</v>
      </c>
      <c r="Z11" s="3">
        <f>X11/L11</f>
        <v>0</v>
      </c>
      <c r="AA11" s="3"/>
      <c r="AB11" s="3">
        <f>IFERROR(M11/(M11+K11), 0)</f>
        <v>0</v>
      </c>
      <c r="AC11" s="3">
        <f>IFERROR(M11/N11, 0)</f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3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4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>IF(L12&gt;0, (G12*0.1)/N12,0)</f>
        <v>0</v>
      </c>
      <c r="S12" s="4">
        <f>IFERROR(H12/G12*L12,0)</f>
        <v>0</v>
      </c>
      <c r="T12" s="4" t="e">
        <f>G12 / (9.81 * F12)</f>
        <v>#DIV/0!</v>
      </c>
      <c r="U12" s="4" t="e">
        <f>M12/T12</f>
        <v>#DIV/0!</v>
      </c>
      <c r="V12" s="3"/>
      <c r="W12" s="3">
        <f>IFERROR(VLOOKUP(I12,FuelTypes!$A$2:$G$40,5,FALSE)*M12,0)</f>
        <v>0</v>
      </c>
      <c r="X12" s="3"/>
      <c r="Y12" s="3">
        <f t="shared" si="5"/>
        <v>0</v>
      </c>
      <c r="Z12" s="3">
        <f>X12/L12</f>
        <v>0</v>
      </c>
      <c r="AA12" s="3"/>
      <c r="AB12" s="3">
        <f>IFERROR(M12/(M12+K12), 0)</f>
        <v>0</v>
      </c>
      <c r="AC12" s="3">
        <f>IFERROR(M12/N12, 0)</f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151</v>
      </c>
      <c r="J13" s="4">
        <f t="shared" si="0"/>
        <v>0.17</v>
      </c>
      <c r="K13" s="4">
        <f t="shared" si="3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4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>IF(L13&gt;0, (G13*0.1)/N13,0)</f>
        <v>0</v>
      </c>
      <c r="S13" s="4">
        <f>IFERROR(H13/G13*L13,0)</f>
        <v>0</v>
      </c>
      <c r="T13" s="4" t="e">
        <f>G13 / (9.81 * F13)</f>
        <v>#DIV/0!</v>
      </c>
      <c r="U13" s="4" t="e">
        <f>M13/T13</f>
        <v>#DIV/0!</v>
      </c>
      <c r="V13" s="3"/>
      <c r="W13" s="3">
        <f>IFERROR(VLOOKUP(I13,FuelTypes!$A$2:$G$40,5,FALSE)*M13,0)</f>
        <v>32.64</v>
      </c>
      <c r="X13" s="3"/>
      <c r="Y13" s="3">
        <f t="shared" si="5"/>
        <v>32.64</v>
      </c>
      <c r="Z13" s="3">
        <f>X13/L13</f>
        <v>0</v>
      </c>
      <c r="AA13" s="3"/>
      <c r="AB13" s="3">
        <f>IFERROR(M13/(M13+K13), 0)</f>
        <v>0.86956521739130432</v>
      </c>
      <c r="AC13" s="3">
        <f>IFERROR(M13/N13, 0)</f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3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4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>IF(L14&gt;0, (G14*0.1)/N14,0)</f>
        <v>0</v>
      </c>
      <c r="S14" s="4">
        <f>IFERROR(H14/G14*L14,0)</f>
        <v>0</v>
      </c>
      <c r="T14" s="4" t="e">
        <f>G14 / (9.81 * F14)</f>
        <v>#DIV/0!</v>
      </c>
      <c r="U14" s="4" t="e">
        <f>M14/T14</f>
        <v>#DIV/0!</v>
      </c>
      <c r="V14" s="3"/>
      <c r="W14" s="3">
        <f>IFERROR(VLOOKUP(I14,FuelTypes!$A$2:$G$40,5,FALSE)*M14,0)</f>
        <v>0</v>
      </c>
      <c r="X14" s="3"/>
      <c r="Y14" s="3">
        <f t="shared" si="5"/>
        <v>0</v>
      </c>
      <c r="Z14" s="3">
        <f>X14/L14</f>
        <v>0</v>
      </c>
      <c r="AA14" s="3"/>
      <c r="AB14" s="3">
        <f>IFERROR(M14/(M14+K14), 0)</f>
        <v>0</v>
      </c>
      <c r="AC14" s="3">
        <f>IFERROR(M14/N14, 0)</f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150</v>
      </c>
      <c r="J15" s="4">
        <f t="shared" si="0"/>
        <v>0.55012850000000002</v>
      </c>
      <c r="K15" s="4">
        <f t="shared" si="3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4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>IF(L15&gt;0, (G15*0.1)/N15,0)</f>
        <v>0</v>
      </c>
      <c r="S15" s="4">
        <f>IFERROR(H15/G15*L15,0)</f>
        <v>0</v>
      </c>
      <c r="T15" s="4" t="e">
        <f>G15 / (9.81 * F15)</f>
        <v>#DIV/0!</v>
      </c>
      <c r="U15" s="4" t="e">
        <f>M15/T15</f>
        <v>#DIV/0!</v>
      </c>
      <c r="V15" s="3"/>
      <c r="W15" s="3">
        <f>IFERROR(VLOOKUP(I15,FuelTypes!$A$2:$G$40,5,FALSE)*M15,0)</f>
        <v>25.250898150000001</v>
      </c>
      <c r="X15" s="3"/>
      <c r="Y15" s="3">
        <f t="shared" si="5"/>
        <v>25.250898150000001</v>
      </c>
      <c r="Z15" s="3">
        <f>X15/L15</f>
        <v>0</v>
      </c>
      <c r="AA15" s="3"/>
      <c r="AB15" s="3">
        <f>IFERROR(M15/(M15+K15), 0)</f>
        <v>0.86956521739130432</v>
      </c>
      <c r="AC15" s="3">
        <f>IFERROR(M15/N15, 0)</f>
        <v>0.80587459616344614</v>
      </c>
    </row>
    <row r="16" spans="1:29" x14ac:dyDescent="0.25">
      <c r="A16" s="6" t="s">
        <v>84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3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4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>IF(L16&gt;0, (G16*0.1)/N16,0)</f>
        <v>0</v>
      </c>
      <c r="S16" s="4">
        <f>IFERROR(H16/G16*L16,0)</f>
        <v>0</v>
      </c>
      <c r="T16" s="4" t="e">
        <f>G16 / (9.81 * F16)</f>
        <v>#DIV/0!</v>
      </c>
      <c r="U16" s="4" t="e">
        <f>M16/T16</f>
        <v>#DIV/0!</v>
      </c>
      <c r="V16" s="3"/>
      <c r="W16" s="3">
        <f>IFERROR(VLOOKUP(I16,FuelTypes!$A$2:$G$40,5,FALSE)*M16,0)</f>
        <v>0</v>
      </c>
      <c r="X16" s="3"/>
      <c r="Y16" s="3">
        <f t="shared" si="5"/>
        <v>0</v>
      </c>
      <c r="Z16" s="3">
        <f>X16/L16</f>
        <v>0</v>
      </c>
      <c r="AA16" s="3"/>
      <c r="AB16" s="3">
        <f>IFERROR(M16/(M16+K16), 0)</f>
        <v>0</v>
      </c>
      <c r="AC16" s="3">
        <f>IFERROR(M16/N16, 0)</f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3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4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>IF(L17&gt;0, (G17*0.1)/N17,0)</f>
        <v>0</v>
      </c>
      <c r="S17" s="4">
        <f>IFERROR(H17/G17*L17,0)</f>
        <v>0</v>
      </c>
      <c r="T17" s="4" t="e">
        <f>G17 / (9.81 * F17)</f>
        <v>#DIV/0!</v>
      </c>
      <c r="U17" s="4" t="e">
        <f>M17/T17</f>
        <v>#DIV/0!</v>
      </c>
      <c r="V17" s="3"/>
      <c r="W17" s="3">
        <f>IFERROR(VLOOKUP(I17,FuelTypes!$A$2:$G$40,5,FALSE)*M17,0)</f>
        <v>0</v>
      </c>
      <c r="X17" s="3"/>
      <c r="Y17" s="3">
        <f t="shared" si="5"/>
        <v>0</v>
      </c>
      <c r="Z17" s="3" t="e">
        <f>X17/L17</f>
        <v>#DIV/0!</v>
      </c>
      <c r="AA17" s="3"/>
      <c r="AB17" s="3">
        <f>IFERROR(M17/(M17+K17), 0)</f>
        <v>0</v>
      </c>
      <c r="AC17" s="3">
        <f>IFERROR(M17/N17, 0)</f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3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4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>IF(L18&gt;0, (G18*0.1)/N18,0)</f>
        <v>0</v>
      </c>
      <c r="S18" s="4">
        <f>IFERROR(H18/G18*L18,0)</f>
        <v>0</v>
      </c>
      <c r="T18" s="4" t="e">
        <f>G18 / (9.81 * F18)</f>
        <v>#DIV/0!</v>
      </c>
      <c r="U18" s="4" t="e">
        <f>M18/T18</f>
        <v>#DIV/0!</v>
      </c>
      <c r="V18" s="3"/>
      <c r="W18" s="3">
        <f>IFERROR(VLOOKUP(I18,FuelTypes!$A$2:$G$40,5,FALSE)*M18,0)</f>
        <v>0</v>
      </c>
      <c r="X18" s="3"/>
      <c r="Y18" s="3">
        <f t="shared" si="5"/>
        <v>0</v>
      </c>
      <c r="Z18" s="3" t="e">
        <f>X18/L18</f>
        <v>#DIV/0!</v>
      </c>
      <c r="AA18" s="3"/>
      <c r="AB18" s="3">
        <f>IFERROR(M18/(M18+K18), 0)</f>
        <v>0</v>
      </c>
      <c r="AC18" s="3">
        <f>IFERROR(M18/N18, 0)</f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3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4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>IF(L19&gt;0, (G19*0.1)/N19,0)</f>
        <v>0</v>
      </c>
      <c r="S19" s="4">
        <f>IFERROR(H19/G19*L19,0)</f>
        <v>0</v>
      </c>
      <c r="T19" s="4" t="e">
        <f>G19 / (9.81 * F19)</f>
        <v>#DIV/0!</v>
      </c>
      <c r="U19" s="4" t="e">
        <f>M19/T19</f>
        <v>#DIV/0!</v>
      </c>
      <c r="V19" s="3"/>
      <c r="W19" s="3">
        <f>IFERROR(VLOOKUP(I19,FuelTypes!$A$2:$G$40,5,FALSE)*M19,0)</f>
        <v>0</v>
      </c>
      <c r="X19" s="3"/>
      <c r="Y19" s="3">
        <f t="shared" si="5"/>
        <v>0</v>
      </c>
      <c r="Z19" s="3" t="e">
        <f>X19/L19</f>
        <v>#DIV/0!</v>
      </c>
      <c r="AA19" s="3"/>
      <c r="AB19" s="3">
        <f>IFERROR(M19/(M19+K19), 0)</f>
        <v>0</v>
      </c>
      <c r="AC19" s="3">
        <f>IFERROR(M19/N19, 0)</f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3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4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>IF(L20&gt;0, (G20*0.1)/N20,0)</f>
        <v>0</v>
      </c>
      <c r="S20" s="4">
        <f>IFERROR(H20/G20*L20,0)</f>
        <v>0</v>
      </c>
      <c r="T20" s="4" t="e">
        <f>G20 / (9.81 * F20)</f>
        <v>#DIV/0!</v>
      </c>
      <c r="U20" s="4" t="e">
        <f>M20/T20</f>
        <v>#DIV/0!</v>
      </c>
      <c r="V20" s="3"/>
      <c r="W20" s="3">
        <f>IFERROR(VLOOKUP(I20,FuelTypes!$A$2:$G$40,5,FALSE)*M20,0)</f>
        <v>0</v>
      </c>
      <c r="X20" s="3"/>
      <c r="Y20" s="3">
        <f t="shared" si="5"/>
        <v>0</v>
      </c>
      <c r="Z20" s="3">
        <f>X20/L20</f>
        <v>0</v>
      </c>
      <c r="AA20" s="3"/>
      <c r="AB20" s="3">
        <f>IFERROR(M20/(M20+K20), 0)</f>
        <v>0</v>
      </c>
      <c r="AC20" s="3">
        <f>IFERROR(M20/N20, 0)</f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150</v>
      </c>
      <c r="J21" s="4">
        <f t="shared" si="0"/>
        <v>2.0171729999999997</v>
      </c>
      <c r="K21" s="4">
        <f t="shared" si="3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4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>IF(L21&gt;0, (G21*0.1)/N21,0)</f>
        <v>0</v>
      </c>
      <c r="S21" s="4">
        <f>IFERROR(H21/G21*L21,0)</f>
        <v>0</v>
      </c>
      <c r="T21" s="4" t="e">
        <f>G21 / (9.81 * F21)</f>
        <v>#DIV/0!</v>
      </c>
      <c r="U21" s="4" t="e">
        <f>M21/T21</f>
        <v>#DIV/0!</v>
      </c>
      <c r="V21" s="3"/>
      <c r="W21" s="3">
        <f>IFERROR(VLOOKUP(I21,FuelTypes!$A$2:$G$40,5,FALSE)*M21,0)</f>
        <v>92.588240699999986</v>
      </c>
      <c r="X21" s="3"/>
      <c r="Y21" s="3">
        <f t="shared" si="5"/>
        <v>92.588240699999986</v>
      </c>
      <c r="Z21" s="3">
        <f>X21/L21</f>
        <v>0</v>
      </c>
      <c r="AA21" s="3"/>
      <c r="AB21" s="3">
        <f>IFERROR(M21/(M21+K21), 0)</f>
        <v>0.86956521739130432</v>
      </c>
      <c r="AC21" s="3">
        <f>IFERROR(M21/N21, 0)</f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150</v>
      </c>
      <c r="J22" s="4">
        <f t="shared" si="0"/>
        <v>7.7872409999999999</v>
      </c>
      <c r="K22" s="4">
        <f t="shared" si="3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4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>IF(L22&gt;0, (G22*0.1)/N22,0)</f>
        <v>0</v>
      </c>
      <c r="S22" s="4">
        <f>IFERROR(H22/G22*L22,0)</f>
        <v>0</v>
      </c>
      <c r="T22" s="4" t="e">
        <f>G22 / (9.81 * F22)</f>
        <v>#DIV/0!</v>
      </c>
      <c r="U22" s="4" t="e">
        <f>M22/T22</f>
        <v>#DIV/0!</v>
      </c>
      <c r="V22" s="3"/>
      <c r="W22" s="3">
        <f>IFERROR(VLOOKUP(I22,FuelTypes!$A$2:$G$40,5,FALSE)*M22,0)</f>
        <v>357.4343619</v>
      </c>
      <c r="X22" s="3"/>
      <c r="Y22" s="3">
        <f t="shared" si="5"/>
        <v>357.4343619</v>
      </c>
      <c r="Z22" s="3">
        <f>X22/L22</f>
        <v>0</v>
      </c>
      <c r="AA22" s="3"/>
      <c r="AB22" s="3">
        <f>IFERROR(M22/(M22+K22), 0)</f>
        <v>0.86956521739130432</v>
      </c>
      <c r="AC22" s="3">
        <f>IFERROR(M22/N22, 0)</f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150</v>
      </c>
      <c r="J23" s="4">
        <f t="shared" si="0"/>
        <v>6.6869840000000007</v>
      </c>
      <c r="K23" s="4">
        <f t="shared" si="3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4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>IF(L23&gt;0, (G23*0.1)/N23,0)</f>
        <v>0</v>
      </c>
      <c r="S23" s="4">
        <f>IFERROR(H23/G23*L23,0)</f>
        <v>0</v>
      </c>
      <c r="T23" s="4" t="e">
        <f>G23 / (9.81 * F23)</f>
        <v>#DIV/0!</v>
      </c>
      <c r="U23" s="4" t="e">
        <f>M23/T23</f>
        <v>#DIV/0!</v>
      </c>
      <c r="V23" s="3"/>
      <c r="W23" s="3">
        <f>IFERROR(VLOOKUP(I23,FuelTypes!$A$2:$G$40,5,FALSE)*M23,0)</f>
        <v>306.93256560000003</v>
      </c>
      <c r="X23" s="3"/>
      <c r="Y23" s="3">
        <f t="shared" si="5"/>
        <v>306.93256560000003</v>
      </c>
      <c r="Z23" s="3">
        <f>X23/L23</f>
        <v>0</v>
      </c>
      <c r="AA23" s="3"/>
      <c r="AB23" s="3">
        <f>IFERROR(M23/(M23+K23), 0)</f>
        <v>0.86956521739130432</v>
      </c>
      <c r="AC23" s="3">
        <f>IFERROR(M23/N23, 0)</f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150</v>
      </c>
      <c r="J24" s="4">
        <f t="shared" si="0"/>
        <v>3.3862215</v>
      </c>
      <c r="K24" s="4">
        <f t="shared" si="3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4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>IF(L24&gt;0, (G24*0.1)/N24,0)</f>
        <v>0</v>
      </c>
      <c r="S24" s="4">
        <f>IFERROR(H24/G24*L24,0)</f>
        <v>0</v>
      </c>
      <c r="T24" s="4" t="e">
        <f>G24 / (9.81 * F24)</f>
        <v>#DIV/0!</v>
      </c>
      <c r="U24" s="4" t="e">
        <f>M24/T24</f>
        <v>#DIV/0!</v>
      </c>
      <c r="V24" s="3"/>
      <c r="W24" s="3">
        <f>IFERROR(VLOOKUP(I24,FuelTypes!$A$2:$G$40,5,FALSE)*M24,0)</f>
        <v>155.42756685000001</v>
      </c>
      <c r="X24" s="3"/>
      <c r="Y24" s="3">
        <f t="shared" si="5"/>
        <v>155.42756685000001</v>
      </c>
      <c r="Z24" s="3">
        <f>X24/L24</f>
        <v>0</v>
      </c>
      <c r="AA24" s="3"/>
      <c r="AB24" s="3">
        <f>IFERROR(M24/(M24+K24), 0)</f>
        <v>0.86956521739130432</v>
      </c>
      <c r="AC24" s="3">
        <f>IFERROR(M24/N24, 0)</f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150</v>
      </c>
      <c r="J25" s="4">
        <f t="shared" si="0"/>
        <v>7.7872409999999999</v>
      </c>
      <c r="K25" s="4">
        <f t="shared" si="3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4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>IF(L25&gt;0, (G25*0.1)/N25,0)</f>
        <v>0</v>
      </c>
      <c r="S25" s="4">
        <f>IFERROR(H25/G25*L25,0)</f>
        <v>0</v>
      </c>
      <c r="T25" s="4" t="e">
        <f>G25 / (9.81 * F25)</f>
        <v>#DIV/0!</v>
      </c>
      <c r="U25" s="4" t="e">
        <f>M25/T25</f>
        <v>#DIV/0!</v>
      </c>
      <c r="V25" s="3"/>
      <c r="W25" s="3">
        <f>IFERROR(VLOOKUP(I25,FuelTypes!$A$2:$G$40,5,FALSE)*M25,0)</f>
        <v>357.4343619</v>
      </c>
      <c r="X25" s="3"/>
      <c r="Y25" s="3">
        <f t="shared" si="5"/>
        <v>357.4343619</v>
      </c>
      <c r="Z25" s="3">
        <f>X25/L25</f>
        <v>0</v>
      </c>
      <c r="AA25" s="3"/>
      <c r="AB25" s="3">
        <f>IFERROR(M25/(M25+K25), 0)</f>
        <v>0.86956521739130432</v>
      </c>
      <c r="AC25" s="3">
        <f>IFERROR(M25/N25, 0)</f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3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4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>IF(L26&gt;0, (G26*0.1)/N26,0)</f>
        <v>13.333333333333332</v>
      </c>
      <c r="S26" s="4">
        <f>IFERROR(H26/G26*L26,0)</f>
        <v>1.5</v>
      </c>
      <c r="T26" s="4">
        <f>G26 / (9.81 * F26)</f>
        <v>3.4949759720401923E-2</v>
      </c>
      <c r="U26" s="4">
        <f>M26/T26</f>
        <v>0</v>
      </c>
      <c r="V26" s="3"/>
      <c r="W26" s="3">
        <f>IFERROR(VLOOKUP(I26,FuelTypes!$A$2:$G$40,5,FALSE)*M26,0)</f>
        <v>0</v>
      </c>
      <c r="X26" s="3"/>
      <c r="Y26" s="3">
        <f t="shared" si="5"/>
        <v>0</v>
      </c>
      <c r="Z26" s="3">
        <f>X26/L26</f>
        <v>0</v>
      </c>
      <c r="AA26" s="3"/>
      <c r="AB26" s="3">
        <f>IFERROR(M26/(M26+K26), 0)</f>
        <v>0</v>
      </c>
      <c r="AC26" s="3">
        <f>IFERROR(M26/N26, 0)</f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3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4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>IF(L27&gt;0, (G27*0.1)/N27,0)</f>
        <v>10</v>
      </c>
      <c r="S27" s="4">
        <f>IFERROR(H27/G27*L27,0)</f>
        <v>1.5</v>
      </c>
      <c r="T27" s="4">
        <f>G27 / (9.81 * F27)</f>
        <v>9.3199359254405131E-2</v>
      </c>
      <c r="U27" s="4">
        <f>M27/T27</f>
        <v>0</v>
      </c>
      <c r="V27" s="3"/>
      <c r="W27" s="3">
        <f>IFERROR(VLOOKUP(I27,FuelTypes!$A$2:$G$40,5,FALSE)*M27,0)</f>
        <v>0</v>
      </c>
      <c r="X27" s="3"/>
      <c r="Y27" s="3">
        <f t="shared" si="5"/>
        <v>0</v>
      </c>
      <c r="Z27" s="3">
        <f>X27/L27</f>
        <v>0</v>
      </c>
      <c r="AA27" s="3"/>
      <c r="AB27" s="3">
        <f>IFERROR(M27/(M27+K27), 0)</f>
        <v>0</v>
      </c>
      <c r="AC27" s="3">
        <f>IFERROR(M27/N27, 0)</f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3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4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>IF(L28&gt;0, (G28*0.1)/N28,0)</f>
        <v>0</v>
      </c>
      <c r="S28" s="4">
        <f>IFERROR(H28/G28*L28,0)</f>
        <v>0</v>
      </c>
      <c r="T28" s="4">
        <f>G28 / (9.81 * F28)</f>
        <v>9.3199359254405131E-2</v>
      </c>
      <c r="U28" s="4">
        <f>M28/T28</f>
        <v>0</v>
      </c>
      <c r="V28" s="3"/>
      <c r="W28" s="3">
        <f>IFERROR(VLOOKUP(I28,FuelTypes!$A$2:$G$40,5,FALSE)*M28,0)</f>
        <v>0</v>
      </c>
      <c r="X28" s="3"/>
      <c r="Y28" s="3">
        <f t="shared" si="5"/>
        <v>0</v>
      </c>
      <c r="Z28" s="3" t="e">
        <f>X28/L28</f>
        <v>#DIV/0!</v>
      </c>
      <c r="AA28" s="3"/>
      <c r="AB28" s="3">
        <f>IFERROR(M28/(M28+K28), 0)</f>
        <v>0</v>
      </c>
      <c r="AC28" s="3">
        <f>IFERROR(M28/N28, 0)</f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3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4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>IF(L29&gt;0, (G29*0.1)/N29,0)</f>
        <v>0</v>
      </c>
      <c r="S29" s="4">
        <f>IFERROR(H29/G29*L29,0)</f>
        <v>0</v>
      </c>
      <c r="T29" s="4" t="e">
        <f>G29 / (9.81 * F29)</f>
        <v>#DIV/0!</v>
      </c>
      <c r="U29" s="4" t="e">
        <f>M29/T29</f>
        <v>#DIV/0!</v>
      </c>
      <c r="V29" s="3"/>
      <c r="W29" s="3">
        <f>IFERROR(VLOOKUP(I29,FuelTypes!$A$2:$G$40,5,FALSE)*M29,0)</f>
        <v>0</v>
      </c>
      <c r="X29" s="3"/>
      <c r="Y29" s="3">
        <f t="shared" si="5"/>
        <v>0</v>
      </c>
      <c r="Z29" s="3" t="e">
        <f>X29/L29</f>
        <v>#DIV/0!</v>
      </c>
      <c r="AA29" s="3"/>
      <c r="AB29" s="3">
        <f>IFERROR(M29/(M29+K29), 0)</f>
        <v>0</v>
      </c>
      <c r="AC29" s="3">
        <f>IFERROR(M29/N29, 0)</f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3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4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>IF(L30&gt;0, (G30*0.1)/N30,0)</f>
        <v>0</v>
      </c>
      <c r="S30" s="4">
        <f>IFERROR(H30/G30*L30,0)</f>
        <v>0</v>
      </c>
      <c r="T30" s="4" t="e">
        <f>G30 / (9.81 * F30)</f>
        <v>#DIV/0!</v>
      </c>
      <c r="U30" s="4" t="e">
        <f>M30/T30</f>
        <v>#DIV/0!</v>
      </c>
      <c r="V30" s="3"/>
      <c r="W30" s="3">
        <f>IFERROR(VLOOKUP(I30,FuelTypes!$A$2:$G$40,5,FALSE)*M30,0)</f>
        <v>0</v>
      </c>
      <c r="X30" s="3"/>
      <c r="Y30" s="3">
        <f t="shared" si="5"/>
        <v>0</v>
      </c>
      <c r="Z30" s="3">
        <f>X30/L30</f>
        <v>0</v>
      </c>
      <c r="AA30" s="3"/>
      <c r="AB30" s="3">
        <f>IFERROR(M30/(M30+K30), 0)</f>
        <v>0</v>
      </c>
      <c r="AC30" s="3">
        <f>IFERROR(M30/N30, 0)</f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3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4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>IF(L31&gt;0, (G31*0.1)/N31,0)</f>
        <v>0</v>
      </c>
      <c r="S31" s="4">
        <f>IFERROR(H31/G31*L31,0)</f>
        <v>0</v>
      </c>
      <c r="T31" s="4" t="e">
        <f>G31 / (9.81 * F31)</f>
        <v>#DIV/0!</v>
      </c>
      <c r="U31" s="4" t="e">
        <f>M31/T31</f>
        <v>#DIV/0!</v>
      </c>
      <c r="V31" s="3"/>
      <c r="W31" s="3">
        <f>IFERROR(VLOOKUP(I31,FuelTypes!$A$2:$G$40,5,FALSE)*M31,0)</f>
        <v>0</v>
      </c>
      <c r="X31" s="3"/>
      <c r="Y31" s="3">
        <f t="shared" si="5"/>
        <v>0</v>
      </c>
      <c r="Z31" s="3">
        <f>X31/L31</f>
        <v>0</v>
      </c>
      <c r="AA31" s="3"/>
      <c r="AB31" s="3">
        <f>IFERROR(M31/(M31+K31), 0)</f>
        <v>0</v>
      </c>
      <c r="AC31" s="3">
        <f>IFERROR(M31/N31, 0)</f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3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4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>IF(L32&gt;0, (G32*0.1)/N32,0)</f>
        <v>0</v>
      </c>
      <c r="S32" s="4">
        <f>IFERROR(H32/G32*L32,0)</f>
        <v>0</v>
      </c>
      <c r="T32" s="4" t="e">
        <f>G32 / (9.81 * F32)</f>
        <v>#DIV/0!</v>
      </c>
      <c r="U32" s="4" t="e">
        <f>M32/T32</f>
        <v>#DIV/0!</v>
      </c>
      <c r="W32" s="3">
        <f>IFERROR(VLOOKUP(I32,FuelTypes!$A$2:$G$40,5,FALSE)*M32,0)</f>
        <v>0</v>
      </c>
      <c r="Y32" s="3">
        <f t="shared" si="5"/>
        <v>0</v>
      </c>
      <c r="Z32" s="3">
        <f>X32/L32</f>
        <v>0</v>
      </c>
      <c r="AB32" s="3">
        <f>IFERROR(M32/(M32+K32), 0)</f>
        <v>0</v>
      </c>
      <c r="AC32" s="3">
        <f>IFERROR(M32/N32, 0)</f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3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4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>IF(L33&gt;0, (G33*0.1)/N33,0)</f>
        <v>0</v>
      </c>
      <c r="S33" s="4">
        <f>IFERROR(H33/G33*L33,0)</f>
        <v>0</v>
      </c>
      <c r="T33" s="4" t="e">
        <f>G33 / (9.81 * F33)</f>
        <v>#DIV/0!</v>
      </c>
      <c r="U33" s="4" t="e">
        <f>M33/T33</f>
        <v>#DIV/0!</v>
      </c>
      <c r="W33" s="3">
        <f>IFERROR(VLOOKUP(I33,FuelTypes!$A$2:$G$40,5,FALSE)*M33,0)</f>
        <v>0</v>
      </c>
      <c r="Y33" s="3">
        <f t="shared" si="5"/>
        <v>0</v>
      </c>
      <c r="Z33" s="3">
        <f>X33/L33</f>
        <v>0</v>
      </c>
      <c r="AB33" s="3">
        <f>IFERROR(M33/(M33+K33), 0)</f>
        <v>0</v>
      </c>
      <c r="AC33" s="3">
        <f>IFERROR(M33/N33, 0)</f>
        <v>0</v>
      </c>
    </row>
    <row r="34" spans="1:29" x14ac:dyDescent="0.25">
      <c r="A34" s="6" t="s">
        <v>85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150</v>
      </c>
      <c r="J34" s="4">
        <f t="shared" ref="J34:J65" si="6">C34 - (D34*C34)</f>
        <v>3.9140000000000001</v>
      </c>
      <c r="K34" s="4">
        <f t="shared" si="3"/>
        <v>0.58709999999999996</v>
      </c>
      <c r="L34" s="4">
        <f t="shared" ref="L34:L65" si="7">K34+B34</f>
        <v>1.0871</v>
      </c>
      <c r="M34" s="4">
        <f>IFERROR(VLOOKUP(I34,FuelTypes!$A$1:$B$32,2,FALSE)*J34,0)</f>
        <v>3.9140000000000001</v>
      </c>
      <c r="N34" s="4">
        <f t="shared" si="4"/>
        <v>5.0011000000000001</v>
      </c>
      <c r="O34" s="4">
        <f t="shared" ref="O34:O65" si="8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>IF(L34&gt;0, (G34*0.1)/N34,0)</f>
        <v>0</v>
      </c>
      <c r="S34" s="4">
        <f>IFERROR(H34/G34*L34,0)</f>
        <v>0</v>
      </c>
      <c r="T34" s="4" t="e">
        <f>G34 / (9.81 * F34)</f>
        <v>#DIV/0!</v>
      </c>
      <c r="U34" s="4" t="e">
        <f>M34/T34</f>
        <v>#DIV/0!</v>
      </c>
      <c r="W34" s="3">
        <f>IFERROR(VLOOKUP(I34,FuelTypes!$A$2:$G$40,5,FALSE)*M34,0)</f>
        <v>179.65260000000001</v>
      </c>
      <c r="Y34" s="3">
        <f t="shared" si="5"/>
        <v>179.65260000000001</v>
      </c>
      <c r="Z34" s="3">
        <f>X34/L34</f>
        <v>0</v>
      </c>
      <c r="AB34" s="3">
        <f>IFERROR(M34/(M34+K34), 0)</f>
        <v>0.86956521739130432</v>
      </c>
      <c r="AC34" s="3">
        <f>IFERROR(M34/N34, 0)</f>
        <v>0.78262782187918656</v>
      </c>
    </row>
    <row r="35" spans="1:29" x14ac:dyDescent="0.25">
      <c r="A35" s="6" t="s">
        <v>86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6"/>
        <v>0</v>
      </c>
      <c r="K35" s="4">
        <f t="shared" si="3"/>
        <v>0</v>
      </c>
      <c r="L35" s="4">
        <f t="shared" si="7"/>
        <v>0</v>
      </c>
      <c r="M35" s="4">
        <f>IFERROR(VLOOKUP(I35,FuelTypes!$A$1:$B$32,2,FALSE)*J35,0)</f>
        <v>0</v>
      </c>
      <c r="N35" s="4">
        <f t="shared" si="4"/>
        <v>0</v>
      </c>
      <c r="O35" s="4">
        <f t="shared" si="8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>IF(L35&gt;0, (G35*0.1)/N35,0)</f>
        <v>0</v>
      </c>
      <c r="S35" s="4">
        <f>IFERROR(H35/G35*L35,0)</f>
        <v>0</v>
      </c>
      <c r="T35" s="4" t="e">
        <f>G35 / (9.81 * F35)</f>
        <v>#DIV/0!</v>
      </c>
      <c r="U35" s="4" t="e">
        <f>M35/T35</f>
        <v>#DIV/0!</v>
      </c>
      <c r="W35" s="3">
        <f>IFERROR(VLOOKUP(I35,FuelTypes!$A$2:$G$40,5,FALSE)*M35,0)</f>
        <v>0</v>
      </c>
      <c r="Y35" s="3">
        <f t="shared" si="5"/>
        <v>0</v>
      </c>
      <c r="Z35" s="3" t="e">
        <f>X35/L35</f>
        <v>#DIV/0!</v>
      </c>
      <c r="AB35" s="3">
        <f>IFERROR(M35/(M35+K35), 0)</f>
        <v>0</v>
      </c>
      <c r="AC35" s="3">
        <f>IFERROR(M35/N35, 0)</f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6"/>
        <v>0</v>
      </c>
      <c r="K36" s="4">
        <f t="shared" si="3"/>
        <v>0</v>
      </c>
      <c r="L36" s="4">
        <f t="shared" si="7"/>
        <v>0</v>
      </c>
      <c r="M36" s="4">
        <f>IFERROR(VLOOKUP(I36,FuelTypes!$A$1:$B$32,2,FALSE)*J36,0)</f>
        <v>0</v>
      </c>
      <c r="N36" s="4">
        <f t="shared" si="4"/>
        <v>0</v>
      </c>
      <c r="O36" s="4">
        <f t="shared" si="8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>IF(L36&gt;0, (G36*0.1)/N36,0)</f>
        <v>0</v>
      </c>
      <c r="S36" s="4">
        <f>IFERROR(H36/G36*L36,0)</f>
        <v>0</v>
      </c>
      <c r="T36" s="4" t="e">
        <f>G36 / (9.81 * F36)</f>
        <v>#DIV/0!</v>
      </c>
      <c r="U36" s="4" t="e">
        <f>M36/T36</f>
        <v>#DIV/0!</v>
      </c>
      <c r="W36" s="3">
        <f>IFERROR(VLOOKUP(I36,FuelTypes!$A$2:$G$40,5,FALSE)*M36,0)</f>
        <v>0</v>
      </c>
      <c r="Y36" s="3">
        <f t="shared" si="5"/>
        <v>0</v>
      </c>
      <c r="Z36" s="3" t="e">
        <f>X36/L36</f>
        <v>#DIV/0!</v>
      </c>
      <c r="AB36" s="3">
        <f>IFERROR(M36/(M36+K36), 0)</f>
        <v>0</v>
      </c>
      <c r="AC36" s="3">
        <f>IFERROR(M36/N36, 0)</f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6"/>
        <v>0</v>
      </c>
      <c r="K37" s="4">
        <f t="shared" si="3"/>
        <v>0</v>
      </c>
      <c r="L37" s="4">
        <f t="shared" si="7"/>
        <v>0</v>
      </c>
      <c r="M37" s="4">
        <f>IFERROR(VLOOKUP(I37,FuelTypes!$A$1:$B$32,2,FALSE)*J37,0)</f>
        <v>0</v>
      </c>
      <c r="N37" s="4">
        <f t="shared" si="4"/>
        <v>0</v>
      </c>
      <c r="O37" s="4">
        <f t="shared" si="8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>IF(L37&gt;0, (G37*0.1)/N37,0)</f>
        <v>0</v>
      </c>
      <c r="S37" s="4">
        <f>IFERROR(H37/G37*L37,0)</f>
        <v>0</v>
      </c>
      <c r="T37" s="4" t="e">
        <f>G37 / (9.81 * F37)</f>
        <v>#DIV/0!</v>
      </c>
      <c r="U37" s="4" t="e">
        <f>M37/T37</f>
        <v>#DIV/0!</v>
      </c>
      <c r="W37" s="3">
        <f>IFERROR(VLOOKUP(I37,FuelTypes!$A$2:$G$40,5,FALSE)*M37,0)</f>
        <v>0</v>
      </c>
      <c r="Y37" s="3">
        <f t="shared" si="5"/>
        <v>0</v>
      </c>
      <c r="Z37" s="3" t="e">
        <f>X37/L37</f>
        <v>#DIV/0!</v>
      </c>
      <c r="AB37" s="3">
        <f>IFERROR(M37/(M37+K37), 0)</f>
        <v>0</v>
      </c>
      <c r="AC37" s="3">
        <f>IFERROR(M37/N37, 0)</f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6"/>
        <v>0</v>
      </c>
      <c r="K38" s="4">
        <f t="shared" si="3"/>
        <v>0</v>
      </c>
      <c r="L38" s="4">
        <f t="shared" si="7"/>
        <v>0</v>
      </c>
      <c r="M38" s="4">
        <f>IFERROR(VLOOKUP(I38,FuelTypes!$A$1:$B$32,2,FALSE)*J38,0)</f>
        <v>0</v>
      </c>
      <c r="N38" s="4">
        <f t="shared" si="4"/>
        <v>0</v>
      </c>
      <c r="O38" s="4">
        <f t="shared" si="8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>IF(L38&gt;0, (G38*0.1)/N38,0)</f>
        <v>0</v>
      </c>
      <c r="S38" s="4">
        <f>IFERROR(H38/G38*L38,0)</f>
        <v>0</v>
      </c>
      <c r="T38" s="4" t="e">
        <f>G38 / (9.81 * F38)</f>
        <v>#DIV/0!</v>
      </c>
      <c r="U38" s="4" t="e">
        <f>M38/T38</f>
        <v>#DIV/0!</v>
      </c>
      <c r="W38" s="3">
        <f>IFERROR(VLOOKUP(I38,FuelTypes!$A$2:$G$40,5,FALSE)*M38,0)</f>
        <v>0</v>
      </c>
      <c r="Y38" s="3">
        <f t="shared" si="5"/>
        <v>0</v>
      </c>
      <c r="Z38" s="3" t="e">
        <f>X38/L38</f>
        <v>#DIV/0!</v>
      </c>
      <c r="AB38" s="3">
        <f>IFERROR(M38/(M38+K38), 0)</f>
        <v>0</v>
      </c>
      <c r="AC38" s="3">
        <f>IFERROR(M38/N38, 0)</f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6"/>
        <v>0</v>
      </c>
      <c r="K39" s="4">
        <f t="shared" si="3"/>
        <v>0</v>
      </c>
      <c r="L39" s="4">
        <f t="shared" si="7"/>
        <v>4.5</v>
      </c>
      <c r="M39" s="4">
        <f>IFERROR(VLOOKUP(I39,FuelTypes!$A$1:$B$32,2,FALSE)*J39,0)</f>
        <v>0</v>
      </c>
      <c r="N39" s="4">
        <f t="shared" si="4"/>
        <v>4.5</v>
      </c>
      <c r="O39" s="4">
        <f t="shared" si="8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>IF(L39&gt;0, (G39*0.1)/N39,0)</f>
        <v>0</v>
      </c>
      <c r="S39" s="4">
        <f>IFERROR(H39/G39*L39,0)</f>
        <v>0</v>
      </c>
      <c r="T39" s="4" t="e">
        <f>G39 / (9.81 * F39)</f>
        <v>#DIV/0!</v>
      </c>
      <c r="U39" s="4" t="e">
        <f>M39/T39</f>
        <v>#DIV/0!</v>
      </c>
      <c r="W39" s="3">
        <f>IFERROR(VLOOKUP(I39,FuelTypes!$A$2:$G$40,5,FALSE)*M39,0)</f>
        <v>0</v>
      </c>
      <c r="Y39" s="3">
        <f t="shared" si="5"/>
        <v>0</v>
      </c>
      <c r="Z39" s="3">
        <f>X39/L39</f>
        <v>0</v>
      </c>
      <c r="AB39" s="3">
        <f>IFERROR(M39/(M39+K39), 0)</f>
        <v>0</v>
      </c>
      <c r="AC39" s="3">
        <f>IFERROR(M39/N39, 0)</f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150</v>
      </c>
      <c r="J40" s="4">
        <f t="shared" si="6"/>
        <v>2.8909735000000003</v>
      </c>
      <c r="K40" s="4">
        <f t="shared" si="3"/>
        <v>0.43364602500000005</v>
      </c>
      <c r="L40" s="4">
        <f t="shared" si="7"/>
        <v>0.78364602500000002</v>
      </c>
      <c r="M40" s="4">
        <f>IFERROR(VLOOKUP(I40,FuelTypes!$A$1:$B$32,2,FALSE)*J40,0)</f>
        <v>2.8909735000000003</v>
      </c>
      <c r="N40" s="4">
        <f t="shared" si="4"/>
        <v>3.6746195250000002</v>
      </c>
      <c r="O40" s="4">
        <f t="shared" si="8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>IF(L40&gt;0, (G40*0.1)/N40,0)</f>
        <v>0</v>
      </c>
      <c r="S40" s="4">
        <f>IFERROR(H40/G40*L40,0)</f>
        <v>0</v>
      </c>
      <c r="T40" s="4" t="e">
        <f>G40 / (9.81 * F40)</f>
        <v>#DIV/0!</v>
      </c>
      <c r="U40" s="4" t="e">
        <f>M40/T40</f>
        <v>#DIV/0!</v>
      </c>
      <c r="W40" s="3">
        <f>IFERROR(VLOOKUP(I40,FuelTypes!$A$2:$G$40,5,FALSE)*M40,0)</f>
        <v>132.69568365000001</v>
      </c>
      <c r="Y40" s="3">
        <f t="shared" si="5"/>
        <v>132.69568365000001</v>
      </c>
      <c r="Z40" s="3">
        <f>X40/L40</f>
        <v>0</v>
      </c>
      <c r="AB40" s="3">
        <f>IFERROR(M40/(M40+K40), 0)</f>
        <v>0.86956521739130443</v>
      </c>
      <c r="AC40" s="3">
        <f>IFERROR(M40/N40, 0)</f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150</v>
      </c>
      <c r="J41" s="4">
        <f t="shared" si="6"/>
        <v>14.210809999999999</v>
      </c>
      <c r="K41" s="4">
        <f t="shared" si="3"/>
        <v>2.1316214999999996</v>
      </c>
      <c r="L41" s="4">
        <f t="shared" si="7"/>
        <v>2.1316214999999996</v>
      </c>
      <c r="M41" s="4">
        <f>IFERROR(VLOOKUP(I41,FuelTypes!$A$1:$B$32,2,FALSE)*J41,0)</f>
        <v>14.210809999999999</v>
      </c>
      <c r="N41" s="4">
        <f t="shared" si="4"/>
        <v>16.342431499999996</v>
      </c>
      <c r="O41" s="4">
        <f t="shared" si="8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>IF(L41&gt;0, (G41*0.1)/N41,0)</f>
        <v>0</v>
      </c>
      <c r="S41" s="4">
        <f>IFERROR(H41/G41*L41,0)</f>
        <v>0</v>
      </c>
      <c r="T41" s="4" t="e">
        <f>G41 / (9.81 * F41)</f>
        <v>#DIV/0!</v>
      </c>
      <c r="U41" s="4" t="e">
        <f>M41/T41</f>
        <v>#DIV/0!</v>
      </c>
      <c r="W41" s="3">
        <f>IFERROR(VLOOKUP(I41,FuelTypes!$A$2:$G$40,5,FALSE)*M41,0)</f>
        <v>652.27617899999996</v>
      </c>
      <c r="Y41" s="3">
        <f t="shared" si="5"/>
        <v>652.27617899999996</v>
      </c>
      <c r="Z41" s="3">
        <f>X41/L41</f>
        <v>0</v>
      </c>
      <c r="AB41" s="3">
        <f>IFERROR(M41/(M41+K41), 0)</f>
        <v>0.86956521739130443</v>
      </c>
      <c r="AC41" s="3">
        <f>IFERROR(M41/N41, 0)</f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150</v>
      </c>
      <c r="J42" s="4">
        <f t="shared" si="6"/>
        <v>13.110570000000001</v>
      </c>
      <c r="K42" s="4">
        <f t="shared" si="3"/>
        <v>1.9665855000000001</v>
      </c>
      <c r="L42" s="4">
        <f t="shared" si="7"/>
        <v>1.9665855000000001</v>
      </c>
      <c r="M42" s="4">
        <f>IFERROR(VLOOKUP(I42,FuelTypes!$A$1:$B$32,2,FALSE)*J42,0)</f>
        <v>13.110570000000001</v>
      </c>
      <c r="N42" s="4">
        <f t="shared" si="4"/>
        <v>15.077155500000002</v>
      </c>
      <c r="O42" s="4">
        <f t="shared" si="8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>IF(L42&gt;0, (G42*0.1)/N42,0)</f>
        <v>0</v>
      </c>
      <c r="S42" s="4">
        <f>IFERROR(H42/G42*L42,0)</f>
        <v>0</v>
      </c>
      <c r="T42" s="4" t="e">
        <f>G42 / (9.81 * F42)</f>
        <v>#DIV/0!</v>
      </c>
      <c r="U42" s="4" t="e">
        <f>M42/T42</f>
        <v>#DIV/0!</v>
      </c>
      <c r="W42" s="3">
        <f>IFERROR(VLOOKUP(I42,FuelTypes!$A$2:$G$40,5,FALSE)*M42,0)</f>
        <v>601.77516300000002</v>
      </c>
      <c r="Y42" s="3">
        <f t="shared" si="5"/>
        <v>601.77516300000002</v>
      </c>
      <c r="Z42" s="3">
        <f>X42/L42</f>
        <v>0</v>
      </c>
      <c r="AB42" s="3">
        <f>IFERROR(M42/(M42+K42), 0)</f>
        <v>0.86956521739130432</v>
      </c>
      <c r="AC42" s="3">
        <f>IFERROR(M42/N42, 0)</f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150</v>
      </c>
      <c r="J43" s="4">
        <f t="shared" si="6"/>
        <v>9.8098500000000008</v>
      </c>
      <c r="K43" s="4">
        <f t="shared" si="3"/>
        <v>1.4714775</v>
      </c>
      <c r="L43" s="4">
        <f t="shared" si="7"/>
        <v>1.4714775</v>
      </c>
      <c r="M43" s="4">
        <f>IFERROR(VLOOKUP(I43,FuelTypes!$A$1:$B$32,2,FALSE)*J43,0)</f>
        <v>9.8098500000000008</v>
      </c>
      <c r="N43" s="4">
        <f t="shared" si="4"/>
        <v>11.281327500000002</v>
      </c>
      <c r="O43" s="4">
        <f t="shared" si="8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>IF(L43&gt;0, (G43*0.1)/N43,0)</f>
        <v>0</v>
      </c>
      <c r="S43" s="4">
        <f>IFERROR(H43/G43*L43,0)</f>
        <v>0</v>
      </c>
      <c r="T43" s="4" t="e">
        <f>G43 / (9.81 * F43)</f>
        <v>#DIV/0!</v>
      </c>
      <c r="U43" s="4" t="e">
        <f>M43/T43</f>
        <v>#DIV/0!</v>
      </c>
      <c r="W43" s="3">
        <f>IFERROR(VLOOKUP(I43,FuelTypes!$A$2:$G$40,5,FALSE)*M43,0)</f>
        <v>450.27211500000004</v>
      </c>
      <c r="Y43" s="3">
        <f t="shared" si="5"/>
        <v>450.27211500000004</v>
      </c>
      <c r="Z43" s="3">
        <f>X43/L43</f>
        <v>0</v>
      </c>
      <c r="AB43" s="3">
        <f>IFERROR(M43/(M43+K43), 0)</f>
        <v>0.86956521739130432</v>
      </c>
      <c r="AC43" s="3">
        <f>IFERROR(M43/N43, 0)</f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150</v>
      </c>
      <c r="J44" s="4">
        <f t="shared" si="6"/>
        <v>4.3085395000000002</v>
      </c>
      <c r="K44" s="4">
        <f t="shared" si="3"/>
        <v>0.64628092500000001</v>
      </c>
      <c r="L44" s="4">
        <f t="shared" si="7"/>
        <v>0.64628092500000001</v>
      </c>
      <c r="M44" s="4">
        <f>IFERROR(VLOOKUP(I44,FuelTypes!$A$1:$B$32,2,FALSE)*J44,0)</f>
        <v>4.3085395000000002</v>
      </c>
      <c r="N44" s="4">
        <f t="shared" si="4"/>
        <v>4.9548204250000003</v>
      </c>
      <c r="O44" s="4">
        <f t="shared" si="8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>IF(L44&gt;0, (G44*0.1)/N44,0)</f>
        <v>0</v>
      </c>
      <c r="S44" s="4">
        <f>IFERROR(H44/G44*L44,0)</f>
        <v>0</v>
      </c>
      <c r="T44" s="4" t="e">
        <f>G44 / (9.81 * F44)</f>
        <v>#DIV/0!</v>
      </c>
      <c r="U44" s="4" t="e">
        <f>M44/T44</f>
        <v>#DIV/0!</v>
      </c>
      <c r="W44" s="3">
        <f>IFERROR(VLOOKUP(I44,FuelTypes!$A$2:$G$40,5,FALSE)*M44,0)</f>
        <v>197.76196304999999</v>
      </c>
      <c r="Y44" s="3">
        <f t="shared" si="5"/>
        <v>197.76196304999999</v>
      </c>
      <c r="Z44" s="3">
        <f>X44/L44</f>
        <v>0</v>
      </c>
      <c r="AB44" s="3">
        <f>IFERROR(M44/(M44+K44), 0)</f>
        <v>0.86956521739130432</v>
      </c>
      <c r="AC44" s="3">
        <f>IFERROR(M44/N44, 0)</f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150</v>
      </c>
      <c r="J45" s="4">
        <f t="shared" si="6"/>
        <v>14.210809999999999</v>
      </c>
      <c r="K45" s="4">
        <f t="shared" si="3"/>
        <v>2.1316214999999996</v>
      </c>
      <c r="L45" s="4">
        <f t="shared" si="7"/>
        <v>2.1316214999999996</v>
      </c>
      <c r="M45" s="4">
        <f>IFERROR(VLOOKUP(I45,FuelTypes!$A$1:$B$32,2,FALSE)*J45,0)</f>
        <v>14.210809999999999</v>
      </c>
      <c r="N45" s="4">
        <f t="shared" si="4"/>
        <v>16.342431499999996</v>
      </c>
      <c r="O45" s="4">
        <f t="shared" si="8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>IF(L45&gt;0, (G45*0.1)/N45,0)</f>
        <v>0</v>
      </c>
      <c r="S45" s="4">
        <f>IFERROR(H45/G45*L45,0)</f>
        <v>0</v>
      </c>
      <c r="T45" s="4" t="e">
        <f>G45 / (9.81 * F45)</f>
        <v>#DIV/0!</v>
      </c>
      <c r="U45" s="4" t="e">
        <f>M45/T45</f>
        <v>#DIV/0!</v>
      </c>
      <c r="W45" s="3">
        <f>IFERROR(VLOOKUP(I45,FuelTypes!$A$2:$G$40,5,FALSE)*M45,0)</f>
        <v>652.27617899999996</v>
      </c>
      <c r="Y45" s="3">
        <f t="shared" si="5"/>
        <v>652.27617899999996</v>
      </c>
      <c r="Z45" s="3">
        <f>X45/L45</f>
        <v>0</v>
      </c>
      <c r="AB45" s="3">
        <f>IFERROR(M45/(M45+K45), 0)</f>
        <v>0.86956521739130443</v>
      </c>
      <c r="AC45" s="3">
        <f>IFERROR(M45/N45, 0)</f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6"/>
        <v>0</v>
      </c>
      <c r="K46" s="4">
        <f t="shared" si="3"/>
        <v>0</v>
      </c>
      <c r="L46" s="4">
        <f t="shared" si="7"/>
        <v>1.2</v>
      </c>
      <c r="M46" s="4">
        <f>IFERROR(VLOOKUP(I46,FuelTypes!$A$1:$B$32,2,FALSE)*J46,0)</f>
        <v>0</v>
      </c>
      <c r="N46" s="4">
        <f t="shared" ref="N46:N53" si="9">L46+M46</f>
        <v>1.2</v>
      </c>
      <c r="O46" s="4">
        <f t="shared" si="8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>IF(L46&gt;0, (G46*0.1)/N46,0)</f>
        <v>13.333333333333334</v>
      </c>
      <c r="S46" s="4">
        <f>IFERROR(H46/G46*L46,0)</f>
        <v>1.5</v>
      </c>
      <c r="T46" s="4">
        <f>G46 / (9.81 * F46)</f>
        <v>4.6599679627202566E-2</v>
      </c>
      <c r="U46" s="4">
        <f>M46/T46</f>
        <v>0</v>
      </c>
      <c r="W46" s="3">
        <f>IFERROR(VLOOKUP(I46,FuelTypes!$A$2:$G$40,5,FALSE)*M46,0)</f>
        <v>0</v>
      </c>
      <c r="Y46" s="3">
        <f t="shared" si="5"/>
        <v>0</v>
      </c>
      <c r="Z46" s="3">
        <f>X46/L46</f>
        <v>0</v>
      </c>
      <c r="AB46" s="3">
        <f>IFERROR(M46/(M46+K46), 0)</f>
        <v>0</v>
      </c>
      <c r="AC46" s="3">
        <f>IFERROR(M46/N46, 0)</f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6"/>
        <v>0</v>
      </c>
      <c r="K47" s="4">
        <f t="shared" si="3"/>
        <v>0</v>
      </c>
      <c r="L47" s="4">
        <f t="shared" si="7"/>
        <v>4.8</v>
      </c>
      <c r="M47" s="4">
        <f>IFERROR(VLOOKUP(I47,FuelTypes!$A$1:$B$32,2,FALSE)*J47,0)</f>
        <v>0</v>
      </c>
      <c r="N47" s="4">
        <f t="shared" si="9"/>
        <v>4.8</v>
      </c>
      <c r="O47" s="4">
        <f t="shared" si="8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>IF(L47&gt;0, (G47*0.1)/N47,0)</f>
        <v>10</v>
      </c>
      <c r="S47" s="4">
        <f>IFERROR(H47/G47*L47,0)</f>
        <v>1.5</v>
      </c>
      <c r="T47" s="4">
        <f>G47 / (9.81 * F47)</f>
        <v>0.13979903888160769</v>
      </c>
      <c r="U47" s="4">
        <f>M47/T47</f>
        <v>0</v>
      </c>
      <c r="W47" s="3">
        <f>IFERROR(VLOOKUP(I47,FuelTypes!$A$2:$G$40,5,FALSE)*M47,0)</f>
        <v>0</v>
      </c>
      <c r="Y47" s="3">
        <f t="shared" si="5"/>
        <v>0</v>
      </c>
      <c r="Z47" s="3">
        <f>X47/L47</f>
        <v>0</v>
      </c>
      <c r="AB47" s="3">
        <f>IFERROR(M47/(M47+K47), 0)</f>
        <v>0</v>
      </c>
      <c r="AC47" s="3">
        <f>IFERROR(M47/N47, 0)</f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6"/>
        <v>0</v>
      </c>
      <c r="K48" s="4">
        <f t="shared" si="3"/>
        <v>0</v>
      </c>
      <c r="L48" s="4">
        <f t="shared" si="7"/>
        <v>0</v>
      </c>
      <c r="M48" s="4">
        <f>IFERROR(VLOOKUP(I48,FuelTypes!$A$1:$B$32,2,FALSE)*J48,0)</f>
        <v>0</v>
      </c>
      <c r="N48" s="4">
        <f t="shared" si="9"/>
        <v>0</v>
      </c>
      <c r="O48" s="4">
        <f t="shared" si="8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>IF(L48&gt;0, (G48*0.1)/N48,0)</f>
        <v>0</v>
      </c>
      <c r="S48" s="4">
        <f>IFERROR(H48/G48*L48,0)</f>
        <v>0</v>
      </c>
      <c r="T48" s="4">
        <f>G48 / (9.81 * F48)</f>
        <v>0.13979903888160769</v>
      </c>
      <c r="U48" s="4">
        <f>M48/T48</f>
        <v>0</v>
      </c>
      <c r="W48" s="3">
        <f>IFERROR(VLOOKUP(I48,FuelTypes!$A$2:$G$40,5,FALSE)*M48,0)</f>
        <v>0</v>
      </c>
      <c r="Y48" s="3">
        <f t="shared" si="5"/>
        <v>0</v>
      </c>
      <c r="Z48" s="3" t="e">
        <f>X48/L48</f>
        <v>#DIV/0!</v>
      </c>
      <c r="AB48" s="3">
        <f>IFERROR(M48/(M48+K48), 0)</f>
        <v>0</v>
      </c>
      <c r="AC48" s="3">
        <f>IFERROR(M48/N48, 0)</f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6"/>
        <v>0</v>
      </c>
      <c r="K49" s="4">
        <f t="shared" si="3"/>
        <v>0</v>
      </c>
      <c r="L49" s="4">
        <f t="shared" si="7"/>
        <v>0</v>
      </c>
      <c r="M49" s="4">
        <f>IFERROR(VLOOKUP(I49,FuelTypes!$A$1:$B$32,2,FALSE)*J49,0)</f>
        <v>0</v>
      </c>
      <c r="N49" s="4">
        <f t="shared" si="9"/>
        <v>0</v>
      </c>
      <c r="O49" s="4">
        <f t="shared" si="8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>IF(L49&gt;0, (G49*0.1)/N49,0)</f>
        <v>0</v>
      </c>
      <c r="S49" s="4">
        <f>IFERROR(H49/G49*L49,0)</f>
        <v>0</v>
      </c>
      <c r="T49" s="4" t="e">
        <f>G49 / (9.81 * F49)</f>
        <v>#DIV/0!</v>
      </c>
      <c r="U49" s="4" t="e">
        <f>M49/T49</f>
        <v>#DIV/0!</v>
      </c>
      <c r="W49" s="3">
        <f>IFERROR(VLOOKUP(I49,FuelTypes!$A$2:$G$40,5,FALSE)*M49,0)</f>
        <v>0</v>
      </c>
      <c r="Y49" s="3">
        <f t="shared" si="5"/>
        <v>0</v>
      </c>
      <c r="Z49" s="3" t="e">
        <f>X49/L49</f>
        <v>#DIV/0!</v>
      </c>
      <c r="AB49" s="3">
        <f>IFERROR(M49/(M49+K49), 0)</f>
        <v>0</v>
      </c>
      <c r="AC49" s="3">
        <f>IFERROR(M49/N49, 0)</f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6"/>
        <v>0</v>
      </c>
      <c r="K50" s="4">
        <f t="shared" si="3"/>
        <v>0</v>
      </c>
      <c r="L50" s="4">
        <f t="shared" si="7"/>
        <v>0.6</v>
      </c>
      <c r="M50" s="4">
        <f>IFERROR(VLOOKUP(I50,FuelTypes!$A$1:$B$32,2,FALSE)*J50,0)</f>
        <v>0</v>
      </c>
      <c r="N50" s="4">
        <f t="shared" si="9"/>
        <v>0.6</v>
      </c>
      <c r="O50" s="4">
        <f t="shared" si="8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>IF(L50&gt;0, (G50*0.1)/N50,0)</f>
        <v>0</v>
      </c>
      <c r="S50" s="4">
        <f>IFERROR(H50/G50*L50,0)</f>
        <v>0</v>
      </c>
      <c r="T50" s="4" t="e">
        <f>G50 / (9.81 * F50)</f>
        <v>#DIV/0!</v>
      </c>
      <c r="U50" s="4" t="e">
        <f>M50/T50</f>
        <v>#DIV/0!</v>
      </c>
      <c r="W50" s="3">
        <f>IFERROR(VLOOKUP(I50,FuelTypes!$A$2:$G$40,5,FALSE)*M50,0)</f>
        <v>0</v>
      </c>
      <c r="Y50" s="3">
        <f t="shared" si="5"/>
        <v>0</v>
      </c>
      <c r="Z50" s="3">
        <f>X50/L50</f>
        <v>0</v>
      </c>
      <c r="AB50" s="3">
        <f>IFERROR(M50/(M50+K50), 0)</f>
        <v>0</v>
      </c>
      <c r="AC50" s="3">
        <f>IFERROR(M50/N50, 0)</f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6"/>
        <v>0</v>
      </c>
      <c r="K51" s="4">
        <f t="shared" si="3"/>
        <v>0</v>
      </c>
      <c r="L51" s="4">
        <f t="shared" si="7"/>
        <v>0.4</v>
      </c>
      <c r="M51" s="4">
        <f>IFERROR(VLOOKUP(I51,FuelTypes!$A$1:$B$32,2,FALSE)*J51,0)</f>
        <v>0</v>
      </c>
      <c r="N51" s="4">
        <f t="shared" si="9"/>
        <v>0.4</v>
      </c>
      <c r="O51" s="4">
        <f t="shared" si="8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>IF(L51&gt;0, (G51*0.1)/N51,0)</f>
        <v>0</v>
      </c>
      <c r="S51" s="4">
        <f>IFERROR(H51/G51*L51,0)</f>
        <v>0</v>
      </c>
      <c r="T51" s="4" t="e">
        <f>G51 / (9.81 * F51)</f>
        <v>#DIV/0!</v>
      </c>
      <c r="U51" s="4" t="e">
        <f>M51/T51</f>
        <v>#DIV/0!</v>
      </c>
      <c r="W51" s="3">
        <f>IFERROR(VLOOKUP(I51,FuelTypes!$A$2:$G$40,5,FALSE)*M51,0)</f>
        <v>0</v>
      </c>
      <c r="Y51" s="3">
        <f t="shared" si="5"/>
        <v>0</v>
      </c>
      <c r="Z51" s="3">
        <f>X51/L51</f>
        <v>0</v>
      </c>
      <c r="AB51" s="3">
        <f>IFERROR(M51/(M51+K51), 0)</f>
        <v>0</v>
      </c>
      <c r="AC51" s="3">
        <f>IFERROR(M51/N51, 0)</f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6"/>
        <v>0</v>
      </c>
      <c r="K52" s="4">
        <f t="shared" si="3"/>
        <v>0</v>
      </c>
      <c r="L52" s="4">
        <f t="shared" si="7"/>
        <v>0.1</v>
      </c>
      <c r="M52" s="4">
        <f>IFERROR(VLOOKUP(I52,FuelTypes!$A$1:$B$32,2,FALSE)*J52,0)</f>
        <v>0</v>
      </c>
      <c r="N52" s="4">
        <f t="shared" si="9"/>
        <v>0.1</v>
      </c>
      <c r="O52" s="4">
        <f t="shared" si="8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>IF(L52&gt;0, (G52*0.1)/N52,0)</f>
        <v>0</v>
      </c>
      <c r="S52" s="4">
        <f>IFERROR(H52/G52*L52,0)</f>
        <v>0</v>
      </c>
      <c r="T52" s="4" t="e">
        <f>G52 / (9.81 * F52)</f>
        <v>#DIV/0!</v>
      </c>
      <c r="U52" s="4" t="e">
        <f>M52/T52</f>
        <v>#DIV/0!</v>
      </c>
      <c r="W52" s="3">
        <f>IFERROR(VLOOKUP(I52,FuelTypes!$A$2:$G$40,5,FALSE)*M52,0)</f>
        <v>0</v>
      </c>
      <c r="Y52" s="3">
        <f t="shared" si="5"/>
        <v>0</v>
      </c>
      <c r="Z52" s="3">
        <f>X52/L52</f>
        <v>0</v>
      </c>
      <c r="AB52" s="3">
        <f>IFERROR(M52/(M52+K52), 0)</f>
        <v>0</v>
      </c>
      <c r="AC52" s="3">
        <f>IFERROR(M52/N52, 0)</f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6"/>
        <v>0</v>
      </c>
      <c r="K53" s="4">
        <f t="shared" si="3"/>
        <v>0</v>
      </c>
      <c r="L53" s="4">
        <f t="shared" si="7"/>
        <v>0.1</v>
      </c>
      <c r="M53" s="4">
        <f>IFERROR(VLOOKUP(I53,FuelTypes!$A$1:$B$32,2,FALSE)*J53,0)</f>
        <v>0</v>
      </c>
      <c r="N53" s="4">
        <f t="shared" si="9"/>
        <v>0.1</v>
      </c>
      <c r="O53" s="4">
        <f t="shared" si="8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>IF(L53&gt;0, (G53*0.1)/N53,0)</f>
        <v>0</v>
      </c>
      <c r="S53" s="4">
        <f>IFERROR(H53/G53*L53,0)</f>
        <v>0</v>
      </c>
      <c r="T53" s="4" t="e">
        <f>G53 / (9.81 * F53)</f>
        <v>#DIV/0!</v>
      </c>
      <c r="U53" s="4" t="e">
        <f>M53/T53</f>
        <v>#DIV/0!</v>
      </c>
      <c r="W53" s="3">
        <f>IFERROR(VLOOKUP(I53,FuelTypes!$A$2:$G$40,5,FALSE)*M53,0)</f>
        <v>0</v>
      </c>
      <c r="Y53" s="3">
        <f t="shared" si="5"/>
        <v>0</v>
      </c>
      <c r="Z53" s="3">
        <f>X53/L53</f>
        <v>0</v>
      </c>
      <c r="AB53" s="3">
        <f>IFERROR(M53/(M53+K53), 0)</f>
        <v>0</v>
      </c>
      <c r="AC53" s="3">
        <f>IFERROR(M53/N53, 0)</f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6"/>
        <v>0</v>
      </c>
      <c r="K54" s="4">
        <f t="shared" si="3"/>
        <v>0</v>
      </c>
      <c r="L54" s="4">
        <f t="shared" si="7"/>
        <v>0</v>
      </c>
      <c r="M54" s="4">
        <f>IFERROR(VLOOKUP(I54,FuelTypes!$A$1:$B$32,2,FALSE)*J54,0)</f>
        <v>0</v>
      </c>
      <c r="N54" s="4">
        <f t="shared" ref="N54:N117" si="10">L54+M54</f>
        <v>0</v>
      </c>
      <c r="O54" s="4">
        <f t="shared" si="8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>IF(L54&gt;0, (G54*0.1)/N54,0)</f>
        <v>0</v>
      </c>
      <c r="S54" s="4">
        <f>IFERROR(H54/G54*L54,0)</f>
        <v>0</v>
      </c>
      <c r="T54" s="4" t="e">
        <f>G54 / (9.81 * F54)</f>
        <v>#DIV/0!</v>
      </c>
      <c r="U54" s="4" t="e">
        <f>M54/T54</f>
        <v>#DIV/0!</v>
      </c>
      <c r="W54" s="3">
        <f>IFERROR(VLOOKUP(I54,FuelTypes!$A$2:$G$40,5,FALSE)*M54,0)</f>
        <v>0</v>
      </c>
      <c r="Y54" s="3">
        <f t="shared" si="5"/>
        <v>0</v>
      </c>
      <c r="Z54" s="3" t="e">
        <f>X54/L54</f>
        <v>#DIV/0!</v>
      </c>
      <c r="AB54" s="3">
        <f>IFERROR(M54/(M54+K54), 0)</f>
        <v>0</v>
      </c>
      <c r="AC54" s="3">
        <f>IFERROR(M54/N54, 0)</f>
        <v>0</v>
      </c>
    </row>
    <row r="55" spans="1:29" x14ac:dyDescent="0.25">
      <c r="A55" s="6"/>
      <c r="B55" s="6"/>
      <c r="C55" s="6"/>
      <c r="D55" s="6"/>
      <c r="E55" s="6">
        <v>0.15</v>
      </c>
      <c r="F55" s="6"/>
      <c r="G55" s="6"/>
      <c r="H55" s="6"/>
      <c r="I55" s="6"/>
      <c r="J55" s="4">
        <f t="shared" si="6"/>
        <v>0</v>
      </c>
      <c r="K55" s="4">
        <f t="shared" si="3"/>
        <v>0</v>
      </c>
      <c r="L55" s="4">
        <f t="shared" si="7"/>
        <v>0</v>
      </c>
      <c r="M55" s="4">
        <f>IFERROR(VLOOKUP(I55,FuelTypes!$A$1:$B$32,2,FALSE)*J55,0)</f>
        <v>0</v>
      </c>
      <c r="N55" s="4">
        <f t="shared" si="10"/>
        <v>0</v>
      </c>
      <c r="O55" s="4">
        <f t="shared" si="8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>IF(L55&gt;0, (G55*0.1)/N55,0)</f>
        <v>0</v>
      </c>
      <c r="S55" s="4">
        <f>IFERROR(H55/G55*L55,0)</f>
        <v>0</v>
      </c>
      <c r="T55" s="4" t="e">
        <f>G55 / (9.81 * F55)</f>
        <v>#DIV/0!</v>
      </c>
      <c r="U55" s="4" t="e">
        <f>M55/T55</f>
        <v>#DIV/0!</v>
      </c>
      <c r="W55" s="3">
        <f>IFERROR(VLOOKUP(I55,FuelTypes!$A$2:$G$40,5,FALSE)*M55,0)</f>
        <v>0</v>
      </c>
      <c r="Y55" s="3">
        <f t="shared" si="5"/>
        <v>0</v>
      </c>
      <c r="Z55" s="3" t="e">
        <f>X55/L55</f>
        <v>#DIV/0!</v>
      </c>
      <c r="AB55" s="3">
        <f>IFERROR(M55/(M55+K55), 0)</f>
        <v>0</v>
      </c>
      <c r="AC55" s="3">
        <f>IFERROR(M55/N55, 0)</f>
        <v>0</v>
      </c>
    </row>
    <row r="56" spans="1:29" x14ac:dyDescent="0.25">
      <c r="A56" s="6"/>
      <c r="B56" s="6"/>
      <c r="C56" s="6"/>
      <c r="D56" s="6"/>
      <c r="E56" s="6">
        <v>0.15</v>
      </c>
      <c r="F56" s="6"/>
      <c r="G56" s="6"/>
      <c r="H56" s="6"/>
      <c r="I56" s="6"/>
      <c r="J56" s="4">
        <f t="shared" si="6"/>
        <v>0</v>
      </c>
      <c r="K56" s="4">
        <f t="shared" si="3"/>
        <v>0</v>
      </c>
      <c r="L56" s="4">
        <f t="shared" si="7"/>
        <v>0</v>
      </c>
      <c r="M56" s="4">
        <f>IFERROR(VLOOKUP(I56,FuelTypes!$A$1:$B$32,2,FALSE)*J56,0)</f>
        <v>0</v>
      </c>
      <c r="N56" s="4">
        <f t="shared" si="10"/>
        <v>0</v>
      </c>
      <c r="O56" s="4">
        <f t="shared" si="8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>IF(L56&gt;0, (G56*0.1)/N56,0)</f>
        <v>0</v>
      </c>
      <c r="S56" s="4">
        <f>IFERROR(H56/G56*L56,0)</f>
        <v>0</v>
      </c>
      <c r="T56" s="4" t="e">
        <f>G56 / (9.81 * F56)</f>
        <v>#DIV/0!</v>
      </c>
      <c r="U56" s="4" t="e">
        <f>M56/T56</f>
        <v>#DIV/0!</v>
      </c>
      <c r="W56" s="3">
        <f>IFERROR(VLOOKUP(I56,FuelTypes!$A$2:$G$40,5,FALSE)*M56,0)</f>
        <v>0</v>
      </c>
      <c r="Y56" s="3">
        <f t="shared" si="5"/>
        <v>0</v>
      </c>
      <c r="Z56" s="3" t="e">
        <f>X56/L56</f>
        <v>#DIV/0!</v>
      </c>
      <c r="AB56" s="3">
        <f>IFERROR(M56/(M56+K56), 0)</f>
        <v>0</v>
      </c>
      <c r="AC56" s="3">
        <f>IFERROR(M56/N56, 0)</f>
        <v>0</v>
      </c>
    </row>
    <row r="57" spans="1:29" x14ac:dyDescent="0.25">
      <c r="A57" s="6"/>
      <c r="B57" s="6"/>
      <c r="C57" s="6"/>
      <c r="D57" s="6"/>
      <c r="E57" s="6">
        <v>0.15</v>
      </c>
      <c r="F57" s="6"/>
      <c r="G57" s="6"/>
      <c r="H57" s="6"/>
      <c r="I57" s="6"/>
      <c r="J57" s="4">
        <f t="shared" si="6"/>
        <v>0</v>
      </c>
      <c r="K57" s="4">
        <f t="shared" si="3"/>
        <v>0</v>
      </c>
      <c r="L57" s="4">
        <f t="shared" si="7"/>
        <v>0</v>
      </c>
      <c r="M57" s="4">
        <f>IFERROR(VLOOKUP(I57,FuelTypes!$A$1:$B$32,2,FALSE)*J57,0)</f>
        <v>0</v>
      </c>
      <c r="N57" s="4">
        <f t="shared" si="10"/>
        <v>0</v>
      </c>
      <c r="O57" s="4">
        <f t="shared" si="8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>IF(L57&gt;0, (G57*0.1)/N57,0)</f>
        <v>0</v>
      </c>
      <c r="S57" s="4">
        <f>IFERROR(H57/G57*L57,0)</f>
        <v>0</v>
      </c>
      <c r="T57" s="4" t="e">
        <f>G57 / (9.81 * F57)</f>
        <v>#DIV/0!</v>
      </c>
      <c r="U57" s="4" t="e">
        <f>M57/T57</f>
        <v>#DIV/0!</v>
      </c>
      <c r="W57" s="3">
        <f>IFERROR(VLOOKUP(I57,FuelTypes!$A$2:$G$40,5,FALSE)*M57,0)</f>
        <v>0</v>
      </c>
      <c r="Y57" s="3">
        <f t="shared" si="5"/>
        <v>0</v>
      </c>
      <c r="Z57" s="3" t="e">
        <f>X57/L57</f>
        <v>#DIV/0!</v>
      </c>
      <c r="AB57" s="3">
        <f>IFERROR(M57/(M57+K57), 0)</f>
        <v>0</v>
      </c>
      <c r="AC57" s="3">
        <f>IFERROR(M57/N57, 0)</f>
        <v>0</v>
      </c>
    </row>
    <row r="58" spans="1:29" x14ac:dyDescent="0.25">
      <c r="A58" s="6"/>
      <c r="B58" s="6"/>
      <c r="C58" s="6"/>
      <c r="D58" s="6"/>
      <c r="E58" s="6">
        <v>0.15</v>
      </c>
      <c r="F58" s="6"/>
      <c r="G58" s="6"/>
      <c r="H58" s="6"/>
      <c r="I58" s="6"/>
      <c r="J58" s="4">
        <f t="shared" si="6"/>
        <v>0</v>
      </c>
      <c r="K58" s="4">
        <f t="shared" si="3"/>
        <v>0</v>
      </c>
      <c r="L58" s="4">
        <f t="shared" si="7"/>
        <v>0</v>
      </c>
      <c r="M58" s="4">
        <f>IFERROR(VLOOKUP(I58,FuelTypes!$A$1:$B$32,2,FALSE)*J58,0)</f>
        <v>0</v>
      </c>
      <c r="N58" s="4">
        <f t="shared" si="10"/>
        <v>0</v>
      </c>
      <c r="O58" s="4">
        <f t="shared" si="8"/>
        <v>0</v>
      </c>
      <c r="P58" s="4" t="e">
        <f>VLOOKUP(I58, FuelTypes!$A$1:$R$12,17,FALSE)*J58</f>
        <v>#N/A</v>
      </c>
      <c r="Q58" s="4" t="e">
        <f>VLOOKUP(I58, FuelTypes!$A$1:$R$12,18,FALSE)*J58</f>
        <v>#N/A</v>
      </c>
      <c r="R58" s="4">
        <f>IF(L58&gt;0, (G58*0.1)/N58,0)</f>
        <v>0</v>
      </c>
      <c r="S58" s="4">
        <f>IFERROR(H58/G58*L58,0)</f>
        <v>0</v>
      </c>
      <c r="T58" s="4" t="e">
        <f>G58 / (9.81 * F58)</f>
        <v>#DIV/0!</v>
      </c>
      <c r="U58" s="4" t="e">
        <f>M58/T58</f>
        <v>#DIV/0!</v>
      </c>
      <c r="W58" s="3">
        <f>IFERROR(VLOOKUP(I58,FuelTypes!$A$2:$G$40,5,FALSE)*M58,0)</f>
        <v>0</v>
      </c>
      <c r="Y58" s="3">
        <f t="shared" si="5"/>
        <v>0</v>
      </c>
      <c r="Z58" s="3" t="e">
        <f>X58/L58</f>
        <v>#DIV/0!</v>
      </c>
      <c r="AB58" s="3">
        <f>IFERROR(M58/(M58+K58), 0)</f>
        <v>0</v>
      </c>
      <c r="AC58" s="3">
        <f>IFERROR(M58/N58, 0)</f>
        <v>0</v>
      </c>
    </row>
    <row r="59" spans="1:29" x14ac:dyDescent="0.25">
      <c r="A59" s="6" t="s">
        <v>61</v>
      </c>
      <c r="B59" s="6">
        <v>1.25</v>
      </c>
      <c r="C59" s="6">
        <v>0</v>
      </c>
      <c r="D59" s="6">
        <v>0.15</v>
      </c>
      <c r="E59" s="6">
        <v>0.15</v>
      </c>
      <c r="F59" s="6">
        <v>0</v>
      </c>
      <c r="G59" s="6">
        <v>0</v>
      </c>
      <c r="H59" s="6">
        <v>0</v>
      </c>
      <c r="I59" s="6"/>
      <c r="J59" s="4">
        <f t="shared" si="6"/>
        <v>0</v>
      </c>
      <c r="K59" s="4">
        <f t="shared" si="3"/>
        <v>0</v>
      </c>
      <c r="L59" s="4">
        <f t="shared" si="7"/>
        <v>1.25</v>
      </c>
      <c r="M59" s="4">
        <f>IFERROR(VLOOKUP(I59,FuelTypes!$A$1:$B$32,2,FALSE)*J59,0)</f>
        <v>0</v>
      </c>
      <c r="N59" s="4">
        <f t="shared" si="10"/>
        <v>1.25</v>
      </c>
      <c r="O59" s="4">
        <f t="shared" si="8"/>
        <v>0</v>
      </c>
      <c r="P59" s="4" t="e">
        <f>VLOOKUP(I59, FuelTypes!$A$1:$R$12,17,FALSE)*J59</f>
        <v>#N/A</v>
      </c>
      <c r="Q59" s="4" t="e">
        <f>VLOOKUP(I59, FuelTypes!$A$1:$R$12,18,FALSE)*J59</f>
        <v>#N/A</v>
      </c>
      <c r="R59" s="4">
        <f>IF(L59&gt;0, (G59*0.1)/N59,0)</f>
        <v>0</v>
      </c>
      <c r="S59" s="4">
        <f>IFERROR(H59/G59*L59,0)</f>
        <v>0</v>
      </c>
      <c r="T59" s="4" t="e">
        <f>G59 / (9.81 * F59)</f>
        <v>#DIV/0!</v>
      </c>
      <c r="U59" s="4" t="e">
        <f>M59/T59</f>
        <v>#DIV/0!</v>
      </c>
      <c r="W59" s="3">
        <f>IFERROR(VLOOKUP(I59,FuelTypes!$A$2:$G$40,5,FALSE)*M59,0)</f>
        <v>0</v>
      </c>
      <c r="Y59" s="3">
        <f t="shared" si="5"/>
        <v>0</v>
      </c>
      <c r="Z59" s="3">
        <f>X59/L59</f>
        <v>0</v>
      </c>
      <c r="AB59" s="3">
        <f>IFERROR(M59/(M59+K59), 0)</f>
        <v>0</v>
      </c>
      <c r="AC59" s="3">
        <f>IFERROR(M59/N59, 0)</f>
        <v>0</v>
      </c>
    </row>
    <row r="60" spans="1:29" x14ac:dyDescent="0.25">
      <c r="A60" s="6" t="s">
        <v>62</v>
      </c>
      <c r="B60" s="6">
        <v>0.15</v>
      </c>
      <c r="C60" s="6">
        <v>0</v>
      </c>
      <c r="D60" s="6">
        <v>0.15</v>
      </c>
      <c r="E60" s="6">
        <v>0.15</v>
      </c>
      <c r="F60" s="6">
        <v>0</v>
      </c>
      <c r="G60" s="6">
        <v>0</v>
      </c>
      <c r="H60" s="6">
        <v>0</v>
      </c>
      <c r="I60" s="6"/>
      <c r="J60" s="4">
        <f t="shared" si="6"/>
        <v>0</v>
      </c>
      <c r="K60" s="4">
        <f t="shared" si="3"/>
        <v>0</v>
      </c>
      <c r="L60" s="4">
        <f t="shared" si="7"/>
        <v>0.15</v>
      </c>
      <c r="M60" s="4">
        <f>IFERROR(VLOOKUP(I60,FuelTypes!$A$1:$B$32,2,FALSE)*J60,0)</f>
        <v>0</v>
      </c>
      <c r="N60" s="4">
        <f t="shared" si="10"/>
        <v>0.15</v>
      </c>
      <c r="O60" s="4">
        <f t="shared" si="8"/>
        <v>0</v>
      </c>
      <c r="P60" s="4" t="e">
        <f>VLOOKUP(I60, FuelTypes!$A$1:$R$12,17,FALSE)*J60</f>
        <v>#N/A</v>
      </c>
      <c r="Q60" s="4" t="e">
        <f>VLOOKUP(I60, FuelTypes!$A$1:$R$12,18,FALSE)*J60</f>
        <v>#N/A</v>
      </c>
      <c r="R60" s="4">
        <f>IF(L60&gt;0, (G60*0.1)/N60,0)</f>
        <v>0</v>
      </c>
      <c r="S60" s="4">
        <f>IFERROR(H60/G60*L60,0)</f>
        <v>0</v>
      </c>
      <c r="T60" s="4" t="e">
        <f>G60 / (9.81 * F60)</f>
        <v>#DIV/0!</v>
      </c>
      <c r="U60" s="4" t="e">
        <f>M60/T60</f>
        <v>#DIV/0!</v>
      </c>
      <c r="W60" s="3">
        <f>IFERROR(VLOOKUP(I60,FuelTypes!$A$2:$G$40,5,FALSE)*M60,0)</f>
        <v>0</v>
      </c>
      <c r="Y60" s="3">
        <f t="shared" si="5"/>
        <v>0</v>
      </c>
      <c r="Z60" s="3">
        <f>X60/L60</f>
        <v>0</v>
      </c>
      <c r="AB60" s="3">
        <f>IFERROR(M60/(M60+K60), 0)</f>
        <v>0</v>
      </c>
      <c r="AC60" s="3">
        <f>IFERROR(M60/N60, 0)</f>
        <v>0</v>
      </c>
    </row>
    <row r="61" spans="1:29" x14ac:dyDescent="0.25">
      <c r="A61" s="6" t="s">
        <v>63</v>
      </c>
      <c r="B61" s="6">
        <v>0.05</v>
      </c>
      <c r="C61" s="6">
        <v>0</v>
      </c>
      <c r="D61" s="6">
        <v>0.15</v>
      </c>
      <c r="E61" s="6">
        <v>0.15</v>
      </c>
      <c r="F61" s="6">
        <v>0</v>
      </c>
      <c r="G61" s="6">
        <v>0</v>
      </c>
      <c r="H61" s="6">
        <v>0</v>
      </c>
      <c r="I61" s="6"/>
      <c r="J61" s="4">
        <f t="shared" si="6"/>
        <v>0</v>
      </c>
      <c r="K61" s="4">
        <f t="shared" si="3"/>
        <v>0</v>
      </c>
      <c r="L61" s="4">
        <f t="shared" si="7"/>
        <v>0.05</v>
      </c>
      <c r="M61" s="4">
        <f>IFERROR(VLOOKUP(I61,FuelTypes!$A$1:$B$32,2,FALSE)*J61,0)</f>
        <v>0</v>
      </c>
      <c r="N61" s="4">
        <f t="shared" si="10"/>
        <v>0.05</v>
      </c>
      <c r="O61" s="4">
        <f t="shared" si="8"/>
        <v>0</v>
      </c>
      <c r="P61" s="4" t="e">
        <f>VLOOKUP(I61, FuelTypes!$A$1:$R$12,17,FALSE)*J61</f>
        <v>#N/A</v>
      </c>
      <c r="Q61" s="4" t="e">
        <f>VLOOKUP(I61, FuelTypes!$A$1:$R$12,18,FALSE)*J61</f>
        <v>#N/A</v>
      </c>
      <c r="R61" s="4">
        <f>IF(L61&gt;0, (G61*0.1)/N61,0)</f>
        <v>0</v>
      </c>
      <c r="S61" s="4">
        <f>IFERROR(H61/G61*L61,0)</f>
        <v>0</v>
      </c>
      <c r="T61" s="4" t="e">
        <f>G61 / (9.81 * F61)</f>
        <v>#DIV/0!</v>
      </c>
      <c r="U61" s="4" t="e">
        <f>M61/T61</f>
        <v>#DIV/0!</v>
      </c>
      <c r="W61" s="3">
        <f>IFERROR(VLOOKUP(I61,FuelTypes!$A$2:$G$40,5,FALSE)*M61,0)</f>
        <v>0</v>
      </c>
      <c r="Y61" s="3">
        <f t="shared" si="5"/>
        <v>0</v>
      </c>
      <c r="Z61" s="3">
        <f>X61/L61</f>
        <v>0</v>
      </c>
      <c r="AB61" s="3">
        <f>IFERROR(M61/(M61+K61), 0)</f>
        <v>0</v>
      </c>
      <c r="AC61" s="3">
        <f>IFERROR(M61/N61, 0)</f>
        <v>0</v>
      </c>
    </row>
    <row r="62" spans="1:29" x14ac:dyDescent="0.25">
      <c r="A62" s="6" t="s">
        <v>64</v>
      </c>
      <c r="B62" s="6">
        <v>6</v>
      </c>
      <c r="C62" s="6">
        <v>0</v>
      </c>
      <c r="D62" s="6">
        <v>0.15</v>
      </c>
      <c r="E62" s="6">
        <v>0.15</v>
      </c>
      <c r="F62" s="6">
        <v>0</v>
      </c>
      <c r="G62" s="6">
        <v>0</v>
      </c>
      <c r="H62" s="6">
        <v>0</v>
      </c>
      <c r="I62" s="6"/>
      <c r="J62" s="4">
        <f t="shared" si="6"/>
        <v>0</v>
      </c>
      <c r="K62" s="4">
        <f t="shared" si="3"/>
        <v>0</v>
      </c>
      <c r="L62" s="4">
        <f t="shared" si="7"/>
        <v>6</v>
      </c>
      <c r="M62" s="4">
        <f>IFERROR(VLOOKUP(I62,FuelTypes!$A$1:$B$32,2,FALSE)*J62,0)</f>
        <v>0</v>
      </c>
      <c r="N62" s="4">
        <f t="shared" si="10"/>
        <v>6</v>
      </c>
      <c r="O62" s="4">
        <f t="shared" si="8"/>
        <v>0</v>
      </c>
      <c r="P62" s="4" t="e">
        <f>VLOOKUP(I62, FuelTypes!$A$1:$R$12,17,FALSE)*J62</f>
        <v>#N/A</v>
      </c>
      <c r="Q62" s="4" t="e">
        <f>VLOOKUP(I62, FuelTypes!$A$1:$R$12,18,FALSE)*J62</f>
        <v>#N/A</v>
      </c>
      <c r="R62" s="4">
        <f>IF(L62&gt;0, (G62*0.1)/N62,0)</f>
        <v>0</v>
      </c>
      <c r="S62" s="4">
        <f>IFERROR(H62/G62*L62,0)</f>
        <v>0</v>
      </c>
      <c r="T62" s="4" t="e">
        <f>G62 / (9.81 * F62)</f>
        <v>#DIV/0!</v>
      </c>
      <c r="U62" s="4" t="e">
        <f>M62/T62</f>
        <v>#DIV/0!</v>
      </c>
      <c r="W62" s="3">
        <f>IFERROR(VLOOKUP(I62,FuelTypes!$A$2:$G$40,5,FALSE)*M62,0)</f>
        <v>0</v>
      </c>
      <c r="Y62" s="3">
        <f t="shared" si="5"/>
        <v>0</v>
      </c>
      <c r="Z62" s="3">
        <f>X62/L62</f>
        <v>0</v>
      </c>
      <c r="AB62" s="3">
        <f>IFERROR(M62/(M62+K62), 0)</f>
        <v>0</v>
      </c>
      <c r="AC62" s="3">
        <f>IFERROR(M62/N62, 0)</f>
        <v>0</v>
      </c>
    </row>
    <row r="63" spans="1:29" x14ac:dyDescent="0.25">
      <c r="A63" s="6" t="s">
        <v>65</v>
      </c>
      <c r="B63" s="6">
        <v>6</v>
      </c>
      <c r="C63" s="6">
        <v>7</v>
      </c>
      <c r="D63" s="6">
        <v>0</v>
      </c>
      <c r="E63" s="6">
        <v>0.15</v>
      </c>
      <c r="F63" s="6">
        <v>313</v>
      </c>
      <c r="G63" s="6">
        <v>11</v>
      </c>
      <c r="H63" s="6">
        <v>3</v>
      </c>
      <c r="I63" s="6" t="s">
        <v>151</v>
      </c>
      <c r="J63" s="4">
        <f t="shared" si="6"/>
        <v>7</v>
      </c>
      <c r="K63" s="4">
        <f t="shared" si="3"/>
        <v>0.84000000000000008</v>
      </c>
      <c r="L63" s="4">
        <f t="shared" si="7"/>
        <v>6.84</v>
      </c>
      <c r="M63" s="4">
        <f>IFERROR(VLOOKUP(I63,FuelTypes!$A$1:$B$32,2,FALSE)*J63,0)</f>
        <v>5.6000000000000005</v>
      </c>
      <c r="N63" s="4">
        <f t="shared" si="10"/>
        <v>12.440000000000001</v>
      </c>
      <c r="O63" s="4">
        <f t="shared" si="8"/>
        <v>0.45016077170418006</v>
      </c>
      <c r="P63" s="4">
        <f>VLOOKUP(I63, FuelTypes!$A$1:$R$12,17,FALSE)*J63</f>
        <v>1400</v>
      </c>
      <c r="Q63" s="4">
        <f>VLOOKUP(I63, FuelTypes!$A$1:$R$12,18,FALSE)*J63</f>
        <v>0</v>
      </c>
      <c r="R63" s="4">
        <f>IF(L63&gt;0, (G63*0.1)/N63,0)</f>
        <v>8.8424437299035374E-2</v>
      </c>
      <c r="S63" s="4">
        <f>IFERROR(H63/G63*L63,0)</f>
        <v>1.8654545454545453</v>
      </c>
      <c r="T63" s="4">
        <f>G63 / (9.81 * F63)</f>
        <v>3.5824434218196858E-3</v>
      </c>
      <c r="U63" s="4">
        <f>M63/T63</f>
        <v>1563.1789090909092</v>
      </c>
      <c r="V63" s="2">
        <v>10</v>
      </c>
      <c r="W63" s="3">
        <f>IFERROR(VLOOKUP(I63,FuelTypes!$A$2:$G$40,5,FALSE)*M63,0)</f>
        <v>1344.0000000000002</v>
      </c>
      <c r="Y63" s="3">
        <f t="shared" si="5"/>
        <v>1344.0000000000002</v>
      </c>
      <c r="Z63" s="3">
        <f>X63/L63</f>
        <v>0</v>
      </c>
      <c r="AB63" s="3">
        <f>IFERROR(M63/(M63+K63), 0)</f>
        <v>0.86956521739130432</v>
      </c>
      <c r="AC63" s="3">
        <f>IFERROR(M63/N63, 0)</f>
        <v>0.45016077170418006</v>
      </c>
    </row>
    <row r="64" spans="1:29" x14ac:dyDescent="0.25">
      <c r="A64" s="6" t="s">
        <v>66</v>
      </c>
      <c r="B64" s="6">
        <v>5</v>
      </c>
      <c r="C64" s="6">
        <v>37</v>
      </c>
      <c r="D64" s="6">
        <v>0.15</v>
      </c>
      <c r="E64" s="6">
        <v>0.15</v>
      </c>
      <c r="F64" s="6">
        <v>345</v>
      </c>
      <c r="G64" s="6">
        <v>67.5</v>
      </c>
      <c r="H64" s="6">
        <v>11</v>
      </c>
      <c r="I64" s="6" t="s">
        <v>150</v>
      </c>
      <c r="J64" s="4">
        <f t="shared" si="6"/>
        <v>31.45</v>
      </c>
      <c r="K64" s="4">
        <f t="shared" si="3"/>
        <v>4.7174999999999994</v>
      </c>
      <c r="L64" s="4">
        <f t="shared" si="7"/>
        <v>9.7174999999999994</v>
      </c>
      <c r="M64" s="4">
        <f>IFERROR(VLOOKUP(I64,FuelTypes!$A$1:$B$32,2,FALSE)*J64,0)</f>
        <v>31.45</v>
      </c>
      <c r="N64" s="4">
        <f t="shared" si="10"/>
        <v>41.167499999999997</v>
      </c>
      <c r="O64" s="4">
        <f t="shared" si="8"/>
        <v>0.76395214671767786</v>
      </c>
      <c r="P64" s="4">
        <f>VLOOKUP(I64, FuelTypes!$A$1:$R$12,17,FALSE)*J64</f>
        <v>2830.5</v>
      </c>
      <c r="Q64" s="4">
        <f>VLOOKUP(I64, FuelTypes!$A$1:$R$12,18,FALSE)*J64</f>
        <v>3459.5</v>
      </c>
      <c r="R64" s="4">
        <f>IF(L64&gt;0, (G64*0.1)/N64,0)</f>
        <v>0.16396429222080525</v>
      </c>
      <c r="S64" s="4">
        <f>IFERROR(H64/G64*L64,0)</f>
        <v>1.5835925925925927</v>
      </c>
      <c r="T64" s="4">
        <f>G64 / (9.81 * F64)</f>
        <v>1.994415636218588E-2</v>
      </c>
      <c r="U64" s="4">
        <f>M64/T64</f>
        <v>1576.903</v>
      </c>
      <c r="V64" s="2">
        <v>37</v>
      </c>
      <c r="W64" s="3">
        <f>IFERROR(VLOOKUP(I64,FuelTypes!$A$2:$G$40,5,FALSE)*M64,0)</f>
        <v>1443.5549999999998</v>
      </c>
      <c r="Y64" s="3">
        <f t="shared" si="5"/>
        <v>1443.5549999999998</v>
      </c>
      <c r="Z64" s="3">
        <f>X64/L64</f>
        <v>0</v>
      </c>
      <c r="AB64" s="3">
        <f>IFERROR(M64/(M64+K64), 0)</f>
        <v>0.86956521739130443</v>
      </c>
      <c r="AC64" s="3">
        <f>IFERROR(M64/N64, 0)</f>
        <v>0.76395214671767786</v>
      </c>
    </row>
    <row r="65" spans="1:29" x14ac:dyDescent="0.25">
      <c r="A65" s="6" t="s">
        <v>67</v>
      </c>
      <c r="B65" s="6">
        <v>4</v>
      </c>
      <c r="C65" s="6">
        <v>102</v>
      </c>
      <c r="D65" s="6">
        <v>0.15</v>
      </c>
      <c r="E65" s="6">
        <v>0.15</v>
      </c>
      <c r="F65" s="6">
        <v>345</v>
      </c>
      <c r="G65" s="6">
        <v>270</v>
      </c>
      <c r="H65" s="6">
        <v>25</v>
      </c>
      <c r="I65" s="6" t="s">
        <v>150</v>
      </c>
      <c r="J65" s="4">
        <f t="shared" si="6"/>
        <v>86.7</v>
      </c>
      <c r="K65" s="4">
        <f t="shared" si="3"/>
        <v>13.005000000000001</v>
      </c>
      <c r="L65" s="4">
        <f t="shared" si="7"/>
        <v>17.005000000000003</v>
      </c>
      <c r="M65" s="4">
        <f>IFERROR(VLOOKUP(I65,FuelTypes!$A$1:$B$32,2,FALSE)*J65,0)</f>
        <v>86.7</v>
      </c>
      <c r="N65" s="4">
        <f t="shared" si="10"/>
        <v>103.70500000000001</v>
      </c>
      <c r="O65" s="4">
        <f t="shared" si="8"/>
        <v>0.83602526396991461</v>
      </c>
      <c r="P65" s="4">
        <f>VLOOKUP(I65, FuelTypes!$A$1:$R$12,17,FALSE)*J65</f>
        <v>7803</v>
      </c>
      <c r="Q65" s="4">
        <f>VLOOKUP(I65, FuelTypes!$A$1:$R$12,18,FALSE)*J65</f>
        <v>9537</v>
      </c>
      <c r="R65" s="4">
        <f>IF(L65&gt;0, (G65*0.1)/N65,0)</f>
        <v>0.26035388843353741</v>
      </c>
      <c r="S65" s="4">
        <f>IFERROR(H65/G65*L65,0)</f>
        <v>1.5745370370370373</v>
      </c>
      <c r="T65" s="4">
        <f>G65 / (9.81 * F65)</f>
        <v>7.9776625448743518E-2</v>
      </c>
      <c r="U65" s="4">
        <f>M65/T65</f>
        <v>1086.7845</v>
      </c>
      <c r="V65" s="2">
        <v>102</v>
      </c>
      <c r="W65" s="3">
        <f>IFERROR(VLOOKUP(I65,FuelTypes!$A$2:$G$40,5,FALSE)*M65,0)</f>
        <v>3979.53</v>
      </c>
      <c r="Y65" s="3">
        <f t="shared" si="5"/>
        <v>3979.53</v>
      </c>
      <c r="Z65" s="3">
        <f>X65/L65</f>
        <v>0</v>
      </c>
      <c r="AB65" s="3">
        <f>IFERROR(M65/(M65+K65), 0)</f>
        <v>0.86956521739130443</v>
      </c>
      <c r="AC65" s="3">
        <f>IFERROR(M65/N65, 0)</f>
        <v>0.83602526396991461</v>
      </c>
    </row>
    <row r="66" spans="1:29" x14ac:dyDescent="0.25">
      <c r="A66" s="6" t="s">
        <v>170</v>
      </c>
      <c r="B66" s="6">
        <f>6.5*2+1.5</f>
        <v>14.5</v>
      </c>
      <c r="C66" s="6">
        <v>0</v>
      </c>
      <c r="D66" s="6">
        <v>0</v>
      </c>
      <c r="E66" s="6">
        <v>0.15</v>
      </c>
      <c r="F66" s="6">
        <v>325</v>
      </c>
      <c r="G66" s="6">
        <v>3600</v>
      </c>
      <c r="H66" s="6">
        <v>450</v>
      </c>
      <c r="I66" s="6"/>
      <c r="J66" s="4">
        <f t="shared" ref="J66:J97" si="11">C66 - (D66*C66)</f>
        <v>0</v>
      </c>
      <c r="K66" s="4">
        <f t="shared" si="3"/>
        <v>0</v>
      </c>
      <c r="L66" s="4">
        <f t="shared" ref="L66:L97" si="12">K66+B66</f>
        <v>14.5</v>
      </c>
      <c r="M66" s="4">
        <f>IFERROR(VLOOKUP(I66,FuelTypes!$A$1:$B$32,2,FALSE)*J66,0)</f>
        <v>0</v>
      </c>
      <c r="N66" s="4">
        <f t="shared" si="10"/>
        <v>14.5</v>
      </c>
      <c r="O66" s="4">
        <f t="shared" ref="O66:O97" si="13">IF(M66&gt;0, M66/N66,0)</f>
        <v>0</v>
      </c>
      <c r="P66" s="4" t="e">
        <f>VLOOKUP(I66, FuelTypes!$A$1:$R$12,17,FALSE)*J66</f>
        <v>#N/A</v>
      </c>
      <c r="Q66" s="4" t="e">
        <f>VLOOKUP(I66, FuelTypes!$A$1:$R$12,18,FALSE)*J66</f>
        <v>#N/A</v>
      </c>
      <c r="R66" s="4">
        <f>IF(L66&gt;0, (G66*0.1)/N66,0)</f>
        <v>24.827586206896552</v>
      </c>
      <c r="S66" s="4">
        <f>IFERROR(H66/G66*L66,0)</f>
        <v>1.8125</v>
      </c>
      <c r="T66" s="4">
        <f>G66 / (9.81 * F66)</f>
        <v>1.1291460832745237</v>
      </c>
      <c r="U66" s="4">
        <f>M66/T66</f>
        <v>0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5"/>
        <v>20000</v>
      </c>
      <c r="Z66" s="3">
        <f>X66/L66</f>
        <v>1379.3103448275863</v>
      </c>
      <c r="AB66" s="3">
        <f>IFERROR(M66/(M66+K66), 0)</f>
        <v>0</v>
      </c>
      <c r="AC66" s="3">
        <f>IFERROR(M66/N66, 0)</f>
        <v>0</v>
      </c>
    </row>
    <row r="67" spans="1:29" x14ac:dyDescent="0.25">
      <c r="A67" s="6" t="s">
        <v>144</v>
      </c>
      <c r="B67" s="6">
        <f>7*3+2</f>
        <v>23</v>
      </c>
      <c r="C67" s="6">
        <v>0</v>
      </c>
      <c r="D67" s="6">
        <v>0</v>
      </c>
      <c r="E67" s="6">
        <v>0.15</v>
      </c>
      <c r="F67" s="6">
        <v>320</v>
      </c>
      <c r="G67" s="6">
        <v>5700</v>
      </c>
      <c r="H67" s="6">
        <v>450</v>
      </c>
      <c r="I67" s="6"/>
      <c r="J67" s="4">
        <f t="shared" si="11"/>
        <v>0</v>
      </c>
      <c r="K67" s="4">
        <f t="shared" ref="K67:K130" si="14">E67*M67</f>
        <v>0</v>
      </c>
      <c r="L67" s="4">
        <f t="shared" si="12"/>
        <v>23</v>
      </c>
      <c r="M67" s="4">
        <f>IFERROR(VLOOKUP(I67,FuelTypes!$A$1:$B$32,2,FALSE)*J67,0)</f>
        <v>0</v>
      </c>
      <c r="N67" s="4">
        <f t="shared" si="10"/>
        <v>23</v>
      </c>
      <c r="O67" s="4">
        <f t="shared" si="13"/>
        <v>0</v>
      </c>
      <c r="P67" s="4" t="e">
        <f>VLOOKUP(I67, FuelTypes!$A$1:$R$12,17,FALSE)*J67</f>
        <v>#N/A</v>
      </c>
      <c r="Q67" s="4" t="e">
        <f>VLOOKUP(I67, FuelTypes!$A$1:$R$12,18,FALSE)*J67</f>
        <v>#N/A</v>
      </c>
      <c r="R67" s="4">
        <f>IF(L67&gt;0, (G67*0.1)/N67,0)</f>
        <v>24.782608695652176</v>
      </c>
      <c r="S67" s="4">
        <f>IFERROR(H67/G67*L67,0)</f>
        <v>1.8157894736842104</v>
      </c>
      <c r="T67" s="4">
        <f>G67 / (9.81 * F67)</f>
        <v>1.8157492354740059</v>
      </c>
      <c r="U67" s="4">
        <f>M67/T67</f>
        <v>0</v>
      </c>
      <c r="V67" s="2">
        <v>170</v>
      </c>
      <c r="W67" s="3">
        <f>IFERROR(VLOOKUP(I67,FuelTypes!$A$2:$G$40,5,FALSE)*M67,0)</f>
        <v>0</v>
      </c>
      <c r="X67" s="2">
        <v>30000</v>
      </c>
      <c r="Y67" s="3">
        <f t="shared" ref="Y67:Y130" si="15">X67+W67</f>
        <v>30000</v>
      </c>
      <c r="Z67" s="3">
        <f>X67/L67</f>
        <v>1304.3478260869565</v>
      </c>
      <c r="AB67" s="3">
        <f>IFERROR(M67/(M67+K67), 0)</f>
        <v>0</v>
      </c>
      <c r="AC67" s="3">
        <f>IFERROR(M67/N67, 0)</f>
        <v>0</v>
      </c>
    </row>
    <row r="68" spans="1:29" x14ac:dyDescent="0.25">
      <c r="A68" s="6" t="s">
        <v>145</v>
      </c>
      <c r="B68" s="6">
        <f>7.5*4+2.5</f>
        <v>32.5</v>
      </c>
      <c r="C68" s="6">
        <v>0</v>
      </c>
      <c r="D68" s="6">
        <v>0</v>
      </c>
      <c r="E68" s="6">
        <v>0.15</v>
      </c>
      <c r="F68" s="6">
        <v>315</v>
      </c>
      <c r="G68" s="6">
        <v>8000</v>
      </c>
      <c r="H68" s="6">
        <v>450</v>
      </c>
      <c r="I68" s="6"/>
      <c r="J68" s="4">
        <f t="shared" si="11"/>
        <v>0</v>
      </c>
      <c r="K68" s="4">
        <f t="shared" si="14"/>
        <v>0</v>
      </c>
      <c r="L68" s="4">
        <f t="shared" si="12"/>
        <v>32.5</v>
      </c>
      <c r="M68" s="4">
        <f>IFERROR(VLOOKUP(I68,FuelTypes!$A$1:$B$32,2,FALSE)*J68,0)</f>
        <v>0</v>
      </c>
      <c r="N68" s="4">
        <f t="shared" si="10"/>
        <v>32.5</v>
      </c>
      <c r="O68" s="4">
        <f t="shared" si="13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>IF(L68&gt;0, (G68*0.1)/N68,0)</f>
        <v>24.615384615384617</v>
      </c>
      <c r="S68" s="4">
        <f>IFERROR(H68/G68*L68,0)</f>
        <v>1.828125</v>
      </c>
      <c r="T68" s="4">
        <f>G68 / (9.81 * F68)</f>
        <v>2.5888710904001422</v>
      </c>
      <c r="U68" s="4">
        <f>M68/T68</f>
        <v>0</v>
      </c>
      <c r="W68" s="3">
        <f>IFERROR(VLOOKUP(I68,FuelTypes!$A$2:$G$40,5,FALSE)*M68,0)</f>
        <v>0</v>
      </c>
      <c r="X68" s="2">
        <v>40000</v>
      </c>
      <c r="Y68" s="3">
        <f t="shared" si="15"/>
        <v>40000</v>
      </c>
      <c r="Z68" s="3">
        <f>X68/L68</f>
        <v>1230.7692307692307</v>
      </c>
      <c r="AB68" s="3">
        <f>IFERROR(M68/(M68+K68), 0)</f>
        <v>0</v>
      </c>
      <c r="AC68" s="3">
        <f>IFERROR(M68/N68, 0)</f>
        <v>0</v>
      </c>
    </row>
    <row r="69" spans="1:29" x14ac:dyDescent="0.25">
      <c r="A69" s="6" t="s">
        <v>146</v>
      </c>
      <c r="B69" s="6">
        <f>(8*5)+3</f>
        <v>43</v>
      </c>
      <c r="C69" s="6">
        <v>0</v>
      </c>
      <c r="D69" s="6">
        <v>0</v>
      </c>
      <c r="E69" s="6">
        <v>0.15</v>
      </c>
      <c r="F69" s="6">
        <v>310</v>
      </c>
      <c r="G69" s="6">
        <v>12000</v>
      </c>
      <c r="H69" s="6">
        <v>450</v>
      </c>
      <c r="I69" s="6"/>
      <c r="J69" s="4">
        <f t="shared" si="11"/>
        <v>0</v>
      </c>
      <c r="K69" s="4">
        <f t="shared" si="14"/>
        <v>0</v>
      </c>
      <c r="L69" s="4">
        <f t="shared" si="12"/>
        <v>43</v>
      </c>
      <c r="M69" s="4">
        <f>IFERROR(VLOOKUP(I69,FuelTypes!$A$1:$B$32,2,FALSE)*J69,0)</f>
        <v>0</v>
      </c>
      <c r="N69" s="4">
        <f t="shared" si="10"/>
        <v>43</v>
      </c>
      <c r="O69" s="4">
        <f t="shared" si="13"/>
        <v>0</v>
      </c>
      <c r="P69" s="4" t="e">
        <f>VLOOKUP(I69, FuelTypes!$A$1:$R$12,17,FALSE)*J69</f>
        <v>#N/A</v>
      </c>
      <c r="Q69" s="4" t="e">
        <f>VLOOKUP(I69, FuelTypes!$A$1:$R$12,18,FALSE)*J69</f>
        <v>#N/A</v>
      </c>
      <c r="R69" s="4">
        <f>IF(L69&gt;0, (G69*0.1)/N69,0)</f>
        <v>27.906976744186046</v>
      </c>
      <c r="S69" s="4">
        <f>IFERROR(H69/G69*L69,0)</f>
        <v>1.6125</v>
      </c>
      <c r="T69" s="4">
        <f>G69 / (9.81 * F69)</f>
        <v>3.9459406135937649</v>
      </c>
      <c r="U69" s="4">
        <f>M69/T69</f>
        <v>0</v>
      </c>
      <c r="W69" s="3">
        <f>IFERROR(VLOOKUP(I69,FuelTypes!$A$2:$G$40,5,FALSE)*M69,0)</f>
        <v>0</v>
      </c>
      <c r="X69" s="2">
        <v>50000</v>
      </c>
      <c r="Y69" s="3">
        <f t="shared" si="15"/>
        <v>50000</v>
      </c>
      <c r="Z69" s="3">
        <f>X69/L69</f>
        <v>1162.7906976744187</v>
      </c>
      <c r="AB69" s="3">
        <f>IFERROR(M69/(M69+K69), 0)</f>
        <v>0</v>
      </c>
      <c r="AC69" s="3">
        <f>IFERROR(M69/N69, 0)</f>
        <v>0</v>
      </c>
    </row>
    <row r="70" spans="1:29" x14ac:dyDescent="0.25">
      <c r="A70" s="6" t="s">
        <v>188</v>
      </c>
      <c r="B70" s="6">
        <v>0</v>
      </c>
      <c r="C70" s="6">
        <f>PI()*1.25*1.25*5.8*2</f>
        <v>56.941366846314999</v>
      </c>
      <c r="D70" s="6">
        <v>0.2</v>
      </c>
      <c r="E70" s="6">
        <v>0.15</v>
      </c>
      <c r="F70" s="6">
        <v>220</v>
      </c>
      <c r="G70" s="6">
        <v>4900</v>
      </c>
      <c r="H70" s="6">
        <v>20</v>
      </c>
      <c r="I70" s="6" t="s">
        <v>152</v>
      </c>
      <c r="J70" s="4">
        <f t="shared" si="11"/>
        <v>45.553093477052002</v>
      </c>
      <c r="K70" s="4">
        <f t="shared" si="14"/>
        <v>10.249446032336699</v>
      </c>
      <c r="L70" s="4">
        <f t="shared" si="12"/>
        <v>10.249446032336699</v>
      </c>
      <c r="M70" s="4">
        <f>IFERROR(VLOOKUP(I70,FuelTypes!$A$1:$B$32,2,FALSE)*J70,0)</f>
        <v>68.329640215577996</v>
      </c>
      <c r="N70" s="4">
        <f t="shared" si="10"/>
        <v>78.579086247914688</v>
      </c>
      <c r="O70" s="4">
        <f t="shared" si="13"/>
        <v>0.86956521739130443</v>
      </c>
      <c r="P70" s="4">
        <f>VLOOKUP(I70, FuelTypes!$A$1:$R$12,17,FALSE)*J70</f>
        <v>9110.6186954103996</v>
      </c>
      <c r="Q70" s="4">
        <f>VLOOKUP(I70, FuelTypes!$A$1:$R$12,18,FALSE)*J70</f>
        <v>0</v>
      </c>
      <c r="R70" s="4">
        <f>IF(L70&gt;0, (G70*0.1)/N70,0)</f>
        <v>6.2357558912566704</v>
      </c>
      <c r="S70" s="4">
        <f>IFERROR(H70/G70*L70,0)</f>
        <v>4.1834473601374288E-2</v>
      </c>
      <c r="T70" s="4">
        <f>G70 / (9.81 * F70)</f>
        <v>2.2704105272912609</v>
      </c>
      <c r="U70" s="4">
        <f>M70/T70</f>
        <v>30.095720308828664</v>
      </c>
      <c r="W70" s="3">
        <f>IFERROR(VLOOKUP(I70,FuelTypes!$A$2:$G$40,5,FALSE)*M70,0)</f>
        <v>8199.5568258693602</v>
      </c>
      <c r="X70" s="2">
        <v>10000</v>
      </c>
      <c r="Y70" s="3">
        <f t="shared" si="15"/>
        <v>18199.55682586936</v>
      </c>
      <c r="Z70" s="3">
        <f>X70/L70</f>
        <v>975.66248638709794</v>
      </c>
      <c r="AB70" s="3">
        <f>IFERROR(M70/(M70+K70), 0)</f>
        <v>0.86956521739130443</v>
      </c>
      <c r="AC70" s="3">
        <f>IFERROR(M70/N70, 0)</f>
        <v>0.86956521739130443</v>
      </c>
    </row>
    <row r="71" spans="1:29" x14ac:dyDescent="0.25">
      <c r="A71" s="6" t="s">
        <v>171</v>
      </c>
      <c r="B71" s="6">
        <v>0</v>
      </c>
      <c r="C71" s="6">
        <f>PI()*1.25*1.25*5.8*3</f>
        <v>85.412050269472502</v>
      </c>
      <c r="D71" s="6">
        <v>0.2</v>
      </c>
      <c r="E71" s="6">
        <v>0.15</v>
      </c>
      <c r="F71" s="6">
        <v>220</v>
      </c>
      <c r="G71" s="6">
        <f>G70*1.5</f>
        <v>7350</v>
      </c>
      <c r="H71" s="6">
        <v>20</v>
      </c>
      <c r="I71" s="6" t="s">
        <v>152</v>
      </c>
      <c r="J71" s="4">
        <f t="shared" si="11"/>
        <v>68.329640215577996</v>
      </c>
      <c r="K71" s="4">
        <f t="shared" si="14"/>
        <v>15.374169048505049</v>
      </c>
      <c r="L71" s="4">
        <f t="shared" si="12"/>
        <v>15.374169048505049</v>
      </c>
      <c r="M71" s="4">
        <f>IFERROR(VLOOKUP(I71,FuelTypes!$A$1:$B$32,2,FALSE)*J71,0)</f>
        <v>102.49446032336699</v>
      </c>
      <c r="N71" s="4">
        <f t="shared" si="10"/>
        <v>117.86862937187205</v>
      </c>
      <c r="O71" s="4">
        <f t="shared" si="13"/>
        <v>0.86956521739130432</v>
      </c>
      <c r="P71" s="4">
        <f>VLOOKUP(I71, FuelTypes!$A$1:$R$12,17,FALSE)*J71</f>
        <v>13665.928043115598</v>
      </c>
      <c r="Q71" s="4">
        <f>VLOOKUP(I71, FuelTypes!$A$1:$R$12,18,FALSE)*J71</f>
        <v>0</v>
      </c>
      <c r="R71" s="4">
        <f>IF(L71&gt;0, (G71*0.1)/N71,0)</f>
        <v>6.2357558912566695</v>
      </c>
      <c r="S71" s="4">
        <f>IFERROR(H71/G71*L71,0)</f>
        <v>4.1834473601374281E-2</v>
      </c>
      <c r="T71" s="4">
        <f>G71 / (9.81 * F71)</f>
        <v>3.4056157909368916</v>
      </c>
      <c r="U71" s="4">
        <f>M71/T71</f>
        <v>30.09572030882866</v>
      </c>
      <c r="W71" s="3">
        <f>IFERROR(VLOOKUP(I71,FuelTypes!$A$2:$G$40,5,FALSE)*M71,0)</f>
        <v>12299.335238804038</v>
      </c>
      <c r="X71" s="2">
        <v>15000</v>
      </c>
      <c r="Y71" s="3">
        <f t="shared" si="15"/>
        <v>27299.335238804037</v>
      </c>
      <c r="Z71" s="3">
        <f>X71/L71</f>
        <v>975.66248638709794</v>
      </c>
      <c r="AB71" s="3">
        <f>IFERROR(M71/(M71+K71), 0)</f>
        <v>0.86956521739130432</v>
      </c>
      <c r="AC71" s="3">
        <f>IFERROR(M71/N71, 0)</f>
        <v>0.86956521739130432</v>
      </c>
    </row>
    <row r="72" spans="1:29" x14ac:dyDescent="0.25">
      <c r="A72" s="6" t="s">
        <v>172</v>
      </c>
      <c r="B72" s="6">
        <v>0</v>
      </c>
      <c r="C72" s="6">
        <f>PI()*1.25*1.25*5.8*4</f>
        <v>113.88273369263</v>
      </c>
      <c r="D72" s="6">
        <v>0.2</v>
      </c>
      <c r="E72" s="6">
        <v>0.15</v>
      </c>
      <c r="F72" s="6">
        <v>220</v>
      </c>
      <c r="G72" s="6">
        <f>G70*2</f>
        <v>9800</v>
      </c>
      <c r="H72" s="6">
        <v>20</v>
      </c>
      <c r="I72" s="6" t="s">
        <v>152</v>
      </c>
      <c r="J72" s="4">
        <f t="shared" si="11"/>
        <v>91.106186954104004</v>
      </c>
      <c r="K72" s="4">
        <f t="shared" si="14"/>
        <v>20.498892064673399</v>
      </c>
      <c r="L72" s="4">
        <f t="shared" si="12"/>
        <v>20.498892064673399</v>
      </c>
      <c r="M72" s="4">
        <f>IFERROR(VLOOKUP(I72,FuelTypes!$A$1:$B$32,2,FALSE)*J72,0)</f>
        <v>136.65928043115599</v>
      </c>
      <c r="N72" s="4">
        <f t="shared" si="10"/>
        <v>157.15817249582938</v>
      </c>
      <c r="O72" s="4">
        <f t="shared" si="13"/>
        <v>0.86956521739130443</v>
      </c>
      <c r="P72" s="4">
        <f>VLOOKUP(I72, FuelTypes!$A$1:$R$12,17,FALSE)*J72</f>
        <v>18221.237390820799</v>
      </c>
      <c r="Q72" s="4">
        <f>VLOOKUP(I72, FuelTypes!$A$1:$R$12,18,FALSE)*J72</f>
        <v>0</v>
      </c>
      <c r="R72" s="4">
        <f>IF(L72&gt;0, (G72*0.1)/N72,0)</f>
        <v>6.2357558912566704</v>
      </c>
      <c r="S72" s="4">
        <f>IFERROR(H72/G72*L72,0)</f>
        <v>4.1834473601374288E-2</v>
      </c>
      <c r="T72" s="4">
        <f>G72 / (9.81 * F72)</f>
        <v>4.5408210545825218</v>
      </c>
      <c r="U72" s="4">
        <f>M72/T72</f>
        <v>30.095720308828664</v>
      </c>
      <c r="W72" s="3">
        <f>IFERROR(VLOOKUP(I72,FuelTypes!$A$2:$G$40,5,FALSE)*M72,0)</f>
        <v>16399.11365173872</v>
      </c>
      <c r="X72" s="2">
        <v>20000</v>
      </c>
      <c r="Y72" s="3">
        <f t="shared" si="15"/>
        <v>36399.11365173872</v>
      </c>
      <c r="Z72" s="3">
        <f>X72/L72</f>
        <v>975.66248638709794</v>
      </c>
      <c r="AB72" s="3">
        <f>IFERROR(M72/(M72+K72), 0)</f>
        <v>0.86956521739130443</v>
      </c>
      <c r="AC72" s="3">
        <f>IFERROR(M72/N72, 0)</f>
        <v>0.86956521739130443</v>
      </c>
    </row>
    <row r="73" spans="1:29" x14ac:dyDescent="0.25">
      <c r="A73" s="6" t="s">
        <v>173</v>
      </c>
      <c r="B73" s="6">
        <v>0</v>
      </c>
      <c r="C73" s="6">
        <f>PI()*(1.25*1.25)*(5.8*5)</f>
        <v>142.35341711578749</v>
      </c>
      <c r="D73" s="6">
        <v>0.2</v>
      </c>
      <c r="E73" s="6">
        <v>0.15</v>
      </c>
      <c r="F73" s="6">
        <v>220</v>
      </c>
      <c r="G73" s="6">
        <f>G70*2.5</f>
        <v>12250</v>
      </c>
      <c r="H73" s="6">
        <v>20</v>
      </c>
      <c r="I73" s="6" t="s">
        <v>152</v>
      </c>
      <c r="J73" s="4">
        <f t="shared" si="11"/>
        <v>113.88273369263</v>
      </c>
      <c r="K73" s="4">
        <f t="shared" si="14"/>
        <v>25.623615080841748</v>
      </c>
      <c r="L73" s="4">
        <f t="shared" si="12"/>
        <v>25.623615080841748</v>
      </c>
      <c r="M73" s="4">
        <f>IFERROR(VLOOKUP(I73,FuelTypes!$A$1:$B$32,2,FALSE)*J73,0)</f>
        <v>170.824100538945</v>
      </c>
      <c r="N73" s="4">
        <f t="shared" si="10"/>
        <v>196.44771561978675</v>
      </c>
      <c r="O73" s="4">
        <f t="shared" si="13"/>
        <v>0.86956521739130432</v>
      </c>
      <c r="P73" s="4">
        <f>VLOOKUP(I73, FuelTypes!$A$1:$R$12,17,FALSE)*J73</f>
        <v>22776.546738525998</v>
      </c>
      <c r="Q73" s="4">
        <f>VLOOKUP(I73, FuelTypes!$A$1:$R$12,18,FALSE)*J73</f>
        <v>0</v>
      </c>
      <c r="R73" s="4">
        <f>IF(L73&gt;0, (G73*0.1)/N73,0)</f>
        <v>6.2357558912566695</v>
      </c>
      <c r="S73" s="4">
        <f>IFERROR(H73/G73*L73,0)</f>
        <v>4.1834473601374288E-2</v>
      </c>
      <c r="T73" s="4">
        <f>G73 / (9.81 * F73)</f>
        <v>5.6760263182281525</v>
      </c>
      <c r="U73" s="4">
        <f>M73/T73</f>
        <v>30.095720308828664</v>
      </c>
      <c r="W73" s="3">
        <f>IFERROR(VLOOKUP(I73,FuelTypes!$A$2:$G$40,5,FALSE)*M73,0)</f>
        <v>20498.8920646734</v>
      </c>
      <c r="X73" s="2">
        <v>25000</v>
      </c>
      <c r="Y73" s="3">
        <f t="shared" si="15"/>
        <v>45498.892064673404</v>
      </c>
      <c r="Z73" s="3">
        <f>X73/L73</f>
        <v>975.66248638709794</v>
      </c>
      <c r="AB73" s="3">
        <f>IFERROR(M73/(M73+K73), 0)</f>
        <v>0.86956521739130432</v>
      </c>
      <c r="AC73" s="3">
        <f>IFERROR(M73/N73, 0)</f>
        <v>0.86956521739130432</v>
      </c>
    </row>
    <row r="74" spans="1:29" x14ac:dyDescent="0.25">
      <c r="A74" s="6" t="s">
        <v>162</v>
      </c>
      <c r="B74" s="6">
        <v>0</v>
      </c>
      <c r="C74" s="6">
        <f>ROUNDDOWN(PI()*2.5*2.5*5,0)</f>
        <v>98</v>
      </c>
      <c r="D74" s="6">
        <v>0.15</v>
      </c>
      <c r="E74" s="6">
        <v>0.15</v>
      </c>
      <c r="F74" s="6">
        <v>0</v>
      </c>
      <c r="G74" s="6">
        <v>0</v>
      </c>
      <c r="H74" s="6">
        <v>0</v>
      </c>
      <c r="I74" s="6" t="s">
        <v>150</v>
      </c>
      <c r="J74" s="19">
        <f t="shared" si="11"/>
        <v>83.3</v>
      </c>
      <c r="K74" s="4">
        <f t="shared" si="14"/>
        <v>12.494999999999999</v>
      </c>
      <c r="L74" s="19">
        <f t="shared" si="12"/>
        <v>12.494999999999999</v>
      </c>
      <c r="M74" s="19">
        <f>IFERROR(VLOOKUP(I74,FuelTypes!$A$1:$B$32,2,FALSE)*J74,0)</f>
        <v>83.3</v>
      </c>
      <c r="N74" s="19">
        <f t="shared" si="10"/>
        <v>95.795000000000002</v>
      </c>
      <c r="O74" s="19">
        <f t="shared" si="13"/>
        <v>0.86956521739130432</v>
      </c>
      <c r="P74" s="4">
        <f>VLOOKUP(I74, FuelTypes!$A$1:$R$12,17,FALSE)*J74</f>
        <v>7497</v>
      </c>
      <c r="Q74" s="4">
        <f>VLOOKUP(I74, FuelTypes!$A$1:$R$12,18,FALSE)*J74</f>
        <v>9163</v>
      </c>
      <c r="R74" s="19">
        <f>IF(L74&gt;0, (G74*0.1)/N74,0)</f>
        <v>0</v>
      </c>
      <c r="S74" s="4">
        <f>IFERROR(H74/G74*L74,0)</f>
        <v>0</v>
      </c>
      <c r="T74" s="19" t="e">
        <f>G74 / (9.81 * F74)</f>
        <v>#DIV/0!</v>
      </c>
      <c r="U74" s="19" t="e">
        <f>M74/T74</f>
        <v>#DIV/0!</v>
      </c>
      <c r="V74" s="2">
        <v>107</v>
      </c>
      <c r="W74" s="3">
        <f>IFERROR(VLOOKUP(I74,FuelTypes!$A$2:$G$40,5,FALSE)*M74,0)</f>
        <v>3823.47</v>
      </c>
      <c r="X74" s="2">
        <v>1200</v>
      </c>
      <c r="Y74" s="3">
        <f t="shared" si="15"/>
        <v>5023.4699999999993</v>
      </c>
      <c r="Z74" s="3">
        <f>X74/L74</f>
        <v>96.038415366146467</v>
      </c>
      <c r="AB74" s="3">
        <f>IFERROR(M74/(M74+K74), 0)</f>
        <v>0.86956521739130432</v>
      </c>
      <c r="AC74" s="3">
        <f>IFERROR(M74/N74, 0)</f>
        <v>0.86956521739130432</v>
      </c>
    </row>
    <row r="75" spans="1:29" x14ac:dyDescent="0.25">
      <c r="A75" s="6" t="s">
        <v>163</v>
      </c>
      <c r="B75" s="6">
        <v>0</v>
      </c>
      <c r="C75" s="6">
        <f>ROUNDDOWN(PI()*2.5*2.5*10,0)</f>
        <v>196</v>
      </c>
      <c r="D75" s="6">
        <v>0.15</v>
      </c>
      <c r="E75" s="6">
        <v>0.15</v>
      </c>
      <c r="F75" s="6">
        <v>0</v>
      </c>
      <c r="G75" s="6">
        <v>0</v>
      </c>
      <c r="H75" s="6">
        <v>0</v>
      </c>
      <c r="I75" s="6" t="s">
        <v>150</v>
      </c>
      <c r="J75" s="19">
        <f t="shared" si="11"/>
        <v>166.6</v>
      </c>
      <c r="K75" s="4">
        <f t="shared" si="14"/>
        <v>24.99</v>
      </c>
      <c r="L75" s="19">
        <f t="shared" si="12"/>
        <v>24.99</v>
      </c>
      <c r="M75" s="19">
        <f>IFERROR(VLOOKUP(I75,FuelTypes!$A$1:$B$32,2,FALSE)*J75,0)</f>
        <v>166.6</v>
      </c>
      <c r="N75" s="19">
        <f t="shared" si="10"/>
        <v>191.59</v>
      </c>
      <c r="O75" s="19">
        <f t="shared" si="13"/>
        <v>0.86956521739130432</v>
      </c>
      <c r="P75" s="4">
        <f>VLOOKUP(I75, FuelTypes!$A$1:$R$12,17,FALSE)*J75</f>
        <v>14994</v>
      </c>
      <c r="Q75" s="4">
        <f>VLOOKUP(I75, FuelTypes!$A$1:$R$12,18,FALSE)*J75</f>
        <v>18326</v>
      </c>
      <c r="R75" s="19">
        <f>IF(L75&gt;0, (G75*0.1)/N75,0)</f>
        <v>0</v>
      </c>
      <c r="S75" s="4">
        <f>IFERROR(H75/G75*L75,0)</f>
        <v>0</v>
      </c>
      <c r="T75" s="19" t="e">
        <f>G75 / (9.81 * F75)</f>
        <v>#DIV/0!</v>
      </c>
      <c r="U75" s="19" t="e">
        <f>M75/T75</f>
        <v>#DIV/0!</v>
      </c>
      <c r="W75" s="3">
        <f>IFERROR(VLOOKUP(I75,FuelTypes!$A$2:$G$40,5,FALSE)*M75,0)</f>
        <v>7646.94</v>
      </c>
      <c r="X75" s="2">
        <v>2400</v>
      </c>
      <c r="Y75" s="3">
        <f t="shared" si="15"/>
        <v>10046.939999999999</v>
      </c>
      <c r="Z75" s="3">
        <f>X75/L75</f>
        <v>96.038415366146467</v>
      </c>
      <c r="AB75" s="3">
        <f>IFERROR(M75/(M75+K75), 0)</f>
        <v>0.86956521739130432</v>
      </c>
      <c r="AC75" s="3">
        <f>IFERROR(M75/N75, 0)</f>
        <v>0.86956521739130432</v>
      </c>
    </row>
    <row r="76" spans="1:29" x14ac:dyDescent="0.25">
      <c r="A76" s="6" t="s">
        <v>164</v>
      </c>
      <c r="B76" s="6">
        <v>0</v>
      </c>
      <c r="C76" s="6">
        <f>ROUNDDOWN(PI()*2.5*2.5*15,0)</f>
        <v>294</v>
      </c>
      <c r="D76" s="6">
        <v>0.15</v>
      </c>
      <c r="E76" s="6">
        <v>0.15</v>
      </c>
      <c r="F76" s="6">
        <v>0</v>
      </c>
      <c r="G76" s="6">
        <v>0</v>
      </c>
      <c r="H76" s="6">
        <v>0</v>
      </c>
      <c r="I76" s="6" t="s">
        <v>150</v>
      </c>
      <c r="J76" s="19">
        <f t="shared" si="11"/>
        <v>249.9</v>
      </c>
      <c r="K76" s="4">
        <f t="shared" si="14"/>
        <v>37.484999999999999</v>
      </c>
      <c r="L76" s="19">
        <f t="shared" si="12"/>
        <v>37.484999999999999</v>
      </c>
      <c r="M76" s="19">
        <f>IFERROR(VLOOKUP(I76,FuelTypes!$A$1:$B$32,2,FALSE)*J76,0)</f>
        <v>249.9</v>
      </c>
      <c r="N76" s="19">
        <f t="shared" si="10"/>
        <v>287.38499999999999</v>
      </c>
      <c r="O76" s="19">
        <f t="shared" si="13"/>
        <v>0.86956521739130443</v>
      </c>
      <c r="P76" s="4">
        <f>VLOOKUP(I76, FuelTypes!$A$1:$R$12,17,FALSE)*J76</f>
        <v>22491</v>
      </c>
      <c r="Q76" s="4">
        <f>VLOOKUP(I76, FuelTypes!$A$1:$R$12,18,FALSE)*J76</f>
        <v>27489</v>
      </c>
      <c r="R76" s="19">
        <f>IF(L76&gt;0, (G76*0.1)/N76,0)</f>
        <v>0</v>
      </c>
      <c r="S76" s="4">
        <f>IFERROR(H76/G76*L76,0)</f>
        <v>0</v>
      </c>
      <c r="T76" s="19" t="e">
        <f>G76 / (9.81 * F76)</f>
        <v>#DIV/0!</v>
      </c>
      <c r="U76" s="19" t="e">
        <f>M76/T76</f>
        <v>#DIV/0!</v>
      </c>
      <c r="W76" s="3">
        <f>IFERROR(VLOOKUP(I76,FuelTypes!$A$2:$G$40,5,FALSE)*M76,0)</f>
        <v>11470.41</v>
      </c>
      <c r="X76" s="2">
        <v>3600</v>
      </c>
      <c r="Y76" s="3">
        <f t="shared" si="15"/>
        <v>15070.41</v>
      </c>
      <c r="Z76" s="3">
        <f>X76/L76</f>
        <v>96.038415366146467</v>
      </c>
      <c r="AB76" s="3">
        <f>IFERROR(M76/(M76+K76), 0)</f>
        <v>0.86956521739130443</v>
      </c>
      <c r="AC76" s="3">
        <f>IFERROR(M76/N76, 0)</f>
        <v>0.86956521739130443</v>
      </c>
    </row>
    <row r="77" spans="1:29" x14ac:dyDescent="0.25">
      <c r="A77" s="6" t="s">
        <v>165</v>
      </c>
      <c r="B77" s="6">
        <v>0</v>
      </c>
      <c r="C77" s="6">
        <f>ROUNDDOWN(PI()*2.5*2.5*20,0)</f>
        <v>392</v>
      </c>
      <c r="D77" s="6">
        <v>0.15</v>
      </c>
      <c r="E77" s="6">
        <v>0.15</v>
      </c>
      <c r="F77" s="6">
        <v>0</v>
      </c>
      <c r="G77" s="6">
        <v>0</v>
      </c>
      <c r="H77" s="6">
        <v>0</v>
      </c>
      <c r="I77" s="6" t="s">
        <v>150</v>
      </c>
      <c r="J77" s="19">
        <f t="shared" si="11"/>
        <v>333.2</v>
      </c>
      <c r="K77" s="4">
        <f t="shared" si="14"/>
        <v>49.98</v>
      </c>
      <c r="L77" s="19">
        <f t="shared" si="12"/>
        <v>49.98</v>
      </c>
      <c r="M77" s="19">
        <f>IFERROR(VLOOKUP(I77,FuelTypes!$A$1:$B$32,2,FALSE)*J77,0)</f>
        <v>333.2</v>
      </c>
      <c r="N77" s="19">
        <f t="shared" si="10"/>
        <v>383.18</v>
      </c>
      <c r="O77" s="19">
        <f t="shared" si="13"/>
        <v>0.86956521739130432</v>
      </c>
      <c r="P77" s="4">
        <f>VLOOKUP(I77, FuelTypes!$A$1:$R$12,17,FALSE)*J77</f>
        <v>29988</v>
      </c>
      <c r="Q77" s="4">
        <f>VLOOKUP(I77, FuelTypes!$A$1:$R$12,18,FALSE)*J77</f>
        <v>36652</v>
      </c>
      <c r="R77" s="19">
        <f>IF(L77&gt;0, (G77*0.1)/N77,0)</f>
        <v>0</v>
      </c>
      <c r="S77" s="4">
        <f>IFERROR(H77/G77*L77,0)</f>
        <v>0</v>
      </c>
      <c r="T77" s="19" t="e">
        <f>G77 / (9.81 * F77)</f>
        <v>#DIV/0!</v>
      </c>
      <c r="U77" s="19" t="e">
        <f>M77/T77</f>
        <v>#DIV/0!</v>
      </c>
      <c r="W77" s="3">
        <f>IFERROR(VLOOKUP(I77,FuelTypes!$A$2:$G$40,5,FALSE)*M77,0)</f>
        <v>15293.88</v>
      </c>
      <c r="X77" s="2">
        <v>4800</v>
      </c>
      <c r="Y77" s="3">
        <f t="shared" si="15"/>
        <v>20093.879999999997</v>
      </c>
      <c r="Z77" s="3">
        <f>X77/L77</f>
        <v>96.038415366146467</v>
      </c>
      <c r="AB77" s="3">
        <f>IFERROR(M77/(M77+K77), 0)</f>
        <v>0.86956521739130432</v>
      </c>
      <c r="AC77" s="3">
        <f>IFERROR(M77/N77, 0)</f>
        <v>0.86956521739130432</v>
      </c>
    </row>
    <row r="78" spans="1:29" x14ac:dyDescent="0.25">
      <c r="A78" s="6" t="s">
        <v>166</v>
      </c>
      <c r="B78" s="6">
        <v>0</v>
      </c>
      <c r="C78" s="6">
        <f>ROUNDDOWN(PI()*2.5*2.5*25,0)</f>
        <v>490</v>
      </c>
      <c r="D78" s="6">
        <v>0.15</v>
      </c>
      <c r="E78" s="6">
        <v>0.15</v>
      </c>
      <c r="F78" s="6">
        <v>0</v>
      </c>
      <c r="G78" s="6">
        <v>0</v>
      </c>
      <c r="H78" s="6">
        <v>0</v>
      </c>
      <c r="I78" s="6" t="s">
        <v>150</v>
      </c>
      <c r="J78" s="19">
        <f t="shared" si="11"/>
        <v>416.5</v>
      </c>
      <c r="K78" s="4">
        <f t="shared" si="14"/>
        <v>62.474999999999994</v>
      </c>
      <c r="L78" s="19">
        <f t="shared" si="12"/>
        <v>62.474999999999994</v>
      </c>
      <c r="M78" s="19">
        <f>IFERROR(VLOOKUP(I78,FuelTypes!$A$1:$B$32,2,FALSE)*J78,0)</f>
        <v>416.5</v>
      </c>
      <c r="N78" s="19">
        <f t="shared" si="10"/>
        <v>478.97500000000002</v>
      </c>
      <c r="O78" s="19">
        <f t="shared" si="13"/>
        <v>0.86956521739130432</v>
      </c>
      <c r="P78" s="4">
        <f>VLOOKUP(I78, FuelTypes!$A$1:$R$12,17,FALSE)*J78</f>
        <v>37485</v>
      </c>
      <c r="Q78" s="4">
        <f>VLOOKUP(I78, FuelTypes!$A$1:$R$12,18,FALSE)*J78</f>
        <v>45815</v>
      </c>
      <c r="R78" s="19">
        <f>IF(L78&gt;0, (G78*0.1)/N78,0)</f>
        <v>0</v>
      </c>
      <c r="S78" s="4">
        <f>IFERROR(H78/G78*L78,0)</f>
        <v>0</v>
      </c>
      <c r="T78" s="19" t="e">
        <f>G78 / (9.81 * F78)</f>
        <v>#DIV/0!</v>
      </c>
      <c r="U78" s="19" t="e">
        <f>M78/T78</f>
        <v>#DIV/0!</v>
      </c>
      <c r="W78" s="3">
        <f>IFERROR(VLOOKUP(I78,FuelTypes!$A$2:$G$40,5,FALSE)*M78,0)</f>
        <v>19117.349999999999</v>
      </c>
      <c r="X78" s="2">
        <v>6000</v>
      </c>
      <c r="Y78" s="3">
        <f t="shared" si="15"/>
        <v>25117.35</v>
      </c>
      <c r="Z78" s="3">
        <f>X78/L78</f>
        <v>96.038415366146467</v>
      </c>
      <c r="AB78" s="3">
        <f>IFERROR(M78/(M78+K78), 0)</f>
        <v>0.86956521739130432</v>
      </c>
      <c r="AC78" s="3">
        <f>IFERROR(M78/N78, 0)</f>
        <v>0.86956521739130432</v>
      </c>
    </row>
    <row r="79" spans="1:29" x14ac:dyDescent="0.25">
      <c r="A79" s="6" t="s">
        <v>167</v>
      </c>
      <c r="B79" s="6">
        <v>0</v>
      </c>
      <c r="C79" s="6">
        <f>ROUNDDOWN(PI()*2.5*2.5*30,0)</f>
        <v>589</v>
      </c>
      <c r="D79" s="6">
        <v>0.15</v>
      </c>
      <c r="E79" s="6">
        <v>0.15</v>
      </c>
      <c r="F79" s="6">
        <v>0</v>
      </c>
      <c r="G79" s="6">
        <v>0</v>
      </c>
      <c r="H79" s="6">
        <v>0</v>
      </c>
      <c r="I79" s="6" t="s">
        <v>150</v>
      </c>
      <c r="J79" s="19">
        <f t="shared" si="11"/>
        <v>500.65</v>
      </c>
      <c r="K79" s="4">
        <f t="shared" si="14"/>
        <v>75.097499999999997</v>
      </c>
      <c r="L79" s="19">
        <f t="shared" si="12"/>
        <v>75.097499999999997</v>
      </c>
      <c r="M79" s="19">
        <f>IFERROR(VLOOKUP(I79,FuelTypes!$A$1:$B$32,2,FALSE)*J79,0)</f>
        <v>500.65</v>
      </c>
      <c r="N79" s="19">
        <f t="shared" si="10"/>
        <v>575.74749999999995</v>
      </c>
      <c r="O79" s="19">
        <f t="shared" si="13"/>
        <v>0.86956521739130443</v>
      </c>
      <c r="P79" s="4">
        <f>VLOOKUP(I79, FuelTypes!$A$1:$R$12,17,FALSE)*J79</f>
        <v>45058.5</v>
      </c>
      <c r="Q79" s="4">
        <f>VLOOKUP(I79, FuelTypes!$A$1:$R$12,18,FALSE)*J79</f>
        <v>55071.5</v>
      </c>
      <c r="R79" s="19">
        <f>IF(L79&gt;0, (G79*0.1)/N79,0)</f>
        <v>0</v>
      </c>
      <c r="S79" s="4">
        <f>IFERROR(H79/G79*L79,0)</f>
        <v>0</v>
      </c>
      <c r="T79" s="19" t="e">
        <f>G79 / (9.81 * F79)</f>
        <v>#DIV/0!</v>
      </c>
      <c r="U79" s="19" t="e">
        <f>M79/T79</f>
        <v>#DIV/0!</v>
      </c>
      <c r="W79" s="3">
        <f>IFERROR(VLOOKUP(I79,FuelTypes!$A$2:$G$40,5,FALSE)*M79,0)</f>
        <v>22979.834999999999</v>
      </c>
      <c r="X79" s="2">
        <v>7200</v>
      </c>
      <c r="Y79" s="3">
        <f t="shared" si="15"/>
        <v>30179.834999999999</v>
      </c>
      <c r="Z79" s="3">
        <f>X79/L79</f>
        <v>95.875362029361838</v>
      </c>
      <c r="AB79" s="3">
        <f>IFERROR(M79/(M79+K79), 0)</f>
        <v>0.86956521739130443</v>
      </c>
      <c r="AC79" s="3">
        <f>IFERROR(M79/N79, 0)</f>
        <v>0.86956521739130443</v>
      </c>
    </row>
    <row r="80" spans="1:29" x14ac:dyDescent="0.25">
      <c r="A80" s="6" t="s">
        <v>168</v>
      </c>
      <c r="B80" s="6">
        <v>0</v>
      </c>
      <c r="C80" s="6">
        <f>ROUNDDOWN(PI()*2.5*2.5*35,0)</f>
        <v>687</v>
      </c>
      <c r="D80" s="6">
        <v>0.15</v>
      </c>
      <c r="E80" s="6">
        <v>0.15</v>
      </c>
      <c r="F80" s="6">
        <v>0</v>
      </c>
      <c r="G80" s="6">
        <v>0</v>
      </c>
      <c r="H80" s="6">
        <v>0</v>
      </c>
      <c r="I80" s="6" t="s">
        <v>150</v>
      </c>
      <c r="J80" s="19">
        <f t="shared" si="11"/>
        <v>583.95000000000005</v>
      </c>
      <c r="K80" s="4">
        <f t="shared" si="14"/>
        <v>87.592500000000001</v>
      </c>
      <c r="L80" s="19">
        <f t="shared" si="12"/>
        <v>87.592500000000001</v>
      </c>
      <c r="M80" s="19">
        <f>IFERROR(VLOOKUP(I80,FuelTypes!$A$1:$B$32,2,FALSE)*J80,0)</f>
        <v>583.95000000000005</v>
      </c>
      <c r="N80" s="19">
        <f t="shared" si="10"/>
        <v>671.54250000000002</v>
      </c>
      <c r="O80" s="19">
        <f t="shared" si="13"/>
        <v>0.86956521739130443</v>
      </c>
      <c r="P80" s="4">
        <f>VLOOKUP(I80, FuelTypes!$A$1:$R$12,17,FALSE)*J80</f>
        <v>52555.500000000007</v>
      </c>
      <c r="Q80" s="4">
        <f>VLOOKUP(I80, FuelTypes!$A$1:$R$12,18,FALSE)*J80</f>
        <v>64234.500000000007</v>
      </c>
      <c r="R80" s="19">
        <f>IF(L80&gt;0, (G80*0.1)/N80,0)</f>
        <v>0</v>
      </c>
      <c r="S80" s="4">
        <f>IFERROR(H80/G80*L80,0)</f>
        <v>0</v>
      </c>
      <c r="T80" s="19" t="e">
        <f>G80 / (9.81 * F80)</f>
        <v>#DIV/0!</v>
      </c>
      <c r="U80" s="19" t="e">
        <f>M80/T80</f>
        <v>#DIV/0!</v>
      </c>
      <c r="W80" s="3">
        <f>IFERROR(VLOOKUP(I80,FuelTypes!$A$2:$G$40,5,FALSE)*M80,0)</f>
        <v>26803.305</v>
      </c>
      <c r="X80" s="2">
        <v>8400</v>
      </c>
      <c r="Y80" s="3">
        <f t="shared" si="15"/>
        <v>35203.305</v>
      </c>
      <c r="Z80" s="3">
        <f>X80/L80</f>
        <v>95.898621457316551</v>
      </c>
      <c r="AB80" s="3">
        <f>IFERROR(M80/(M80+K80), 0)</f>
        <v>0.86956521739130443</v>
      </c>
      <c r="AC80" s="3">
        <f>IFERROR(M80/N80, 0)</f>
        <v>0.86956521739130443</v>
      </c>
    </row>
    <row r="81" spans="1:29" x14ac:dyDescent="0.25">
      <c r="A81" s="6" t="s">
        <v>169</v>
      </c>
      <c r="B81" s="6">
        <v>0</v>
      </c>
      <c r="C81" s="6">
        <f>ROUNDDOWN(PI()*2.5*2.5*40,0)</f>
        <v>785</v>
      </c>
      <c r="D81" s="6">
        <v>0.15</v>
      </c>
      <c r="E81" s="6">
        <v>0.15</v>
      </c>
      <c r="F81" s="6">
        <v>0</v>
      </c>
      <c r="G81" s="6">
        <v>0</v>
      </c>
      <c r="H81" s="6">
        <v>0</v>
      </c>
      <c r="I81" s="6" t="s">
        <v>150</v>
      </c>
      <c r="J81" s="19">
        <f t="shared" si="11"/>
        <v>667.25</v>
      </c>
      <c r="K81" s="4">
        <f t="shared" si="14"/>
        <v>100.08749999999999</v>
      </c>
      <c r="L81" s="19">
        <f t="shared" si="12"/>
        <v>100.08749999999999</v>
      </c>
      <c r="M81" s="19">
        <f>IFERROR(VLOOKUP(I81,FuelTypes!$A$1:$B$32,2,FALSE)*J81,0)</f>
        <v>667.25</v>
      </c>
      <c r="N81" s="19">
        <f t="shared" si="10"/>
        <v>767.33749999999998</v>
      </c>
      <c r="O81" s="19">
        <f t="shared" si="13"/>
        <v>0.86956521739130432</v>
      </c>
      <c r="P81" s="4">
        <f>VLOOKUP(I81, FuelTypes!$A$1:$R$12,17,FALSE)*J81</f>
        <v>60052.5</v>
      </c>
      <c r="Q81" s="4">
        <f>VLOOKUP(I81, FuelTypes!$A$1:$R$12,18,FALSE)*J81</f>
        <v>73397.5</v>
      </c>
      <c r="R81" s="19">
        <f>IF(L81&gt;0, (G81*0.1)/N81,0)</f>
        <v>0</v>
      </c>
      <c r="S81" s="4">
        <f>IFERROR(H81/G81*L81,0)</f>
        <v>0</v>
      </c>
      <c r="T81" s="19" t="e">
        <f>G81 / (9.81 * F81)</f>
        <v>#DIV/0!</v>
      </c>
      <c r="U81" s="19" t="e">
        <f>M81/T81</f>
        <v>#DIV/0!</v>
      </c>
      <c r="W81" s="3">
        <f>IFERROR(VLOOKUP(I81,FuelTypes!$A$2:$G$40,5,FALSE)*M81,0)</f>
        <v>30626.774999999998</v>
      </c>
      <c r="X81" s="2">
        <v>9600</v>
      </c>
      <c r="Y81" s="3">
        <f t="shared" si="15"/>
        <v>40226.774999999994</v>
      </c>
      <c r="Z81" s="3">
        <f>X81/L81</f>
        <v>95.916073435743726</v>
      </c>
      <c r="AB81" s="3">
        <f>IFERROR(M81/(M81+K81), 0)</f>
        <v>0.86956521739130432</v>
      </c>
      <c r="AC81" s="3">
        <f>IFERROR(M81/N81, 0)</f>
        <v>0.86956521739130432</v>
      </c>
    </row>
    <row r="82" spans="1:29" x14ac:dyDescent="0.25">
      <c r="A82" s="6" t="s">
        <v>199</v>
      </c>
      <c r="B82" s="6">
        <v>1.1000000000000001</v>
      </c>
      <c r="C82" s="6">
        <v>10</v>
      </c>
      <c r="D82" s="6">
        <v>0.15</v>
      </c>
      <c r="E82" s="6">
        <v>0.15</v>
      </c>
      <c r="F82" s="6">
        <v>345</v>
      </c>
      <c r="G82" s="6">
        <v>250</v>
      </c>
      <c r="H82" s="6">
        <v>200</v>
      </c>
      <c r="I82" s="6" t="s">
        <v>150</v>
      </c>
      <c r="J82" s="4">
        <f t="shared" si="11"/>
        <v>8.5</v>
      </c>
      <c r="K82" s="4">
        <f t="shared" si="14"/>
        <v>1.2749999999999999</v>
      </c>
      <c r="L82" s="4">
        <f t="shared" si="12"/>
        <v>2.375</v>
      </c>
      <c r="M82" s="4">
        <f>IFERROR(VLOOKUP(I82,FuelTypes!$A$1:$B$32,2,FALSE)*J82,0)</f>
        <v>8.5</v>
      </c>
      <c r="N82" s="4">
        <f t="shared" si="10"/>
        <v>10.875</v>
      </c>
      <c r="O82" s="4">
        <f t="shared" si="13"/>
        <v>0.7816091954022989</v>
      </c>
      <c r="P82" s="4">
        <f>VLOOKUP(I82, FuelTypes!$A$1:$R$12,17,FALSE)*J82</f>
        <v>765</v>
      </c>
      <c r="Q82" s="4">
        <f>VLOOKUP(I82, FuelTypes!$A$1:$R$12,18,FALSE)*J82</f>
        <v>935</v>
      </c>
      <c r="R82" s="4">
        <f>IF(L82&gt;0, (G82*0.1)/N82,0)</f>
        <v>2.2988505747126435</v>
      </c>
      <c r="S82" s="4">
        <f>IFERROR(H82/G82*L82,0)</f>
        <v>1.9000000000000001</v>
      </c>
      <c r="T82" s="4">
        <f>G82 / (9.81 * F82)</f>
        <v>7.3867245785873628E-2</v>
      </c>
      <c r="U82" s="4">
        <f>M82/T82</f>
        <v>115.07129999999999</v>
      </c>
      <c r="W82" s="3">
        <f>IFERROR(VLOOKUP(I82,FuelTypes!$A$2:$G$40,5,FALSE)*M82,0)</f>
        <v>390.15</v>
      </c>
      <c r="Y82" s="3">
        <f t="shared" si="15"/>
        <v>390.15</v>
      </c>
      <c r="Z82" s="3">
        <f>X82/L82</f>
        <v>0</v>
      </c>
      <c r="AB82" s="3">
        <f>IFERROR(M82/(M82+K82), 0)</f>
        <v>0.86956521739130432</v>
      </c>
      <c r="AC82" s="3">
        <f>IFERROR(M82/N82, 0)</f>
        <v>0.7816091954022989</v>
      </c>
    </row>
    <row r="83" spans="1:29" x14ac:dyDescent="0.25">
      <c r="A83" s="6" t="s">
        <v>201</v>
      </c>
      <c r="B83" s="6">
        <v>0.8</v>
      </c>
      <c r="C83" s="6">
        <v>6</v>
      </c>
      <c r="D83" s="6">
        <v>0.15</v>
      </c>
      <c r="E83" s="6">
        <v>0.15</v>
      </c>
      <c r="F83" s="6">
        <v>345</v>
      </c>
      <c r="G83" s="6">
        <v>250</v>
      </c>
      <c r="H83" s="6">
        <v>200</v>
      </c>
      <c r="I83" s="6" t="s">
        <v>150</v>
      </c>
      <c r="J83" s="4">
        <f t="shared" si="11"/>
        <v>5.0999999999999996</v>
      </c>
      <c r="K83" s="4">
        <f t="shared" si="14"/>
        <v>0.7649999999999999</v>
      </c>
      <c r="L83" s="4">
        <f t="shared" si="12"/>
        <v>1.5649999999999999</v>
      </c>
      <c r="M83" s="4">
        <f>IFERROR(VLOOKUP(I83,FuelTypes!$A$1:$B$32,2,FALSE)*J83,0)</f>
        <v>5.0999999999999996</v>
      </c>
      <c r="N83" s="4">
        <f t="shared" si="10"/>
        <v>6.6649999999999991</v>
      </c>
      <c r="O83" s="4">
        <f t="shared" si="13"/>
        <v>0.76519129782445616</v>
      </c>
      <c r="P83" s="4">
        <f>VLOOKUP(I83, FuelTypes!$A$1:$R$12,17,FALSE)*J83</f>
        <v>458.99999999999994</v>
      </c>
      <c r="Q83" s="4">
        <f>VLOOKUP(I83, FuelTypes!$A$1:$R$12,18,FALSE)*J83</f>
        <v>561</v>
      </c>
      <c r="R83" s="4">
        <f>IF(L83&gt;0, (G83*0.1)/N83,0)</f>
        <v>3.750937734433609</v>
      </c>
      <c r="S83" s="4">
        <f>IFERROR(H83/G83*L83,0)</f>
        <v>1.252</v>
      </c>
      <c r="T83" s="4">
        <f>G83 / (9.81 * F83)</f>
        <v>7.3867245785873628E-2</v>
      </c>
      <c r="U83" s="4">
        <f>M83/T83</f>
        <v>69.042779999999993</v>
      </c>
      <c r="W83" s="3">
        <f>IFERROR(VLOOKUP(I83,FuelTypes!$A$2:$G$40,5,FALSE)*M83,0)</f>
        <v>234.08999999999997</v>
      </c>
      <c r="Y83" s="3">
        <f t="shared" si="15"/>
        <v>234.08999999999997</v>
      </c>
      <c r="Z83" s="3">
        <f>X83/L83</f>
        <v>0</v>
      </c>
      <c r="AB83" s="3">
        <f>IFERROR(M83/(M83+K83), 0)</f>
        <v>0.86956521739130443</v>
      </c>
      <c r="AC83" s="3">
        <f>IFERROR(M83/N83, 0)</f>
        <v>0.76519129782445616</v>
      </c>
    </row>
    <row r="84" spans="1:29" x14ac:dyDescent="0.25">
      <c r="A84" s="6" t="s">
        <v>200</v>
      </c>
      <c r="B84" s="6">
        <v>5</v>
      </c>
      <c r="C84" s="6">
        <v>5</v>
      </c>
      <c r="D84" s="6">
        <v>0</v>
      </c>
      <c r="E84" s="6">
        <v>0.15</v>
      </c>
      <c r="F84" s="6">
        <v>315</v>
      </c>
      <c r="G84" s="6">
        <v>200</v>
      </c>
      <c r="H84" s="6">
        <v>200</v>
      </c>
      <c r="I84" s="6" t="s">
        <v>151</v>
      </c>
      <c r="J84" s="4">
        <f t="shared" si="11"/>
        <v>5</v>
      </c>
      <c r="K84" s="4">
        <f t="shared" si="14"/>
        <v>0.6</v>
      </c>
      <c r="L84" s="4">
        <f t="shared" si="12"/>
        <v>5.6</v>
      </c>
      <c r="M84" s="4">
        <f>IFERROR(VLOOKUP(I84,FuelTypes!$A$1:$B$32,2,FALSE)*J84,0)</f>
        <v>4</v>
      </c>
      <c r="N84" s="4">
        <f t="shared" si="10"/>
        <v>9.6</v>
      </c>
      <c r="O84" s="4">
        <f t="shared" si="13"/>
        <v>0.41666666666666669</v>
      </c>
      <c r="P84" s="4">
        <f>VLOOKUP(I84, FuelTypes!$A$1:$R$12,17,FALSE)*J84</f>
        <v>1000</v>
      </c>
      <c r="Q84" s="4">
        <f>VLOOKUP(I84, FuelTypes!$A$1:$R$12,18,FALSE)*J84</f>
        <v>0</v>
      </c>
      <c r="R84" s="4">
        <f>IF(L84&gt;0, (G84*0.1)/N84,0)</f>
        <v>2.0833333333333335</v>
      </c>
      <c r="S84" s="4">
        <f>IFERROR(H84/G84*L84,0)</f>
        <v>5.6</v>
      </c>
      <c r="T84" s="4">
        <f>G84 / (9.81 * F84)</f>
        <v>6.4721777260003555E-2</v>
      </c>
      <c r="U84" s="4">
        <f>M84/T84</f>
        <v>61.803000000000004</v>
      </c>
      <c r="W84" s="3">
        <f>IFERROR(VLOOKUP(I84,FuelTypes!$A$2:$G$40,5,FALSE)*M84,0)</f>
        <v>960</v>
      </c>
      <c r="Y84" s="3">
        <f t="shared" si="15"/>
        <v>960</v>
      </c>
      <c r="Z84" s="3">
        <f>X84/L84</f>
        <v>0</v>
      </c>
      <c r="AB84" s="3">
        <f>IFERROR(M84/(M84+K84), 0)</f>
        <v>0.86956521739130443</v>
      </c>
      <c r="AC84" s="3">
        <f>IFERROR(M84/N84, 0)</f>
        <v>0.41666666666666669</v>
      </c>
    </row>
    <row r="85" spans="1:29" x14ac:dyDescent="0.25">
      <c r="A85" s="6"/>
      <c r="B85" s="6"/>
      <c r="C85" s="18"/>
      <c r="D85" s="6"/>
      <c r="E85" s="6">
        <v>0.15</v>
      </c>
      <c r="F85" s="6">
        <v>0</v>
      </c>
      <c r="G85" s="6">
        <v>0</v>
      </c>
      <c r="H85" s="6">
        <v>0</v>
      </c>
      <c r="I85" s="6" t="s">
        <v>150</v>
      </c>
      <c r="J85" s="4">
        <f t="shared" si="11"/>
        <v>0</v>
      </c>
      <c r="K85" s="4">
        <f t="shared" si="14"/>
        <v>0</v>
      </c>
      <c r="L85" s="4">
        <f t="shared" si="12"/>
        <v>0</v>
      </c>
      <c r="M85" s="4">
        <f>IFERROR(VLOOKUP(I85,FuelTypes!$A$1:$B$32,2,FALSE)*J85,0)</f>
        <v>0</v>
      </c>
      <c r="N85" s="4">
        <f t="shared" si="10"/>
        <v>0</v>
      </c>
      <c r="O85" s="4">
        <f t="shared" si="13"/>
        <v>0</v>
      </c>
      <c r="P85" s="4">
        <f>VLOOKUP(I85, FuelTypes!$A$1:$R$12,17,FALSE)*J85</f>
        <v>0</v>
      </c>
      <c r="Q85" s="4">
        <f>VLOOKUP(I85, FuelTypes!$A$1:$R$12,18,FALSE)*J85</f>
        <v>0</v>
      </c>
      <c r="R85" s="4">
        <f>IF(L85&gt;0, (G85*0.1)/N85,0)</f>
        <v>0</v>
      </c>
      <c r="S85" s="4">
        <f>IFERROR(H85/G85*L85,0)</f>
        <v>0</v>
      </c>
      <c r="T85" s="4" t="e">
        <f>G85 / (9.81 * F85)</f>
        <v>#DIV/0!</v>
      </c>
      <c r="U85" s="4" t="e">
        <f>M85/T85</f>
        <v>#DIV/0!</v>
      </c>
      <c r="W85" s="3">
        <f>IFERROR(VLOOKUP(I85,FuelTypes!$A$2:$G$40,5,FALSE)*M85,0)</f>
        <v>0</v>
      </c>
      <c r="Y85" s="3">
        <f t="shared" si="15"/>
        <v>0</v>
      </c>
      <c r="Z85" s="3" t="e">
        <f>X85/L85</f>
        <v>#DIV/0!</v>
      </c>
      <c r="AB85" s="3">
        <f>IFERROR(M85/(M85+K85), 0)</f>
        <v>0</v>
      </c>
      <c r="AC85" s="3">
        <f>IFERROR(M85/N85, 0)</f>
        <v>0</v>
      </c>
    </row>
    <row r="86" spans="1:29" x14ac:dyDescent="0.25">
      <c r="A86" s="6" t="s">
        <v>255</v>
      </c>
      <c r="B86" s="6"/>
      <c r="C86" s="18"/>
      <c r="D86" s="6"/>
      <c r="E86" s="6">
        <v>0.15</v>
      </c>
      <c r="F86" s="6">
        <v>0</v>
      </c>
      <c r="G86" s="6">
        <v>0</v>
      </c>
      <c r="H86" s="6">
        <v>0</v>
      </c>
      <c r="I86" s="6" t="s">
        <v>150</v>
      </c>
      <c r="J86" s="4">
        <f t="shared" si="11"/>
        <v>0</v>
      </c>
      <c r="K86" s="4">
        <f t="shared" si="14"/>
        <v>0</v>
      </c>
      <c r="L86" s="4">
        <f t="shared" si="12"/>
        <v>0</v>
      </c>
      <c r="M86" s="4">
        <f>IFERROR(VLOOKUP(I86,FuelTypes!$A$1:$B$32,2,FALSE)*J86,0)</f>
        <v>0</v>
      </c>
      <c r="N86" s="4">
        <f t="shared" si="10"/>
        <v>0</v>
      </c>
      <c r="O86" s="4">
        <f t="shared" si="13"/>
        <v>0</v>
      </c>
      <c r="P86" s="4">
        <f>VLOOKUP(I86, FuelTypes!$A$1:$R$12,17,FALSE)*J86</f>
        <v>0</v>
      </c>
      <c r="Q86" s="4">
        <f>VLOOKUP(I86, FuelTypes!$A$1:$R$12,18,FALSE)*J86</f>
        <v>0</v>
      </c>
      <c r="R86" s="4">
        <f>IF(L86&gt;0, (G86*0.1)/N86,0)</f>
        <v>0</v>
      </c>
      <c r="S86" s="4">
        <f>IFERROR(H86/G86*L86,0)</f>
        <v>0</v>
      </c>
      <c r="T86" s="4" t="e">
        <f>G86 / (9.81 * F86)</f>
        <v>#DIV/0!</v>
      </c>
      <c r="U86" s="4" t="e">
        <f>M86/T86</f>
        <v>#DIV/0!</v>
      </c>
      <c r="W86" s="3">
        <f>IFERROR(VLOOKUP(I86,FuelTypes!$A$2:$G$40,5,FALSE)*M86,0)</f>
        <v>0</v>
      </c>
      <c r="Y86" s="3">
        <f t="shared" si="15"/>
        <v>0</v>
      </c>
      <c r="Z86" s="3" t="e">
        <f>X86/L86</f>
        <v>#DIV/0!</v>
      </c>
      <c r="AB86" s="3">
        <f>IFERROR(M86/(M86+K86), 0)</f>
        <v>0</v>
      </c>
      <c r="AC86" s="3">
        <f>IFERROR(M86/N86, 0)</f>
        <v>0</v>
      </c>
    </row>
    <row r="87" spans="1:29" x14ac:dyDescent="0.25">
      <c r="A87" s="6" t="s">
        <v>256</v>
      </c>
      <c r="B87" s="6"/>
      <c r="C87" s="18"/>
      <c r="D87" s="6"/>
      <c r="E87" s="6">
        <v>0.15</v>
      </c>
      <c r="F87" s="6">
        <v>0</v>
      </c>
      <c r="G87" s="6">
        <v>0</v>
      </c>
      <c r="H87" s="6">
        <v>0</v>
      </c>
      <c r="I87" s="6" t="s">
        <v>150</v>
      </c>
      <c r="J87" s="4">
        <f t="shared" si="11"/>
        <v>0</v>
      </c>
      <c r="K87" s="4">
        <f t="shared" si="14"/>
        <v>0</v>
      </c>
      <c r="L87" s="4">
        <f t="shared" si="12"/>
        <v>0</v>
      </c>
      <c r="M87" s="4">
        <f>IFERROR(VLOOKUP(I87,FuelTypes!$A$1:$B$32,2,FALSE)*J87,0)</f>
        <v>0</v>
      </c>
      <c r="N87" s="4">
        <f t="shared" si="10"/>
        <v>0</v>
      </c>
      <c r="O87" s="4">
        <f t="shared" si="13"/>
        <v>0</v>
      </c>
      <c r="P87" s="4">
        <f>VLOOKUP(I87, FuelTypes!$A$1:$R$12,17,FALSE)*J87</f>
        <v>0</v>
      </c>
      <c r="Q87" s="4">
        <f>VLOOKUP(I87, FuelTypes!$A$1:$R$12,18,FALSE)*J87</f>
        <v>0</v>
      </c>
      <c r="R87" s="4">
        <f>IF(L87&gt;0, (G87*0.1)/N87,0)</f>
        <v>0</v>
      </c>
      <c r="S87" s="4">
        <f>IFERROR(H87/G87*L87,0)</f>
        <v>0</v>
      </c>
      <c r="T87" s="4" t="e">
        <f>G87 / (9.81 * F87)</f>
        <v>#DIV/0!</v>
      </c>
      <c r="U87" s="4" t="e">
        <f>M87/T87</f>
        <v>#DIV/0!</v>
      </c>
      <c r="W87" s="3">
        <f>IFERROR(VLOOKUP(I87,FuelTypes!$A$2:$G$40,5,FALSE)*M87,0)</f>
        <v>0</v>
      </c>
      <c r="Y87" s="3">
        <f t="shared" si="15"/>
        <v>0</v>
      </c>
      <c r="Z87" s="3" t="e">
        <f>X87/L87</f>
        <v>#DIV/0!</v>
      </c>
      <c r="AB87" s="3">
        <f>IFERROR(M87/(M87+K87), 0)</f>
        <v>0</v>
      </c>
      <c r="AC87" s="3">
        <f>IFERROR(M87/N87, 0)</f>
        <v>0</v>
      </c>
    </row>
    <row r="88" spans="1:29" x14ac:dyDescent="0.25">
      <c r="A88" s="6" t="s">
        <v>257</v>
      </c>
      <c r="B88" s="6">
        <v>3.5</v>
      </c>
      <c r="C88" s="18">
        <v>7</v>
      </c>
      <c r="D88" s="6">
        <v>0</v>
      </c>
      <c r="E88" s="6">
        <v>0.15</v>
      </c>
      <c r="F88" s="6">
        <v>300</v>
      </c>
      <c r="G88" s="6">
        <v>37</v>
      </c>
      <c r="H88" s="6">
        <v>20</v>
      </c>
      <c r="I88" s="6" t="s">
        <v>150</v>
      </c>
      <c r="J88" s="4">
        <f t="shared" si="11"/>
        <v>7</v>
      </c>
      <c r="K88" s="4">
        <f t="shared" si="14"/>
        <v>1.05</v>
      </c>
      <c r="L88" s="4">
        <f t="shared" si="12"/>
        <v>4.55</v>
      </c>
      <c r="M88" s="4">
        <f>IFERROR(VLOOKUP(I88,FuelTypes!$A$1:$B$32,2,FALSE)*J88,0)</f>
        <v>7</v>
      </c>
      <c r="N88" s="4">
        <f t="shared" si="10"/>
        <v>11.55</v>
      </c>
      <c r="O88" s="4">
        <f t="shared" si="13"/>
        <v>0.60606060606060608</v>
      </c>
      <c r="P88" s="4">
        <f>VLOOKUP(I88, FuelTypes!$A$1:$R$12,17,FALSE)*J88</f>
        <v>630</v>
      </c>
      <c r="Q88" s="4">
        <f>VLOOKUP(I88, FuelTypes!$A$1:$R$12,18,FALSE)*J88</f>
        <v>770</v>
      </c>
      <c r="R88" s="4">
        <f>IF(L88&gt;0, (G88*0.1)/N88,0)</f>
        <v>0.32034632034632032</v>
      </c>
      <c r="S88" s="4">
        <f>IFERROR(H88/G88*L88,0)</f>
        <v>2.4594594594594597</v>
      </c>
      <c r="T88" s="4">
        <f>G88 / (9.81 * F88)</f>
        <v>1.2572205232755691E-2</v>
      </c>
      <c r="U88" s="4">
        <f>M88/T88</f>
        <v>556.78378378378386</v>
      </c>
      <c r="W88" s="3">
        <f>IFERROR(VLOOKUP(I88,FuelTypes!$A$2:$G$40,5,FALSE)*M88,0)</f>
        <v>321.3</v>
      </c>
      <c r="Y88" s="3">
        <f t="shared" si="15"/>
        <v>321.3</v>
      </c>
      <c r="Z88" s="3">
        <f>X88/L88</f>
        <v>0</v>
      </c>
      <c r="AB88" s="3">
        <f>IFERROR(M88/(M88+K88), 0)</f>
        <v>0.86956521739130432</v>
      </c>
      <c r="AC88" s="3">
        <f>IFERROR(M88/N88, 0)</f>
        <v>0.60606060606060608</v>
      </c>
    </row>
    <row r="89" spans="1:29" x14ac:dyDescent="0.25">
      <c r="A89" s="6"/>
      <c r="B89" s="6"/>
      <c r="C89" s="18"/>
      <c r="D89" s="6"/>
      <c r="E89" s="6">
        <v>0.15</v>
      </c>
      <c r="F89" s="6">
        <v>0</v>
      </c>
      <c r="G89" s="6">
        <v>0</v>
      </c>
      <c r="H89" s="6">
        <v>0</v>
      </c>
      <c r="I89" s="6" t="s">
        <v>150</v>
      </c>
      <c r="J89" s="4">
        <f t="shared" si="11"/>
        <v>0</v>
      </c>
      <c r="K89" s="4">
        <f t="shared" si="14"/>
        <v>0</v>
      </c>
      <c r="L89" s="4">
        <f t="shared" si="12"/>
        <v>0</v>
      </c>
      <c r="M89" s="4">
        <f>IFERROR(VLOOKUP(I89,FuelTypes!$A$1:$B$32,2,FALSE)*J89,0)</f>
        <v>0</v>
      </c>
      <c r="N89" s="4">
        <f t="shared" si="10"/>
        <v>0</v>
      </c>
      <c r="O89" s="4">
        <f t="shared" si="13"/>
        <v>0</v>
      </c>
      <c r="P89" s="4">
        <f>VLOOKUP(I89, FuelTypes!$A$1:$R$12,17,FALSE)*J89</f>
        <v>0</v>
      </c>
      <c r="Q89" s="4">
        <f>VLOOKUP(I89, FuelTypes!$A$1:$R$12,18,FALSE)*J89</f>
        <v>0</v>
      </c>
      <c r="R89" s="4">
        <f>IF(L89&gt;0, (G89*0.1)/N89,0)</f>
        <v>0</v>
      </c>
      <c r="S89" s="4">
        <f>IFERROR(H89/G89*L89,0)</f>
        <v>0</v>
      </c>
      <c r="T89" s="4" t="e">
        <f>G89 / (9.81 * F89)</f>
        <v>#DIV/0!</v>
      </c>
      <c r="U89" s="4" t="e">
        <f>M89/T89</f>
        <v>#DIV/0!</v>
      </c>
      <c r="W89" s="3">
        <f>IFERROR(VLOOKUP(I89,FuelTypes!$A$2:$G$40,5,FALSE)*M89,0)</f>
        <v>0</v>
      </c>
      <c r="Y89" s="3">
        <f t="shared" si="15"/>
        <v>0</v>
      </c>
      <c r="Z89" s="3" t="e">
        <f>X89/L89</f>
        <v>#DIV/0!</v>
      </c>
      <c r="AB89" s="3">
        <f>IFERROR(M89/(M89+K89), 0)</f>
        <v>0</v>
      </c>
      <c r="AC89" s="3">
        <f>IFERROR(M89/N89, 0)</f>
        <v>0</v>
      </c>
    </row>
    <row r="90" spans="1:29" x14ac:dyDescent="0.25">
      <c r="A90" s="6" t="s">
        <v>282</v>
      </c>
      <c r="B90" s="6">
        <v>4.4000000000000004</v>
      </c>
      <c r="C90" s="18"/>
      <c r="D90" s="6"/>
      <c r="E90" s="6">
        <v>0.15</v>
      </c>
      <c r="F90" s="6">
        <v>435</v>
      </c>
      <c r="G90" s="6">
        <v>635</v>
      </c>
      <c r="H90" s="6">
        <v>200</v>
      </c>
      <c r="I90" s="6" t="s">
        <v>150</v>
      </c>
      <c r="J90" s="4">
        <f t="shared" si="11"/>
        <v>0</v>
      </c>
      <c r="K90" s="4">
        <f t="shared" si="14"/>
        <v>0</v>
      </c>
      <c r="L90" s="4">
        <f t="shared" si="12"/>
        <v>4.4000000000000004</v>
      </c>
      <c r="M90" s="4">
        <f>IFERROR(VLOOKUP(I90,FuelTypes!$A$1:$B$32,2,FALSE)*J90,0)</f>
        <v>0</v>
      </c>
      <c r="N90" s="4">
        <f t="shared" si="10"/>
        <v>4.4000000000000004</v>
      </c>
      <c r="O90" s="4">
        <f t="shared" si="13"/>
        <v>0</v>
      </c>
      <c r="P90" s="4">
        <f>VLOOKUP(I90, FuelTypes!$A$1:$R$12,17,FALSE)*J90</f>
        <v>0</v>
      </c>
      <c r="Q90" s="4">
        <f>VLOOKUP(I90, FuelTypes!$A$1:$R$12,18,FALSE)*J90</f>
        <v>0</v>
      </c>
      <c r="R90" s="4">
        <f>IF(L90&gt;0, (G90*0.1)/N90,0)</f>
        <v>14.43181818181818</v>
      </c>
      <c r="S90" s="4">
        <f>IFERROR(H90/G90*L90,0)</f>
        <v>1.3858267716535435</v>
      </c>
      <c r="T90" s="4">
        <f>G90 / (9.81 * F90)</f>
        <v>0.1488042930624392</v>
      </c>
      <c r="U90" s="4">
        <f>M90/T90</f>
        <v>0</v>
      </c>
      <c r="W90" s="3">
        <f>IFERROR(VLOOKUP(I90,FuelTypes!$A$2:$G$40,5,FALSE)*M90,0)</f>
        <v>0</v>
      </c>
      <c r="Y90" s="3">
        <f t="shared" si="15"/>
        <v>0</v>
      </c>
      <c r="Z90" s="3">
        <f>X90/L90</f>
        <v>0</v>
      </c>
      <c r="AB90" s="3">
        <f>IFERROR(M90/(M90+K90), 0)</f>
        <v>0</v>
      </c>
      <c r="AC90" s="3">
        <f>IFERROR(M90/N90, 0)</f>
        <v>0</v>
      </c>
    </row>
    <row r="91" spans="1:29" x14ac:dyDescent="0.25">
      <c r="A91" s="6" t="s">
        <v>270</v>
      </c>
      <c r="B91" s="6">
        <v>0.4</v>
      </c>
      <c r="C91" s="18"/>
      <c r="D91" s="6"/>
      <c r="E91" s="6">
        <v>0.15</v>
      </c>
      <c r="F91" s="6">
        <v>450</v>
      </c>
      <c r="G91" s="6">
        <v>55</v>
      </c>
      <c r="H91" s="6">
        <v>200</v>
      </c>
      <c r="I91" s="6" t="s">
        <v>267</v>
      </c>
      <c r="J91" s="4">
        <f t="shared" si="11"/>
        <v>0</v>
      </c>
      <c r="K91" s="4">
        <f t="shared" si="14"/>
        <v>0</v>
      </c>
      <c r="L91" s="4">
        <f t="shared" si="12"/>
        <v>0.4</v>
      </c>
      <c r="M91" s="4">
        <f>IFERROR(VLOOKUP(I91,FuelTypes!$A$1:$B$32,2,FALSE)*J91,0)</f>
        <v>0</v>
      </c>
      <c r="N91" s="4">
        <f t="shared" si="10"/>
        <v>0.4</v>
      </c>
      <c r="O91" s="4">
        <f t="shared" si="13"/>
        <v>0</v>
      </c>
      <c r="P91" s="4">
        <f>VLOOKUP(I91, FuelTypes!$A$1:$R$12,17,FALSE)*J91</f>
        <v>0</v>
      </c>
      <c r="Q91" s="4">
        <f>VLOOKUP(I91, FuelTypes!$A$1:$R$12,18,FALSE)*J91</f>
        <v>0</v>
      </c>
      <c r="R91" s="4">
        <f>IF(L91&gt;0, (G91*0.1)/N91,0)</f>
        <v>13.75</v>
      </c>
      <c r="S91" s="4">
        <f>IFERROR(H91/G91*L91,0)</f>
        <v>1.4545454545454546</v>
      </c>
      <c r="T91" s="4">
        <f>G91 / (9.81 * F91)</f>
        <v>1.2458942122550686E-2</v>
      </c>
      <c r="U91" s="4">
        <f>M91/T91</f>
        <v>0</v>
      </c>
      <c r="W91" s="3">
        <f>IFERROR(VLOOKUP(I91,FuelTypes!$A$2:$G$40,5,FALSE)*M91,0)</f>
        <v>0</v>
      </c>
      <c r="Y91" s="3">
        <f t="shared" si="15"/>
        <v>0</v>
      </c>
      <c r="Z91" s="3">
        <f>X91/L91</f>
        <v>0</v>
      </c>
      <c r="AB91" s="3">
        <f>IFERROR(M91/(M91+K91), 0)</f>
        <v>0</v>
      </c>
      <c r="AC91" s="3">
        <f>IFERROR(M91/N91, 0)</f>
        <v>0</v>
      </c>
    </row>
    <row r="92" spans="1:29" x14ac:dyDescent="0.25">
      <c r="A92" s="6" t="s">
        <v>269</v>
      </c>
      <c r="B92" s="6">
        <v>0.5</v>
      </c>
      <c r="C92" s="18"/>
      <c r="D92" s="6"/>
      <c r="E92" s="6">
        <v>0.15</v>
      </c>
      <c r="F92" s="6">
        <v>455</v>
      </c>
      <c r="G92" s="6">
        <v>67</v>
      </c>
      <c r="H92" s="6">
        <v>200</v>
      </c>
      <c r="I92" s="6" t="s">
        <v>267</v>
      </c>
      <c r="J92" s="4">
        <f t="shared" si="11"/>
        <v>0</v>
      </c>
      <c r="K92" s="4">
        <f t="shared" si="14"/>
        <v>0</v>
      </c>
      <c r="L92" s="4">
        <f t="shared" si="12"/>
        <v>0.5</v>
      </c>
      <c r="M92" s="4">
        <f>IFERROR(VLOOKUP(I92,FuelTypes!$A$1:$B$32,2,FALSE)*J92,0)</f>
        <v>0</v>
      </c>
      <c r="N92" s="4">
        <f t="shared" si="10"/>
        <v>0.5</v>
      </c>
      <c r="O92" s="4">
        <f t="shared" si="13"/>
        <v>0</v>
      </c>
      <c r="P92" s="4">
        <f>VLOOKUP(I92, FuelTypes!$A$1:$R$12,17,FALSE)*J92</f>
        <v>0</v>
      </c>
      <c r="Q92" s="4">
        <f>VLOOKUP(I92, FuelTypes!$A$1:$R$12,18,FALSE)*J92</f>
        <v>0</v>
      </c>
      <c r="R92" s="4">
        <f>IF(L92&gt;0, (G92*0.1)/N92,0)</f>
        <v>13.4</v>
      </c>
      <c r="S92" s="4">
        <f>IFERROR(H92/G92*L92,0)</f>
        <v>1.4925373134328359</v>
      </c>
      <c r="T92" s="4">
        <f>G92 / (9.81 * F92)</f>
        <v>1.5010473726070056E-2</v>
      </c>
      <c r="U92" s="4">
        <f>M92/T92</f>
        <v>0</v>
      </c>
      <c r="W92" s="3">
        <f>IFERROR(VLOOKUP(I92,FuelTypes!$A$2:$G$40,5,FALSE)*M92,0)</f>
        <v>0</v>
      </c>
      <c r="Y92" s="3">
        <f t="shared" si="15"/>
        <v>0</v>
      </c>
      <c r="Z92" s="3">
        <f>X92/L92</f>
        <v>0</v>
      </c>
      <c r="AB92" s="3">
        <f>IFERROR(M92/(M92+K92), 0)</f>
        <v>0</v>
      </c>
      <c r="AC92" s="3">
        <f>IFERROR(M92/N92, 0)</f>
        <v>0</v>
      </c>
    </row>
    <row r="93" spans="1:29" x14ac:dyDescent="0.25">
      <c r="A93" s="6" t="s">
        <v>283</v>
      </c>
      <c r="B93" s="6">
        <v>4</v>
      </c>
      <c r="C93" s="18">
        <v>102</v>
      </c>
      <c r="D93" s="6">
        <v>0.15</v>
      </c>
      <c r="E93" s="6">
        <v>0.05</v>
      </c>
      <c r="F93" s="6">
        <v>455</v>
      </c>
      <c r="G93" s="6">
        <f>67*4</f>
        <v>268</v>
      </c>
      <c r="H93" s="6">
        <v>25</v>
      </c>
      <c r="I93" s="6" t="s">
        <v>267</v>
      </c>
      <c r="J93" s="19">
        <f t="shared" si="11"/>
        <v>86.7</v>
      </c>
      <c r="K93" s="4">
        <f t="shared" si="14"/>
        <v>1.6497565000000003</v>
      </c>
      <c r="L93" s="19">
        <f t="shared" si="12"/>
        <v>5.6497565000000005</v>
      </c>
      <c r="M93" s="19">
        <f>IFERROR(VLOOKUP(I93,FuelTypes!$A$1:$B$32,2,FALSE)*J93,0)</f>
        <v>32.995130000000003</v>
      </c>
      <c r="N93" s="19">
        <f t="shared" si="10"/>
        <v>38.644886500000005</v>
      </c>
      <c r="O93" s="19">
        <f t="shared" si="13"/>
        <v>0.85380325803259893</v>
      </c>
      <c r="P93" s="4">
        <f>VLOOKUP(I93, FuelTypes!$A$1:$R$12,17,FALSE)*J93</f>
        <v>57800</v>
      </c>
      <c r="Q93" s="4">
        <f>VLOOKUP(I93, FuelTypes!$A$1:$R$12,18,FALSE)*J93</f>
        <v>5780.0000000000009</v>
      </c>
      <c r="R93" s="19">
        <f>IF(L93&gt;0, (G93*0.1)/N93,0)</f>
        <v>0.69349407974066624</v>
      </c>
      <c r="S93" s="4">
        <f>IFERROR(H93/G93*L93,0)</f>
        <v>0.5270295242537314</v>
      </c>
      <c r="T93" s="19">
        <f>G93 / (9.81 * F93)</f>
        <v>6.0041894904280226E-2</v>
      </c>
      <c r="U93" s="19">
        <f>M93/T93</f>
        <v>549.5351213115672</v>
      </c>
      <c r="W93" s="3">
        <f>IFERROR(VLOOKUP(I93,FuelTypes!$A$2:$G$40,5,FALSE)*M93,0)</f>
        <v>0</v>
      </c>
      <c r="X93" s="2">
        <v>100</v>
      </c>
      <c r="Y93" s="3">
        <f t="shared" si="15"/>
        <v>100</v>
      </c>
      <c r="Z93" s="3">
        <f>X93/L93</f>
        <v>17.69987786199281</v>
      </c>
      <c r="AB93" s="3">
        <f>IFERROR(M93/(M93+K93), 0)</f>
        <v>0.95238095238095233</v>
      </c>
      <c r="AC93" s="3">
        <f>IFERROR(M93/N93, 0)</f>
        <v>0.85380325803259893</v>
      </c>
    </row>
    <row r="94" spans="1:29" x14ac:dyDescent="0.25">
      <c r="A94" s="6" t="s">
        <v>279</v>
      </c>
      <c r="B94" s="6">
        <v>1.5</v>
      </c>
      <c r="C94" s="18">
        <v>37</v>
      </c>
      <c r="D94" s="6">
        <v>0.15</v>
      </c>
      <c r="E94" s="6">
        <v>0.05</v>
      </c>
      <c r="F94" s="6">
        <v>455</v>
      </c>
      <c r="G94" s="6">
        <v>67</v>
      </c>
      <c r="H94" s="6">
        <v>18</v>
      </c>
      <c r="I94" s="6" t="s">
        <v>267</v>
      </c>
      <c r="J94" s="19">
        <f t="shared" si="11"/>
        <v>31.45</v>
      </c>
      <c r="K94" s="4">
        <f t="shared" si="14"/>
        <v>0.59844108333333335</v>
      </c>
      <c r="L94" s="19">
        <f t="shared" si="12"/>
        <v>2.0984410833333333</v>
      </c>
      <c r="M94" s="19">
        <f>IFERROR(VLOOKUP(I94,FuelTypes!$A$1:$B$32,2,FALSE)*J94,0)</f>
        <v>11.968821666666667</v>
      </c>
      <c r="N94" s="19">
        <f t="shared" si="10"/>
        <v>14.067262750000001</v>
      </c>
      <c r="O94" s="19">
        <f t="shared" si="13"/>
        <v>0.85082804518360655</v>
      </c>
      <c r="P94" s="4">
        <f>VLOOKUP(I94, FuelTypes!$A$1:$R$12,17,FALSE)*J94</f>
        <v>20966.666666666664</v>
      </c>
      <c r="Q94" s="4">
        <f>VLOOKUP(I94, FuelTypes!$A$1:$R$12,18,FALSE)*J94</f>
        <v>2096.666666666667</v>
      </c>
      <c r="R94" s="19">
        <f>IF(L94&gt;0, (G94*0.1)/N94,0)</f>
        <v>0.47628313475555145</v>
      </c>
      <c r="S94" s="4">
        <f>IFERROR(H94/G94*L94,0)</f>
        <v>0.5637602910447761</v>
      </c>
      <c r="T94" s="19">
        <f>G94 / (9.81 * F94)</f>
        <v>1.5010473726070056E-2</v>
      </c>
      <c r="U94" s="19">
        <f>M94/T94</f>
        <v>797.36468582462692</v>
      </c>
      <c r="W94" s="3">
        <f>IFERROR(VLOOKUP(I94,FuelTypes!$A$2:$G$40,5,FALSE)*M94,0)</f>
        <v>0</v>
      </c>
      <c r="X94" s="2">
        <v>200</v>
      </c>
      <c r="Y94" s="3">
        <f t="shared" si="15"/>
        <v>200</v>
      </c>
      <c r="Z94" s="3">
        <f>X94/L94</f>
        <v>95.30884692855129</v>
      </c>
      <c r="AB94" s="3">
        <f>IFERROR(M94/(M94+K94), 0)</f>
        <v>0.95238095238095233</v>
      </c>
      <c r="AC94" s="3">
        <f>IFERROR(M94/N94, 0)</f>
        <v>0.85082804518360655</v>
      </c>
    </row>
    <row r="95" spans="1:29" x14ac:dyDescent="0.25">
      <c r="A95" s="6" t="s">
        <v>271</v>
      </c>
      <c r="B95" s="6">
        <v>0</v>
      </c>
      <c r="C95" s="18">
        <v>98</v>
      </c>
      <c r="D95" s="6">
        <v>0.15</v>
      </c>
      <c r="E95" s="6">
        <v>0.05</v>
      </c>
      <c r="F95" s="6">
        <v>0</v>
      </c>
      <c r="G95" s="6">
        <v>0</v>
      </c>
      <c r="H95" s="6">
        <v>0</v>
      </c>
      <c r="I95" s="6" t="s">
        <v>267</v>
      </c>
      <c r="J95" s="19">
        <f t="shared" si="11"/>
        <v>83.3</v>
      </c>
      <c r="K95" s="4">
        <f t="shared" si="14"/>
        <v>1.5850601666666666</v>
      </c>
      <c r="L95" s="19">
        <f t="shared" si="12"/>
        <v>1.5850601666666666</v>
      </c>
      <c r="M95" s="19">
        <f>IFERROR(VLOOKUP(I95,FuelTypes!$A$1:$B$32,2,FALSE)*J95,0)</f>
        <v>31.701203333333332</v>
      </c>
      <c r="N95" s="19">
        <f t="shared" si="10"/>
        <v>33.286263499999997</v>
      </c>
      <c r="O95" s="19">
        <f t="shared" si="13"/>
        <v>0.95238095238095244</v>
      </c>
      <c r="P95" s="4">
        <f>VLOOKUP(I95, FuelTypes!$A$1:$R$12,17,FALSE)*J95</f>
        <v>55533.333333333328</v>
      </c>
      <c r="Q95" s="4">
        <f>VLOOKUP(I95, FuelTypes!$A$1:$R$12,18,FALSE)*J95</f>
        <v>5553.3333333333339</v>
      </c>
      <c r="R95" s="19">
        <f>IF(L95&gt;0, (G95*0.1)/N95,0)</f>
        <v>0</v>
      </c>
      <c r="S95" s="4">
        <f>IFERROR(H95/G95*L95,0)</f>
        <v>0</v>
      </c>
      <c r="T95" s="19" t="e">
        <f>G95 / (9.81 * F95)</f>
        <v>#DIV/0!</v>
      </c>
      <c r="U95" s="19" t="e">
        <f>M95/T95</f>
        <v>#DIV/0!</v>
      </c>
      <c r="W95" s="3">
        <f>IFERROR(VLOOKUP(I95,FuelTypes!$A$2:$G$40,5,FALSE)*M95,0)</f>
        <v>0</v>
      </c>
      <c r="X95" s="2">
        <v>300</v>
      </c>
      <c r="Y95" s="3">
        <f t="shared" si="15"/>
        <v>300</v>
      </c>
      <c r="Z95" s="3">
        <f>X95/L95</f>
        <v>189.26726335624906</v>
      </c>
      <c r="AB95" s="3">
        <f>IFERROR(M95/(M95+K95), 0)</f>
        <v>0.95238095238095244</v>
      </c>
      <c r="AC95" s="3">
        <f>IFERROR(M95/N95, 0)</f>
        <v>0.95238095238095244</v>
      </c>
    </row>
    <row r="96" spans="1:29" x14ac:dyDescent="0.25">
      <c r="A96" s="6" t="s">
        <v>272</v>
      </c>
      <c r="B96" s="6">
        <v>0</v>
      </c>
      <c r="C96" s="18">
        <v>196</v>
      </c>
      <c r="D96" s="6">
        <v>0.15</v>
      </c>
      <c r="E96" s="6">
        <v>0.05</v>
      </c>
      <c r="F96" s="6">
        <v>0</v>
      </c>
      <c r="G96" s="6">
        <v>0</v>
      </c>
      <c r="H96" s="6">
        <v>0</v>
      </c>
      <c r="I96" s="6" t="s">
        <v>267</v>
      </c>
      <c r="J96" s="19">
        <f t="shared" si="11"/>
        <v>166.6</v>
      </c>
      <c r="K96" s="4">
        <f t="shared" si="14"/>
        <v>3.1701203333333332</v>
      </c>
      <c r="L96" s="19">
        <f t="shared" si="12"/>
        <v>3.1701203333333332</v>
      </c>
      <c r="M96" s="19">
        <f>IFERROR(VLOOKUP(I96,FuelTypes!$A$1:$B$32,2,FALSE)*J96,0)</f>
        <v>63.402406666666664</v>
      </c>
      <c r="N96" s="19">
        <f t="shared" si="10"/>
        <v>66.572526999999994</v>
      </c>
      <c r="O96" s="19">
        <f t="shared" si="13"/>
        <v>0.95238095238095244</v>
      </c>
      <c r="P96" s="4">
        <f>VLOOKUP(I96, FuelTypes!$A$1:$R$12,17,FALSE)*J96</f>
        <v>111066.66666666666</v>
      </c>
      <c r="Q96" s="4">
        <f>VLOOKUP(I96, FuelTypes!$A$1:$R$12,18,FALSE)*J96</f>
        <v>11106.666666666668</v>
      </c>
      <c r="R96" s="19">
        <f>IF(L96&gt;0, (G96*0.1)/N96,0)</f>
        <v>0</v>
      </c>
      <c r="S96" s="4">
        <f>IFERROR(H96/G96*L96,0)</f>
        <v>0</v>
      </c>
      <c r="T96" s="19" t="e">
        <f>G96 / (9.81 * F96)</f>
        <v>#DIV/0!</v>
      </c>
      <c r="U96" s="19" t="e">
        <f>M96/T96</f>
        <v>#DIV/0!</v>
      </c>
      <c r="W96" s="3">
        <f>IFERROR(VLOOKUP(I96,FuelTypes!$A$2:$G$40,5,FALSE)*M96,0)</f>
        <v>0</v>
      </c>
      <c r="X96" s="2">
        <v>400</v>
      </c>
      <c r="Y96" s="3">
        <f t="shared" si="15"/>
        <v>400</v>
      </c>
      <c r="Z96" s="3">
        <f>X96/L96</f>
        <v>126.17817557083271</v>
      </c>
      <c r="AB96" s="3">
        <f>IFERROR(M96/(M96+K96), 0)</f>
        <v>0.95238095238095244</v>
      </c>
      <c r="AC96" s="3">
        <f>IFERROR(M96/N96, 0)</f>
        <v>0.95238095238095244</v>
      </c>
    </row>
    <row r="97" spans="1:29" x14ac:dyDescent="0.25">
      <c r="A97" s="6" t="s">
        <v>273</v>
      </c>
      <c r="B97" s="6">
        <v>0</v>
      </c>
      <c r="C97" s="18">
        <v>294</v>
      </c>
      <c r="D97" s="6">
        <v>0.15</v>
      </c>
      <c r="E97" s="6">
        <v>0.05</v>
      </c>
      <c r="F97" s="6">
        <v>0</v>
      </c>
      <c r="G97" s="6">
        <v>0</v>
      </c>
      <c r="H97" s="6">
        <v>0</v>
      </c>
      <c r="I97" s="6" t="s">
        <v>267</v>
      </c>
      <c r="J97" s="19">
        <f t="shared" si="11"/>
        <v>249.9</v>
      </c>
      <c r="K97" s="4">
        <f t="shared" si="14"/>
        <v>4.7551805000000007</v>
      </c>
      <c r="L97" s="19">
        <f t="shared" si="12"/>
        <v>4.7551805000000007</v>
      </c>
      <c r="M97" s="19">
        <f>IFERROR(VLOOKUP(I97,FuelTypes!$A$1:$B$32,2,FALSE)*J97,0)</f>
        <v>95.103610000000003</v>
      </c>
      <c r="N97" s="19">
        <f t="shared" si="10"/>
        <v>99.858790499999998</v>
      </c>
      <c r="O97" s="19">
        <f t="shared" si="13"/>
        <v>0.95238095238095244</v>
      </c>
      <c r="P97" s="4">
        <f>VLOOKUP(I97, FuelTypes!$A$1:$R$12,17,FALSE)*J97</f>
        <v>166600</v>
      </c>
      <c r="Q97" s="4">
        <f>VLOOKUP(I97, FuelTypes!$A$1:$R$12,18,FALSE)*J97</f>
        <v>16660</v>
      </c>
      <c r="R97" s="19">
        <f>IF(L97&gt;0, (G97*0.1)/N97,0)</f>
        <v>0</v>
      </c>
      <c r="S97" s="4">
        <f>IFERROR(H97/G97*L97,0)</f>
        <v>0</v>
      </c>
      <c r="T97" s="19" t="e">
        <f>G97 / (9.81 * F97)</f>
        <v>#DIV/0!</v>
      </c>
      <c r="U97" s="19" t="e">
        <f>M97/T97</f>
        <v>#DIV/0!</v>
      </c>
      <c r="W97" s="3">
        <f>IFERROR(VLOOKUP(I97,FuelTypes!$A$2:$G$40,5,FALSE)*M97,0)</f>
        <v>0</v>
      </c>
      <c r="X97" s="2">
        <v>500</v>
      </c>
      <c r="Y97" s="3">
        <f t="shared" si="15"/>
        <v>500</v>
      </c>
      <c r="Z97" s="3">
        <f>X97/L97</f>
        <v>105.14847964236057</v>
      </c>
      <c r="AB97" s="3">
        <f>IFERROR(M97/(M97+K97), 0)</f>
        <v>0.95238095238095244</v>
      </c>
      <c r="AC97" s="3">
        <f>IFERROR(M97/N97, 0)</f>
        <v>0.95238095238095244</v>
      </c>
    </row>
    <row r="98" spans="1:29" x14ac:dyDescent="0.25">
      <c r="A98" s="6" t="s">
        <v>274</v>
      </c>
      <c r="B98" s="6">
        <v>0</v>
      </c>
      <c r="C98" s="18">
        <v>392</v>
      </c>
      <c r="D98" s="6">
        <v>0.15</v>
      </c>
      <c r="E98" s="6">
        <v>0.05</v>
      </c>
      <c r="F98" s="6">
        <v>0</v>
      </c>
      <c r="G98" s="6">
        <v>0</v>
      </c>
      <c r="H98" s="6">
        <v>0</v>
      </c>
      <c r="I98" s="6" t="s">
        <v>267</v>
      </c>
      <c r="J98" s="19">
        <f t="shared" ref="J98:J129" si="16">C98 - (D98*C98)</f>
        <v>333.2</v>
      </c>
      <c r="K98" s="4">
        <f t="shared" si="14"/>
        <v>6.3402406666666664</v>
      </c>
      <c r="L98" s="19">
        <f t="shared" ref="L98:L129" si="17">K98+B98</f>
        <v>6.3402406666666664</v>
      </c>
      <c r="M98" s="19">
        <f>IFERROR(VLOOKUP(I98,FuelTypes!$A$1:$B$32,2,FALSE)*J98,0)</f>
        <v>126.80481333333333</v>
      </c>
      <c r="N98" s="19">
        <f t="shared" si="10"/>
        <v>133.14505399999999</v>
      </c>
      <c r="O98" s="19">
        <f t="shared" ref="O98:O129" si="18">IF(M98&gt;0, M98/N98,0)</f>
        <v>0.95238095238095244</v>
      </c>
      <c r="P98" s="4">
        <f>VLOOKUP(I98, FuelTypes!$A$1:$R$12,17,FALSE)*J98</f>
        <v>222133.33333333331</v>
      </c>
      <c r="Q98" s="4">
        <f>VLOOKUP(I98, FuelTypes!$A$1:$R$12,18,FALSE)*J98</f>
        <v>22213.333333333336</v>
      </c>
      <c r="R98" s="19">
        <f>IF(L98&gt;0, (G98*0.1)/N98,0)</f>
        <v>0</v>
      </c>
      <c r="S98" s="4">
        <f>IFERROR(H98/G98*L98,0)</f>
        <v>0</v>
      </c>
      <c r="T98" s="19" t="e">
        <f>G98 / (9.81 * F98)</f>
        <v>#DIV/0!</v>
      </c>
      <c r="U98" s="19" t="e">
        <f>M98/T98</f>
        <v>#DIV/0!</v>
      </c>
      <c r="W98" s="3">
        <f>IFERROR(VLOOKUP(I98,FuelTypes!$A$2:$G$40,5,FALSE)*M98,0)</f>
        <v>0</v>
      </c>
      <c r="X98" s="2">
        <v>600</v>
      </c>
      <c r="Y98" s="3">
        <f t="shared" si="15"/>
        <v>600</v>
      </c>
      <c r="Z98" s="3">
        <f>X98/L98</f>
        <v>94.63363167812453</v>
      </c>
      <c r="AB98" s="3">
        <f>IFERROR(M98/(M98+K98), 0)</f>
        <v>0.95238095238095244</v>
      </c>
      <c r="AC98" s="3">
        <f>IFERROR(M98/N98, 0)</f>
        <v>0.95238095238095244</v>
      </c>
    </row>
    <row r="99" spans="1:29" x14ac:dyDescent="0.25">
      <c r="A99" s="6" t="s">
        <v>275</v>
      </c>
      <c r="B99" s="6">
        <v>0</v>
      </c>
      <c r="C99" s="18">
        <v>490</v>
      </c>
      <c r="D99" s="6">
        <v>0.15</v>
      </c>
      <c r="E99" s="6">
        <v>0.05</v>
      </c>
      <c r="F99" s="6">
        <v>0</v>
      </c>
      <c r="G99" s="6">
        <v>0</v>
      </c>
      <c r="H99" s="6">
        <v>0</v>
      </c>
      <c r="I99" s="6" t="s">
        <v>267</v>
      </c>
      <c r="J99" s="19">
        <f t="shared" si="16"/>
        <v>416.5</v>
      </c>
      <c r="K99" s="4">
        <f t="shared" si="14"/>
        <v>7.925300833333333</v>
      </c>
      <c r="L99" s="19">
        <f t="shared" si="17"/>
        <v>7.925300833333333</v>
      </c>
      <c r="M99" s="19">
        <f>IFERROR(VLOOKUP(I99,FuelTypes!$A$1:$B$32,2,FALSE)*J99,0)</f>
        <v>158.50601666666665</v>
      </c>
      <c r="N99" s="19">
        <f t="shared" si="10"/>
        <v>166.43131749999998</v>
      </c>
      <c r="O99" s="19">
        <f t="shared" si="18"/>
        <v>0.95238095238095244</v>
      </c>
      <c r="P99" s="4">
        <f>VLOOKUP(I99, FuelTypes!$A$1:$R$12,17,FALSE)*J99</f>
        <v>277666.66666666663</v>
      </c>
      <c r="Q99" s="4">
        <f>VLOOKUP(I99, FuelTypes!$A$1:$R$12,18,FALSE)*J99</f>
        <v>27766.666666666668</v>
      </c>
      <c r="R99" s="19">
        <f>IF(L99&gt;0, (G99*0.1)/N99,0)</f>
        <v>0</v>
      </c>
      <c r="S99" s="4">
        <f>IFERROR(H99/G99*L99,0)</f>
        <v>0</v>
      </c>
      <c r="T99" s="19" t="e">
        <f>G99 / (9.81 * F99)</f>
        <v>#DIV/0!</v>
      </c>
      <c r="U99" s="19" t="e">
        <f>M99/T99</f>
        <v>#DIV/0!</v>
      </c>
      <c r="W99" s="3">
        <f>IFERROR(VLOOKUP(I99,FuelTypes!$A$2:$G$40,5,FALSE)*M99,0)</f>
        <v>0</v>
      </c>
      <c r="X99" s="2">
        <v>700</v>
      </c>
      <c r="Y99" s="3">
        <f t="shared" si="15"/>
        <v>700</v>
      </c>
      <c r="Z99" s="3">
        <f>X99/L99</f>
        <v>88.324722899582895</v>
      </c>
      <c r="AB99" s="3">
        <f>IFERROR(M99/(M99+K99), 0)</f>
        <v>0.95238095238095244</v>
      </c>
      <c r="AC99" s="3">
        <f>IFERROR(M99/N99, 0)</f>
        <v>0.95238095238095244</v>
      </c>
    </row>
    <row r="100" spans="1:29" x14ac:dyDescent="0.25">
      <c r="A100" s="6" t="s">
        <v>276</v>
      </c>
      <c r="B100" s="6">
        <v>0</v>
      </c>
      <c r="C100" s="18">
        <v>589</v>
      </c>
      <c r="D100" s="6">
        <v>0.15</v>
      </c>
      <c r="E100" s="6">
        <v>0.05</v>
      </c>
      <c r="F100" s="6">
        <v>0</v>
      </c>
      <c r="G100" s="6">
        <v>0</v>
      </c>
      <c r="H100" s="6">
        <v>0</v>
      </c>
      <c r="I100" s="6" t="s">
        <v>267</v>
      </c>
      <c r="J100" s="19">
        <f t="shared" si="16"/>
        <v>500.65</v>
      </c>
      <c r="K100" s="4">
        <f t="shared" si="14"/>
        <v>9.526535083333334</v>
      </c>
      <c r="L100" s="19">
        <f t="shared" si="17"/>
        <v>9.526535083333334</v>
      </c>
      <c r="M100" s="19">
        <f>IFERROR(VLOOKUP(I100,FuelTypes!$A$1:$B$32,2,FALSE)*J100,0)</f>
        <v>190.53070166666666</v>
      </c>
      <c r="N100" s="19">
        <f t="shared" si="10"/>
        <v>200.05723674999999</v>
      </c>
      <c r="O100" s="19">
        <f t="shared" si="18"/>
        <v>0.95238095238095244</v>
      </c>
      <c r="P100" s="4">
        <f>VLOOKUP(I100, FuelTypes!$A$1:$R$12,17,FALSE)*J100</f>
        <v>333766.66666666663</v>
      </c>
      <c r="Q100" s="4">
        <f>VLOOKUP(I100, FuelTypes!$A$1:$R$12,18,FALSE)*J100</f>
        <v>33376.666666666664</v>
      </c>
      <c r="R100" s="19">
        <f>IF(L100&gt;0, (G100*0.1)/N100,0)</f>
        <v>0</v>
      </c>
      <c r="S100" s="4">
        <f>IFERROR(H100/G100*L100,0)</f>
        <v>0</v>
      </c>
      <c r="T100" s="19" t="e">
        <f>G100 / (9.81 * F100)</f>
        <v>#DIV/0!</v>
      </c>
      <c r="U100" s="19" t="e">
        <f>M100/T100</f>
        <v>#DIV/0!</v>
      </c>
      <c r="W100" s="3">
        <f>IFERROR(VLOOKUP(I100,FuelTypes!$A$2:$G$40,5,FALSE)*M100,0)</f>
        <v>0</v>
      </c>
      <c r="X100" s="2">
        <v>800</v>
      </c>
      <c r="Y100" s="3">
        <f t="shared" si="15"/>
        <v>800</v>
      </c>
      <c r="Z100" s="3">
        <f>X100/L100</f>
        <v>83.975967442727352</v>
      </c>
      <c r="AB100" s="3">
        <f>IFERROR(M100/(M100+K100), 0)</f>
        <v>0.95238095238095244</v>
      </c>
      <c r="AC100" s="3">
        <f>IFERROR(M100/N100, 0)</f>
        <v>0.95238095238095244</v>
      </c>
    </row>
    <row r="101" spans="1:29" x14ac:dyDescent="0.25">
      <c r="A101" s="6" t="s">
        <v>277</v>
      </c>
      <c r="B101" s="6">
        <v>0</v>
      </c>
      <c r="C101" s="18">
        <v>687</v>
      </c>
      <c r="D101" s="6">
        <v>0.15</v>
      </c>
      <c r="E101" s="6">
        <v>0.05</v>
      </c>
      <c r="F101" s="6">
        <v>0</v>
      </c>
      <c r="G101" s="6">
        <v>0</v>
      </c>
      <c r="H101" s="6">
        <v>0</v>
      </c>
      <c r="I101" s="6" t="s">
        <v>267</v>
      </c>
      <c r="J101" s="4">
        <f t="shared" si="16"/>
        <v>583.95000000000005</v>
      </c>
      <c r="K101" s="4">
        <f t="shared" si="14"/>
        <v>11.111595250000001</v>
      </c>
      <c r="L101" s="4">
        <f t="shared" si="17"/>
        <v>11.111595250000001</v>
      </c>
      <c r="M101" s="4">
        <f>IFERROR(VLOOKUP(I101,FuelTypes!$A$1:$B$32,2,FALSE)*J101,0)</f>
        <v>222.23190500000001</v>
      </c>
      <c r="N101" s="4">
        <f t="shared" si="10"/>
        <v>233.34350025000001</v>
      </c>
      <c r="O101" s="4">
        <f t="shared" si="18"/>
        <v>0.95238095238095244</v>
      </c>
      <c r="P101" s="4">
        <f>VLOOKUP(I101, FuelTypes!$A$1:$R$12,17,FALSE)*J101</f>
        <v>389300</v>
      </c>
      <c r="Q101" s="4">
        <f>VLOOKUP(I101, FuelTypes!$A$1:$R$12,18,FALSE)*J101</f>
        <v>38930.000000000007</v>
      </c>
      <c r="R101" s="4">
        <f>IF(L101&gt;0, (G101*0.1)/N101,0)</f>
        <v>0</v>
      </c>
      <c r="S101" s="4">
        <f>IFERROR(H101/G101*L101,0)</f>
        <v>0</v>
      </c>
      <c r="T101" s="4" t="e">
        <f>G101 / (9.81 * F101)</f>
        <v>#DIV/0!</v>
      </c>
      <c r="U101" s="4" t="e">
        <f>M101/T101</f>
        <v>#DIV/0!</v>
      </c>
      <c r="W101" s="3">
        <f>IFERROR(VLOOKUP(I101,FuelTypes!$A$2:$G$40,5,FALSE)*M101,0)</f>
        <v>0</v>
      </c>
      <c r="X101" s="2">
        <v>300</v>
      </c>
      <c r="Y101" s="3">
        <f t="shared" si="15"/>
        <v>300</v>
      </c>
      <c r="Z101" s="3">
        <f>X101/L101</f>
        <v>26.99882359375896</v>
      </c>
      <c r="AB101" s="3">
        <f>IFERROR(M101/(M101+K101), 0)</f>
        <v>0.95238095238095244</v>
      </c>
      <c r="AC101" s="3">
        <f>IFERROR(M101/N101, 0)</f>
        <v>0.95238095238095244</v>
      </c>
    </row>
    <row r="102" spans="1:29" x14ac:dyDescent="0.25">
      <c r="A102" s="6" t="s">
        <v>278</v>
      </c>
      <c r="B102" s="6">
        <v>0</v>
      </c>
      <c r="C102" s="18">
        <v>785</v>
      </c>
      <c r="D102" s="6">
        <v>0.15</v>
      </c>
      <c r="E102" s="6">
        <v>0.05</v>
      </c>
      <c r="F102" s="6">
        <v>0</v>
      </c>
      <c r="G102" s="6">
        <v>0</v>
      </c>
      <c r="H102" s="6">
        <v>0</v>
      </c>
      <c r="I102" s="6" t="s">
        <v>267</v>
      </c>
      <c r="J102" s="4">
        <f t="shared" si="16"/>
        <v>667.25</v>
      </c>
      <c r="K102" s="4">
        <f t="shared" si="14"/>
        <v>12.696655416666667</v>
      </c>
      <c r="L102" s="4">
        <f t="shared" si="17"/>
        <v>12.696655416666667</v>
      </c>
      <c r="M102" s="4">
        <f>IFERROR(VLOOKUP(I102,FuelTypes!$A$1:$B$32,2,FALSE)*J102,0)</f>
        <v>253.93310833333334</v>
      </c>
      <c r="N102" s="4">
        <f t="shared" si="10"/>
        <v>266.62976375</v>
      </c>
      <c r="O102" s="4">
        <f t="shared" si="18"/>
        <v>0.95238095238095244</v>
      </c>
      <c r="P102" s="4">
        <f>VLOOKUP(I102, FuelTypes!$A$1:$R$12,17,FALSE)*J102</f>
        <v>444833.33333333331</v>
      </c>
      <c r="Q102" s="4">
        <f>VLOOKUP(I102, FuelTypes!$A$1:$R$12,18,FALSE)*J102</f>
        <v>44483.333333333336</v>
      </c>
      <c r="R102" s="4">
        <f>IF(L102&gt;0, (G102*0.1)/N102,0)</f>
        <v>0</v>
      </c>
      <c r="S102" s="4">
        <f>IFERROR(H102/G102*L102,0)</f>
        <v>0</v>
      </c>
      <c r="T102" s="4" t="e">
        <f>G102 / (9.81 * F102)</f>
        <v>#DIV/0!</v>
      </c>
      <c r="U102" s="4" t="e">
        <f>M102/T102</f>
        <v>#DIV/0!</v>
      </c>
      <c r="W102" s="3">
        <f>IFERROR(VLOOKUP(I102,FuelTypes!$A$2:$G$40,5,FALSE)*M102,0)</f>
        <v>0</v>
      </c>
      <c r="X102" s="2">
        <v>600</v>
      </c>
      <c r="Y102" s="3">
        <f t="shared" si="15"/>
        <v>600</v>
      </c>
      <c r="Z102" s="3">
        <f>X102/L102</f>
        <v>47.256539640541163</v>
      </c>
      <c r="AB102" s="3">
        <f>IFERROR(M102/(M102+K102), 0)</f>
        <v>0.95238095238095244</v>
      </c>
      <c r="AC102" s="3">
        <f>IFERROR(M102/N102, 0)</f>
        <v>0.95238095238095244</v>
      </c>
    </row>
    <row r="103" spans="1:29" x14ac:dyDescent="0.25">
      <c r="A103" s="6" t="s">
        <v>280</v>
      </c>
      <c r="B103" s="6">
        <f>10*0.64*0.64*0.64*2</f>
        <v>5.2428800000000004</v>
      </c>
      <c r="C103" s="18">
        <v>0</v>
      </c>
      <c r="D103" s="6">
        <v>0</v>
      </c>
      <c r="E103" s="6">
        <v>0.05</v>
      </c>
      <c r="F103" s="6">
        <v>0</v>
      </c>
      <c r="G103" s="6">
        <v>0</v>
      </c>
      <c r="H103" s="6">
        <v>0</v>
      </c>
      <c r="I103" s="6" t="s">
        <v>150</v>
      </c>
      <c r="J103" s="4">
        <f t="shared" si="16"/>
        <v>0</v>
      </c>
      <c r="K103" s="4">
        <f t="shared" si="14"/>
        <v>0</v>
      </c>
      <c r="L103" s="4">
        <f t="shared" si="17"/>
        <v>5.2428800000000004</v>
      </c>
      <c r="M103" s="4">
        <f>IFERROR(VLOOKUP(I103,FuelTypes!$A$1:$B$32,2,FALSE)*J103,0)</f>
        <v>0</v>
      </c>
      <c r="N103" s="4">
        <f t="shared" si="10"/>
        <v>5.2428800000000004</v>
      </c>
      <c r="O103" s="4">
        <f t="shared" si="18"/>
        <v>0</v>
      </c>
      <c r="P103" s="4">
        <f>VLOOKUP(I103, FuelTypes!$A$1:$R$12,17,FALSE)*J103</f>
        <v>0</v>
      </c>
      <c r="Q103" s="4">
        <f>VLOOKUP(I103, FuelTypes!$A$1:$R$12,18,FALSE)*J103</f>
        <v>0</v>
      </c>
      <c r="R103" s="4">
        <f>IF(L103&gt;0, (G103*0.1)/N103,0)</f>
        <v>0</v>
      </c>
      <c r="S103" s="4">
        <f>IFERROR(H103/G103*L103,0)</f>
        <v>0</v>
      </c>
      <c r="T103" s="4" t="e">
        <f>G103 / (9.81 * F103)</f>
        <v>#DIV/0!</v>
      </c>
      <c r="U103" s="4" t="e">
        <f>M103/T103</f>
        <v>#DIV/0!</v>
      </c>
      <c r="W103" s="3">
        <f>IFERROR(VLOOKUP(I103,FuelTypes!$A$2:$G$40,5,FALSE)*M103,0)</f>
        <v>0</v>
      </c>
      <c r="X103" s="2">
        <v>900</v>
      </c>
      <c r="Y103" s="3">
        <f t="shared" si="15"/>
        <v>900</v>
      </c>
      <c r="Z103" s="3">
        <f>X103/L103</f>
        <v>171.661376953125</v>
      </c>
      <c r="AB103" s="3">
        <f>IFERROR(M103/(M103+K103), 0)</f>
        <v>0</v>
      </c>
      <c r="AC103" s="3">
        <f>IFERROR(M103/N103, 0)</f>
        <v>0</v>
      </c>
    </row>
    <row r="104" spans="1:29" x14ac:dyDescent="0.25">
      <c r="A104" s="6" t="s">
        <v>281</v>
      </c>
      <c r="B104" s="6">
        <f>3.7*0.64*0.64*0.64*2</f>
        <v>1.9398656000000003</v>
      </c>
      <c r="C104" s="18">
        <v>5.5</v>
      </c>
      <c r="D104" s="6">
        <v>0.05</v>
      </c>
      <c r="E104" s="6">
        <v>0.05</v>
      </c>
      <c r="F104" s="6">
        <v>308</v>
      </c>
      <c r="G104" s="6">
        <v>11</v>
      </c>
      <c r="H104" s="6">
        <v>0</v>
      </c>
      <c r="I104" s="6" t="s">
        <v>151</v>
      </c>
      <c r="J104" s="4">
        <f t="shared" si="16"/>
        <v>5.2249999999999996</v>
      </c>
      <c r="K104" s="4">
        <f t="shared" si="14"/>
        <v>0.20899999999999999</v>
      </c>
      <c r="L104" s="4">
        <f t="shared" si="17"/>
        <v>2.1488656000000002</v>
      </c>
      <c r="M104" s="4">
        <f>IFERROR(VLOOKUP(I104,FuelTypes!$A$1:$B$32,2,FALSE)*J104,0)</f>
        <v>4.18</v>
      </c>
      <c r="N104" s="4">
        <f t="shared" si="10"/>
        <v>6.3288656000000003</v>
      </c>
      <c r="O104" s="4">
        <f t="shared" si="18"/>
        <v>0.66046591351220973</v>
      </c>
      <c r="P104" s="4">
        <f>VLOOKUP(I104, FuelTypes!$A$1:$R$12,17,FALSE)*J104</f>
        <v>1045</v>
      </c>
      <c r="Q104" s="4">
        <f>VLOOKUP(I104, FuelTypes!$A$1:$R$12,18,FALSE)*J104</f>
        <v>0</v>
      </c>
      <c r="R104" s="4">
        <f>IF(L104&gt;0, (G104*0.1)/N104,0)</f>
        <v>0.17380681934531839</v>
      </c>
      <c r="S104" s="4">
        <f>IFERROR(H104/G104*L104,0)</f>
        <v>0</v>
      </c>
      <c r="T104" s="4">
        <f>G104 / (9.81 * F104)</f>
        <v>3.6405999708752001E-3</v>
      </c>
      <c r="U104" s="4">
        <f>M104/T104</f>
        <v>1148.1623999999999</v>
      </c>
      <c r="W104" s="3">
        <f>IFERROR(VLOOKUP(I104,FuelTypes!$A$2:$G$40,5,FALSE)*M104,0)</f>
        <v>1003.1999999999999</v>
      </c>
      <c r="X104" s="2">
        <v>1200</v>
      </c>
      <c r="Y104" s="3">
        <f t="shared" si="15"/>
        <v>2203.1999999999998</v>
      </c>
      <c r="Z104" s="3">
        <f>X104/L104</f>
        <v>558.43418034147874</v>
      </c>
      <c r="AB104" s="3">
        <f>IFERROR(M104/(M104+K104), 0)</f>
        <v>0.95238095238095244</v>
      </c>
      <c r="AC104" s="3">
        <f>IFERROR(M104/N104, 0)</f>
        <v>0.66046591351220973</v>
      </c>
    </row>
    <row r="105" spans="1:29" x14ac:dyDescent="0.25">
      <c r="A105" s="6"/>
      <c r="B105" s="6"/>
      <c r="C105" s="18"/>
      <c r="D105" s="6"/>
      <c r="E105" s="6">
        <v>0.15</v>
      </c>
      <c r="F105" s="6">
        <v>0</v>
      </c>
      <c r="G105" s="6">
        <v>0</v>
      </c>
      <c r="H105" s="6">
        <v>0</v>
      </c>
      <c r="I105" s="6" t="s">
        <v>150</v>
      </c>
      <c r="J105" s="4">
        <f t="shared" si="16"/>
        <v>0</v>
      </c>
      <c r="K105" s="4">
        <f t="shared" si="14"/>
        <v>0</v>
      </c>
      <c r="L105" s="4">
        <f t="shared" si="17"/>
        <v>0</v>
      </c>
      <c r="M105" s="4">
        <f>IFERROR(VLOOKUP(I105,FuelTypes!$A$1:$B$32,2,FALSE)*J105,0)</f>
        <v>0</v>
      </c>
      <c r="N105" s="4">
        <f t="shared" si="10"/>
        <v>0</v>
      </c>
      <c r="O105" s="4">
        <f t="shared" si="18"/>
        <v>0</v>
      </c>
      <c r="P105" s="4">
        <f>VLOOKUP(I105, FuelTypes!$A$1:$R$12,17,FALSE)*J105</f>
        <v>0</v>
      </c>
      <c r="Q105" s="4">
        <f>VLOOKUP(I105, FuelTypes!$A$1:$R$12,18,FALSE)*J105</f>
        <v>0</v>
      </c>
      <c r="R105" s="4">
        <f>IF(L105&gt;0, (G105*0.1)/N105,0)</f>
        <v>0</v>
      </c>
      <c r="S105" s="4">
        <f>IFERROR(H105/G105*L105,0)</f>
        <v>0</v>
      </c>
      <c r="T105" s="4" t="e">
        <f>G105 / (9.81 * F105)</f>
        <v>#DIV/0!</v>
      </c>
      <c r="U105" s="4" t="e">
        <f>M105/T105</f>
        <v>#DIV/0!</v>
      </c>
      <c r="W105" s="3">
        <f>IFERROR(VLOOKUP(I105,FuelTypes!$A$2:$G$40,5,FALSE)*M105,0)</f>
        <v>0</v>
      </c>
      <c r="X105" s="2">
        <v>1500</v>
      </c>
      <c r="Y105" s="3">
        <f t="shared" si="15"/>
        <v>1500</v>
      </c>
      <c r="Z105" s="3" t="e">
        <f>X105/L105</f>
        <v>#DIV/0!</v>
      </c>
      <c r="AB105" s="3">
        <f>IFERROR(M105/(M105+K105), 0)</f>
        <v>0</v>
      </c>
      <c r="AC105" s="3">
        <f>IFERROR(M105/N105, 0)</f>
        <v>0</v>
      </c>
    </row>
    <row r="106" spans="1:29" x14ac:dyDescent="0.25">
      <c r="A106" s="6"/>
      <c r="B106" s="6"/>
      <c r="C106" s="18"/>
      <c r="D106" s="6"/>
      <c r="E106" s="6">
        <v>0.15</v>
      </c>
      <c r="F106" s="6">
        <v>0</v>
      </c>
      <c r="G106" s="6">
        <v>0</v>
      </c>
      <c r="H106" s="6">
        <v>0</v>
      </c>
      <c r="I106" s="6" t="s">
        <v>150</v>
      </c>
      <c r="J106" s="4">
        <f t="shared" si="16"/>
        <v>0</v>
      </c>
      <c r="K106" s="4">
        <f t="shared" si="14"/>
        <v>0</v>
      </c>
      <c r="L106" s="4">
        <f t="shared" si="17"/>
        <v>0</v>
      </c>
      <c r="M106" s="4">
        <f>IFERROR(VLOOKUP(I106,FuelTypes!$A$1:$B$32,2,FALSE)*J106,0)</f>
        <v>0</v>
      </c>
      <c r="N106" s="4">
        <f t="shared" si="10"/>
        <v>0</v>
      </c>
      <c r="O106" s="4">
        <f t="shared" si="18"/>
        <v>0</v>
      </c>
      <c r="P106" s="4">
        <f>VLOOKUP(I106, FuelTypes!$A$1:$R$12,17,FALSE)*J106</f>
        <v>0</v>
      </c>
      <c r="Q106" s="4">
        <f>VLOOKUP(I106, FuelTypes!$A$1:$R$12,18,FALSE)*J106</f>
        <v>0</v>
      </c>
      <c r="R106" s="4">
        <f>IF(L106&gt;0, (G106*0.1)/N106,0)</f>
        <v>0</v>
      </c>
      <c r="S106" s="4">
        <f>IFERROR(H106/G106*L106,0)</f>
        <v>0</v>
      </c>
      <c r="T106" s="4" t="e">
        <f>G106 / (9.81 * F106)</f>
        <v>#DIV/0!</v>
      </c>
      <c r="U106" s="4" t="e">
        <f>M106/T106</f>
        <v>#DIV/0!</v>
      </c>
      <c r="W106" s="3">
        <f>IFERROR(VLOOKUP(I106,FuelTypes!$A$2:$G$40,5,FALSE)*M106,0)</f>
        <v>0</v>
      </c>
      <c r="X106" s="2">
        <v>1800</v>
      </c>
      <c r="Y106" s="3">
        <f t="shared" si="15"/>
        <v>1800</v>
      </c>
      <c r="Z106" s="3" t="e">
        <f>X106/L106</f>
        <v>#DIV/0!</v>
      </c>
      <c r="AB106" s="3">
        <f>IFERROR(M106/(M106+K106), 0)</f>
        <v>0</v>
      </c>
      <c r="AC106" s="3">
        <f>IFERROR(M106/N106, 0)</f>
        <v>0</v>
      </c>
    </row>
    <row r="107" spans="1:29" x14ac:dyDescent="0.25">
      <c r="A107" s="6"/>
      <c r="B107" s="6"/>
      <c r="C107" s="18"/>
      <c r="D107" s="6"/>
      <c r="E107" s="6">
        <v>0.15</v>
      </c>
      <c r="F107" s="6">
        <v>0</v>
      </c>
      <c r="G107" s="6">
        <v>0</v>
      </c>
      <c r="H107" s="6">
        <v>0</v>
      </c>
      <c r="I107" s="6" t="s">
        <v>150</v>
      </c>
      <c r="J107" s="4">
        <f t="shared" si="16"/>
        <v>0</v>
      </c>
      <c r="K107" s="4">
        <f t="shared" si="14"/>
        <v>0</v>
      </c>
      <c r="L107" s="4">
        <f t="shared" si="17"/>
        <v>0</v>
      </c>
      <c r="M107" s="4">
        <f>IFERROR(VLOOKUP(I107,FuelTypes!$A$1:$B$32,2,FALSE)*J107,0)</f>
        <v>0</v>
      </c>
      <c r="N107" s="4">
        <f t="shared" si="10"/>
        <v>0</v>
      </c>
      <c r="O107" s="4">
        <f t="shared" si="18"/>
        <v>0</v>
      </c>
      <c r="P107" s="4">
        <f>VLOOKUP(I107, FuelTypes!$A$1:$R$12,17,FALSE)*J107</f>
        <v>0</v>
      </c>
      <c r="Q107" s="4">
        <f>VLOOKUP(I107, FuelTypes!$A$1:$R$12,18,FALSE)*J107</f>
        <v>0</v>
      </c>
      <c r="R107" s="4">
        <f>IF(L107&gt;0, (G107*0.1)/N107,0)</f>
        <v>0</v>
      </c>
      <c r="S107" s="4">
        <f>IFERROR(H107/G107*L107,0)</f>
        <v>0</v>
      </c>
      <c r="T107" s="4" t="e">
        <f>G107 / (9.81 * F107)</f>
        <v>#DIV/0!</v>
      </c>
      <c r="U107" s="4" t="e">
        <f>M107/T107</f>
        <v>#DIV/0!</v>
      </c>
      <c r="W107" s="3">
        <f>IFERROR(VLOOKUP(I107,FuelTypes!$A$2:$G$40,5,FALSE)*M107,0)</f>
        <v>0</v>
      </c>
      <c r="X107" s="2">
        <v>2100</v>
      </c>
      <c r="Y107" s="3">
        <f t="shared" si="15"/>
        <v>2100</v>
      </c>
      <c r="Z107" s="3" t="e">
        <f>X107/L107</f>
        <v>#DIV/0!</v>
      </c>
      <c r="AB107" s="3">
        <f>IFERROR(M107/(M107+K107), 0)</f>
        <v>0</v>
      </c>
      <c r="AC107" s="3">
        <f>IFERROR(M107/N107, 0)</f>
        <v>0</v>
      </c>
    </row>
    <row r="108" spans="1:29" x14ac:dyDescent="0.25">
      <c r="A108" s="6"/>
      <c r="B108" s="6"/>
      <c r="C108" s="18"/>
      <c r="D108" s="6"/>
      <c r="E108" s="6">
        <v>0.15</v>
      </c>
      <c r="F108" s="6">
        <v>0</v>
      </c>
      <c r="G108" s="6">
        <v>0</v>
      </c>
      <c r="H108" s="6">
        <v>0</v>
      </c>
      <c r="I108" s="6" t="s">
        <v>150</v>
      </c>
      <c r="J108" s="4">
        <f t="shared" si="16"/>
        <v>0</v>
      </c>
      <c r="K108" s="4">
        <f t="shared" si="14"/>
        <v>0</v>
      </c>
      <c r="L108" s="4">
        <f t="shared" si="17"/>
        <v>0</v>
      </c>
      <c r="M108" s="4">
        <f>IFERROR(VLOOKUP(I108,FuelTypes!$A$1:$B$32,2,FALSE)*J108,0)</f>
        <v>0</v>
      </c>
      <c r="N108" s="4">
        <f t="shared" si="10"/>
        <v>0</v>
      </c>
      <c r="O108" s="4">
        <f t="shared" si="18"/>
        <v>0</v>
      </c>
      <c r="P108" s="4">
        <f>VLOOKUP(I108, FuelTypes!$A$1:$R$12,17,FALSE)*J108</f>
        <v>0</v>
      </c>
      <c r="Q108" s="4">
        <f>VLOOKUP(I108, FuelTypes!$A$1:$R$12,18,FALSE)*J108</f>
        <v>0</v>
      </c>
      <c r="R108" s="4">
        <f>IF(L108&gt;0, (G108*0.1)/N108,0)</f>
        <v>0</v>
      </c>
      <c r="S108" s="4">
        <f>IFERROR(H108/G108*L108,0)</f>
        <v>0</v>
      </c>
      <c r="T108" s="4" t="e">
        <f>G108 / (9.81 * F108)</f>
        <v>#DIV/0!</v>
      </c>
      <c r="U108" s="4" t="e">
        <f>M108/T108</f>
        <v>#DIV/0!</v>
      </c>
      <c r="W108" s="3">
        <f>IFERROR(VLOOKUP(I108,FuelTypes!$A$2:$G$40,5,FALSE)*M108,0)</f>
        <v>0</v>
      </c>
      <c r="X108" s="2">
        <v>2400</v>
      </c>
      <c r="Y108" s="3">
        <f t="shared" si="15"/>
        <v>2400</v>
      </c>
      <c r="Z108" s="3" t="e">
        <f>X108/L108</f>
        <v>#DIV/0!</v>
      </c>
      <c r="AB108" s="3">
        <f>IFERROR(M108/(M108+K108), 0)</f>
        <v>0</v>
      </c>
      <c r="AC108" s="3">
        <f>IFERROR(M108/N108, 0)</f>
        <v>0</v>
      </c>
    </row>
    <row r="109" spans="1:29" x14ac:dyDescent="0.25">
      <c r="A109" s="6"/>
      <c r="B109" s="6"/>
      <c r="C109" s="18"/>
      <c r="D109" s="6"/>
      <c r="E109" s="6">
        <v>0.15</v>
      </c>
      <c r="F109" s="6">
        <v>0</v>
      </c>
      <c r="G109" s="6">
        <v>0</v>
      </c>
      <c r="H109" s="6">
        <v>0</v>
      </c>
      <c r="I109" s="6" t="s">
        <v>150</v>
      </c>
      <c r="J109" s="19">
        <f t="shared" si="16"/>
        <v>0</v>
      </c>
      <c r="K109" s="4">
        <f t="shared" si="14"/>
        <v>0</v>
      </c>
      <c r="L109" s="19">
        <f t="shared" si="17"/>
        <v>0</v>
      </c>
      <c r="M109" s="19">
        <f>IFERROR(VLOOKUP(I109,FuelTypes!$A$1:$B$32,2,FALSE)*J109,0)</f>
        <v>0</v>
      </c>
      <c r="N109" s="19">
        <f t="shared" si="10"/>
        <v>0</v>
      </c>
      <c r="O109" s="19">
        <f t="shared" si="18"/>
        <v>0</v>
      </c>
      <c r="P109" s="4">
        <f>VLOOKUP(I109, FuelTypes!$A$1:$R$12,17,FALSE)*J109</f>
        <v>0</v>
      </c>
      <c r="Q109" s="4">
        <f>VLOOKUP(I109, FuelTypes!$A$1:$R$12,18,FALSE)*J109</f>
        <v>0</v>
      </c>
      <c r="R109" s="19">
        <f>IF(L109&gt;0, (G109*0.1)/N109,0)</f>
        <v>0</v>
      </c>
      <c r="S109" s="4">
        <f>IFERROR(H109/G109*L109,0)</f>
        <v>0</v>
      </c>
      <c r="T109" s="19" t="e">
        <f>G109 / (9.81 * F109)</f>
        <v>#DIV/0!</v>
      </c>
      <c r="U109" s="19" t="e">
        <f>M109/T109</f>
        <v>#DIV/0!</v>
      </c>
      <c r="W109" s="3">
        <f>IFERROR(VLOOKUP(I109,FuelTypes!$A$2:$G$40,5,FALSE)*M109,0)</f>
        <v>0</v>
      </c>
      <c r="X109" s="2">
        <v>700</v>
      </c>
      <c r="Y109" s="3">
        <f t="shared" si="15"/>
        <v>700</v>
      </c>
      <c r="Z109" s="3" t="e">
        <f>X109/L109</f>
        <v>#DIV/0!</v>
      </c>
      <c r="AB109" s="3">
        <f>IFERROR(M109/(M109+K109), 0)</f>
        <v>0</v>
      </c>
      <c r="AC109" s="3">
        <f>IFERROR(M109/N109, 0)</f>
        <v>0</v>
      </c>
    </row>
    <row r="110" spans="1:29" x14ac:dyDescent="0.25">
      <c r="A110" s="6"/>
      <c r="B110" s="6"/>
      <c r="C110" s="18"/>
      <c r="D110" s="6"/>
      <c r="E110" s="6">
        <v>0.15</v>
      </c>
      <c r="F110" s="6">
        <v>0</v>
      </c>
      <c r="G110" s="6">
        <v>0</v>
      </c>
      <c r="H110" s="6">
        <v>0</v>
      </c>
      <c r="I110" s="6" t="s">
        <v>150</v>
      </c>
      <c r="J110" s="19">
        <f t="shared" si="16"/>
        <v>0</v>
      </c>
      <c r="K110" s="4">
        <f t="shared" si="14"/>
        <v>0</v>
      </c>
      <c r="L110" s="19">
        <f t="shared" si="17"/>
        <v>0</v>
      </c>
      <c r="M110" s="19">
        <f>IFERROR(VLOOKUP(I110,FuelTypes!$A$1:$B$32,2,FALSE)*J110,0)</f>
        <v>0</v>
      </c>
      <c r="N110" s="19">
        <f t="shared" si="10"/>
        <v>0</v>
      </c>
      <c r="O110" s="19">
        <f t="shared" si="18"/>
        <v>0</v>
      </c>
      <c r="P110" s="4">
        <f>VLOOKUP(I110, FuelTypes!$A$1:$R$12,17,FALSE)*J110</f>
        <v>0</v>
      </c>
      <c r="Q110" s="4">
        <f>VLOOKUP(I110, FuelTypes!$A$1:$R$12,18,FALSE)*J110</f>
        <v>0</v>
      </c>
      <c r="R110" s="19">
        <f>IF(L110&gt;0, (G110*0.1)/N110,0)</f>
        <v>0</v>
      </c>
      <c r="S110" s="4">
        <f>IFERROR(H110/G110*L110,0)</f>
        <v>0</v>
      </c>
      <c r="T110" s="19" t="e">
        <f>G110 / (9.81 * F110)</f>
        <v>#DIV/0!</v>
      </c>
      <c r="U110" s="19" t="e">
        <f>M110/T110</f>
        <v>#DIV/0!</v>
      </c>
      <c r="W110" s="3">
        <f>IFERROR(VLOOKUP(I110,FuelTypes!$A$2:$G$40,5,FALSE)*M110,0)</f>
        <v>0</v>
      </c>
      <c r="X110" s="2">
        <v>1400</v>
      </c>
      <c r="Y110" s="3">
        <f t="shared" si="15"/>
        <v>1400</v>
      </c>
      <c r="Z110" s="3" t="e">
        <f>X110/L110</f>
        <v>#DIV/0!</v>
      </c>
      <c r="AB110" s="3">
        <f>IFERROR(M110/(M110+K110), 0)</f>
        <v>0</v>
      </c>
      <c r="AC110" s="3">
        <f>IFERROR(M110/N110, 0)</f>
        <v>0</v>
      </c>
    </row>
    <row r="111" spans="1:29" x14ac:dyDescent="0.25">
      <c r="A111" s="6"/>
      <c r="B111" s="6"/>
      <c r="C111" s="18"/>
      <c r="D111" s="6"/>
      <c r="E111" s="6">
        <v>0.15</v>
      </c>
      <c r="F111" s="6">
        <v>0</v>
      </c>
      <c r="G111" s="6">
        <v>0</v>
      </c>
      <c r="H111" s="6">
        <v>0</v>
      </c>
      <c r="I111" s="6" t="s">
        <v>150</v>
      </c>
      <c r="J111" s="19">
        <f t="shared" si="16"/>
        <v>0</v>
      </c>
      <c r="K111" s="4">
        <f t="shared" si="14"/>
        <v>0</v>
      </c>
      <c r="L111" s="19">
        <f t="shared" si="17"/>
        <v>0</v>
      </c>
      <c r="M111" s="19">
        <f>IFERROR(VLOOKUP(I111,FuelTypes!$A$1:$B$32,2,FALSE)*J111,0)</f>
        <v>0</v>
      </c>
      <c r="N111" s="19">
        <f t="shared" si="10"/>
        <v>0</v>
      </c>
      <c r="O111" s="19">
        <f t="shared" si="18"/>
        <v>0</v>
      </c>
      <c r="P111" s="4">
        <f>VLOOKUP(I111, FuelTypes!$A$1:$R$12,17,FALSE)*J111</f>
        <v>0</v>
      </c>
      <c r="Q111" s="4">
        <f>VLOOKUP(I111, FuelTypes!$A$1:$R$12,18,FALSE)*J111</f>
        <v>0</v>
      </c>
      <c r="R111" s="19">
        <f>IF(L111&gt;0, (G111*0.1)/N111,0)</f>
        <v>0</v>
      </c>
      <c r="S111" s="4">
        <f>IFERROR(H111/G111*L111,0)</f>
        <v>0</v>
      </c>
      <c r="T111" s="19" t="e">
        <f>G111 / (9.81 * F111)</f>
        <v>#DIV/0!</v>
      </c>
      <c r="U111" s="19" t="e">
        <f>M111/T111</f>
        <v>#DIV/0!</v>
      </c>
      <c r="W111" s="3">
        <f>IFERROR(VLOOKUP(I111,FuelTypes!$A$2:$G$40,5,FALSE)*M111,0)</f>
        <v>0</v>
      </c>
      <c r="X111" s="2">
        <v>2100</v>
      </c>
      <c r="Y111" s="3">
        <f t="shared" si="15"/>
        <v>2100</v>
      </c>
      <c r="Z111" s="3" t="e">
        <f>X111/L111</f>
        <v>#DIV/0!</v>
      </c>
      <c r="AB111" s="3">
        <f>IFERROR(M111/(M111+K111), 0)</f>
        <v>0</v>
      </c>
      <c r="AC111" s="3">
        <f>IFERROR(M111/N111, 0)</f>
        <v>0</v>
      </c>
    </row>
    <row r="112" spans="1:29" x14ac:dyDescent="0.25">
      <c r="A112" s="6"/>
      <c r="B112" s="6"/>
      <c r="C112" s="18"/>
      <c r="D112" s="6"/>
      <c r="E112" s="6">
        <v>0.15</v>
      </c>
      <c r="F112" s="6">
        <v>0</v>
      </c>
      <c r="G112" s="6">
        <v>0</v>
      </c>
      <c r="H112" s="6">
        <v>0</v>
      </c>
      <c r="I112" s="6" t="s">
        <v>150</v>
      </c>
      <c r="J112" s="19">
        <f t="shared" si="16"/>
        <v>0</v>
      </c>
      <c r="K112" s="4">
        <f t="shared" si="14"/>
        <v>0</v>
      </c>
      <c r="L112" s="19">
        <f t="shared" si="17"/>
        <v>0</v>
      </c>
      <c r="M112" s="19">
        <f>IFERROR(VLOOKUP(I112,FuelTypes!$A$1:$B$32,2,FALSE)*J112,0)</f>
        <v>0</v>
      </c>
      <c r="N112" s="19">
        <f t="shared" si="10"/>
        <v>0</v>
      </c>
      <c r="O112" s="19">
        <f t="shared" si="18"/>
        <v>0</v>
      </c>
      <c r="P112" s="4">
        <f>VLOOKUP(I112, FuelTypes!$A$1:$R$12,17,FALSE)*J112</f>
        <v>0</v>
      </c>
      <c r="Q112" s="4">
        <f>VLOOKUP(I112, FuelTypes!$A$1:$R$12,18,FALSE)*J112</f>
        <v>0</v>
      </c>
      <c r="R112" s="19">
        <f>IF(L112&gt;0, (G112*0.1)/N112,0)</f>
        <v>0</v>
      </c>
      <c r="S112" s="4">
        <f>IFERROR(H112/G112*L112,0)</f>
        <v>0</v>
      </c>
      <c r="T112" s="19" t="e">
        <f>G112 / (9.81 * F112)</f>
        <v>#DIV/0!</v>
      </c>
      <c r="U112" s="19" t="e">
        <f>M112/T112</f>
        <v>#DIV/0!</v>
      </c>
      <c r="W112" s="3">
        <f>IFERROR(VLOOKUP(I112,FuelTypes!$A$2:$G$40,5,FALSE)*M112,0)</f>
        <v>0</v>
      </c>
      <c r="X112" s="2">
        <v>2800</v>
      </c>
      <c r="Y112" s="3">
        <f t="shared" si="15"/>
        <v>2800</v>
      </c>
      <c r="Z112" s="3" t="e">
        <f>X112/L112</f>
        <v>#DIV/0!</v>
      </c>
      <c r="AB112" s="3">
        <f>IFERROR(M112/(M112+K112), 0)</f>
        <v>0</v>
      </c>
      <c r="AC112" s="3">
        <f>IFERROR(M112/N112, 0)</f>
        <v>0</v>
      </c>
    </row>
    <row r="113" spans="1:29" x14ac:dyDescent="0.25">
      <c r="A113" s="6"/>
      <c r="B113" s="6"/>
      <c r="C113" s="18"/>
      <c r="D113" s="6"/>
      <c r="E113" s="6">
        <v>0.15</v>
      </c>
      <c r="F113" s="6">
        <v>0</v>
      </c>
      <c r="G113" s="6">
        <v>0</v>
      </c>
      <c r="H113" s="6">
        <v>0</v>
      </c>
      <c r="I113" s="6" t="s">
        <v>150</v>
      </c>
      <c r="J113" s="19">
        <f t="shared" si="16"/>
        <v>0</v>
      </c>
      <c r="K113" s="4">
        <f t="shared" si="14"/>
        <v>0</v>
      </c>
      <c r="L113" s="19">
        <f t="shared" si="17"/>
        <v>0</v>
      </c>
      <c r="M113" s="19">
        <f>IFERROR(VLOOKUP(I113,FuelTypes!$A$1:$B$32,2,FALSE)*J113,0)</f>
        <v>0</v>
      </c>
      <c r="N113" s="19">
        <f t="shared" si="10"/>
        <v>0</v>
      </c>
      <c r="O113" s="19">
        <f t="shared" si="18"/>
        <v>0</v>
      </c>
      <c r="P113" s="4">
        <f>VLOOKUP(I113, FuelTypes!$A$1:$R$12,17,FALSE)*J113</f>
        <v>0</v>
      </c>
      <c r="Q113" s="4">
        <f>VLOOKUP(I113, FuelTypes!$A$1:$R$12,18,FALSE)*J113</f>
        <v>0</v>
      </c>
      <c r="R113" s="19">
        <f>IF(L113&gt;0, (G113*0.1)/N113,0)</f>
        <v>0</v>
      </c>
      <c r="S113" s="4">
        <f>IFERROR(H113/G113*L113,0)</f>
        <v>0</v>
      </c>
      <c r="T113" s="19" t="e">
        <f>G113 / (9.81 * F113)</f>
        <v>#DIV/0!</v>
      </c>
      <c r="U113" s="19" t="e">
        <f>M113/T113</f>
        <v>#DIV/0!</v>
      </c>
      <c r="W113" s="3">
        <f>IFERROR(VLOOKUP(I113,FuelTypes!$A$2:$G$40,5,FALSE)*M113,0)</f>
        <v>0</v>
      </c>
      <c r="X113" s="2">
        <v>3500</v>
      </c>
      <c r="Y113" s="3">
        <f t="shared" si="15"/>
        <v>3500</v>
      </c>
      <c r="Z113" s="3" t="e">
        <f>X113/L113</f>
        <v>#DIV/0!</v>
      </c>
      <c r="AB113" s="3">
        <f>IFERROR(M113/(M113+K113), 0)</f>
        <v>0</v>
      </c>
      <c r="AC113" s="3">
        <f>IFERROR(M113/N113, 0)</f>
        <v>0</v>
      </c>
    </row>
    <row r="114" spans="1:29" x14ac:dyDescent="0.25">
      <c r="A114" s="6"/>
      <c r="B114" s="6"/>
      <c r="C114" s="18"/>
      <c r="D114" s="6"/>
      <c r="E114" s="6">
        <v>0.15</v>
      </c>
      <c r="F114" s="6">
        <v>0</v>
      </c>
      <c r="G114" s="6">
        <v>0</v>
      </c>
      <c r="H114" s="6">
        <v>0</v>
      </c>
      <c r="I114" s="6" t="s">
        <v>150</v>
      </c>
      <c r="J114" s="19">
        <f t="shared" si="16"/>
        <v>0</v>
      </c>
      <c r="K114" s="4">
        <f t="shared" si="14"/>
        <v>0</v>
      </c>
      <c r="L114" s="19">
        <f t="shared" si="17"/>
        <v>0</v>
      </c>
      <c r="M114" s="19">
        <f>IFERROR(VLOOKUP(I114,FuelTypes!$A$1:$B$32,2,FALSE)*J114,0)</f>
        <v>0</v>
      </c>
      <c r="N114" s="19">
        <f t="shared" si="10"/>
        <v>0</v>
      </c>
      <c r="O114" s="19">
        <f t="shared" si="18"/>
        <v>0</v>
      </c>
      <c r="P114" s="4">
        <f>VLOOKUP(I114, FuelTypes!$A$1:$R$12,17,FALSE)*J114</f>
        <v>0</v>
      </c>
      <c r="Q114" s="4">
        <f>VLOOKUP(I114, FuelTypes!$A$1:$R$12,18,FALSE)*J114</f>
        <v>0</v>
      </c>
      <c r="R114" s="19">
        <f>IF(L114&gt;0, (G114*0.1)/N114,0)</f>
        <v>0</v>
      </c>
      <c r="S114" s="4">
        <f>IFERROR(H114/G114*L114,0)</f>
        <v>0</v>
      </c>
      <c r="T114" s="19" t="e">
        <f>G114 / (9.81 * F114)</f>
        <v>#DIV/0!</v>
      </c>
      <c r="U114" s="19" t="e">
        <f>M114/T114</f>
        <v>#DIV/0!</v>
      </c>
      <c r="W114" s="3">
        <f>IFERROR(VLOOKUP(I114,FuelTypes!$A$2:$G$40,5,FALSE)*M114,0)</f>
        <v>0</v>
      </c>
      <c r="X114" s="2">
        <v>4200</v>
      </c>
      <c r="Y114" s="3">
        <f t="shared" si="15"/>
        <v>4200</v>
      </c>
      <c r="Z114" s="3" t="e">
        <f>X114/L114</f>
        <v>#DIV/0!</v>
      </c>
      <c r="AB114" s="3">
        <f>IFERROR(M114/(M114+K114), 0)</f>
        <v>0</v>
      </c>
      <c r="AC114" s="3">
        <f>IFERROR(M114/N114, 0)</f>
        <v>0</v>
      </c>
    </row>
    <row r="115" spans="1:29" x14ac:dyDescent="0.25">
      <c r="A115" s="6"/>
      <c r="B115" s="6"/>
      <c r="C115" s="18"/>
      <c r="D115" s="6"/>
      <c r="E115" s="6">
        <v>0.15</v>
      </c>
      <c r="F115" s="6">
        <v>0</v>
      </c>
      <c r="G115" s="6">
        <v>0</v>
      </c>
      <c r="H115" s="6">
        <v>0</v>
      </c>
      <c r="I115" s="6" t="s">
        <v>150</v>
      </c>
      <c r="J115" s="19">
        <f t="shared" si="16"/>
        <v>0</v>
      </c>
      <c r="K115" s="4">
        <f t="shared" si="14"/>
        <v>0</v>
      </c>
      <c r="L115" s="19">
        <f t="shared" si="17"/>
        <v>0</v>
      </c>
      <c r="M115" s="19">
        <f>IFERROR(VLOOKUP(I115,FuelTypes!$A$1:$B$32,2,FALSE)*J115,0)</f>
        <v>0</v>
      </c>
      <c r="N115" s="19">
        <f t="shared" si="10"/>
        <v>0</v>
      </c>
      <c r="O115" s="19">
        <f t="shared" si="18"/>
        <v>0</v>
      </c>
      <c r="P115" s="4">
        <f>VLOOKUP(I115, FuelTypes!$A$1:$R$12,17,FALSE)*J115</f>
        <v>0</v>
      </c>
      <c r="Q115" s="4">
        <f>VLOOKUP(I115, FuelTypes!$A$1:$R$12,18,FALSE)*J115</f>
        <v>0</v>
      </c>
      <c r="R115" s="19">
        <f>IF(L115&gt;0, (G115*0.1)/N115,0)</f>
        <v>0</v>
      </c>
      <c r="S115" s="4">
        <f>IFERROR(H115/G115*L115,0)</f>
        <v>0</v>
      </c>
      <c r="T115" s="19" t="e">
        <f>G115 / (9.81 * F115)</f>
        <v>#DIV/0!</v>
      </c>
      <c r="U115" s="19" t="e">
        <f>M115/T115</f>
        <v>#DIV/0!</v>
      </c>
      <c r="W115" s="3">
        <f>IFERROR(VLOOKUP(I115,FuelTypes!$A$2:$G$40,5,FALSE)*M115,0)</f>
        <v>0</v>
      </c>
      <c r="X115" s="2">
        <v>4900</v>
      </c>
      <c r="Y115" s="3">
        <f t="shared" si="15"/>
        <v>4900</v>
      </c>
      <c r="Z115" s="3" t="e">
        <f>X115/L115</f>
        <v>#DIV/0!</v>
      </c>
      <c r="AB115" s="3">
        <f>IFERROR(M115/(M115+K115), 0)</f>
        <v>0</v>
      </c>
      <c r="AC115" s="3">
        <f>IFERROR(M115/N115, 0)</f>
        <v>0</v>
      </c>
    </row>
    <row r="116" spans="1:29" x14ac:dyDescent="0.25">
      <c r="A116" s="6"/>
      <c r="B116" s="6"/>
      <c r="C116" s="18"/>
      <c r="D116" s="6"/>
      <c r="E116" s="6">
        <v>0.15</v>
      </c>
      <c r="F116" s="6">
        <v>0</v>
      </c>
      <c r="G116" s="6">
        <v>0</v>
      </c>
      <c r="H116" s="6">
        <v>0</v>
      </c>
      <c r="I116" s="6" t="s">
        <v>150</v>
      </c>
      <c r="J116" s="19">
        <f t="shared" si="16"/>
        <v>0</v>
      </c>
      <c r="K116" s="4">
        <f t="shared" si="14"/>
        <v>0</v>
      </c>
      <c r="L116" s="19">
        <f t="shared" si="17"/>
        <v>0</v>
      </c>
      <c r="M116" s="19">
        <f>IFERROR(VLOOKUP(I116,FuelTypes!$A$1:$B$32,2,FALSE)*J116,0)</f>
        <v>0</v>
      </c>
      <c r="N116" s="19">
        <f t="shared" si="10"/>
        <v>0</v>
      </c>
      <c r="O116" s="19">
        <f t="shared" si="18"/>
        <v>0</v>
      </c>
      <c r="P116" s="4">
        <f>VLOOKUP(I116, FuelTypes!$A$1:$R$12,17,FALSE)*J116</f>
        <v>0</v>
      </c>
      <c r="Q116" s="4">
        <f>VLOOKUP(I116, FuelTypes!$A$1:$R$12,18,FALSE)*J116</f>
        <v>0</v>
      </c>
      <c r="R116" s="19">
        <f>IF(L116&gt;0, (G116*0.1)/N116,0)</f>
        <v>0</v>
      </c>
      <c r="S116" s="4">
        <f>IFERROR(H116/G116*L116,0)</f>
        <v>0</v>
      </c>
      <c r="T116" s="19" t="e">
        <f>G116 / (9.81 * F116)</f>
        <v>#DIV/0!</v>
      </c>
      <c r="U116" s="19" t="e">
        <f>M116/T116</f>
        <v>#DIV/0!</v>
      </c>
      <c r="W116" s="3">
        <f>IFERROR(VLOOKUP(I116,FuelTypes!$A$2:$G$40,5,FALSE)*M116,0)</f>
        <v>0</v>
      </c>
      <c r="X116" s="2">
        <v>5600</v>
      </c>
      <c r="Y116" s="3">
        <f t="shared" si="15"/>
        <v>5600</v>
      </c>
      <c r="Z116" s="3" t="e">
        <f>X116/L116</f>
        <v>#DIV/0!</v>
      </c>
      <c r="AB116" s="3">
        <f>IFERROR(M116/(M116+K116), 0)</f>
        <v>0</v>
      </c>
      <c r="AC116" s="3">
        <f>IFERROR(M116/N116, 0)</f>
        <v>0</v>
      </c>
    </row>
    <row r="117" spans="1:29" x14ac:dyDescent="0.25">
      <c r="A117" s="6" t="s">
        <v>282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267</v>
      </c>
      <c r="J117" s="4">
        <f t="shared" si="16"/>
        <v>0</v>
      </c>
      <c r="K117" s="4">
        <f t="shared" si="14"/>
        <v>0</v>
      </c>
      <c r="L117" s="4">
        <f t="shared" si="17"/>
        <v>4.4000000000000004</v>
      </c>
      <c r="M117" s="4">
        <f>IFERROR(VLOOKUP(I117,FuelTypes!$A$1:$B$32,2,FALSE)*J117,0)</f>
        <v>0</v>
      </c>
      <c r="N117" s="4">
        <f t="shared" si="10"/>
        <v>4.4000000000000004</v>
      </c>
      <c r="O117" s="4">
        <f t="shared" si="18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>IF(L117&gt;0, (G117*0.1)/N117,0)</f>
        <v>14.43181818181818</v>
      </c>
      <c r="S117" s="4">
        <f>IFERROR(H117/G117*L117,0)</f>
        <v>1.3858267716535435</v>
      </c>
      <c r="T117" s="4">
        <f>G117 / (9.81 * F117)</f>
        <v>0.1488042930624392</v>
      </c>
      <c r="U117" s="4">
        <f>M117/T117</f>
        <v>0</v>
      </c>
      <c r="W117" s="3">
        <f>IFERROR(VLOOKUP(I117,FuelTypes!$A$2:$G$40,5,FALSE)*M117,0)</f>
        <v>0</v>
      </c>
      <c r="Y117" s="3">
        <f t="shared" si="15"/>
        <v>0</v>
      </c>
      <c r="Z117" s="3">
        <f>X117/L117</f>
        <v>0</v>
      </c>
      <c r="AB117" s="3">
        <f>IFERROR(M117/(M117+K117), 0)</f>
        <v>0</v>
      </c>
      <c r="AC117" s="3">
        <f>IFERROR(M117/N117, 0)</f>
        <v>0</v>
      </c>
    </row>
    <row r="118" spans="1:29" x14ac:dyDescent="0.25">
      <c r="A118" s="6" t="s">
        <v>270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267</v>
      </c>
      <c r="J118" s="4">
        <f t="shared" si="16"/>
        <v>0</v>
      </c>
      <c r="K118" s="4">
        <f t="shared" si="14"/>
        <v>0</v>
      </c>
      <c r="L118" s="4">
        <f t="shared" si="17"/>
        <v>0.4</v>
      </c>
      <c r="M118" s="4">
        <f>IFERROR(VLOOKUP(I118,FuelTypes!$A$1:$B$32,2,FALSE)*J118,0)</f>
        <v>0</v>
      </c>
      <c r="N118" s="4">
        <f t="shared" ref="N118:N150" si="19">L118+M118</f>
        <v>0.4</v>
      </c>
      <c r="O118" s="4">
        <f t="shared" si="18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>IF(L118&gt;0, (G118*0.1)/N118,0)</f>
        <v>13.75</v>
      </c>
      <c r="S118" s="4">
        <f>IFERROR(H118/G118*L118,0)</f>
        <v>1.4545454545454546</v>
      </c>
      <c r="T118" s="4">
        <f>G118 / (9.81 * F118)</f>
        <v>1.2458942122550686E-2</v>
      </c>
      <c r="U118" s="4">
        <f>M118/T118</f>
        <v>0</v>
      </c>
      <c r="W118" s="3">
        <f>IFERROR(VLOOKUP(I118,FuelTypes!$A$2:$G$40,5,FALSE)*M118,0)</f>
        <v>0</v>
      </c>
      <c r="Y118" s="3">
        <f t="shared" si="15"/>
        <v>0</v>
      </c>
      <c r="Z118" s="3">
        <f>X118/L118</f>
        <v>0</v>
      </c>
      <c r="AB118" s="3">
        <f>IFERROR(M118/(M118+K118), 0)</f>
        <v>0</v>
      </c>
      <c r="AC118" s="3">
        <f>IFERROR(M118/N118, 0)</f>
        <v>0</v>
      </c>
    </row>
    <row r="119" spans="1:29" x14ac:dyDescent="0.25">
      <c r="A119" s="6" t="s">
        <v>269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267</v>
      </c>
      <c r="J119" s="4">
        <f t="shared" si="16"/>
        <v>0</v>
      </c>
      <c r="K119" s="4">
        <f t="shared" si="14"/>
        <v>0</v>
      </c>
      <c r="L119" s="4">
        <f t="shared" si="17"/>
        <v>0.5</v>
      </c>
      <c r="M119" s="4">
        <f>IFERROR(VLOOKUP(I119,FuelTypes!$A$1:$B$32,2,FALSE)*J119,0)</f>
        <v>0</v>
      </c>
      <c r="N119" s="4">
        <f t="shared" si="19"/>
        <v>0.5</v>
      </c>
      <c r="O119" s="4">
        <f t="shared" si="18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>IF(L119&gt;0, (G119*0.1)/N119,0)</f>
        <v>13.4</v>
      </c>
      <c r="S119" s="4">
        <f>IFERROR(H119/G119*L119,0)</f>
        <v>1.4925373134328359</v>
      </c>
      <c r="T119" s="4">
        <f>G119 / (9.81 * F119)</f>
        <v>1.5010473726070056E-2</v>
      </c>
      <c r="U119" s="4">
        <f>M119/T119</f>
        <v>0</v>
      </c>
      <c r="W119" s="3">
        <f>IFERROR(VLOOKUP(I119,FuelTypes!$A$2:$G$40,5,FALSE)*M119,0)</f>
        <v>0</v>
      </c>
      <c r="Y119" s="3">
        <f t="shared" si="15"/>
        <v>0</v>
      </c>
      <c r="Z119" s="3">
        <f>X119/L119</f>
        <v>0</v>
      </c>
      <c r="AB119" s="3">
        <f>IFERROR(M119/(M119+K119), 0)</f>
        <v>0</v>
      </c>
      <c r="AC119" s="3">
        <f>IFERROR(M119/N119, 0)</f>
        <v>0</v>
      </c>
    </row>
    <row r="120" spans="1:29" x14ac:dyDescent="0.25">
      <c r="A120" s="6" t="s">
        <v>251</v>
      </c>
      <c r="B120" s="6">
        <v>8.66</v>
      </c>
      <c r="C120" s="6"/>
      <c r="D120" s="6"/>
      <c r="E120" s="6">
        <v>0.15</v>
      </c>
      <c r="F120" s="6">
        <v>445</v>
      </c>
      <c r="G120" s="6">
        <v>1398</v>
      </c>
      <c r="H120" s="6">
        <v>250</v>
      </c>
      <c r="I120" s="6" t="s">
        <v>267</v>
      </c>
      <c r="J120" s="4">
        <f t="shared" si="16"/>
        <v>0</v>
      </c>
      <c r="K120" s="4">
        <f t="shared" si="14"/>
        <v>0</v>
      </c>
      <c r="L120" s="4">
        <f t="shared" si="17"/>
        <v>8.66</v>
      </c>
      <c r="M120" s="4">
        <f>IFERROR(VLOOKUP(I120,FuelTypes!$A$1:$B$32,2,FALSE)*J120,0)</f>
        <v>0</v>
      </c>
      <c r="N120" s="4">
        <f t="shared" si="19"/>
        <v>8.66</v>
      </c>
      <c r="O120" s="4">
        <f t="shared" si="18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>IF(L120&gt;0, (G120*0.1)/N120,0)</f>
        <v>16.143187066974598</v>
      </c>
      <c r="S120" s="4">
        <f>IFERROR(H120/G120*L120,0)</f>
        <v>1.5486409155937053</v>
      </c>
      <c r="T120" s="4">
        <f>G120 / (9.81 * F120)</f>
        <v>0.32024189946053672</v>
      </c>
      <c r="U120" s="4">
        <f>M120/T120</f>
        <v>0</v>
      </c>
      <c r="W120" s="3">
        <f>IFERROR(VLOOKUP(I120,FuelTypes!$A$2:$G$40,5,FALSE)*M120,0)</f>
        <v>0</v>
      </c>
      <c r="Y120" s="3">
        <f t="shared" si="15"/>
        <v>0</v>
      </c>
      <c r="Z120" s="3">
        <f>X120/L120</f>
        <v>0</v>
      </c>
      <c r="AB120" s="3">
        <f>IFERROR(M120/(M120+K120), 0)</f>
        <v>0</v>
      </c>
      <c r="AC120" s="3">
        <f>IFERROR(M120/N120, 0)</f>
        <v>0</v>
      </c>
    </row>
    <row r="121" spans="1:29" x14ac:dyDescent="0.25">
      <c r="A121" s="6" t="s">
        <v>252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150</v>
      </c>
      <c r="J121" s="4">
        <f t="shared" si="16"/>
        <v>0</v>
      </c>
      <c r="K121" s="4">
        <f t="shared" si="14"/>
        <v>0</v>
      </c>
      <c r="L121" s="4">
        <f t="shared" si="17"/>
        <v>11.404999999999999</v>
      </c>
      <c r="M121" s="4">
        <f>IFERROR(VLOOKUP(I121,FuelTypes!$A$1:$B$32,2,FALSE)*J121,0)</f>
        <v>0</v>
      </c>
      <c r="N121" s="4">
        <f t="shared" si="19"/>
        <v>11.404999999999999</v>
      </c>
      <c r="O121" s="4">
        <f t="shared" si="18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>IF(L121&gt;0, (G121*0.1)/N121,0)</f>
        <v>27.829899167032007</v>
      </c>
      <c r="S121" s="4">
        <f>IFERROR(H121/G121*L121,0)</f>
        <v>1.5271345305608064</v>
      </c>
      <c r="T121" s="4">
        <f>G121 / (9.81 * F121)</f>
        <v>0.99247668899270181</v>
      </c>
      <c r="U121" s="4">
        <f>M121/T121</f>
        <v>0</v>
      </c>
      <c r="W121" s="3">
        <f>IFERROR(VLOOKUP(I121,FuelTypes!$A$2:$G$40,5,FALSE)*M121,0)</f>
        <v>0</v>
      </c>
      <c r="Y121" s="3">
        <f t="shared" si="15"/>
        <v>0</v>
      </c>
      <c r="Z121" s="3">
        <f>X121/L121</f>
        <v>0</v>
      </c>
      <c r="AB121" s="3">
        <f>IFERROR(M121/(M121+K121), 0)</f>
        <v>0</v>
      </c>
      <c r="AC121" s="3">
        <f>IFERROR(M121/N121, 0)</f>
        <v>0</v>
      </c>
    </row>
    <row r="122" spans="1:29" x14ac:dyDescent="0.25">
      <c r="A122" s="6" t="s">
        <v>253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150</v>
      </c>
      <c r="J122" s="4">
        <f t="shared" si="16"/>
        <v>0</v>
      </c>
      <c r="K122" s="4">
        <f t="shared" si="14"/>
        <v>0</v>
      </c>
      <c r="L122" s="4">
        <f t="shared" si="17"/>
        <v>13.1</v>
      </c>
      <c r="M122" s="4">
        <f>IFERROR(VLOOKUP(I122,FuelTypes!$A$1:$B$32,2,FALSE)*J122,0)</f>
        <v>0</v>
      </c>
      <c r="N122" s="4">
        <f t="shared" si="19"/>
        <v>13.1</v>
      </c>
      <c r="O122" s="4">
        <f t="shared" si="18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>IF(L122&gt;0, (G122*0.1)/N122,0)</f>
        <v>31.984732824427482</v>
      </c>
      <c r="S122" s="4">
        <f>IFERROR(H122/G122*L122,0)</f>
        <v>1.4850835322195703</v>
      </c>
      <c r="T122" s="4">
        <f>G122 / (9.81 * F122)</f>
        <v>1.3021804529971903</v>
      </c>
      <c r="U122" s="4">
        <f>M122/T122</f>
        <v>0</v>
      </c>
      <c r="W122" s="3">
        <f>IFERROR(VLOOKUP(I122,FuelTypes!$A$2:$G$40,5,FALSE)*M122,0)</f>
        <v>0</v>
      </c>
      <c r="Y122" s="3">
        <f t="shared" si="15"/>
        <v>0</v>
      </c>
      <c r="Z122" s="3">
        <f>X122/L122</f>
        <v>0</v>
      </c>
      <c r="AB122" s="3">
        <f>IFERROR(M122/(M122+K122), 0)</f>
        <v>0</v>
      </c>
      <c r="AC122" s="3">
        <f>IFERROR(M122/N122, 0)</f>
        <v>0</v>
      </c>
    </row>
    <row r="123" spans="1:29" x14ac:dyDescent="0.25">
      <c r="A123" s="6" t="s">
        <v>254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267</v>
      </c>
      <c r="J123" s="4">
        <f t="shared" si="16"/>
        <v>0</v>
      </c>
      <c r="K123" s="4">
        <f t="shared" si="14"/>
        <v>0</v>
      </c>
      <c r="L123" s="4">
        <f t="shared" si="17"/>
        <v>10.81</v>
      </c>
      <c r="M123" s="4">
        <f>IFERROR(VLOOKUP(I123,FuelTypes!$A$1:$B$32,2,FALSE)*J123,0)</f>
        <v>0</v>
      </c>
      <c r="N123" s="4">
        <f t="shared" si="19"/>
        <v>10.81</v>
      </c>
      <c r="O123" s="4">
        <f t="shared" si="18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>IF(L123&gt;0, (G123*0.1)/N123,0)</f>
        <v>15.679925994449583</v>
      </c>
      <c r="S123" s="4">
        <f>IFERROR(H123/G123*L123,0)</f>
        <v>0</v>
      </c>
      <c r="T123" s="4">
        <f>G123 / (9.81 * F123)</f>
        <v>0.39720201061548732</v>
      </c>
      <c r="U123" s="4">
        <f>M123/T123</f>
        <v>0</v>
      </c>
      <c r="W123" s="3">
        <f>IFERROR(VLOOKUP(I123,FuelTypes!$A$2:$G$40,5,FALSE)*M123,0)</f>
        <v>0</v>
      </c>
      <c r="Y123" s="3">
        <f t="shared" si="15"/>
        <v>0</v>
      </c>
      <c r="Z123" s="3">
        <f>X123/L123</f>
        <v>0</v>
      </c>
      <c r="AB123" s="3">
        <f>IFERROR(M123/(M123+K123), 0)</f>
        <v>0</v>
      </c>
      <c r="AC123" s="3">
        <f>IFERROR(M123/N123, 0)</f>
        <v>0</v>
      </c>
    </row>
    <row r="124" spans="1:29" x14ac:dyDescent="0.25">
      <c r="A124" s="6"/>
      <c r="B124" s="6"/>
      <c r="C124" s="6"/>
      <c r="D124" s="6"/>
      <c r="E124" s="6">
        <v>0.15</v>
      </c>
      <c r="F124" s="6"/>
      <c r="G124" s="6"/>
      <c r="H124" s="6"/>
      <c r="I124" s="6"/>
      <c r="J124" s="4">
        <f t="shared" si="16"/>
        <v>0</v>
      </c>
      <c r="K124" s="4">
        <f t="shared" si="14"/>
        <v>0</v>
      </c>
      <c r="L124" s="4">
        <f t="shared" si="17"/>
        <v>0</v>
      </c>
      <c r="M124" s="4">
        <f>IFERROR(VLOOKUP(I124,FuelTypes!$A$1:$B$32,2,FALSE)*J124,0)</f>
        <v>0</v>
      </c>
      <c r="N124" s="4">
        <f t="shared" si="19"/>
        <v>0</v>
      </c>
      <c r="O124" s="4">
        <f t="shared" si="18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>IF(L124&gt;0, (G124*0.1)/N124,0)</f>
        <v>0</v>
      </c>
      <c r="S124" s="4">
        <f>IFERROR(H124/G124*L124,0)</f>
        <v>0</v>
      </c>
      <c r="T124" s="4" t="e">
        <f>G124 / (9.81 * F124)</f>
        <v>#DIV/0!</v>
      </c>
      <c r="U124" s="4" t="e">
        <f>M124/T124</f>
        <v>#DIV/0!</v>
      </c>
      <c r="W124" s="3">
        <f>IFERROR(VLOOKUP(I124,FuelTypes!$A$2:$G$40,5,FALSE)*M124,0)</f>
        <v>0</v>
      </c>
      <c r="Y124" s="3">
        <f t="shared" si="15"/>
        <v>0</v>
      </c>
      <c r="Z124" s="3" t="e">
        <f>X124/L124</f>
        <v>#DIV/0!</v>
      </c>
      <c r="AB124" s="3">
        <f>IFERROR(M124/(M124+K124), 0)</f>
        <v>0</v>
      </c>
      <c r="AC124" s="3">
        <f>IFERROR(M124/N124, 0)</f>
        <v>0</v>
      </c>
    </row>
    <row r="125" spans="1:29" x14ac:dyDescent="0.25">
      <c r="A125" s="6"/>
      <c r="B125" s="6"/>
      <c r="C125" s="6"/>
      <c r="D125" s="6"/>
      <c r="E125" s="6">
        <v>0.15</v>
      </c>
      <c r="F125" s="6"/>
      <c r="G125" s="6"/>
      <c r="H125" s="6"/>
      <c r="I125" s="6"/>
      <c r="J125" s="4">
        <f t="shared" si="16"/>
        <v>0</v>
      </c>
      <c r="K125" s="4">
        <f t="shared" si="14"/>
        <v>0</v>
      </c>
      <c r="L125" s="4">
        <f t="shared" si="17"/>
        <v>0</v>
      </c>
      <c r="M125" s="4">
        <f>IFERROR(VLOOKUP(I125,FuelTypes!$A$1:$B$32,2,FALSE)*J125,0)</f>
        <v>0</v>
      </c>
      <c r="N125" s="4">
        <f t="shared" si="19"/>
        <v>0</v>
      </c>
      <c r="O125" s="4">
        <f t="shared" si="18"/>
        <v>0</v>
      </c>
      <c r="P125" s="4" t="e">
        <f>VLOOKUP(I125, FuelTypes!$A$1:$R$12,17,FALSE)*J125</f>
        <v>#N/A</v>
      </c>
      <c r="Q125" s="4" t="e">
        <f>VLOOKUP(I125, FuelTypes!$A$1:$R$12,18,FALSE)*J125</f>
        <v>#N/A</v>
      </c>
      <c r="R125" s="4">
        <f>IF(L125&gt;0, (G125*0.1)/N125,0)</f>
        <v>0</v>
      </c>
      <c r="S125" s="4">
        <f>IFERROR(H125/G125*L125,0)</f>
        <v>0</v>
      </c>
      <c r="T125" s="4" t="e">
        <f>G125 / (9.81 * F125)</f>
        <v>#DIV/0!</v>
      </c>
      <c r="U125" s="4" t="e">
        <f>M125/T125</f>
        <v>#DIV/0!</v>
      </c>
      <c r="W125" s="3">
        <f>IFERROR(VLOOKUP(I125,FuelTypes!$A$2:$G$40,5,FALSE)*M125,0)</f>
        <v>0</v>
      </c>
      <c r="Y125" s="3">
        <f t="shared" si="15"/>
        <v>0</v>
      </c>
      <c r="Z125" s="3" t="e">
        <f>X125/L125</f>
        <v>#DIV/0!</v>
      </c>
      <c r="AB125" s="3">
        <f>IFERROR(M125/(M125+K125), 0)</f>
        <v>0</v>
      </c>
      <c r="AC125" s="3">
        <f>IFERROR(M125/N125, 0)</f>
        <v>0</v>
      </c>
    </row>
    <row r="126" spans="1:29" x14ac:dyDescent="0.25">
      <c r="A126" s="6"/>
      <c r="B126" s="6"/>
      <c r="C126" s="6"/>
      <c r="D126" s="6"/>
      <c r="E126" s="6">
        <v>0.15</v>
      </c>
      <c r="F126" s="6"/>
      <c r="G126" s="6"/>
      <c r="H126" s="6"/>
      <c r="I126" s="6"/>
      <c r="J126" s="4">
        <f t="shared" si="16"/>
        <v>0</v>
      </c>
      <c r="K126" s="4">
        <f t="shared" si="14"/>
        <v>0</v>
      </c>
      <c r="L126" s="4">
        <f t="shared" si="17"/>
        <v>0</v>
      </c>
      <c r="M126" s="4">
        <f>IFERROR(VLOOKUP(I126,FuelTypes!$A$1:$B$32,2,FALSE)*J126,0)</f>
        <v>0</v>
      </c>
      <c r="N126" s="4">
        <f t="shared" si="19"/>
        <v>0</v>
      </c>
      <c r="O126" s="4">
        <f t="shared" si="18"/>
        <v>0</v>
      </c>
      <c r="P126" s="4" t="e">
        <f>VLOOKUP(I126, FuelTypes!$A$1:$R$12,17,FALSE)*J126</f>
        <v>#N/A</v>
      </c>
      <c r="Q126" s="4" t="e">
        <f>VLOOKUP(I126, FuelTypes!$A$1:$R$12,18,FALSE)*J126</f>
        <v>#N/A</v>
      </c>
      <c r="R126" s="4">
        <f>IF(L126&gt;0, (G126*0.1)/N126,0)</f>
        <v>0</v>
      </c>
      <c r="S126" s="4">
        <f>IFERROR(H126/G126*L126,0)</f>
        <v>0</v>
      </c>
      <c r="T126" s="4" t="e">
        <f>G126 / (9.81 * F126)</f>
        <v>#DIV/0!</v>
      </c>
      <c r="U126" s="4" t="e">
        <f>M126/T126</f>
        <v>#DIV/0!</v>
      </c>
      <c r="W126" s="3">
        <f>IFERROR(VLOOKUP(I126,FuelTypes!$A$2:$G$40,5,FALSE)*M126,0)</f>
        <v>0</v>
      </c>
      <c r="Y126" s="3">
        <f t="shared" si="15"/>
        <v>0</v>
      </c>
      <c r="Z126" s="3" t="e">
        <f>X126/L126</f>
        <v>#DIV/0!</v>
      </c>
      <c r="AB126" s="3">
        <f>IFERROR(M126/(M126+K126), 0)</f>
        <v>0</v>
      </c>
      <c r="AC126" s="3">
        <f>IFERROR(M126/N126, 0)</f>
        <v>0</v>
      </c>
    </row>
    <row r="127" spans="1:29" x14ac:dyDescent="0.25">
      <c r="A127" s="6"/>
      <c r="B127" s="6"/>
      <c r="C127" s="6"/>
      <c r="D127" s="6"/>
      <c r="E127" s="6">
        <v>0.15</v>
      </c>
      <c r="F127" s="6"/>
      <c r="G127" s="6"/>
      <c r="H127" s="6"/>
      <c r="I127" s="6"/>
      <c r="J127" s="4">
        <f t="shared" si="16"/>
        <v>0</v>
      </c>
      <c r="K127" s="4">
        <f t="shared" si="14"/>
        <v>0</v>
      </c>
      <c r="L127" s="4">
        <f t="shared" si="17"/>
        <v>0</v>
      </c>
      <c r="M127" s="4">
        <f>IFERROR(VLOOKUP(I127,FuelTypes!$A$1:$B$32,2,FALSE)*J127,0)</f>
        <v>0</v>
      </c>
      <c r="N127" s="4">
        <f t="shared" si="19"/>
        <v>0</v>
      </c>
      <c r="O127" s="4">
        <f t="shared" si="18"/>
        <v>0</v>
      </c>
      <c r="P127" s="4" t="e">
        <f>VLOOKUP(I127, FuelTypes!$A$1:$R$12,17,FALSE)*J127</f>
        <v>#N/A</v>
      </c>
      <c r="Q127" s="4" t="e">
        <f>VLOOKUP(I127, FuelTypes!$A$1:$R$12,18,FALSE)*J127</f>
        <v>#N/A</v>
      </c>
      <c r="R127" s="4">
        <f>IF(L127&gt;0, (G127*0.1)/N127,0)</f>
        <v>0</v>
      </c>
      <c r="S127" s="4">
        <f>IFERROR(H127/G127*L127,0)</f>
        <v>0</v>
      </c>
      <c r="T127" s="4" t="e">
        <f>G127 / (9.81 * F127)</f>
        <v>#DIV/0!</v>
      </c>
      <c r="U127" s="4" t="e">
        <f>M127/T127</f>
        <v>#DIV/0!</v>
      </c>
      <c r="W127" s="3">
        <f>IFERROR(VLOOKUP(I127,FuelTypes!$A$2:$G$40,5,FALSE)*M127,0)</f>
        <v>0</v>
      </c>
      <c r="Y127" s="3">
        <f t="shared" si="15"/>
        <v>0</v>
      </c>
      <c r="Z127" s="3" t="e">
        <f>X127/L127</f>
        <v>#DIV/0!</v>
      </c>
      <c r="AB127" s="3">
        <f>IFERROR(M127/(M127+K127), 0)</f>
        <v>0</v>
      </c>
      <c r="AC127" s="3">
        <f>IFERROR(M127/N127, 0)</f>
        <v>0</v>
      </c>
    </row>
    <row r="128" spans="1:29" x14ac:dyDescent="0.25">
      <c r="A128" s="6"/>
      <c r="B128" s="6"/>
      <c r="C128" s="6"/>
      <c r="D128" s="6"/>
      <c r="E128" s="6">
        <v>0.15</v>
      </c>
      <c r="F128" s="6"/>
      <c r="G128" s="6"/>
      <c r="H128" s="6"/>
      <c r="I128" s="6"/>
      <c r="J128" s="4">
        <f t="shared" si="16"/>
        <v>0</v>
      </c>
      <c r="K128" s="4">
        <f t="shared" si="14"/>
        <v>0</v>
      </c>
      <c r="L128" s="4">
        <f t="shared" si="17"/>
        <v>0</v>
      </c>
      <c r="M128" s="4">
        <f>IFERROR(VLOOKUP(I128,FuelTypes!$A$1:$B$32,2,FALSE)*J128,0)</f>
        <v>0</v>
      </c>
      <c r="N128" s="4">
        <f t="shared" si="19"/>
        <v>0</v>
      </c>
      <c r="O128" s="4">
        <f t="shared" si="18"/>
        <v>0</v>
      </c>
      <c r="P128" s="4" t="e">
        <f>VLOOKUP(I128, FuelTypes!$A$1:$R$12,17,FALSE)*J128</f>
        <v>#N/A</v>
      </c>
      <c r="Q128" s="4" t="e">
        <f>VLOOKUP(I128, FuelTypes!$A$1:$R$12,18,FALSE)*J128</f>
        <v>#N/A</v>
      </c>
      <c r="R128" s="4">
        <f>IF(L128&gt;0, (G128*0.1)/N128,0)</f>
        <v>0</v>
      </c>
      <c r="S128" s="4">
        <f>IFERROR(H128/G128*L128,0)</f>
        <v>0</v>
      </c>
      <c r="T128" s="4" t="e">
        <f>G128 / (9.81 * F128)</f>
        <v>#DIV/0!</v>
      </c>
      <c r="U128" s="4" t="e">
        <f>M128/T128</f>
        <v>#DIV/0!</v>
      </c>
      <c r="W128" s="3">
        <f>IFERROR(VLOOKUP(I128,FuelTypes!$A$2:$G$40,5,FALSE)*M128,0)</f>
        <v>0</v>
      </c>
      <c r="Y128" s="3">
        <f t="shared" si="15"/>
        <v>0</v>
      </c>
      <c r="Z128" s="3" t="e">
        <f>X128/L128</f>
        <v>#DIV/0!</v>
      </c>
      <c r="AB128" s="3">
        <f>IFERROR(M128/(M128+K128), 0)</f>
        <v>0</v>
      </c>
      <c r="AC128" s="3">
        <f>IFERROR(M128/N128, 0)</f>
        <v>0</v>
      </c>
    </row>
    <row r="129" spans="1:29" x14ac:dyDescent="0.25">
      <c r="A129" s="6"/>
      <c r="B129" s="6"/>
      <c r="C129" s="6"/>
      <c r="D129" s="6"/>
      <c r="E129" s="6">
        <v>0.15</v>
      </c>
      <c r="F129" s="6"/>
      <c r="G129" s="6"/>
      <c r="H129" s="6"/>
      <c r="I129" s="6"/>
      <c r="J129" s="4">
        <f t="shared" si="16"/>
        <v>0</v>
      </c>
      <c r="K129" s="4">
        <f t="shared" si="14"/>
        <v>0</v>
      </c>
      <c r="L129" s="4">
        <f t="shared" si="17"/>
        <v>0</v>
      </c>
      <c r="M129" s="4">
        <f>IFERROR(VLOOKUP(I129,FuelTypes!$A$1:$B$32,2,FALSE)*J129,0)</f>
        <v>0</v>
      </c>
      <c r="N129" s="4">
        <f t="shared" si="19"/>
        <v>0</v>
      </c>
      <c r="O129" s="4">
        <f t="shared" si="18"/>
        <v>0</v>
      </c>
      <c r="P129" s="4" t="e">
        <f>VLOOKUP(I129, FuelTypes!$A$1:$R$12,17,FALSE)*J129</f>
        <v>#N/A</v>
      </c>
      <c r="Q129" s="4" t="e">
        <f>VLOOKUP(I129, FuelTypes!$A$1:$R$12,18,FALSE)*J129</f>
        <v>#N/A</v>
      </c>
      <c r="R129" s="4">
        <f>IF(L129&gt;0, (G129*0.1)/N129,0)</f>
        <v>0</v>
      </c>
      <c r="S129" s="4">
        <f>IFERROR(H129/G129*L129,0)</f>
        <v>0</v>
      </c>
      <c r="T129" s="4" t="e">
        <f>G129 / (9.81 * F129)</f>
        <v>#DIV/0!</v>
      </c>
      <c r="U129" s="4" t="e">
        <f>M129/T129</f>
        <v>#DIV/0!</v>
      </c>
      <c r="W129" s="3">
        <f>IFERROR(VLOOKUP(I129,FuelTypes!$A$2:$G$40,5,FALSE)*M129,0)</f>
        <v>0</v>
      </c>
      <c r="Y129" s="3">
        <f t="shared" si="15"/>
        <v>0</v>
      </c>
      <c r="Z129" s="3" t="e">
        <f>X129/L129</f>
        <v>#DIV/0!</v>
      </c>
      <c r="AB129" s="3">
        <f>IFERROR(M129/(M129+K129), 0)</f>
        <v>0</v>
      </c>
      <c r="AC129" s="3">
        <f>IFERROR(M129/N129, 0)</f>
        <v>0</v>
      </c>
    </row>
    <row r="130" spans="1:29" x14ac:dyDescent="0.25">
      <c r="A130" s="6"/>
      <c r="B130" s="6"/>
      <c r="C130" s="6"/>
      <c r="D130" s="6"/>
      <c r="E130" s="6">
        <v>0.15</v>
      </c>
      <c r="F130" s="6"/>
      <c r="G130" s="6"/>
      <c r="H130" s="6"/>
      <c r="I130" s="6"/>
      <c r="J130" s="4">
        <f t="shared" ref="J130:J150" si="20">C130 - (D130*C130)</f>
        <v>0</v>
      </c>
      <c r="K130" s="4">
        <f t="shared" si="14"/>
        <v>0</v>
      </c>
      <c r="L130" s="4">
        <f t="shared" ref="L130:L150" si="21">K130+B130</f>
        <v>0</v>
      </c>
      <c r="M130" s="4">
        <f>IFERROR(VLOOKUP(I130,FuelTypes!$A$1:$B$32,2,FALSE)*J130,0)</f>
        <v>0</v>
      </c>
      <c r="N130" s="4">
        <f t="shared" si="19"/>
        <v>0</v>
      </c>
      <c r="O130" s="4">
        <f t="shared" ref="O130:O150" si="22">IF(M130&gt;0, M130/N130,0)</f>
        <v>0</v>
      </c>
      <c r="P130" s="4" t="e">
        <f>VLOOKUP(I130, FuelTypes!$A$1:$R$12,17,FALSE)*J130</f>
        <v>#N/A</v>
      </c>
      <c r="Q130" s="4" t="e">
        <f>VLOOKUP(I130, FuelTypes!$A$1:$R$12,18,FALSE)*J130</f>
        <v>#N/A</v>
      </c>
      <c r="R130" s="4">
        <f>IF(L130&gt;0, (G130*0.1)/N130,0)</f>
        <v>0</v>
      </c>
      <c r="S130" s="4">
        <f>IFERROR(H130/G130*L130,0)</f>
        <v>0</v>
      </c>
      <c r="T130" s="4" t="e">
        <f>G130 / (9.81 * F130)</f>
        <v>#DIV/0!</v>
      </c>
      <c r="U130" s="4" t="e">
        <f>M130/T130</f>
        <v>#DIV/0!</v>
      </c>
      <c r="W130" s="3">
        <f>IFERROR(VLOOKUP(I130,FuelTypes!$A$2:$G$40,5,FALSE)*M130,0)</f>
        <v>0</v>
      </c>
      <c r="Y130" s="3">
        <f t="shared" si="15"/>
        <v>0</v>
      </c>
      <c r="Z130" s="3" t="e">
        <f>X130/L130</f>
        <v>#DIV/0!</v>
      </c>
      <c r="AB130" s="3">
        <f>IFERROR(M130/(M130+K130), 0)</f>
        <v>0</v>
      </c>
      <c r="AC130" s="3">
        <f>IFERROR(M130/N130, 0)</f>
        <v>0</v>
      </c>
    </row>
    <row r="131" spans="1:29" x14ac:dyDescent="0.25">
      <c r="A131" s="6"/>
      <c r="B131" s="6"/>
      <c r="C131" s="6"/>
      <c r="D131" s="6"/>
      <c r="E131" s="6">
        <v>0.15</v>
      </c>
      <c r="F131" s="6"/>
      <c r="G131" s="6"/>
      <c r="H131" s="6"/>
      <c r="I131" s="6"/>
      <c r="J131" s="4">
        <f t="shared" si="20"/>
        <v>0</v>
      </c>
      <c r="K131" s="4">
        <f t="shared" ref="K131:K194" si="23">E131*M131</f>
        <v>0</v>
      </c>
      <c r="L131" s="4">
        <f t="shared" si="21"/>
        <v>0</v>
      </c>
      <c r="M131" s="4">
        <f>IFERROR(VLOOKUP(I131,FuelTypes!$A$1:$B$32,2,FALSE)*J131,0)</f>
        <v>0</v>
      </c>
      <c r="N131" s="4">
        <f t="shared" si="19"/>
        <v>0</v>
      </c>
      <c r="O131" s="4">
        <f t="shared" si="22"/>
        <v>0</v>
      </c>
      <c r="P131" s="4" t="e">
        <f>VLOOKUP(I131, FuelTypes!$A$1:$R$12,17,FALSE)*J131</f>
        <v>#N/A</v>
      </c>
      <c r="Q131" s="4" t="e">
        <f>VLOOKUP(I131, FuelTypes!$A$1:$R$12,18,FALSE)*J131</f>
        <v>#N/A</v>
      </c>
      <c r="R131" s="4">
        <f>IF(L131&gt;0, (G131*0.1)/N131,0)</f>
        <v>0</v>
      </c>
      <c r="S131" s="4">
        <f>IFERROR(H131/G131*L131,0)</f>
        <v>0</v>
      </c>
      <c r="T131" s="4" t="e">
        <f>G131 / (9.81 * F131)</f>
        <v>#DIV/0!</v>
      </c>
      <c r="U131" s="4" t="e">
        <f>M131/T131</f>
        <v>#DIV/0!</v>
      </c>
      <c r="W131" s="3">
        <f>IFERROR(VLOOKUP(I131,FuelTypes!$A$2:$G$40,5,FALSE)*M131,0)</f>
        <v>0</v>
      </c>
      <c r="Y131" s="3">
        <f t="shared" ref="Y131:Y194" si="24">X131+W131</f>
        <v>0</v>
      </c>
      <c r="Z131" s="3" t="e">
        <f>X131/L131</f>
        <v>#DIV/0!</v>
      </c>
      <c r="AB131" s="3">
        <f>IFERROR(M131/(M131+K131), 0)</f>
        <v>0</v>
      </c>
      <c r="AC131" s="3">
        <f>IFERROR(M131/N131, 0)</f>
        <v>0</v>
      </c>
    </row>
    <row r="132" spans="1:29" x14ac:dyDescent="0.25">
      <c r="A132" s="6"/>
      <c r="B132" s="6"/>
      <c r="C132" s="6"/>
      <c r="D132" s="6"/>
      <c r="E132" s="6">
        <v>0.15</v>
      </c>
      <c r="F132" s="6"/>
      <c r="G132" s="6"/>
      <c r="H132" s="6"/>
      <c r="I132" s="6"/>
      <c r="J132" s="4">
        <f t="shared" si="20"/>
        <v>0</v>
      </c>
      <c r="K132" s="4">
        <f t="shared" si="23"/>
        <v>0</v>
      </c>
      <c r="L132" s="4">
        <f t="shared" si="21"/>
        <v>0</v>
      </c>
      <c r="M132" s="4">
        <f>IFERROR(VLOOKUP(I132,FuelTypes!$A$1:$B$32,2,FALSE)*J132,0)</f>
        <v>0</v>
      </c>
      <c r="N132" s="4">
        <f t="shared" si="19"/>
        <v>0</v>
      </c>
      <c r="O132" s="4">
        <f t="shared" si="22"/>
        <v>0</v>
      </c>
      <c r="P132" s="4" t="e">
        <f>VLOOKUP(I132, FuelTypes!$A$1:$R$12,17,FALSE)*J132</f>
        <v>#N/A</v>
      </c>
      <c r="Q132" s="4" t="e">
        <f>VLOOKUP(I132, FuelTypes!$A$1:$R$12,18,FALSE)*J132</f>
        <v>#N/A</v>
      </c>
      <c r="R132" s="4">
        <f>IF(L132&gt;0, (G132*0.1)/N132,0)</f>
        <v>0</v>
      </c>
      <c r="S132" s="4">
        <f>IFERROR(H132/G132*L132,0)</f>
        <v>0</v>
      </c>
      <c r="T132" s="4" t="e">
        <f>G132 / (9.81 * F132)</f>
        <v>#DIV/0!</v>
      </c>
      <c r="U132" s="4" t="e">
        <f>M132/T132</f>
        <v>#DIV/0!</v>
      </c>
      <c r="W132" s="3">
        <f>IFERROR(VLOOKUP(I132,FuelTypes!$A$2:$G$40,5,FALSE)*M132,0)</f>
        <v>0</v>
      </c>
      <c r="Y132" s="3">
        <f t="shared" si="24"/>
        <v>0</v>
      </c>
      <c r="Z132" s="3" t="e">
        <f>X132/L132</f>
        <v>#DIV/0!</v>
      </c>
      <c r="AB132" s="3">
        <f>IFERROR(M132/(M132+K132), 0)</f>
        <v>0</v>
      </c>
      <c r="AC132" s="3">
        <f>IFERROR(M132/N132, 0)</f>
        <v>0</v>
      </c>
    </row>
    <row r="133" spans="1:29" x14ac:dyDescent="0.25">
      <c r="A133" s="6"/>
      <c r="B133" s="6"/>
      <c r="C133" s="6"/>
      <c r="D133" s="6"/>
      <c r="E133" s="6">
        <v>0.15</v>
      </c>
      <c r="F133" s="6"/>
      <c r="G133" s="6"/>
      <c r="H133" s="6"/>
      <c r="I133" s="6"/>
      <c r="J133" s="4">
        <f t="shared" si="20"/>
        <v>0</v>
      </c>
      <c r="K133" s="4">
        <f t="shared" si="23"/>
        <v>0</v>
      </c>
      <c r="L133" s="4">
        <f t="shared" si="21"/>
        <v>0</v>
      </c>
      <c r="M133" s="4">
        <f>IFERROR(VLOOKUP(I133,FuelTypes!$A$1:$B$32,2,FALSE)*J133,0)</f>
        <v>0</v>
      </c>
      <c r="N133" s="4">
        <f t="shared" si="19"/>
        <v>0</v>
      </c>
      <c r="O133" s="4">
        <f t="shared" si="22"/>
        <v>0</v>
      </c>
      <c r="P133" s="4" t="e">
        <f>VLOOKUP(I133, FuelTypes!$A$1:$R$12,17,FALSE)*J133</f>
        <v>#N/A</v>
      </c>
      <c r="Q133" s="4" t="e">
        <f>VLOOKUP(I133, FuelTypes!$A$1:$R$12,18,FALSE)*J133</f>
        <v>#N/A</v>
      </c>
      <c r="R133" s="4">
        <f>IF(L133&gt;0, (G133*0.1)/N133,0)</f>
        <v>0</v>
      </c>
      <c r="S133" s="4">
        <f>IFERROR(H133/G133*L133,0)</f>
        <v>0</v>
      </c>
      <c r="T133" s="4" t="e">
        <f>G133 / (9.81 * F133)</f>
        <v>#DIV/0!</v>
      </c>
      <c r="U133" s="4" t="e">
        <f>M133/T133</f>
        <v>#DIV/0!</v>
      </c>
      <c r="W133" s="3">
        <f>IFERROR(VLOOKUP(I133,FuelTypes!$A$2:$G$40,5,FALSE)*M133,0)</f>
        <v>0</v>
      </c>
      <c r="Y133" s="3">
        <f t="shared" si="24"/>
        <v>0</v>
      </c>
      <c r="Z133" s="3" t="e">
        <f>X133/L133</f>
        <v>#DIV/0!</v>
      </c>
      <c r="AB133" s="3">
        <f>IFERROR(M133/(M133+K133), 0)</f>
        <v>0</v>
      </c>
      <c r="AC133" s="3">
        <f>IFERROR(M133/N133, 0)</f>
        <v>0</v>
      </c>
    </row>
    <row r="134" spans="1:29" x14ac:dyDescent="0.25">
      <c r="A134" s="6"/>
      <c r="B134" s="6"/>
      <c r="C134" s="6"/>
      <c r="D134" s="6"/>
      <c r="E134" s="6">
        <v>0.15</v>
      </c>
      <c r="F134" s="6"/>
      <c r="G134" s="6"/>
      <c r="H134" s="6"/>
      <c r="I134" s="6"/>
      <c r="J134" s="4">
        <f t="shared" si="20"/>
        <v>0</v>
      </c>
      <c r="K134" s="4">
        <f t="shared" si="23"/>
        <v>0</v>
      </c>
      <c r="L134" s="4">
        <f t="shared" si="21"/>
        <v>0</v>
      </c>
      <c r="M134" s="4">
        <f>IFERROR(VLOOKUP(I134,FuelTypes!$A$1:$B$32,2,FALSE)*J134,0)</f>
        <v>0</v>
      </c>
      <c r="N134" s="4">
        <f t="shared" si="19"/>
        <v>0</v>
      </c>
      <c r="O134" s="4">
        <f t="shared" si="22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>IF(L134&gt;0, (G134*0.1)/N134,0)</f>
        <v>0</v>
      </c>
      <c r="S134" s="4">
        <f>IFERROR(H134/G134*L134,0)</f>
        <v>0</v>
      </c>
      <c r="T134" s="4" t="e">
        <f>G134 / (9.81 * F134)</f>
        <v>#DIV/0!</v>
      </c>
      <c r="U134" s="4" t="e">
        <f>M134/T134</f>
        <v>#DIV/0!</v>
      </c>
      <c r="W134" s="3">
        <f>IFERROR(VLOOKUP(I134,FuelTypes!$A$2:$G$40,5,FALSE)*M134,0)</f>
        <v>0</v>
      </c>
      <c r="Y134" s="3">
        <f t="shared" si="24"/>
        <v>0</v>
      </c>
      <c r="Z134" s="3" t="e">
        <f>X134/L134</f>
        <v>#DIV/0!</v>
      </c>
      <c r="AB134" s="3">
        <f>IFERROR(M134/(M134+K134), 0)</f>
        <v>0</v>
      </c>
      <c r="AC134" s="3">
        <f>IFERROR(M134/N134, 0)</f>
        <v>0</v>
      </c>
    </row>
    <row r="135" spans="1:29" x14ac:dyDescent="0.25">
      <c r="A135" s="6"/>
      <c r="B135" s="6"/>
      <c r="C135" s="6"/>
      <c r="D135" s="6"/>
      <c r="E135" s="6">
        <v>0.15</v>
      </c>
      <c r="F135" s="6"/>
      <c r="G135" s="6"/>
      <c r="H135" s="6"/>
      <c r="I135" s="6"/>
      <c r="J135" s="4">
        <f t="shared" si="20"/>
        <v>0</v>
      </c>
      <c r="K135" s="4">
        <f t="shared" si="23"/>
        <v>0</v>
      </c>
      <c r="L135" s="4">
        <f t="shared" si="21"/>
        <v>0</v>
      </c>
      <c r="M135" s="4">
        <f>IFERROR(VLOOKUP(I135,FuelTypes!$A$1:$B$32,2,FALSE)*J135,0)</f>
        <v>0</v>
      </c>
      <c r="N135" s="4">
        <f t="shared" si="19"/>
        <v>0</v>
      </c>
      <c r="O135" s="4">
        <f t="shared" si="22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>IF(L135&gt;0, (G135*0.1)/N135,0)</f>
        <v>0</v>
      </c>
      <c r="S135" s="4">
        <f>IFERROR(H135/G135*L135,0)</f>
        <v>0</v>
      </c>
      <c r="T135" s="4" t="e">
        <f>G135 / (9.81 * F135)</f>
        <v>#DIV/0!</v>
      </c>
      <c r="U135" s="4" t="e">
        <f>M135/T135</f>
        <v>#DIV/0!</v>
      </c>
      <c r="W135" s="3">
        <f>IFERROR(VLOOKUP(I135,FuelTypes!$A$2:$G$40,5,FALSE)*M135,0)</f>
        <v>0</v>
      </c>
      <c r="Y135" s="3">
        <f t="shared" si="24"/>
        <v>0</v>
      </c>
      <c r="Z135" s="3" t="e">
        <f>X135/L135</f>
        <v>#DIV/0!</v>
      </c>
      <c r="AB135" s="3">
        <f>IFERROR(M135/(M135+K135), 0)</f>
        <v>0</v>
      </c>
      <c r="AC135" s="3">
        <f>IFERROR(M135/N135, 0)</f>
        <v>0</v>
      </c>
    </row>
    <row r="136" spans="1:29" x14ac:dyDescent="0.25">
      <c r="A136" s="6"/>
      <c r="B136" s="6"/>
      <c r="C136" s="6"/>
      <c r="D136" s="6"/>
      <c r="E136" s="6">
        <v>0.15</v>
      </c>
      <c r="F136" s="6"/>
      <c r="G136" s="6"/>
      <c r="H136" s="6"/>
      <c r="I136" s="6"/>
      <c r="J136" s="4">
        <f t="shared" si="20"/>
        <v>0</v>
      </c>
      <c r="K136" s="4">
        <f t="shared" si="23"/>
        <v>0</v>
      </c>
      <c r="L136" s="4">
        <f t="shared" si="21"/>
        <v>0</v>
      </c>
      <c r="M136" s="4">
        <f>IFERROR(VLOOKUP(I136,FuelTypes!$A$1:$B$32,2,FALSE)*J136,0)</f>
        <v>0</v>
      </c>
      <c r="N136" s="4">
        <f t="shared" si="19"/>
        <v>0</v>
      </c>
      <c r="O136" s="4">
        <f t="shared" si="22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>IF(L136&gt;0, (G136*0.1)/N136,0)</f>
        <v>0</v>
      </c>
      <c r="S136" s="4">
        <f>IFERROR(H136/G136*L136,0)</f>
        <v>0</v>
      </c>
      <c r="T136" s="4" t="e">
        <f>G136 / (9.81 * F136)</f>
        <v>#DIV/0!</v>
      </c>
      <c r="U136" s="4" t="e">
        <f>M136/T136</f>
        <v>#DIV/0!</v>
      </c>
      <c r="W136" s="3">
        <f>IFERROR(VLOOKUP(I136,FuelTypes!$A$2:$G$40,5,FALSE)*M136,0)</f>
        <v>0</v>
      </c>
      <c r="Y136" s="3">
        <f t="shared" si="24"/>
        <v>0</v>
      </c>
      <c r="Z136" s="3" t="e">
        <f>X136/L136</f>
        <v>#DIV/0!</v>
      </c>
      <c r="AB136" s="3">
        <f>IFERROR(M136/(M136+K136), 0)</f>
        <v>0</v>
      </c>
      <c r="AC136" s="3">
        <f>IFERROR(M136/N136, 0)</f>
        <v>0</v>
      </c>
    </row>
    <row r="137" spans="1:29" x14ac:dyDescent="0.25">
      <c r="A137" s="6"/>
      <c r="B137" s="6"/>
      <c r="C137" s="6"/>
      <c r="D137" s="6"/>
      <c r="E137" s="6">
        <v>0.15</v>
      </c>
      <c r="F137" s="6"/>
      <c r="G137" s="6"/>
      <c r="H137" s="6"/>
      <c r="I137" s="6"/>
      <c r="J137" s="4">
        <f t="shared" si="20"/>
        <v>0</v>
      </c>
      <c r="K137" s="4">
        <f t="shared" si="23"/>
        <v>0</v>
      </c>
      <c r="L137" s="4">
        <f t="shared" si="21"/>
        <v>0</v>
      </c>
      <c r="M137" s="4">
        <f>IFERROR(VLOOKUP(I137,FuelTypes!$A$1:$B$32,2,FALSE)*J137,0)</f>
        <v>0</v>
      </c>
      <c r="N137" s="4">
        <f t="shared" si="19"/>
        <v>0</v>
      </c>
      <c r="O137" s="4">
        <f t="shared" si="22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>IF(L137&gt;0, (G137*0.1)/N137,0)</f>
        <v>0</v>
      </c>
      <c r="S137" s="4">
        <f>IFERROR(H137/G137*L137,0)</f>
        <v>0</v>
      </c>
      <c r="T137" s="4" t="e">
        <f>G137 / (9.81 * F137)</f>
        <v>#DIV/0!</v>
      </c>
      <c r="U137" s="4" t="e">
        <f>M137/T137</f>
        <v>#DIV/0!</v>
      </c>
      <c r="W137" s="3">
        <f>IFERROR(VLOOKUP(I137,FuelTypes!$A$2:$G$40,5,FALSE)*M137,0)</f>
        <v>0</v>
      </c>
      <c r="Y137" s="3">
        <f t="shared" si="24"/>
        <v>0</v>
      </c>
      <c r="Z137" s="3" t="e">
        <f>X137/L137</f>
        <v>#DIV/0!</v>
      </c>
      <c r="AB137" s="3">
        <f>IFERROR(M137/(M137+K137), 0)</f>
        <v>0</v>
      </c>
      <c r="AC137" s="3">
        <f>IFERROR(M137/N137, 0)</f>
        <v>0</v>
      </c>
    </row>
    <row r="138" spans="1:29" x14ac:dyDescent="0.25">
      <c r="A138" s="6"/>
      <c r="B138" s="6"/>
      <c r="C138" s="6"/>
      <c r="D138" s="6"/>
      <c r="E138" s="6">
        <v>0.15</v>
      </c>
      <c r="F138" s="6"/>
      <c r="G138" s="6"/>
      <c r="H138" s="6"/>
      <c r="I138" s="6"/>
      <c r="J138" s="4">
        <f t="shared" si="20"/>
        <v>0</v>
      </c>
      <c r="K138" s="4">
        <f t="shared" si="23"/>
        <v>0</v>
      </c>
      <c r="L138" s="4">
        <f t="shared" si="21"/>
        <v>0</v>
      </c>
      <c r="M138" s="4">
        <f>IFERROR(VLOOKUP(I138,FuelTypes!$A$1:$B$32,2,FALSE)*J138,0)</f>
        <v>0</v>
      </c>
      <c r="N138" s="4">
        <f t="shared" si="19"/>
        <v>0</v>
      </c>
      <c r="O138" s="4">
        <f t="shared" si="22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>IF(L138&gt;0, (G138*0.1)/N138,0)</f>
        <v>0</v>
      </c>
      <c r="S138" s="4">
        <f>IFERROR(H138/G138*L138,0)</f>
        <v>0</v>
      </c>
      <c r="T138" s="4" t="e">
        <f>G138 / (9.81 * F138)</f>
        <v>#DIV/0!</v>
      </c>
      <c r="U138" s="4" t="e">
        <f>M138/T138</f>
        <v>#DIV/0!</v>
      </c>
      <c r="W138" s="3">
        <f>IFERROR(VLOOKUP(I138,FuelTypes!$A$2:$G$40,5,FALSE)*M138,0)</f>
        <v>0</v>
      </c>
      <c r="Y138" s="3">
        <f t="shared" si="24"/>
        <v>0</v>
      </c>
      <c r="Z138" s="3" t="e">
        <f>X138/L138</f>
        <v>#DIV/0!</v>
      </c>
      <c r="AB138" s="3">
        <f>IFERROR(M138/(M138+K138), 0)</f>
        <v>0</v>
      </c>
      <c r="AC138" s="3">
        <f>IFERROR(M138/N138, 0)</f>
        <v>0</v>
      </c>
    </row>
    <row r="139" spans="1:29" x14ac:dyDescent="0.25">
      <c r="A139" s="6"/>
      <c r="B139" s="6"/>
      <c r="C139" s="6"/>
      <c r="D139" s="6"/>
      <c r="E139" s="6">
        <v>0.15</v>
      </c>
      <c r="F139" s="6"/>
      <c r="G139" s="6"/>
      <c r="H139" s="6"/>
      <c r="I139" s="6"/>
      <c r="J139" s="4">
        <f t="shared" si="20"/>
        <v>0</v>
      </c>
      <c r="K139" s="4">
        <f t="shared" si="23"/>
        <v>0</v>
      </c>
      <c r="L139" s="4">
        <f t="shared" si="21"/>
        <v>0</v>
      </c>
      <c r="M139" s="4">
        <f>IFERROR(VLOOKUP(I139,FuelTypes!$A$1:$B$32,2,FALSE)*J139,0)</f>
        <v>0</v>
      </c>
      <c r="N139" s="4">
        <f t="shared" si="19"/>
        <v>0</v>
      </c>
      <c r="O139" s="4">
        <f t="shared" si="22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>IF(L139&gt;0, (G139*0.1)/N139,0)</f>
        <v>0</v>
      </c>
      <c r="S139" s="4">
        <f>IFERROR(H139/G139*L139,0)</f>
        <v>0</v>
      </c>
      <c r="T139" s="4" t="e">
        <f>G139 / (9.81 * F139)</f>
        <v>#DIV/0!</v>
      </c>
      <c r="U139" s="4" t="e">
        <f>M139/T139</f>
        <v>#DIV/0!</v>
      </c>
      <c r="W139" s="3">
        <f>IFERROR(VLOOKUP(I139,FuelTypes!$A$2:$G$40,5,FALSE)*M139,0)</f>
        <v>0</v>
      </c>
      <c r="Y139" s="3">
        <f t="shared" si="24"/>
        <v>0</v>
      </c>
      <c r="Z139" s="3" t="e">
        <f>X139/L139</f>
        <v>#DIV/0!</v>
      </c>
      <c r="AB139" s="3">
        <f>IFERROR(M139/(M139+K139), 0)</f>
        <v>0</v>
      </c>
      <c r="AC139" s="3">
        <f>IFERROR(M139/N139, 0)</f>
        <v>0</v>
      </c>
    </row>
    <row r="140" spans="1:29" x14ac:dyDescent="0.25">
      <c r="A140" s="6"/>
      <c r="B140" s="6"/>
      <c r="C140" s="6"/>
      <c r="D140" s="6"/>
      <c r="E140" s="6">
        <v>0.15</v>
      </c>
      <c r="F140" s="6"/>
      <c r="G140" s="6"/>
      <c r="H140" s="6"/>
      <c r="I140" s="6"/>
      <c r="J140" s="4">
        <f t="shared" si="20"/>
        <v>0</v>
      </c>
      <c r="K140" s="4">
        <f t="shared" si="23"/>
        <v>0</v>
      </c>
      <c r="L140" s="4">
        <f t="shared" si="21"/>
        <v>0</v>
      </c>
      <c r="M140" s="4">
        <f>IFERROR(VLOOKUP(I140,FuelTypes!$A$1:$B$32,2,FALSE)*J140,0)</f>
        <v>0</v>
      </c>
      <c r="N140" s="4">
        <f t="shared" si="19"/>
        <v>0</v>
      </c>
      <c r="O140" s="4">
        <f t="shared" si="22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>IF(L140&gt;0, (G140*0.1)/N140,0)</f>
        <v>0</v>
      </c>
      <c r="S140" s="4">
        <f>IFERROR(H140/G140*L140,0)</f>
        <v>0</v>
      </c>
      <c r="T140" s="4" t="e">
        <f>G140 / (9.81 * F140)</f>
        <v>#DIV/0!</v>
      </c>
      <c r="U140" s="4" t="e">
        <f>M140/T140</f>
        <v>#DIV/0!</v>
      </c>
      <c r="W140" s="3">
        <f>IFERROR(VLOOKUP(I140,FuelTypes!$A$2:$G$40,5,FALSE)*M140,0)</f>
        <v>0</v>
      </c>
      <c r="Y140" s="3">
        <f t="shared" si="24"/>
        <v>0</v>
      </c>
      <c r="Z140" s="3" t="e">
        <f>X140/L140</f>
        <v>#DIV/0!</v>
      </c>
      <c r="AB140" s="3">
        <f>IFERROR(M140/(M140+K140), 0)</f>
        <v>0</v>
      </c>
      <c r="AC140" s="3">
        <f>IFERROR(M140/N140, 0)</f>
        <v>0</v>
      </c>
    </row>
    <row r="141" spans="1:29" x14ac:dyDescent="0.25">
      <c r="A141" s="6"/>
      <c r="B141" s="6"/>
      <c r="C141" s="6"/>
      <c r="D141" s="6"/>
      <c r="E141" s="6">
        <v>0.15</v>
      </c>
      <c r="F141" s="6"/>
      <c r="G141" s="6"/>
      <c r="H141" s="6"/>
      <c r="I141" s="6"/>
      <c r="J141" s="4">
        <f t="shared" si="20"/>
        <v>0</v>
      </c>
      <c r="K141" s="4">
        <f t="shared" si="23"/>
        <v>0</v>
      </c>
      <c r="L141" s="4">
        <f t="shared" si="21"/>
        <v>0</v>
      </c>
      <c r="M141" s="4">
        <f>IFERROR(VLOOKUP(I141,FuelTypes!$A$1:$B$32,2,FALSE)*J141,0)</f>
        <v>0</v>
      </c>
      <c r="N141" s="4">
        <f t="shared" si="19"/>
        <v>0</v>
      </c>
      <c r="O141" s="4">
        <f t="shared" si="22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>IF(L141&gt;0, (G141*0.1)/N141,0)</f>
        <v>0</v>
      </c>
      <c r="S141" s="4">
        <f>IFERROR(H141/G141*L141,0)</f>
        <v>0</v>
      </c>
      <c r="T141" s="4" t="e">
        <f>G141 / (9.81 * F141)</f>
        <v>#DIV/0!</v>
      </c>
      <c r="U141" s="4" t="e">
        <f>M141/T141</f>
        <v>#DIV/0!</v>
      </c>
      <c r="W141" s="3">
        <f>IFERROR(VLOOKUP(I141,FuelTypes!$A$2:$G$40,5,FALSE)*M141,0)</f>
        <v>0</v>
      </c>
      <c r="Y141" s="3">
        <f t="shared" si="24"/>
        <v>0</v>
      </c>
      <c r="Z141" s="3" t="e">
        <f>X141/L141</f>
        <v>#DIV/0!</v>
      </c>
      <c r="AB141" s="3">
        <f>IFERROR(M141/(M141+K141), 0)</f>
        <v>0</v>
      </c>
      <c r="AC141" s="3">
        <f>IFERROR(M141/N141, 0)</f>
        <v>0</v>
      </c>
    </row>
    <row r="142" spans="1:29" x14ac:dyDescent="0.25">
      <c r="A142" s="6"/>
      <c r="B142" s="6"/>
      <c r="C142" s="6"/>
      <c r="D142" s="6"/>
      <c r="E142" s="6">
        <v>0.15</v>
      </c>
      <c r="F142" s="6"/>
      <c r="G142" s="6"/>
      <c r="H142" s="6"/>
      <c r="I142" s="6"/>
      <c r="J142" s="4">
        <f t="shared" si="20"/>
        <v>0</v>
      </c>
      <c r="K142" s="4">
        <f t="shared" si="23"/>
        <v>0</v>
      </c>
      <c r="L142" s="4">
        <f t="shared" si="21"/>
        <v>0</v>
      </c>
      <c r="M142" s="4">
        <f>IFERROR(VLOOKUP(I142,FuelTypes!$A$1:$B$32,2,FALSE)*J142,0)</f>
        <v>0</v>
      </c>
      <c r="N142" s="4">
        <f t="shared" si="19"/>
        <v>0</v>
      </c>
      <c r="O142" s="4">
        <f t="shared" si="22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>IF(L142&gt;0, (G142*0.1)/N142,0)</f>
        <v>0</v>
      </c>
      <c r="S142" s="4">
        <f>IFERROR(H142/G142*L142,0)</f>
        <v>0</v>
      </c>
      <c r="T142" s="4" t="e">
        <f>G142 / (9.81 * F142)</f>
        <v>#DIV/0!</v>
      </c>
      <c r="U142" s="4" t="e">
        <f>M142/T142</f>
        <v>#DIV/0!</v>
      </c>
      <c r="W142" s="3">
        <f>IFERROR(VLOOKUP(I142,FuelTypes!$A$2:$G$40,5,FALSE)*M142,0)</f>
        <v>0</v>
      </c>
      <c r="Y142" s="3">
        <f t="shared" si="24"/>
        <v>0</v>
      </c>
      <c r="Z142" s="3" t="e">
        <f>X142/L142</f>
        <v>#DIV/0!</v>
      </c>
      <c r="AB142" s="3">
        <f>IFERROR(M142/(M142+K142), 0)</f>
        <v>0</v>
      </c>
      <c r="AC142" s="3">
        <f>IFERROR(M142/N142, 0)</f>
        <v>0</v>
      </c>
    </row>
    <row r="143" spans="1:29" x14ac:dyDescent="0.25">
      <c r="A143" s="6"/>
      <c r="B143" s="6"/>
      <c r="C143" s="6"/>
      <c r="D143" s="6"/>
      <c r="E143" s="6">
        <v>0.15</v>
      </c>
      <c r="F143" s="6"/>
      <c r="G143" s="6"/>
      <c r="H143" s="6"/>
      <c r="I143" s="6"/>
      <c r="J143" s="4">
        <f t="shared" si="20"/>
        <v>0</v>
      </c>
      <c r="K143" s="4">
        <f t="shared" si="23"/>
        <v>0</v>
      </c>
      <c r="L143" s="4">
        <f t="shared" si="21"/>
        <v>0</v>
      </c>
      <c r="M143" s="4">
        <f>IFERROR(VLOOKUP(I143,FuelTypes!$A$1:$B$32,2,FALSE)*J143,0)</f>
        <v>0</v>
      </c>
      <c r="N143" s="4">
        <f t="shared" si="19"/>
        <v>0</v>
      </c>
      <c r="O143" s="4">
        <f t="shared" si="22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>IF(L143&gt;0, (G143*0.1)/N143,0)</f>
        <v>0</v>
      </c>
      <c r="S143" s="4">
        <f>IFERROR(H143/G143*L143,0)</f>
        <v>0</v>
      </c>
      <c r="T143" s="4" t="e">
        <f>G143 / (9.81 * F143)</f>
        <v>#DIV/0!</v>
      </c>
      <c r="U143" s="4" t="e">
        <f>M143/T143</f>
        <v>#DIV/0!</v>
      </c>
      <c r="W143" s="3">
        <f>IFERROR(VLOOKUP(I143,FuelTypes!$A$2:$G$40,5,FALSE)*M143,0)</f>
        <v>0</v>
      </c>
      <c r="Y143" s="3">
        <f t="shared" si="24"/>
        <v>0</v>
      </c>
      <c r="Z143" s="3" t="e">
        <f>X143/L143</f>
        <v>#DIV/0!</v>
      </c>
      <c r="AB143" s="3">
        <f>IFERROR(M143/(M143+K143), 0)</f>
        <v>0</v>
      </c>
      <c r="AC143" s="3">
        <f>IFERROR(M143/N143, 0)</f>
        <v>0</v>
      </c>
    </row>
    <row r="144" spans="1:29" x14ac:dyDescent="0.25">
      <c r="A144" s="6"/>
      <c r="B144" s="6"/>
      <c r="C144" s="6"/>
      <c r="D144" s="6"/>
      <c r="E144" s="6">
        <v>0.15</v>
      </c>
      <c r="F144" s="6"/>
      <c r="G144" s="6"/>
      <c r="H144" s="6"/>
      <c r="I144" s="6"/>
      <c r="J144" s="4">
        <f t="shared" si="20"/>
        <v>0</v>
      </c>
      <c r="K144" s="4">
        <f t="shared" si="23"/>
        <v>0</v>
      </c>
      <c r="L144" s="4">
        <f t="shared" si="21"/>
        <v>0</v>
      </c>
      <c r="M144" s="4">
        <f>IFERROR(VLOOKUP(I144,FuelTypes!$A$1:$B$32,2,FALSE)*J144,0)</f>
        <v>0</v>
      </c>
      <c r="N144" s="4">
        <f t="shared" si="19"/>
        <v>0</v>
      </c>
      <c r="O144" s="4">
        <f t="shared" si="22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>IF(L144&gt;0, (G144*0.1)/N144,0)</f>
        <v>0</v>
      </c>
      <c r="S144" s="4">
        <f>IFERROR(H144/G144*L144,0)</f>
        <v>0</v>
      </c>
      <c r="T144" s="4" t="e">
        <f>G144 / (9.81 * F144)</f>
        <v>#DIV/0!</v>
      </c>
      <c r="U144" s="4" t="e">
        <f>M144/T144</f>
        <v>#DIV/0!</v>
      </c>
      <c r="W144" s="3">
        <f>IFERROR(VLOOKUP(I144,FuelTypes!$A$2:$G$40,5,FALSE)*M144,0)</f>
        <v>0</v>
      </c>
      <c r="Y144" s="3">
        <f t="shared" si="24"/>
        <v>0</v>
      </c>
      <c r="Z144" s="3" t="e">
        <f>X144/L144</f>
        <v>#DIV/0!</v>
      </c>
      <c r="AB144" s="3">
        <f>IFERROR(M144/(M144+K144), 0)</f>
        <v>0</v>
      </c>
      <c r="AC144" s="3">
        <f>IFERROR(M144/N144, 0)</f>
        <v>0</v>
      </c>
    </row>
    <row r="145" spans="1:29" x14ac:dyDescent="0.25">
      <c r="A145" s="6"/>
      <c r="B145" s="6"/>
      <c r="C145" s="6"/>
      <c r="D145" s="6"/>
      <c r="E145" s="6">
        <v>0.15</v>
      </c>
      <c r="F145" s="6"/>
      <c r="G145" s="6"/>
      <c r="H145" s="6"/>
      <c r="I145" s="6"/>
      <c r="J145" s="4">
        <f t="shared" si="20"/>
        <v>0</v>
      </c>
      <c r="K145" s="4">
        <f t="shared" si="23"/>
        <v>0</v>
      </c>
      <c r="L145" s="4">
        <f t="shared" si="21"/>
        <v>0</v>
      </c>
      <c r="M145" s="4">
        <f>IFERROR(VLOOKUP(I145,FuelTypes!$A$1:$B$32,2,FALSE)*J145,0)</f>
        <v>0</v>
      </c>
      <c r="N145" s="4">
        <f t="shared" si="19"/>
        <v>0</v>
      </c>
      <c r="O145" s="4">
        <f t="shared" si="22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>IF(L145&gt;0, (G145*0.1)/N145,0)</f>
        <v>0</v>
      </c>
      <c r="S145" s="4">
        <f>IFERROR(H145/G145*L145,0)</f>
        <v>0</v>
      </c>
      <c r="T145" s="4" t="e">
        <f>G145 / (9.81 * F145)</f>
        <v>#DIV/0!</v>
      </c>
      <c r="U145" s="4" t="e">
        <f>M145/T145</f>
        <v>#DIV/0!</v>
      </c>
      <c r="W145" s="3">
        <f>IFERROR(VLOOKUP(I145,FuelTypes!$A$2:$G$40,5,FALSE)*M145,0)</f>
        <v>0</v>
      </c>
      <c r="Y145" s="3">
        <f t="shared" si="24"/>
        <v>0</v>
      </c>
      <c r="Z145" s="3" t="e">
        <f>X145/L145</f>
        <v>#DIV/0!</v>
      </c>
      <c r="AB145" s="3">
        <f>IFERROR(M145/(M145+K145), 0)</f>
        <v>0</v>
      </c>
      <c r="AC145" s="3">
        <f>IFERROR(M145/N145, 0)</f>
        <v>0</v>
      </c>
    </row>
    <row r="146" spans="1:29" x14ac:dyDescent="0.25">
      <c r="A146" s="6" t="s">
        <v>68</v>
      </c>
      <c r="B146" s="6">
        <v>8.15</v>
      </c>
      <c r="C146" s="6"/>
      <c r="D146" s="6"/>
      <c r="E146" s="6">
        <v>0.15</v>
      </c>
      <c r="F146" s="6"/>
      <c r="G146" s="6"/>
      <c r="H146" s="6"/>
      <c r="I146" s="6"/>
      <c r="J146" s="4">
        <f t="shared" si="20"/>
        <v>0</v>
      </c>
      <c r="K146" s="4">
        <f t="shared" si="23"/>
        <v>0</v>
      </c>
      <c r="L146" s="4">
        <f t="shared" si="21"/>
        <v>8.15</v>
      </c>
      <c r="M146" s="4">
        <f>IFERROR(VLOOKUP(I146,FuelTypes!$A$1:$B$32,2,FALSE)*J146,0)</f>
        <v>0</v>
      </c>
      <c r="N146" s="4">
        <f t="shared" si="19"/>
        <v>8.15</v>
      </c>
      <c r="O146" s="4">
        <f t="shared" si="22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>IF(L146&gt;0, (G146*0.1)/N146,0)</f>
        <v>0</v>
      </c>
      <c r="S146" s="4">
        <f>IFERROR(H146/G146*L146,0)</f>
        <v>0</v>
      </c>
      <c r="T146" s="4" t="e">
        <f>G146 / (9.81 * F146)</f>
        <v>#DIV/0!</v>
      </c>
      <c r="U146" s="4" t="e">
        <f>M146/T146</f>
        <v>#DIV/0!</v>
      </c>
      <c r="W146" s="3">
        <f>IFERROR(VLOOKUP(I146,FuelTypes!$A$2:$G$40,5,FALSE)*M146,0)</f>
        <v>0</v>
      </c>
      <c r="Y146" s="3">
        <f t="shared" si="24"/>
        <v>0</v>
      </c>
      <c r="Z146" s="3">
        <f>X146/L146</f>
        <v>0</v>
      </c>
      <c r="AB146" s="3">
        <f>IFERROR(M146/(M146+K146), 0)</f>
        <v>0</v>
      </c>
      <c r="AC146" s="3">
        <f>IFERROR(M146/N146, 0)</f>
        <v>0</v>
      </c>
    </row>
    <row r="147" spans="1:29" x14ac:dyDescent="0.25">
      <c r="A147" s="6" t="s">
        <v>69</v>
      </c>
      <c r="B147" s="6"/>
      <c r="C147" s="6"/>
      <c r="D147" s="6"/>
      <c r="E147" s="6">
        <v>0.15</v>
      </c>
      <c r="F147" s="6"/>
      <c r="G147" s="6"/>
      <c r="H147" s="6"/>
      <c r="I147" s="6"/>
      <c r="J147" s="4">
        <f t="shared" si="20"/>
        <v>0</v>
      </c>
      <c r="K147" s="4">
        <f t="shared" si="23"/>
        <v>0</v>
      </c>
      <c r="L147" s="4">
        <f t="shared" si="21"/>
        <v>0</v>
      </c>
      <c r="M147" s="4">
        <f>IFERROR(VLOOKUP(I147,FuelTypes!$A$1:$B$32,2,FALSE)*J147,0)</f>
        <v>0</v>
      </c>
      <c r="N147" s="4">
        <f t="shared" si="19"/>
        <v>0</v>
      </c>
      <c r="O147" s="4">
        <f t="shared" si="22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>IF(L147&gt;0, (G147*0.1)/N147,0)</f>
        <v>0</v>
      </c>
      <c r="S147" s="4">
        <f>IFERROR(H147/G147*L147,0)</f>
        <v>0</v>
      </c>
      <c r="T147" s="4" t="e">
        <f>G147 / (9.81 * F147)</f>
        <v>#DIV/0!</v>
      </c>
      <c r="U147" s="4" t="e">
        <f>M147/T147</f>
        <v>#DIV/0!</v>
      </c>
      <c r="W147" s="3">
        <f>IFERROR(VLOOKUP(I147,FuelTypes!$A$2:$G$40,5,FALSE)*M147,0)</f>
        <v>0</v>
      </c>
      <c r="Y147" s="3">
        <f t="shared" si="24"/>
        <v>0</v>
      </c>
      <c r="Z147" s="3" t="e">
        <f>X147/L147</f>
        <v>#DIV/0!</v>
      </c>
      <c r="AB147" s="3">
        <f>IFERROR(M147/(M147+K147), 0)</f>
        <v>0</v>
      </c>
      <c r="AC147" s="3">
        <f>IFERROR(M147/N147, 0)</f>
        <v>0</v>
      </c>
    </row>
    <row r="148" spans="1:29" x14ac:dyDescent="0.25">
      <c r="A148" s="6" t="s">
        <v>70</v>
      </c>
      <c r="B148" s="6"/>
      <c r="C148" s="6"/>
      <c r="D148" s="6"/>
      <c r="E148" s="6">
        <v>0.15</v>
      </c>
      <c r="F148" s="6"/>
      <c r="G148" s="6"/>
      <c r="H148" s="6"/>
      <c r="I148" s="6"/>
      <c r="J148" s="4">
        <f t="shared" si="20"/>
        <v>0</v>
      </c>
      <c r="K148" s="4">
        <f t="shared" si="23"/>
        <v>0</v>
      </c>
      <c r="L148" s="4">
        <f t="shared" si="21"/>
        <v>0</v>
      </c>
      <c r="M148" s="4">
        <f>IFERROR(VLOOKUP(I148,FuelTypes!$A$1:$B$32,2,FALSE)*J148,0)</f>
        <v>0</v>
      </c>
      <c r="N148" s="4">
        <f t="shared" si="19"/>
        <v>0</v>
      </c>
      <c r="O148" s="4">
        <f t="shared" si="22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>IF(L148&gt;0, (G148*0.1)/N148,0)</f>
        <v>0</v>
      </c>
      <c r="S148" s="4">
        <f>IFERROR(H148/G148*L148,0)</f>
        <v>0</v>
      </c>
      <c r="T148" s="4" t="e">
        <f>G148 / (9.81 * F148)</f>
        <v>#DIV/0!</v>
      </c>
      <c r="U148" s="4" t="e">
        <f>M148/T148</f>
        <v>#DIV/0!</v>
      </c>
      <c r="W148" s="3">
        <f>IFERROR(VLOOKUP(I148,FuelTypes!$A$2:$G$40,5,FALSE)*M148,0)</f>
        <v>0</v>
      </c>
      <c r="Y148" s="3">
        <f t="shared" si="24"/>
        <v>0</v>
      </c>
      <c r="Z148" s="3" t="e">
        <f>X148/L148</f>
        <v>#DIV/0!</v>
      </c>
      <c r="AB148" s="3">
        <f>IFERROR(M148/(M148+K148), 0)</f>
        <v>0</v>
      </c>
      <c r="AC148" s="3">
        <f>IFERROR(M148/N148, 0)</f>
        <v>0</v>
      </c>
    </row>
    <row r="149" spans="1:29" x14ac:dyDescent="0.25">
      <c r="A149" s="6" t="s">
        <v>71</v>
      </c>
      <c r="B149" s="6"/>
      <c r="C149" s="6"/>
      <c r="D149" s="6"/>
      <c r="E149" s="6">
        <v>0.15</v>
      </c>
      <c r="F149" s="6"/>
      <c r="G149" s="6"/>
      <c r="H149" s="6"/>
      <c r="I149" s="6"/>
      <c r="J149" s="4">
        <f t="shared" si="20"/>
        <v>0</v>
      </c>
      <c r="K149" s="4">
        <f t="shared" si="23"/>
        <v>0</v>
      </c>
      <c r="L149" s="4">
        <f t="shared" si="21"/>
        <v>0</v>
      </c>
      <c r="M149" s="4">
        <f>IFERROR(VLOOKUP(I149,FuelTypes!$A$1:$B$32,2,FALSE)*J149,0)</f>
        <v>0</v>
      </c>
      <c r="N149" s="4">
        <f t="shared" si="19"/>
        <v>0</v>
      </c>
      <c r="O149" s="4">
        <f t="shared" si="22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>IF(L149&gt;0, (G149*0.1)/N149,0)</f>
        <v>0</v>
      </c>
      <c r="S149" s="4">
        <f>IFERROR(H149/G149*L149,0)</f>
        <v>0</v>
      </c>
      <c r="T149" s="4" t="e">
        <f>G149 / (9.81 * F149)</f>
        <v>#DIV/0!</v>
      </c>
      <c r="U149" s="4" t="e">
        <f>M149/T149</f>
        <v>#DIV/0!</v>
      </c>
      <c r="W149" s="3">
        <f>IFERROR(VLOOKUP(I149,FuelTypes!$A$2:$G$40,5,FALSE)*M149,0)</f>
        <v>0</v>
      </c>
      <c r="Y149" s="3">
        <f t="shared" si="24"/>
        <v>0</v>
      </c>
      <c r="Z149" s="3" t="e">
        <f>X149/L149</f>
        <v>#DIV/0!</v>
      </c>
      <c r="AB149" s="3">
        <f>IFERROR(M149/(M149+K149), 0)</f>
        <v>0</v>
      </c>
      <c r="AC149" s="3">
        <f>IFERROR(M149/N149, 0)</f>
        <v>0</v>
      </c>
    </row>
    <row r="150" spans="1:29" x14ac:dyDescent="0.25">
      <c r="A150" s="6" t="s">
        <v>159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20"/>
        <v>0</v>
      </c>
      <c r="K150" s="4">
        <f t="shared" si="23"/>
        <v>0</v>
      </c>
      <c r="L150" s="4">
        <f t="shared" si="21"/>
        <v>5</v>
      </c>
      <c r="M150" s="4">
        <f>IFERROR(VLOOKUP(I150,FuelTypes!$A$1:$B$32,2,FALSE)*J150,0)</f>
        <v>0</v>
      </c>
      <c r="N150" s="4">
        <f t="shared" si="19"/>
        <v>5</v>
      </c>
      <c r="O150" s="4">
        <f t="shared" si="22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>IF(L150&gt;0, (G150*0.1)/N150,0)</f>
        <v>0</v>
      </c>
      <c r="S150" s="4">
        <f>IFERROR(H150/G150*L150,0)</f>
        <v>0</v>
      </c>
      <c r="T150" s="4" t="e">
        <f>G150 / (9.81 * F150)</f>
        <v>#DIV/0!</v>
      </c>
      <c r="U150" s="4" t="e">
        <f>M150/T150</f>
        <v>#DIV/0!</v>
      </c>
      <c r="W150" s="3">
        <f>IFERROR(VLOOKUP(I150,FuelTypes!$A$2:$G$40,5,FALSE)*M150,0)</f>
        <v>0</v>
      </c>
      <c r="Y150" s="3">
        <f t="shared" si="24"/>
        <v>0</v>
      </c>
      <c r="Z150" s="3">
        <f>X150/L150</f>
        <v>0</v>
      </c>
      <c r="AB150" s="3">
        <f>IFERROR(M150/(M150+K150), 0)</f>
        <v>0</v>
      </c>
      <c r="AC150" s="3">
        <f>IFERROR(M150/N150, 0)</f>
        <v>0</v>
      </c>
    </row>
    <row r="151" spans="1:29" x14ac:dyDescent="0.25">
      <c r="A151" s="6" t="s">
        <v>156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25">C151 - (D151*C151)</f>
        <v>0</v>
      </c>
      <c r="K151" s="4">
        <f t="shared" si="23"/>
        <v>0</v>
      </c>
      <c r="L151" s="4">
        <f t="shared" ref="L151:L214" si="26">K151+B151</f>
        <v>10</v>
      </c>
      <c r="M151" s="4">
        <f>IFERROR(VLOOKUP(I151,FuelTypes!$A$1:$B$32,2,FALSE)*J151,0)</f>
        <v>0</v>
      </c>
      <c r="N151" s="4">
        <f t="shared" ref="N151:N214" si="27">L151+M151</f>
        <v>10</v>
      </c>
      <c r="O151" s="4">
        <f t="shared" ref="O151:O214" si="28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>IF(L151&gt;0, (G151*0.1)/N151,0)</f>
        <v>0</v>
      </c>
      <c r="S151" s="4">
        <f>IFERROR(H151/G151*L151,0)</f>
        <v>0</v>
      </c>
      <c r="T151" s="4" t="e">
        <f>G151 / (9.81 * F151)</f>
        <v>#DIV/0!</v>
      </c>
      <c r="U151" s="4" t="e">
        <f>M151/T151</f>
        <v>#DIV/0!</v>
      </c>
      <c r="W151" s="3">
        <f>IFERROR(VLOOKUP(I151,FuelTypes!$A$2:$G$40,5,FALSE)*M151,0)</f>
        <v>0</v>
      </c>
      <c r="Y151" s="3">
        <f t="shared" si="24"/>
        <v>0</v>
      </c>
      <c r="Z151" s="3">
        <f>X151/L151</f>
        <v>0</v>
      </c>
      <c r="AB151" s="3">
        <f>IFERROR(M151/(M151+K151), 0)</f>
        <v>0</v>
      </c>
      <c r="AC151" s="3">
        <f>IFERROR(M151/N151, 0)</f>
        <v>0</v>
      </c>
    </row>
    <row r="152" spans="1:29" x14ac:dyDescent="0.25">
      <c r="A152" s="6" t="s">
        <v>157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25"/>
        <v>0</v>
      </c>
      <c r="K152" s="4">
        <f t="shared" si="23"/>
        <v>0</v>
      </c>
      <c r="L152" s="4">
        <f t="shared" si="26"/>
        <v>20</v>
      </c>
      <c r="M152" s="4">
        <f>IFERROR(VLOOKUP(I152,FuelTypes!$A$1:$B$32,2,FALSE)*J152,0)</f>
        <v>0</v>
      </c>
      <c r="N152" s="4">
        <f t="shared" si="27"/>
        <v>20</v>
      </c>
      <c r="O152" s="4">
        <f t="shared" si="28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>IF(L152&gt;0, (G152*0.1)/N152,0)</f>
        <v>0</v>
      </c>
      <c r="S152" s="4">
        <f>IFERROR(H152/G152*L152,0)</f>
        <v>0</v>
      </c>
      <c r="T152" s="4" t="e">
        <f>G152 / (9.81 * F152)</f>
        <v>#DIV/0!</v>
      </c>
      <c r="U152" s="4" t="e">
        <f>M152/T152</f>
        <v>#DIV/0!</v>
      </c>
      <c r="W152" s="3">
        <f>IFERROR(VLOOKUP(I152,FuelTypes!$A$2:$G$40,5,FALSE)*M152,0)</f>
        <v>0</v>
      </c>
      <c r="Y152" s="3">
        <f t="shared" si="24"/>
        <v>0</v>
      </c>
      <c r="Z152" s="3">
        <f>X152/L152</f>
        <v>0</v>
      </c>
      <c r="AB152" s="3">
        <f>IFERROR(M152/(M152+K152), 0)</f>
        <v>0</v>
      </c>
      <c r="AC152" s="3">
        <f>IFERROR(M152/N152, 0)</f>
        <v>0</v>
      </c>
    </row>
    <row r="153" spans="1:29" x14ac:dyDescent="0.25">
      <c r="A153" s="6" t="s">
        <v>158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25"/>
        <v>0</v>
      </c>
      <c r="K153" s="4">
        <f t="shared" si="23"/>
        <v>0</v>
      </c>
      <c r="L153" s="4">
        <f t="shared" si="26"/>
        <v>40</v>
      </c>
      <c r="M153" s="4">
        <f>IFERROR(VLOOKUP(I153,FuelTypes!$A$1:$B$32,2,FALSE)*J153,0)</f>
        <v>0</v>
      </c>
      <c r="N153" s="4">
        <f t="shared" si="27"/>
        <v>40</v>
      </c>
      <c r="O153" s="4">
        <f t="shared" si="28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>IF(L153&gt;0, (G153*0.1)/N153,0)</f>
        <v>0</v>
      </c>
      <c r="S153" s="4">
        <f>IFERROR(H153/G153*L153,0)</f>
        <v>0</v>
      </c>
      <c r="T153" s="4" t="e">
        <f>G153 / (9.81 * F153)</f>
        <v>#DIV/0!</v>
      </c>
      <c r="U153" s="4" t="e">
        <f>M153/T153</f>
        <v>#DIV/0!</v>
      </c>
      <c r="W153" s="3">
        <f>IFERROR(VLOOKUP(I153,FuelTypes!$A$2:$G$40,5,FALSE)*M153,0)</f>
        <v>0</v>
      </c>
      <c r="Y153" s="3">
        <f t="shared" si="24"/>
        <v>0</v>
      </c>
      <c r="Z153" s="3">
        <f>X153/L153</f>
        <v>0</v>
      </c>
      <c r="AB153" s="3">
        <f>IFERROR(M153/(M153+K153), 0)</f>
        <v>0</v>
      </c>
      <c r="AC153" s="3">
        <f>IFERROR(M153/N153, 0)</f>
        <v>0</v>
      </c>
    </row>
    <row r="154" spans="1:29" x14ac:dyDescent="0.25">
      <c r="A154" s="6" t="s">
        <v>87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25"/>
        <v>0</v>
      </c>
      <c r="K154" s="4">
        <f t="shared" si="23"/>
        <v>0</v>
      </c>
      <c r="L154" s="4">
        <f t="shared" si="26"/>
        <v>70</v>
      </c>
      <c r="M154" s="4">
        <f>IFERROR(VLOOKUP(I154,FuelTypes!$A$1:$B$32,2,FALSE)*J154,0)</f>
        <v>0</v>
      </c>
      <c r="N154" s="4">
        <f t="shared" si="27"/>
        <v>70</v>
      </c>
      <c r="O154" s="4">
        <f t="shared" si="28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>IF(L154&gt;0, (G154*0.1)/N154,0)</f>
        <v>0</v>
      </c>
      <c r="S154" s="4">
        <f>IFERROR(H154/G154*L154,0)</f>
        <v>0</v>
      </c>
      <c r="T154" s="4" t="e">
        <f>G154 / (9.81 * F154)</f>
        <v>#DIV/0!</v>
      </c>
      <c r="U154" s="4" t="e">
        <f>M154/T154</f>
        <v>#DIV/0!</v>
      </c>
      <c r="W154" s="3">
        <f>IFERROR(VLOOKUP(I154,FuelTypes!$A$2:$G$40,5,FALSE)*M154,0)</f>
        <v>0</v>
      </c>
      <c r="Y154" s="3">
        <f t="shared" si="24"/>
        <v>0</v>
      </c>
      <c r="Z154" s="3">
        <f>X154/L154</f>
        <v>0</v>
      </c>
      <c r="AB154" s="3">
        <f>IFERROR(M154/(M154+K154), 0)</f>
        <v>0</v>
      </c>
      <c r="AC154" s="3">
        <f>IFERROR(M154/N154, 0)</f>
        <v>0</v>
      </c>
    </row>
    <row r="155" spans="1:29" x14ac:dyDescent="0.25">
      <c r="A155" s="6" t="s">
        <v>88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25"/>
        <v>0</v>
      </c>
      <c r="K155" s="4">
        <f t="shared" si="23"/>
        <v>0</v>
      </c>
      <c r="L155" s="4">
        <f t="shared" si="26"/>
        <v>80</v>
      </c>
      <c r="M155" s="4">
        <f>IFERROR(VLOOKUP(I155,FuelTypes!$A$1:$B$32,2,FALSE)*J155,0)</f>
        <v>0</v>
      </c>
      <c r="N155" s="4">
        <f t="shared" si="27"/>
        <v>80</v>
      </c>
      <c r="O155" s="4">
        <f t="shared" si="28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>IF(L155&gt;0, (G155*0.1)/N155,0)</f>
        <v>0</v>
      </c>
      <c r="S155" s="4">
        <f>IFERROR(H155/G155*L155,0)</f>
        <v>0</v>
      </c>
      <c r="T155" s="4" t="e">
        <f>G155 / (9.81 * F155)</f>
        <v>#DIV/0!</v>
      </c>
      <c r="U155" s="4" t="e">
        <f>M155/T155</f>
        <v>#DIV/0!</v>
      </c>
      <c r="W155" s="3">
        <f>IFERROR(VLOOKUP(I155,FuelTypes!$A$2:$G$40,5,FALSE)*M155,0)</f>
        <v>0</v>
      </c>
      <c r="Y155" s="3">
        <f t="shared" si="24"/>
        <v>0</v>
      </c>
      <c r="Z155" s="3">
        <f>X155/L155</f>
        <v>0</v>
      </c>
      <c r="AB155" s="3">
        <f>IFERROR(M155/(M155+K155), 0)</f>
        <v>0</v>
      </c>
      <c r="AC155" s="3">
        <f>IFERROR(M155/N155, 0)</f>
        <v>0</v>
      </c>
    </row>
    <row r="156" spans="1:29" x14ac:dyDescent="0.25">
      <c r="A156" s="6" t="s">
        <v>89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25"/>
        <v>0</v>
      </c>
      <c r="K156" s="4">
        <f t="shared" si="23"/>
        <v>0</v>
      </c>
      <c r="L156" s="4">
        <f t="shared" si="26"/>
        <v>90</v>
      </c>
      <c r="M156" s="4">
        <f>IFERROR(VLOOKUP(I156,FuelTypes!$A$1:$B$32,2,FALSE)*J156,0)</f>
        <v>0</v>
      </c>
      <c r="N156" s="4">
        <f t="shared" si="27"/>
        <v>90</v>
      </c>
      <c r="O156" s="4">
        <f t="shared" si="28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>IF(L156&gt;0, (G156*0.1)/N156,0)</f>
        <v>0</v>
      </c>
      <c r="S156" s="4">
        <f>IFERROR(H156/G156*L156,0)</f>
        <v>0</v>
      </c>
      <c r="T156" s="4" t="e">
        <f>G156 / (9.81 * F156)</f>
        <v>#DIV/0!</v>
      </c>
      <c r="U156" s="4" t="e">
        <f>M156/T156</f>
        <v>#DIV/0!</v>
      </c>
      <c r="W156" s="3">
        <f>IFERROR(VLOOKUP(I156,FuelTypes!$A$2:$G$40,5,FALSE)*M156,0)</f>
        <v>0</v>
      </c>
      <c r="Y156" s="3">
        <f t="shared" si="24"/>
        <v>0</v>
      </c>
      <c r="Z156" s="3">
        <f>X156/L156</f>
        <v>0</v>
      </c>
      <c r="AB156" s="3">
        <f>IFERROR(M156/(M156+K156), 0)</f>
        <v>0</v>
      </c>
      <c r="AC156" s="3">
        <f>IFERROR(M156/N156, 0)</f>
        <v>0</v>
      </c>
    </row>
    <row r="157" spans="1:29" x14ac:dyDescent="0.25">
      <c r="A157" s="6" t="s">
        <v>90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25"/>
        <v>0</v>
      </c>
      <c r="K157" s="4">
        <f t="shared" si="23"/>
        <v>0</v>
      </c>
      <c r="L157" s="4">
        <f t="shared" si="26"/>
        <v>100</v>
      </c>
      <c r="M157" s="4">
        <f>IFERROR(VLOOKUP(I157,FuelTypes!$A$1:$B$32,2,FALSE)*J157,0)</f>
        <v>0</v>
      </c>
      <c r="N157" s="4">
        <f t="shared" si="27"/>
        <v>100</v>
      </c>
      <c r="O157" s="4">
        <f t="shared" si="28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>IF(L157&gt;0, (G157*0.1)/N157,0)</f>
        <v>0</v>
      </c>
      <c r="S157" s="4">
        <f>IFERROR(H157/G157*L157,0)</f>
        <v>0</v>
      </c>
      <c r="T157" s="4" t="e">
        <f>G157 / (9.81 * F157)</f>
        <v>#DIV/0!</v>
      </c>
      <c r="U157" s="4" t="e">
        <f>M157/T157</f>
        <v>#DIV/0!</v>
      </c>
      <c r="W157" s="3">
        <f>IFERROR(VLOOKUP(I157,FuelTypes!$A$2:$G$40,5,FALSE)*M157,0)</f>
        <v>0</v>
      </c>
      <c r="Y157" s="3">
        <f t="shared" si="24"/>
        <v>0</v>
      </c>
      <c r="Z157" s="3">
        <f>X157/L157</f>
        <v>0</v>
      </c>
      <c r="AB157" s="3">
        <f>IFERROR(M157/(M157+K157), 0)</f>
        <v>0</v>
      </c>
      <c r="AC157" s="3">
        <f>IFERROR(M157/N157, 0)</f>
        <v>0</v>
      </c>
    </row>
    <row r="158" spans="1:29" x14ac:dyDescent="0.25">
      <c r="A158" s="6" t="s">
        <v>91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25"/>
        <v>0</v>
      </c>
      <c r="K158" s="4">
        <f t="shared" si="23"/>
        <v>0</v>
      </c>
      <c r="L158" s="4">
        <f t="shared" si="26"/>
        <v>110</v>
      </c>
      <c r="M158" s="4">
        <f>IFERROR(VLOOKUP(I158,FuelTypes!$A$1:$B$32,2,FALSE)*J158,0)</f>
        <v>0</v>
      </c>
      <c r="N158" s="4">
        <f t="shared" si="27"/>
        <v>110</v>
      </c>
      <c r="O158" s="4">
        <f t="shared" si="28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>IF(L158&gt;0, (G158*0.1)/N158,0)</f>
        <v>0</v>
      </c>
      <c r="S158" s="4">
        <f>IFERROR(H158/G158*L158,0)</f>
        <v>0</v>
      </c>
      <c r="T158" s="4" t="e">
        <f>G158 / (9.81 * F158)</f>
        <v>#DIV/0!</v>
      </c>
      <c r="U158" s="4" t="e">
        <f>M158/T158</f>
        <v>#DIV/0!</v>
      </c>
      <c r="W158" s="3">
        <f>IFERROR(VLOOKUP(I158,FuelTypes!$A$2:$G$40,5,FALSE)*M158,0)</f>
        <v>0</v>
      </c>
      <c r="Y158" s="3">
        <f t="shared" si="24"/>
        <v>0</v>
      </c>
      <c r="Z158" s="3">
        <f>X158/L158</f>
        <v>0</v>
      </c>
      <c r="AB158" s="3">
        <f>IFERROR(M158/(M158+K158), 0)</f>
        <v>0</v>
      </c>
      <c r="AC158" s="3">
        <f>IFERROR(M158/N158, 0)</f>
        <v>0</v>
      </c>
    </row>
    <row r="159" spans="1:29" x14ac:dyDescent="0.25">
      <c r="A159" s="6" t="s">
        <v>92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25"/>
        <v>0</v>
      </c>
      <c r="K159" s="4">
        <f t="shared" si="23"/>
        <v>0</v>
      </c>
      <c r="L159" s="4">
        <f t="shared" si="26"/>
        <v>120</v>
      </c>
      <c r="M159" s="4">
        <f>IFERROR(VLOOKUP(I159,FuelTypes!$A$1:$B$32,2,FALSE)*J159,0)</f>
        <v>0</v>
      </c>
      <c r="N159" s="4">
        <f t="shared" si="27"/>
        <v>120</v>
      </c>
      <c r="O159" s="4">
        <f t="shared" si="28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>IF(L159&gt;0, (G159*0.1)/N159,0)</f>
        <v>0</v>
      </c>
      <c r="S159" s="4">
        <f>IFERROR(H159/G159*L159,0)</f>
        <v>0</v>
      </c>
      <c r="T159" s="4" t="e">
        <f>G159 / (9.81 * F159)</f>
        <v>#DIV/0!</v>
      </c>
      <c r="U159" s="4" t="e">
        <f>M159/T159</f>
        <v>#DIV/0!</v>
      </c>
      <c r="W159" s="3">
        <f>IFERROR(VLOOKUP(I159,FuelTypes!$A$2:$G$40,5,FALSE)*M159,0)</f>
        <v>0</v>
      </c>
      <c r="Y159" s="3">
        <f t="shared" si="24"/>
        <v>0</v>
      </c>
      <c r="Z159" s="3">
        <f>X159/L159</f>
        <v>0</v>
      </c>
      <c r="AB159" s="3">
        <f>IFERROR(M159/(M159+K159), 0)</f>
        <v>0</v>
      </c>
      <c r="AC159" s="3">
        <f>IFERROR(M159/N159, 0)</f>
        <v>0</v>
      </c>
    </row>
    <row r="160" spans="1:29" x14ac:dyDescent="0.25">
      <c r="A160" s="6" t="s">
        <v>93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25"/>
        <v>0</v>
      </c>
      <c r="K160" s="4">
        <f t="shared" si="23"/>
        <v>0</v>
      </c>
      <c r="L160" s="4">
        <f t="shared" si="26"/>
        <v>130</v>
      </c>
      <c r="M160" s="4">
        <f>IFERROR(VLOOKUP(I160,FuelTypes!$A$1:$B$32,2,FALSE)*J160,0)</f>
        <v>0</v>
      </c>
      <c r="N160" s="4">
        <f t="shared" si="27"/>
        <v>130</v>
      </c>
      <c r="O160" s="4">
        <f t="shared" si="28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>IF(L160&gt;0, (G160*0.1)/N160,0)</f>
        <v>0</v>
      </c>
      <c r="S160" s="4">
        <f>IFERROR(H160/G160*L160,0)</f>
        <v>0</v>
      </c>
      <c r="T160" s="4" t="e">
        <f>G160 / (9.81 * F160)</f>
        <v>#DIV/0!</v>
      </c>
      <c r="U160" s="4" t="e">
        <f>M160/T160</f>
        <v>#DIV/0!</v>
      </c>
      <c r="W160" s="3">
        <f>IFERROR(VLOOKUP(I160,FuelTypes!$A$2:$G$40,5,FALSE)*M160,0)</f>
        <v>0</v>
      </c>
      <c r="Y160" s="3">
        <f t="shared" si="24"/>
        <v>0</v>
      </c>
      <c r="Z160" s="3">
        <f>X160/L160</f>
        <v>0</v>
      </c>
      <c r="AB160" s="3">
        <f>IFERROR(M160/(M160+K160), 0)</f>
        <v>0</v>
      </c>
      <c r="AC160" s="3">
        <f>IFERROR(M160/N160, 0)</f>
        <v>0</v>
      </c>
    </row>
    <row r="161" spans="1:29" x14ac:dyDescent="0.25">
      <c r="A161" s="6" t="s">
        <v>94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25"/>
        <v>0</v>
      </c>
      <c r="K161" s="4">
        <f t="shared" si="23"/>
        <v>0</v>
      </c>
      <c r="L161" s="4">
        <f t="shared" si="26"/>
        <v>140</v>
      </c>
      <c r="M161" s="4">
        <f>IFERROR(VLOOKUP(I161,FuelTypes!$A$1:$B$32,2,FALSE)*J161,0)</f>
        <v>0</v>
      </c>
      <c r="N161" s="4">
        <f t="shared" si="27"/>
        <v>140</v>
      </c>
      <c r="O161" s="4">
        <f t="shared" si="28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>IF(L161&gt;0, (G161*0.1)/N161,0)</f>
        <v>0</v>
      </c>
      <c r="S161" s="4">
        <f>IFERROR(H161/G161*L161,0)</f>
        <v>0</v>
      </c>
      <c r="T161" s="4" t="e">
        <f>G161 / (9.81 * F161)</f>
        <v>#DIV/0!</v>
      </c>
      <c r="U161" s="4" t="e">
        <f>M161/T161</f>
        <v>#DIV/0!</v>
      </c>
      <c r="W161" s="3">
        <f>IFERROR(VLOOKUP(I161,FuelTypes!$A$2:$G$40,5,FALSE)*M161,0)</f>
        <v>0</v>
      </c>
      <c r="Y161" s="3">
        <f t="shared" si="24"/>
        <v>0</v>
      </c>
      <c r="Z161" s="3">
        <f>X161/L161</f>
        <v>0</v>
      </c>
      <c r="AB161" s="3">
        <f>IFERROR(M161/(M161+K161), 0)</f>
        <v>0</v>
      </c>
      <c r="AC161" s="3">
        <f>IFERROR(M161/N161, 0)</f>
        <v>0</v>
      </c>
    </row>
    <row r="162" spans="1:29" x14ac:dyDescent="0.25">
      <c r="A162" s="6" t="s">
        <v>95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25"/>
        <v>0</v>
      </c>
      <c r="K162" s="4">
        <f t="shared" si="23"/>
        <v>0</v>
      </c>
      <c r="L162" s="4">
        <f t="shared" si="26"/>
        <v>150</v>
      </c>
      <c r="M162" s="4">
        <f>IFERROR(VLOOKUP(I162,FuelTypes!$A$1:$B$32,2,FALSE)*J162,0)</f>
        <v>0</v>
      </c>
      <c r="N162" s="4">
        <f t="shared" si="27"/>
        <v>150</v>
      </c>
      <c r="O162" s="4">
        <f t="shared" si="28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>IF(L162&gt;0, (G162*0.1)/N162,0)</f>
        <v>0</v>
      </c>
      <c r="S162" s="4">
        <f>IFERROR(H162/G162*L162,0)</f>
        <v>0</v>
      </c>
      <c r="T162" s="4" t="e">
        <f>G162 / (9.81 * F162)</f>
        <v>#DIV/0!</v>
      </c>
      <c r="U162" s="4" t="e">
        <f>M162/T162</f>
        <v>#DIV/0!</v>
      </c>
      <c r="W162" s="3">
        <f>IFERROR(VLOOKUP(I162,FuelTypes!$A$2:$G$40,5,FALSE)*M162,0)</f>
        <v>0</v>
      </c>
      <c r="Y162" s="3">
        <f t="shared" si="24"/>
        <v>0</v>
      </c>
      <c r="Z162" s="3">
        <f>X162/L162</f>
        <v>0</v>
      </c>
      <c r="AB162" s="3">
        <f>IFERROR(M162/(M162+K162), 0)</f>
        <v>0</v>
      </c>
      <c r="AC162" s="3">
        <f>IFERROR(M162/N162, 0)</f>
        <v>0</v>
      </c>
    </row>
    <row r="163" spans="1:29" x14ac:dyDescent="0.25">
      <c r="A163" s="6" t="s">
        <v>96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25"/>
        <v>0</v>
      </c>
      <c r="K163" s="4">
        <f t="shared" si="23"/>
        <v>0</v>
      </c>
      <c r="L163" s="4">
        <f t="shared" si="26"/>
        <v>160</v>
      </c>
      <c r="M163" s="4">
        <f>IFERROR(VLOOKUP(I163,FuelTypes!$A$1:$B$32,2,FALSE)*J163,0)</f>
        <v>0</v>
      </c>
      <c r="N163" s="4">
        <f t="shared" si="27"/>
        <v>160</v>
      </c>
      <c r="O163" s="4">
        <f t="shared" si="28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>IF(L163&gt;0, (G163*0.1)/N163,0)</f>
        <v>0</v>
      </c>
      <c r="S163" s="4">
        <f>IFERROR(H163/G163*L163,0)</f>
        <v>0</v>
      </c>
      <c r="T163" s="4" t="e">
        <f>G163 / (9.81 * F163)</f>
        <v>#DIV/0!</v>
      </c>
      <c r="U163" s="4" t="e">
        <f>M163/T163</f>
        <v>#DIV/0!</v>
      </c>
      <c r="W163" s="3">
        <f>IFERROR(VLOOKUP(I163,FuelTypes!$A$2:$G$40,5,FALSE)*M163,0)</f>
        <v>0</v>
      </c>
      <c r="Y163" s="3">
        <f t="shared" si="24"/>
        <v>0</v>
      </c>
      <c r="Z163" s="3">
        <f>X163/L163</f>
        <v>0</v>
      </c>
      <c r="AB163" s="3">
        <f>IFERROR(M163/(M163+K163), 0)</f>
        <v>0</v>
      </c>
      <c r="AC163" s="3">
        <f>IFERROR(M163/N163, 0)</f>
        <v>0</v>
      </c>
    </row>
    <row r="164" spans="1:29" x14ac:dyDescent="0.25">
      <c r="A164" s="6" t="s">
        <v>174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25"/>
        <v>0</v>
      </c>
      <c r="K164" s="4">
        <f t="shared" si="23"/>
        <v>0</v>
      </c>
      <c r="L164" s="4">
        <f t="shared" si="26"/>
        <v>170</v>
      </c>
      <c r="M164" s="4">
        <f>IFERROR(VLOOKUP(I164,FuelTypes!$A$1:$B$32,2,FALSE)*J164,0)</f>
        <v>0</v>
      </c>
      <c r="N164" s="4">
        <f t="shared" si="27"/>
        <v>170</v>
      </c>
      <c r="O164" s="4">
        <f t="shared" si="28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>IF(L164&gt;0, (G164*0.1)/N164,0)</f>
        <v>0</v>
      </c>
      <c r="S164" s="4">
        <f>IFERROR(H164/G164*L164,0)</f>
        <v>0</v>
      </c>
      <c r="T164" s="4" t="e">
        <f>G164 / (9.81 * F164)</f>
        <v>#DIV/0!</v>
      </c>
      <c r="U164" s="4" t="e">
        <f>M164/T164</f>
        <v>#DIV/0!</v>
      </c>
      <c r="W164" s="3">
        <f>IFERROR(VLOOKUP(I164,FuelTypes!$A$2:$G$40,5,FALSE)*M164,0)</f>
        <v>0</v>
      </c>
      <c r="Y164" s="3">
        <f t="shared" si="24"/>
        <v>0</v>
      </c>
      <c r="Z164" s="3">
        <f>X164/L164</f>
        <v>0</v>
      </c>
      <c r="AB164" s="3">
        <f>IFERROR(M164/(M164+K164), 0)</f>
        <v>0</v>
      </c>
      <c r="AC164" s="3">
        <f>IFERROR(M164/N164, 0)</f>
        <v>0</v>
      </c>
    </row>
    <row r="165" spans="1:29" x14ac:dyDescent="0.25">
      <c r="A165" s="6" t="s">
        <v>97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25"/>
        <v>0</v>
      </c>
      <c r="K165" s="4">
        <f t="shared" si="23"/>
        <v>0</v>
      </c>
      <c r="L165" s="4">
        <f t="shared" si="26"/>
        <v>180</v>
      </c>
      <c r="M165" s="4">
        <f>IFERROR(VLOOKUP(I165,FuelTypes!$A$1:$B$32,2,FALSE)*J165,0)</f>
        <v>0</v>
      </c>
      <c r="N165" s="4">
        <f t="shared" si="27"/>
        <v>180</v>
      </c>
      <c r="O165" s="4">
        <f t="shared" si="28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>IF(L165&gt;0, (G165*0.1)/N165,0)</f>
        <v>0</v>
      </c>
      <c r="S165" s="4">
        <f>IFERROR(H165/G165*L165,0)</f>
        <v>0</v>
      </c>
      <c r="T165" s="4" t="e">
        <f>G165 / (9.81 * F165)</f>
        <v>#DIV/0!</v>
      </c>
      <c r="U165" s="4" t="e">
        <f>M165/T165</f>
        <v>#DIV/0!</v>
      </c>
      <c r="W165" s="3">
        <f>IFERROR(VLOOKUP(I165,FuelTypes!$A$2:$G$40,5,FALSE)*M165,0)</f>
        <v>0</v>
      </c>
      <c r="Y165" s="3">
        <f t="shared" si="24"/>
        <v>0</v>
      </c>
      <c r="Z165" s="3">
        <f>X165/L165</f>
        <v>0</v>
      </c>
      <c r="AB165" s="3">
        <f>IFERROR(M165/(M165+K165), 0)</f>
        <v>0</v>
      </c>
      <c r="AC165" s="3">
        <f>IFERROR(M165/N165, 0)</f>
        <v>0</v>
      </c>
    </row>
    <row r="166" spans="1:29" x14ac:dyDescent="0.25">
      <c r="A166" s="6" t="s">
        <v>175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25"/>
        <v>0</v>
      </c>
      <c r="K166" s="4">
        <f t="shared" si="23"/>
        <v>0</v>
      </c>
      <c r="L166" s="4">
        <f t="shared" si="26"/>
        <v>190</v>
      </c>
      <c r="M166" s="4">
        <f>IFERROR(VLOOKUP(I166,FuelTypes!$A$1:$B$32,2,FALSE)*J166,0)</f>
        <v>0</v>
      </c>
      <c r="N166" s="4">
        <f t="shared" si="27"/>
        <v>190</v>
      </c>
      <c r="O166" s="4">
        <f t="shared" si="28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>IF(L166&gt;0, (G166*0.1)/N166,0)</f>
        <v>0</v>
      </c>
      <c r="S166" s="4">
        <f>IFERROR(H166/G166*L166,0)</f>
        <v>0</v>
      </c>
      <c r="T166" s="4" t="e">
        <f>G166 / (9.81 * F166)</f>
        <v>#DIV/0!</v>
      </c>
      <c r="U166" s="4" t="e">
        <f>M166/T166</f>
        <v>#DIV/0!</v>
      </c>
      <c r="W166" s="3">
        <f>IFERROR(VLOOKUP(I166,FuelTypes!$A$2:$G$40,5,FALSE)*M166,0)</f>
        <v>0</v>
      </c>
      <c r="Y166" s="3">
        <f t="shared" si="24"/>
        <v>0</v>
      </c>
      <c r="Z166" s="3">
        <f>X166/L166</f>
        <v>0</v>
      </c>
      <c r="AB166" s="3">
        <f>IFERROR(M166/(M166+K166), 0)</f>
        <v>0</v>
      </c>
      <c r="AC166" s="3">
        <f>IFERROR(M166/N166, 0)</f>
        <v>0</v>
      </c>
    </row>
    <row r="167" spans="1:29" x14ac:dyDescent="0.25">
      <c r="A167" s="6" t="s">
        <v>98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25"/>
        <v>0</v>
      </c>
      <c r="K167" s="4">
        <f t="shared" si="23"/>
        <v>0</v>
      </c>
      <c r="L167" s="4">
        <f t="shared" si="26"/>
        <v>200</v>
      </c>
      <c r="M167" s="4">
        <f>IFERROR(VLOOKUP(I167,FuelTypes!$A$1:$B$32,2,FALSE)*J167,0)</f>
        <v>0</v>
      </c>
      <c r="N167" s="4">
        <f t="shared" si="27"/>
        <v>200</v>
      </c>
      <c r="O167" s="4">
        <f t="shared" si="28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>IF(L167&gt;0, (G167*0.1)/N167,0)</f>
        <v>0</v>
      </c>
      <c r="S167" s="4">
        <f>IFERROR(H167/G167*L167,0)</f>
        <v>0</v>
      </c>
      <c r="T167" s="4" t="e">
        <f>G167 / (9.81 * F167)</f>
        <v>#DIV/0!</v>
      </c>
      <c r="U167" s="4" t="e">
        <f>M167/T167</f>
        <v>#DIV/0!</v>
      </c>
      <c r="W167" s="3">
        <f>IFERROR(VLOOKUP(I167,FuelTypes!$A$2:$G$40,5,FALSE)*M167,0)</f>
        <v>0</v>
      </c>
      <c r="Y167" s="3">
        <f t="shared" si="24"/>
        <v>0</v>
      </c>
      <c r="Z167" s="3">
        <f>X167/L167</f>
        <v>0</v>
      </c>
      <c r="AB167" s="3">
        <f>IFERROR(M167/(M167+K167), 0)</f>
        <v>0</v>
      </c>
      <c r="AC167" s="3">
        <f>IFERROR(M167/N167, 0)</f>
        <v>0</v>
      </c>
    </row>
    <row r="168" spans="1:29" x14ac:dyDescent="0.25">
      <c r="A168" s="6" t="s">
        <v>176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25"/>
        <v>0</v>
      </c>
      <c r="K168" s="4">
        <f t="shared" si="23"/>
        <v>0</v>
      </c>
      <c r="L168" s="4">
        <f t="shared" si="26"/>
        <v>210</v>
      </c>
      <c r="M168" s="4">
        <f>IFERROR(VLOOKUP(I168,FuelTypes!$A$1:$B$32,2,FALSE)*J168,0)</f>
        <v>0</v>
      </c>
      <c r="N168" s="4">
        <f t="shared" si="27"/>
        <v>210</v>
      </c>
      <c r="O168" s="4">
        <f t="shared" si="28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>IF(L168&gt;0, (G168*0.1)/N168,0)</f>
        <v>0</v>
      </c>
      <c r="S168" s="4">
        <f>IFERROR(H168/G168*L168,0)</f>
        <v>0</v>
      </c>
      <c r="T168" s="4" t="e">
        <f>G168 / (9.81 * F168)</f>
        <v>#DIV/0!</v>
      </c>
      <c r="U168" s="4" t="e">
        <f>M168/T168</f>
        <v>#DIV/0!</v>
      </c>
      <c r="W168" s="3">
        <f>IFERROR(VLOOKUP(I168,FuelTypes!$A$2:$G$40,5,FALSE)*M168,0)</f>
        <v>0</v>
      </c>
      <c r="Y168" s="3">
        <f t="shared" si="24"/>
        <v>0</v>
      </c>
      <c r="Z168" s="3">
        <f>X168/L168</f>
        <v>0</v>
      </c>
      <c r="AB168" s="3">
        <f>IFERROR(M168/(M168+K168), 0)</f>
        <v>0</v>
      </c>
      <c r="AC168" s="3">
        <f>IFERROR(M168/N168, 0)</f>
        <v>0</v>
      </c>
    </row>
    <row r="169" spans="1:29" x14ac:dyDescent="0.25">
      <c r="A169" s="6" t="s">
        <v>99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25"/>
        <v>0</v>
      </c>
      <c r="K169" s="4">
        <f t="shared" si="23"/>
        <v>0</v>
      </c>
      <c r="L169" s="4">
        <f t="shared" si="26"/>
        <v>220</v>
      </c>
      <c r="M169" s="4">
        <f>IFERROR(VLOOKUP(I169,FuelTypes!$A$1:$B$32,2,FALSE)*J169,0)</f>
        <v>0</v>
      </c>
      <c r="N169" s="4">
        <f t="shared" si="27"/>
        <v>220</v>
      </c>
      <c r="O169" s="4">
        <f t="shared" si="28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>IF(L169&gt;0, (G169*0.1)/N169,0)</f>
        <v>0</v>
      </c>
      <c r="S169" s="4">
        <f>IFERROR(H169/G169*L169,0)</f>
        <v>0</v>
      </c>
      <c r="T169" s="4" t="e">
        <f>G169 / (9.81 * F169)</f>
        <v>#DIV/0!</v>
      </c>
      <c r="U169" s="4" t="e">
        <f>M169/T169</f>
        <v>#DIV/0!</v>
      </c>
      <c r="W169" s="3">
        <f>IFERROR(VLOOKUP(I169,FuelTypes!$A$2:$G$40,5,FALSE)*M169,0)</f>
        <v>0</v>
      </c>
      <c r="Y169" s="3">
        <f t="shared" si="24"/>
        <v>0</v>
      </c>
      <c r="Z169" s="3">
        <f>X169/L169</f>
        <v>0</v>
      </c>
      <c r="AB169" s="3">
        <f>IFERROR(M169/(M169+K169), 0)</f>
        <v>0</v>
      </c>
      <c r="AC169" s="3">
        <f>IFERROR(M169/N169, 0)</f>
        <v>0</v>
      </c>
    </row>
    <row r="170" spans="1:29" x14ac:dyDescent="0.25">
      <c r="A170" s="6" t="s">
        <v>177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25"/>
        <v>0</v>
      </c>
      <c r="K170" s="4">
        <f t="shared" si="23"/>
        <v>0</v>
      </c>
      <c r="L170" s="4">
        <f t="shared" si="26"/>
        <v>230</v>
      </c>
      <c r="M170" s="4">
        <f>IFERROR(VLOOKUP(I170,FuelTypes!$A$1:$B$32,2,FALSE)*J170,0)</f>
        <v>0</v>
      </c>
      <c r="N170" s="4">
        <f t="shared" si="27"/>
        <v>230</v>
      </c>
      <c r="O170" s="4">
        <f t="shared" si="28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>IF(L170&gt;0, (G170*0.1)/N170,0)</f>
        <v>0</v>
      </c>
      <c r="S170" s="4">
        <f>IFERROR(H170/G170*L170,0)</f>
        <v>0</v>
      </c>
      <c r="T170" s="4" t="e">
        <f>G170 / (9.81 * F170)</f>
        <v>#DIV/0!</v>
      </c>
      <c r="U170" s="4" t="e">
        <f>M170/T170</f>
        <v>#DIV/0!</v>
      </c>
      <c r="W170" s="3">
        <f>IFERROR(VLOOKUP(I170,FuelTypes!$A$2:$G$40,5,FALSE)*M170,0)</f>
        <v>0</v>
      </c>
      <c r="Y170" s="3">
        <f t="shared" si="24"/>
        <v>0</v>
      </c>
      <c r="Z170" s="3">
        <f>X170/L170</f>
        <v>0</v>
      </c>
      <c r="AB170" s="3">
        <f>IFERROR(M170/(M170+K170), 0)</f>
        <v>0</v>
      </c>
      <c r="AC170" s="3">
        <f>IFERROR(M170/N170, 0)</f>
        <v>0</v>
      </c>
    </row>
    <row r="171" spans="1:29" x14ac:dyDescent="0.25">
      <c r="A171" s="6" t="s">
        <v>100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25"/>
        <v>0</v>
      </c>
      <c r="K171" s="4">
        <f t="shared" si="23"/>
        <v>0</v>
      </c>
      <c r="L171" s="4">
        <f t="shared" si="26"/>
        <v>240</v>
      </c>
      <c r="M171" s="4">
        <f>IFERROR(VLOOKUP(I171,FuelTypes!$A$1:$B$32,2,FALSE)*J171,0)</f>
        <v>0</v>
      </c>
      <c r="N171" s="4">
        <f t="shared" si="27"/>
        <v>240</v>
      </c>
      <c r="O171" s="4">
        <f t="shared" si="28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>IF(L171&gt;0, (G171*0.1)/N171,0)</f>
        <v>0</v>
      </c>
      <c r="S171" s="4">
        <f>IFERROR(H171/G171*L171,0)</f>
        <v>0</v>
      </c>
      <c r="T171" s="4" t="e">
        <f>G171 / (9.81 * F171)</f>
        <v>#DIV/0!</v>
      </c>
      <c r="U171" s="4" t="e">
        <f>M171/T171</f>
        <v>#DIV/0!</v>
      </c>
      <c r="W171" s="3">
        <f>IFERROR(VLOOKUP(I171,FuelTypes!$A$2:$G$40,5,FALSE)*M171,0)</f>
        <v>0</v>
      </c>
      <c r="Y171" s="3">
        <f t="shared" si="24"/>
        <v>0</v>
      </c>
      <c r="Z171" s="3">
        <f>X171/L171</f>
        <v>0</v>
      </c>
      <c r="AB171" s="3">
        <f>IFERROR(M171/(M171+K171), 0)</f>
        <v>0</v>
      </c>
      <c r="AC171" s="3">
        <f>IFERROR(M171/N171, 0)</f>
        <v>0</v>
      </c>
    </row>
    <row r="172" spans="1:29" x14ac:dyDescent="0.25">
      <c r="A172" s="6" t="s">
        <v>178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25"/>
        <v>0</v>
      </c>
      <c r="K172" s="4">
        <f t="shared" si="23"/>
        <v>0</v>
      </c>
      <c r="L172" s="4">
        <f t="shared" si="26"/>
        <v>250</v>
      </c>
      <c r="M172" s="4">
        <f>IFERROR(VLOOKUP(I172,FuelTypes!$A$1:$B$32,2,FALSE)*J172,0)</f>
        <v>0</v>
      </c>
      <c r="N172" s="4">
        <f t="shared" si="27"/>
        <v>250</v>
      </c>
      <c r="O172" s="4">
        <f t="shared" si="28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>IF(L172&gt;0, (G172*0.1)/N172,0)</f>
        <v>0</v>
      </c>
      <c r="S172" s="4">
        <f>IFERROR(H172/G172*L172,0)</f>
        <v>0</v>
      </c>
      <c r="T172" s="4" t="e">
        <f>G172 / (9.81 * F172)</f>
        <v>#DIV/0!</v>
      </c>
      <c r="U172" s="4" t="e">
        <f>M172/T172</f>
        <v>#DIV/0!</v>
      </c>
      <c r="W172" s="3">
        <f>IFERROR(VLOOKUP(I172,FuelTypes!$A$2:$G$40,5,FALSE)*M172,0)</f>
        <v>0</v>
      </c>
      <c r="Y172" s="3">
        <f t="shared" si="24"/>
        <v>0</v>
      </c>
      <c r="Z172" s="3">
        <f>X172/L172</f>
        <v>0</v>
      </c>
      <c r="AB172" s="3">
        <f>IFERROR(M172/(M172+K172), 0)</f>
        <v>0</v>
      </c>
      <c r="AC172" s="3">
        <f>IFERROR(M172/N172, 0)</f>
        <v>0</v>
      </c>
    </row>
    <row r="173" spans="1:29" x14ac:dyDescent="0.25">
      <c r="A173" s="6" t="s">
        <v>101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25"/>
        <v>0</v>
      </c>
      <c r="K173" s="4">
        <f t="shared" si="23"/>
        <v>0</v>
      </c>
      <c r="L173" s="4">
        <f t="shared" si="26"/>
        <v>260</v>
      </c>
      <c r="M173" s="4">
        <f>IFERROR(VLOOKUP(I173,FuelTypes!$A$1:$B$32,2,FALSE)*J173,0)</f>
        <v>0</v>
      </c>
      <c r="N173" s="4">
        <f t="shared" si="27"/>
        <v>260</v>
      </c>
      <c r="O173" s="4">
        <f t="shared" si="28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>IF(L173&gt;0, (G173*0.1)/N173,0)</f>
        <v>0</v>
      </c>
      <c r="S173" s="4">
        <f>IFERROR(H173/G173*L173,0)</f>
        <v>0</v>
      </c>
      <c r="T173" s="4" t="e">
        <f>G173 / (9.81 * F173)</f>
        <v>#DIV/0!</v>
      </c>
      <c r="U173" s="4" t="e">
        <f>M173/T173</f>
        <v>#DIV/0!</v>
      </c>
      <c r="W173" s="3">
        <f>IFERROR(VLOOKUP(I173,FuelTypes!$A$2:$G$40,5,FALSE)*M173,0)</f>
        <v>0</v>
      </c>
      <c r="Y173" s="3">
        <f t="shared" si="24"/>
        <v>0</v>
      </c>
      <c r="Z173" s="3">
        <f>X173/L173</f>
        <v>0</v>
      </c>
      <c r="AB173" s="3">
        <f>IFERROR(M173/(M173+K173), 0)</f>
        <v>0</v>
      </c>
      <c r="AC173" s="3">
        <f>IFERROR(M173/N173, 0)</f>
        <v>0</v>
      </c>
    </row>
    <row r="174" spans="1:29" x14ac:dyDescent="0.25">
      <c r="A174" s="6" t="s">
        <v>179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25"/>
        <v>0</v>
      </c>
      <c r="K174" s="4">
        <f t="shared" si="23"/>
        <v>0</v>
      </c>
      <c r="L174" s="4">
        <f t="shared" si="26"/>
        <v>270</v>
      </c>
      <c r="M174" s="4">
        <f>IFERROR(VLOOKUP(I174,FuelTypes!$A$1:$B$32,2,FALSE)*J174,0)</f>
        <v>0</v>
      </c>
      <c r="N174" s="4">
        <f t="shared" si="27"/>
        <v>270</v>
      </c>
      <c r="O174" s="4">
        <f t="shared" si="28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>IF(L174&gt;0, (G174*0.1)/N174,0)</f>
        <v>0</v>
      </c>
      <c r="S174" s="4">
        <f>IFERROR(H174/G174*L174,0)</f>
        <v>0</v>
      </c>
      <c r="T174" s="4" t="e">
        <f>G174 / (9.81 * F174)</f>
        <v>#DIV/0!</v>
      </c>
      <c r="U174" s="4" t="e">
        <f>M174/T174</f>
        <v>#DIV/0!</v>
      </c>
      <c r="W174" s="3">
        <f>IFERROR(VLOOKUP(I174,FuelTypes!$A$2:$G$40,5,FALSE)*M174,0)</f>
        <v>0</v>
      </c>
      <c r="Y174" s="3">
        <f t="shared" si="24"/>
        <v>0</v>
      </c>
      <c r="Z174" s="3">
        <f>X174/L174</f>
        <v>0</v>
      </c>
      <c r="AB174" s="3">
        <f>IFERROR(M174/(M174+K174), 0)</f>
        <v>0</v>
      </c>
      <c r="AC174" s="3">
        <f>IFERROR(M174/N174, 0)</f>
        <v>0</v>
      </c>
    </row>
    <row r="175" spans="1:29" x14ac:dyDescent="0.25">
      <c r="A175" s="6" t="s">
        <v>102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25"/>
        <v>0</v>
      </c>
      <c r="K175" s="4">
        <f t="shared" si="23"/>
        <v>0</v>
      </c>
      <c r="L175" s="4">
        <f t="shared" si="26"/>
        <v>280</v>
      </c>
      <c r="M175" s="4">
        <f>IFERROR(VLOOKUP(I175,FuelTypes!$A$1:$B$32,2,FALSE)*J175,0)</f>
        <v>0</v>
      </c>
      <c r="N175" s="4">
        <f t="shared" si="27"/>
        <v>280</v>
      </c>
      <c r="O175" s="4">
        <f t="shared" si="28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>IF(L175&gt;0, (G175*0.1)/N175,0)</f>
        <v>0</v>
      </c>
      <c r="S175" s="4">
        <f>IFERROR(H175/G175*L175,0)</f>
        <v>0</v>
      </c>
      <c r="T175" s="4" t="e">
        <f>G175 / (9.81 * F175)</f>
        <v>#DIV/0!</v>
      </c>
      <c r="U175" s="4" t="e">
        <f>M175/T175</f>
        <v>#DIV/0!</v>
      </c>
      <c r="W175" s="3">
        <f>IFERROR(VLOOKUP(I175,FuelTypes!$A$2:$G$40,5,FALSE)*M175,0)</f>
        <v>0</v>
      </c>
      <c r="Y175" s="3">
        <f t="shared" si="24"/>
        <v>0</v>
      </c>
      <c r="Z175" s="3">
        <f>X175/L175</f>
        <v>0</v>
      </c>
      <c r="AB175" s="3">
        <f>IFERROR(M175/(M175+K175), 0)</f>
        <v>0</v>
      </c>
      <c r="AC175" s="3">
        <f>IFERROR(M175/N175, 0)</f>
        <v>0</v>
      </c>
    </row>
    <row r="176" spans="1:29" x14ac:dyDescent="0.25">
      <c r="A176" s="6" t="s">
        <v>180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25"/>
        <v>0</v>
      </c>
      <c r="K176" s="4">
        <f t="shared" si="23"/>
        <v>0</v>
      </c>
      <c r="L176" s="4">
        <f t="shared" si="26"/>
        <v>290</v>
      </c>
      <c r="M176" s="4">
        <f>IFERROR(VLOOKUP(I176,FuelTypes!$A$1:$B$32,2,FALSE)*J176,0)</f>
        <v>0</v>
      </c>
      <c r="N176" s="4">
        <f t="shared" si="27"/>
        <v>290</v>
      </c>
      <c r="O176" s="4">
        <f t="shared" si="28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>IF(L176&gt;0, (G176*0.1)/N176,0)</f>
        <v>0</v>
      </c>
      <c r="S176" s="4">
        <f>IFERROR(H176/G176*L176,0)</f>
        <v>0</v>
      </c>
      <c r="T176" s="4" t="e">
        <f>G176 / (9.81 * F176)</f>
        <v>#DIV/0!</v>
      </c>
      <c r="U176" s="4" t="e">
        <f>M176/T176</f>
        <v>#DIV/0!</v>
      </c>
      <c r="W176" s="3">
        <f>IFERROR(VLOOKUP(I176,FuelTypes!$A$2:$G$40,5,FALSE)*M176,0)</f>
        <v>0</v>
      </c>
      <c r="Y176" s="3">
        <f t="shared" si="24"/>
        <v>0</v>
      </c>
      <c r="Z176" s="3">
        <f>X176/L176</f>
        <v>0</v>
      </c>
      <c r="AB176" s="3">
        <f>IFERROR(M176/(M176+K176), 0)</f>
        <v>0</v>
      </c>
      <c r="AC176" s="3">
        <f>IFERROR(M176/N176, 0)</f>
        <v>0</v>
      </c>
    </row>
    <row r="177" spans="1:29" x14ac:dyDescent="0.25">
      <c r="A177" s="6" t="s">
        <v>103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25"/>
        <v>0</v>
      </c>
      <c r="K177" s="4">
        <f t="shared" si="23"/>
        <v>0</v>
      </c>
      <c r="L177" s="4">
        <f t="shared" si="26"/>
        <v>300</v>
      </c>
      <c r="M177" s="4">
        <f>IFERROR(VLOOKUP(I177,FuelTypes!$A$1:$B$32,2,FALSE)*J177,0)</f>
        <v>0</v>
      </c>
      <c r="N177" s="4">
        <f t="shared" si="27"/>
        <v>300</v>
      </c>
      <c r="O177" s="4">
        <f t="shared" si="28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>IF(L177&gt;0, (G177*0.1)/N177,0)</f>
        <v>0</v>
      </c>
      <c r="S177" s="4">
        <f>IFERROR(H177/G177*L177,0)</f>
        <v>0</v>
      </c>
      <c r="T177" s="4" t="e">
        <f>G177 / (9.81 * F177)</f>
        <v>#DIV/0!</v>
      </c>
      <c r="U177" s="4" t="e">
        <f>M177/T177</f>
        <v>#DIV/0!</v>
      </c>
      <c r="W177" s="3">
        <f>IFERROR(VLOOKUP(I177,FuelTypes!$A$2:$G$40,5,FALSE)*M177,0)</f>
        <v>0</v>
      </c>
      <c r="Y177" s="3">
        <f t="shared" si="24"/>
        <v>0</v>
      </c>
      <c r="Z177" s="3">
        <f>X177/L177</f>
        <v>0</v>
      </c>
      <c r="AB177" s="3">
        <f>IFERROR(M177/(M177+K177), 0)</f>
        <v>0</v>
      </c>
      <c r="AC177" s="3">
        <f>IFERROR(M177/N177, 0)</f>
        <v>0</v>
      </c>
    </row>
    <row r="178" spans="1:29" x14ac:dyDescent="0.25">
      <c r="A178" s="6" t="s">
        <v>181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25"/>
        <v>0</v>
      </c>
      <c r="K178" s="4">
        <f t="shared" si="23"/>
        <v>0</v>
      </c>
      <c r="L178" s="4">
        <f t="shared" si="26"/>
        <v>310</v>
      </c>
      <c r="M178" s="4">
        <f>IFERROR(VLOOKUP(I178,FuelTypes!$A$1:$B$32,2,FALSE)*J178,0)</f>
        <v>0</v>
      </c>
      <c r="N178" s="4">
        <f t="shared" si="27"/>
        <v>310</v>
      </c>
      <c r="O178" s="4">
        <f t="shared" si="28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>IF(L178&gt;0, (G178*0.1)/N178,0)</f>
        <v>0</v>
      </c>
      <c r="S178" s="4">
        <f>IFERROR(H178/G178*L178,0)</f>
        <v>0</v>
      </c>
      <c r="T178" s="4" t="e">
        <f>G178 / (9.81 * F178)</f>
        <v>#DIV/0!</v>
      </c>
      <c r="U178" s="4" t="e">
        <f>M178/T178</f>
        <v>#DIV/0!</v>
      </c>
      <c r="W178" s="3">
        <f>IFERROR(VLOOKUP(I178,FuelTypes!$A$2:$G$40,5,FALSE)*M178,0)</f>
        <v>0</v>
      </c>
      <c r="Y178" s="3">
        <f t="shared" si="24"/>
        <v>0</v>
      </c>
      <c r="Z178" s="3">
        <f>X178/L178</f>
        <v>0</v>
      </c>
      <c r="AB178" s="3">
        <f>IFERROR(M178/(M178+K178), 0)</f>
        <v>0</v>
      </c>
      <c r="AC178" s="3">
        <f>IFERROR(M178/N178, 0)</f>
        <v>0</v>
      </c>
    </row>
    <row r="179" spans="1:29" x14ac:dyDescent="0.25">
      <c r="A179" s="6" t="s">
        <v>104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25"/>
        <v>0</v>
      </c>
      <c r="K179" s="4">
        <f t="shared" si="23"/>
        <v>0</v>
      </c>
      <c r="L179" s="4">
        <f t="shared" si="26"/>
        <v>320</v>
      </c>
      <c r="M179" s="4">
        <f>IFERROR(VLOOKUP(I179,FuelTypes!$A$1:$B$32,2,FALSE)*J179,0)</f>
        <v>0</v>
      </c>
      <c r="N179" s="4">
        <f t="shared" si="27"/>
        <v>320</v>
      </c>
      <c r="O179" s="4">
        <f t="shared" si="28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>IF(L179&gt;0, (G179*0.1)/N179,0)</f>
        <v>0</v>
      </c>
      <c r="S179" s="4">
        <f>IFERROR(H179/G179*L179,0)</f>
        <v>0</v>
      </c>
      <c r="T179" s="4" t="e">
        <f>G179 / (9.81 * F179)</f>
        <v>#DIV/0!</v>
      </c>
      <c r="U179" s="4" t="e">
        <f>M179/T179</f>
        <v>#DIV/0!</v>
      </c>
      <c r="W179" s="3">
        <f>IFERROR(VLOOKUP(I179,FuelTypes!$A$2:$G$40,5,FALSE)*M179,0)</f>
        <v>0</v>
      </c>
      <c r="Y179" s="3">
        <f t="shared" si="24"/>
        <v>0</v>
      </c>
      <c r="Z179" s="3">
        <f>X179/L179</f>
        <v>0</v>
      </c>
      <c r="AB179" s="3">
        <f>IFERROR(M179/(M179+K179), 0)</f>
        <v>0</v>
      </c>
      <c r="AC179" s="3">
        <f>IFERROR(M179/N179, 0)</f>
        <v>0</v>
      </c>
    </row>
    <row r="180" spans="1:29" x14ac:dyDescent="0.25">
      <c r="A180" s="6" t="s">
        <v>182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25"/>
        <v>0</v>
      </c>
      <c r="K180" s="4">
        <f t="shared" si="23"/>
        <v>0</v>
      </c>
      <c r="L180" s="4">
        <f t="shared" si="26"/>
        <v>330</v>
      </c>
      <c r="M180" s="4">
        <f>IFERROR(VLOOKUP(I180,FuelTypes!$A$1:$B$32,2,FALSE)*J180,0)</f>
        <v>0</v>
      </c>
      <c r="N180" s="4">
        <f t="shared" si="27"/>
        <v>330</v>
      </c>
      <c r="O180" s="4">
        <f t="shared" si="28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>IF(L180&gt;0, (G180*0.1)/N180,0)</f>
        <v>0</v>
      </c>
      <c r="S180" s="4">
        <f>IFERROR(H180/G180*L180,0)</f>
        <v>0</v>
      </c>
      <c r="T180" s="4" t="e">
        <f>G180 / (9.81 * F180)</f>
        <v>#DIV/0!</v>
      </c>
      <c r="U180" s="4" t="e">
        <f>M180/T180</f>
        <v>#DIV/0!</v>
      </c>
      <c r="W180" s="3">
        <f>IFERROR(VLOOKUP(I180,FuelTypes!$A$2:$G$40,5,FALSE)*M180,0)</f>
        <v>0</v>
      </c>
      <c r="Y180" s="3">
        <f t="shared" si="24"/>
        <v>0</v>
      </c>
      <c r="Z180" s="3">
        <f>X180/L180</f>
        <v>0</v>
      </c>
      <c r="AB180" s="3">
        <f>IFERROR(M180/(M180+K180), 0)</f>
        <v>0</v>
      </c>
      <c r="AC180" s="3">
        <f>IFERROR(M180/N180, 0)</f>
        <v>0</v>
      </c>
    </row>
    <row r="181" spans="1:29" x14ac:dyDescent="0.25">
      <c r="A181" s="6" t="s">
        <v>105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25"/>
        <v>0</v>
      </c>
      <c r="K181" s="4">
        <f t="shared" si="23"/>
        <v>0</v>
      </c>
      <c r="L181" s="4">
        <f t="shared" si="26"/>
        <v>340</v>
      </c>
      <c r="M181" s="4">
        <f>IFERROR(VLOOKUP(I181,FuelTypes!$A$1:$B$32,2,FALSE)*J181,0)</f>
        <v>0</v>
      </c>
      <c r="N181" s="4">
        <f t="shared" si="27"/>
        <v>340</v>
      </c>
      <c r="O181" s="4">
        <f t="shared" si="28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>IF(L181&gt;0, (G181*0.1)/N181,0)</f>
        <v>0</v>
      </c>
      <c r="S181" s="4">
        <f>IFERROR(H181/G181*L181,0)</f>
        <v>0</v>
      </c>
      <c r="T181" s="4" t="e">
        <f>G181 / (9.81 * F181)</f>
        <v>#DIV/0!</v>
      </c>
      <c r="U181" s="4" t="e">
        <f>M181/T181</f>
        <v>#DIV/0!</v>
      </c>
      <c r="W181" s="3">
        <f>IFERROR(VLOOKUP(I181,FuelTypes!$A$2:$G$40,5,FALSE)*M181,0)</f>
        <v>0</v>
      </c>
      <c r="Y181" s="3">
        <f t="shared" si="24"/>
        <v>0</v>
      </c>
      <c r="Z181" s="3">
        <f>X181/L181</f>
        <v>0</v>
      </c>
      <c r="AB181" s="3">
        <f>IFERROR(M181/(M181+K181), 0)</f>
        <v>0</v>
      </c>
      <c r="AC181" s="3">
        <f>IFERROR(M181/N181, 0)</f>
        <v>0</v>
      </c>
    </row>
    <row r="182" spans="1:29" x14ac:dyDescent="0.25">
      <c r="A182" s="6" t="s">
        <v>183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25"/>
        <v>0</v>
      </c>
      <c r="K182" s="4">
        <f t="shared" si="23"/>
        <v>0</v>
      </c>
      <c r="L182" s="4">
        <f t="shared" si="26"/>
        <v>350</v>
      </c>
      <c r="M182" s="4">
        <f>IFERROR(VLOOKUP(I182,FuelTypes!$A$1:$B$32,2,FALSE)*J182,0)</f>
        <v>0</v>
      </c>
      <c r="N182" s="4">
        <f t="shared" si="27"/>
        <v>350</v>
      </c>
      <c r="O182" s="4">
        <f t="shared" si="28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>IF(L182&gt;0, (G182*0.1)/N182,0)</f>
        <v>0</v>
      </c>
      <c r="S182" s="4">
        <f>IFERROR(H182/G182*L182,0)</f>
        <v>0</v>
      </c>
      <c r="T182" s="4" t="e">
        <f>G182 / (9.81 * F182)</f>
        <v>#DIV/0!</v>
      </c>
      <c r="U182" s="4" t="e">
        <f>M182/T182</f>
        <v>#DIV/0!</v>
      </c>
      <c r="W182" s="3">
        <f>IFERROR(VLOOKUP(I182,FuelTypes!$A$2:$G$40,5,FALSE)*M182,0)</f>
        <v>0</v>
      </c>
      <c r="Y182" s="3">
        <f t="shared" si="24"/>
        <v>0</v>
      </c>
      <c r="Z182" s="3">
        <f>X182/L182</f>
        <v>0</v>
      </c>
      <c r="AB182" s="3">
        <f>IFERROR(M182/(M182+K182), 0)</f>
        <v>0</v>
      </c>
      <c r="AC182" s="3">
        <f>IFERROR(M182/N182, 0)</f>
        <v>0</v>
      </c>
    </row>
    <row r="183" spans="1:29" x14ac:dyDescent="0.25">
      <c r="A183" s="6" t="s">
        <v>106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25"/>
        <v>0</v>
      </c>
      <c r="K183" s="4">
        <f t="shared" si="23"/>
        <v>0</v>
      </c>
      <c r="L183" s="4">
        <f t="shared" si="26"/>
        <v>360</v>
      </c>
      <c r="M183" s="4">
        <f>IFERROR(VLOOKUP(I183,FuelTypes!$A$1:$B$32,2,FALSE)*J183,0)</f>
        <v>0</v>
      </c>
      <c r="N183" s="4">
        <f t="shared" si="27"/>
        <v>360</v>
      </c>
      <c r="O183" s="4">
        <f t="shared" si="28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>IF(L183&gt;0, (G183*0.1)/N183,0)</f>
        <v>0</v>
      </c>
      <c r="S183" s="4">
        <f>IFERROR(H183/G183*L183,0)</f>
        <v>0</v>
      </c>
      <c r="T183" s="4" t="e">
        <f>G183 / (9.81 * F183)</f>
        <v>#DIV/0!</v>
      </c>
      <c r="U183" s="4" t="e">
        <f>M183/T183</f>
        <v>#DIV/0!</v>
      </c>
      <c r="W183" s="3">
        <f>IFERROR(VLOOKUP(I183,FuelTypes!$A$2:$G$40,5,FALSE)*M183,0)</f>
        <v>0</v>
      </c>
      <c r="Y183" s="3">
        <f t="shared" si="24"/>
        <v>0</v>
      </c>
      <c r="Z183" s="3">
        <f>X183/L183</f>
        <v>0</v>
      </c>
      <c r="AB183" s="3">
        <f>IFERROR(M183/(M183+K183), 0)</f>
        <v>0</v>
      </c>
      <c r="AC183" s="3">
        <f>IFERROR(M183/N183, 0)</f>
        <v>0</v>
      </c>
    </row>
    <row r="184" spans="1:29" x14ac:dyDescent="0.25">
      <c r="A184" s="6" t="s">
        <v>184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25"/>
        <v>0</v>
      </c>
      <c r="K184" s="4">
        <f t="shared" si="23"/>
        <v>0</v>
      </c>
      <c r="L184" s="4">
        <f t="shared" si="26"/>
        <v>370</v>
      </c>
      <c r="M184" s="4">
        <f>IFERROR(VLOOKUP(I184,FuelTypes!$A$1:$B$32,2,FALSE)*J184,0)</f>
        <v>0</v>
      </c>
      <c r="N184" s="4">
        <f t="shared" si="27"/>
        <v>370</v>
      </c>
      <c r="O184" s="4">
        <f t="shared" si="28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>IF(L184&gt;0, (G184*0.1)/N184,0)</f>
        <v>0</v>
      </c>
      <c r="S184" s="4">
        <f>IFERROR(H184/G184*L184,0)</f>
        <v>0</v>
      </c>
      <c r="T184" s="4" t="e">
        <f>G184 / (9.81 * F184)</f>
        <v>#DIV/0!</v>
      </c>
      <c r="U184" s="4" t="e">
        <f>M184/T184</f>
        <v>#DIV/0!</v>
      </c>
      <c r="W184" s="3">
        <f>IFERROR(VLOOKUP(I184,FuelTypes!$A$2:$G$40,5,FALSE)*M184,0)</f>
        <v>0</v>
      </c>
      <c r="Y184" s="3">
        <f t="shared" si="24"/>
        <v>0</v>
      </c>
      <c r="Z184" s="3">
        <f>X184/L184</f>
        <v>0</v>
      </c>
      <c r="AB184" s="3">
        <f>IFERROR(M184/(M184+K184), 0)</f>
        <v>0</v>
      </c>
      <c r="AC184" s="3">
        <f>IFERROR(M184/N184, 0)</f>
        <v>0</v>
      </c>
    </row>
    <row r="185" spans="1:29" x14ac:dyDescent="0.25">
      <c r="A185" s="6" t="s">
        <v>107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25"/>
        <v>0</v>
      </c>
      <c r="K185" s="4">
        <f t="shared" si="23"/>
        <v>0</v>
      </c>
      <c r="L185" s="4">
        <f t="shared" si="26"/>
        <v>380</v>
      </c>
      <c r="M185" s="4">
        <f>IFERROR(VLOOKUP(I185,FuelTypes!$A$1:$B$32,2,FALSE)*J185,0)</f>
        <v>0</v>
      </c>
      <c r="N185" s="4">
        <f t="shared" si="27"/>
        <v>380</v>
      </c>
      <c r="O185" s="4">
        <f t="shared" si="28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>IF(L185&gt;0, (G185*0.1)/N185,0)</f>
        <v>0</v>
      </c>
      <c r="S185" s="4">
        <f>IFERROR(H185/G185*L185,0)</f>
        <v>0</v>
      </c>
      <c r="T185" s="4" t="e">
        <f>G185 / (9.81 * F185)</f>
        <v>#DIV/0!</v>
      </c>
      <c r="U185" s="4" t="e">
        <f>M185/T185</f>
        <v>#DIV/0!</v>
      </c>
      <c r="W185" s="3">
        <f>IFERROR(VLOOKUP(I185,FuelTypes!$A$2:$G$40,5,FALSE)*M185,0)</f>
        <v>0</v>
      </c>
      <c r="Y185" s="3">
        <f t="shared" si="24"/>
        <v>0</v>
      </c>
      <c r="Z185" s="3">
        <f>X185/L185</f>
        <v>0</v>
      </c>
      <c r="AB185" s="3">
        <f>IFERROR(M185/(M185+K185), 0)</f>
        <v>0</v>
      </c>
      <c r="AC185" s="3">
        <f>IFERROR(M185/N185, 0)</f>
        <v>0</v>
      </c>
    </row>
    <row r="186" spans="1:29" x14ac:dyDescent="0.25">
      <c r="A186" s="6" t="s">
        <v>185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25"/>
        <v>0</v>
      </c>
      <c r="K186" s="4">
        <f t="shared" si="23"/>
        <v>0</v>
      </c>
      <c r="L186" s="4">
        <f t="shared" si="26"/>
        <v>390</v>
      </c>
      <c r="M186" s="4">
        <f>IFERROR(VLOOKUP(I186,FuelTypes!$A$1:$B$32,2,FALSE)*J186,0)</f>
        <v>0</v>
      </c>
      <c r="N186" s="4">
        <f t="shared" si="27"/>
        <v>390</v>
      </c>
      <c r="O186" s="4">
        <f t="shared" si="28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>IF(L186&gt;0, (G186*0.1)/N186,0)</f>
        <v>0</v>
      </c>
      <c r="S186" s="4">
        <f>IFERROR(H186/G186*L186,0)</f>
        <v>0</v>
      </c>
      <c r="T186" s="4" t="e">
        <f>G186 / (9.81 * F186)</f>
        <v>#DIV/0!</v>
      </c>
      <c r="U186" s="4" t="e">
        <f>M186/T186</f>
        <v>#DIV/0!</v>
      </c>
      <c r="W186" s="3">
        <f>IFERROR(VLOOKUP(I186,FuelTypes!$A$2:$G$40,5,FALSE)*M186,0)</f>
        <v>0</v>
      </c>
      <c r="Y186" s="3">
        <f t="shared" si="24"/>
        <v>0</v>
      </c>
      <c r="Z186" s="3">
        <f>X186/L186</f>
        <v>0</v>
      </c>
      <c r="AB186" s="3">
        <f>IFERROR(M186/(M186+K186), 0)</f>
        <v>0</v>
      </c>
      <c r="AC186" s="3">
        <f>IFERROR(M186/N186, 0)</f>
        <v>0</v>
      </c>
    </row>
    <row r="187" spans="1:29" x14ac:dyDescent="0.25">
      <c r="A187" s="6" t="s">
        <v>108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25"/>
        <v>0</v>
      </c>
      <c r="K187" s="4">
        <f t="shared" si="23"/>
        <v>0</v>
      </c>
      <c r="L187" s="4">
        <f t="shared" si="26"/>
        <v>400</v>
      </c>
      <c r="M187" s="4">
        <f>IFERROR(VLOOKUP(I187,FuelTypes!$A$1:$B$32,2,FALSE)*J187,0)</f>
        <v>0</v>
      </c>
      <c r="N187" s="4">
        <f t="shared" si="27"/>
        <v>400</v>
      </c>
      <c r="O187" s="4">
        <f t="shared" si="28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>IF(L187&gt;0, (G187*0.1)/N187,0)</f>
        <v>0</v>
      </c>
      <c r="S187" s="4">
        <f>IFERROR(H187/G187*L187,0)</f>
        <v>0</v>
      </c>
      <c r="T187" s="4" t="e">
        <f>G187 / (9.81 * F187)</f>
        <v>#DIV/0!</v>
      </c>
      <c r="U187" s="4" t="e">
        <f>M187/T187</f>
        <v>#DIV/0!</v>
      </c>
      <c r="W187" s="3">
        <f>IFERROR(VLOOKUP(I187,FuelTypes!$A$2:$G$40,5,FALSE)*M187,0)</f>
        <v>0</v>
      </c>
      <c r="Y187" s="3">
        <f t="shared" si="24"/>
        <v>0</v>
      </c>
      <c r="Z187" s="3">
        <f>X187/L187</f>
        <v>0</v>
      </c>
      <c r="AB187" s="3">
        <f>IFERROR(M187/(M187+K187), 0)</f>
        <v>0</v>
      </c>
      <c r="AC187" s="3">
        <f>IFERROR(M187/N187, 0)</f>
        <v>0</v>
      </c>
    </row>
    <row r="188" spans="1:29" x14ac:dyDescent="0.25">
      <c r="A188" s="6" t="s">
        <v>194</v>
      </c>
      <c r="B188" s="6"/>
      <c r="C188" s="6"/>
      <c r="D188" s="6"/>
      <c r="E188" s="6">
        <v>0.15</v>
      </c>
      <c r="F188" s="6"/>
      <c r="G188" s="6"/>
      <c r="H188" s="6"/>
      <c r="I188" s="6"/>
      <c r="J188" s="4">
        <f t="shared" si="25"/>
        <v>0</v>
      </c>
      <c r="K188" s="4">
        <f t="shared" si="23"/>
        <v>0</v>
      </c>
      <c r="L188" s="4">
        <f t="shared" si="26"/>
        <v>0</v>
      </c>
      <c r="M188" s="4">
        <f>IFERROR(VLOOKUP(I188,FuelTypes!$A$1:$B$32,2,FALSE)*J188,0)</f>
        <v>0</v>
      </c>
      <c r="N188" s="4">
        <f t="shared" si="27"/>
        <v>0</v>
      </c>
      <c r="O188" s="4">
        <f t="shared" si="28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>IF(L188&gt;0, (G188*0.1)/N188,0)</f>
        <v>0</v>
      </c>
      <c r="S188" s="4">
        <f>IFERROR(H188/G188*L188,0)</f>
        <v>0</v>
      </c>
      <c r="T188" s="4" t="e">
        <f>G188 / (9.81 * F188)</f>
        <v>#DIV/0!</v>
      </c>
      <c r="U188" s="4" t="e">
        <f>M188/T188</f>
        <v>#DIV/0!</v>
      </c>
      <c r="W188" s="3">
        <f>IFERROR(VLOOKUP(I188,FuelTypes!$A$2:$G$40,5,FALSE)*M188,0)</f>
        <v>0</v>
      </c>
      <c r="Y188" s="3">
        <f t="shared" si="24"/>
        <v>0</v>
      </c>
      <c r="Z188" s="3" t="e">
        <f>X188/L188</f>
        <v>#DIV/0!</v>
      </c>
      <c r="AB188" s="3">
        <f>IFERROR(M188/(M188+K188), 0)</f>
        <v>0</v>
      </c>
      <c r="AC188" s="3">
        <f>IFERROR(M188/N188, 0)</f>
        <v>0</v>
      </c>
    </row>
    <row r="189" spans="1:29" x14ac:dyDescent="0.25">
      <c r="A189" s="6" t="s">
        <v>193</v>
      </c>
      <c r="B189" s="6"/>
      <c r="C189" s="6"/>
      <c r="D189" s="6"/>
      <c r="E189" s="6">
        <v>0.15</v>
      </c>
      <c r="F189" s="6"/>
      <c r="G189" s="6"/>
      <c r="H189" s="6"/>
      <c r="I189" s="6"/>
      <c r="J189" s="4">
        <f t="shared" si="25"/>
        <v>0</v>
      </c>
      <c r="K189" s="4">
        <f t="shared" si="23"/>
        <v>0</v>
      </c>
      <c r="L189" s="4">
        <f t="shared" si="26"/>
        <v>0</v>
      </c>
      <c r="M189" s="4">
        <f>IFERROR(VLOOKUP(I189,FuelTypes!$A$1:$B$32,2,FALSE)*J189,0)</f>
        <v>0</v>
      </c>
      <c r="N189" s="4">
        <f t="shared" si="27"/>
        <v>0</v>
      </c>
      <c r="O189" s="4">
        <f t="shared" si="28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>IF(L189&gt;0, (G189*0.1)/N189,0)</f>
        <v>0</v>
      </c>
      <c r="S189" s="4">
        <f>IFERROR(H189/G189*L189,0)</f>
        <v>0</v>
      </c>
      <c r="T189" s="4" t="e">
        <f>G189 / (9.81 * F189)</f>
        <v>#DIV/0!</v>
      </c>
      <c r="U189" s="4" t="e">
        <f>M189/T189</f>
        <v>#DIV/0!</v>
      </c>
      <c r="W189" s="3">
        <f>IFERROR(VLOOKUP(I189,FuelTypes!$A$2:$G$40,5,FALSE)*M189,0)</f>
        <v>0</v>
      </c>
      <c r="Y189" s="3">
        <f t="shared" si="24"/>
        <v>0</v>
      </c>
      <c r="Z189" s="3" t="e">
        <f>X189/L189</f>
        <v>#DIV/0!</v>
      </c>
      <c r="AB189" s="3">
        <f>IFERROR(M189/(M189+K189), 0)</f>
        <v>0</v>
      </c>
      <c r="AC189" s="3">
        <f>IFERROR(M189/N189, 0)</f>
        <v>0</v>
      </c>
    </row>
    <row r="190" spans="1:29" x14ac:dyDescent="0.25">
      <c r="A190" s="6" t="s">
        <v>195</v>
      </c>
      <c r="B190" s="6"/>
      <c r="C190" s="6"/>
      <c r="D190" s="6"/>
      <c r="E190" s="6">
        <v>0.15</v>
      </c>
      <c r="F190" s="6"/>
      <c r="G190" s="6"/>
      <c r="H190" s="6"/>
      <c r="I190" s="6"/>
      <c r="J190" s="4">
        <f t="shared" si="25"/>
        <v>0</v>
      </c>
      <c r="K190" s="4">
        <f t="shared" si="23"/>
        <v>0</v>
      </c>
      <c r="L190" s="4">
        <f t="shared" si="26"/>
        <v>0</v>
      </c>
      <c r="M190" s="4">
        <f>IFERROR(VLOOKUP(I190,FuelTypes!$A$1:$B$32,2,FALSE)*J190,0)</f>
        <v>0</v>
      </c>
      <c r="N190" s="4">
        <f t="shared" si="27"/>
        <v>0</v>
      </c>
      <c r="O190" s="4">
        <f t="shared" si="28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>IF(L190&gt;0, (G190*0.1)/N190,0)</f>
        <v>0</v>
      </c>
      <c r="S190" s="4">
        <f>IFERROR(H190/G190*L190,0)</f>
        <v>0</v>
      </c>
      <c r="T190" s="4" t="e">
        <f>G190 / (9.81 * F190)</f>
        <v>#DIV/0!</v>
      </c>
      <c r="U190" s="4" t="e">
        <f>M190/T190</f>
        <v>#DIV/0!</v>
      </c>
      <c r="W190" s="3">
        <f>IFERROR(VLOOKUP(I190,FuelTypes!$A$2:$G$40,5,FALSE)*M190,0)</f>
        <v>0</v>
      </c>
      <c r="Y190" s="3">
        <f t="shared" si="24"/>
        <v>0</v>
      </c>
      <c r="Z190" s="3" t="e">
        <f>X190/L190</f>
        <v>#DIV/0!</v>
      </c>
      <c r="AB190" s="3">
        <f>IFERROR(M190/(M190+K190), 0)</f>
        <v>0</v>
      </c>
      <c r="AC190" s="3">
        <f>IFERROR(M190/N190, 0)</f>
        <v>0</v>
      </c>
    </row>
    <row r="191" spans="1:29" x14ac:dyDescent="0.25">
      <c r="A191" s="6" t="s">
        <v>196</v>
      </c>
      <c r="B191" s="6"/>
      <c r="C191" s="6"/>
      <c r="D191" s="6"/>
      <c r="E191" s="6">
        <v>0.15</v>
      </c>
      <c r="F191" s="6"/>
      <c r="G191" s="6"/>
      <c r="H191" s="6"/>
      <c r="I191" s="6"/>
      <c r="J191" s="4">
        <f t="shared" si="25"/>
        <v>0</v>
      </c>
      <c r="K191" s="4">
        <f t="shared" si="23"/>
        <v>0</v>
      </c>
      <c r="L191" s="4">
        <f t="shared" si="26"/>
        <v>0</v>
      </c>
      <c r="M191" s="4">
        <f>IFERROR(VLOOKUP(I191,FuelTypes!$A$1:$B$32,2,FALSE)*J191,0)</f>
        <v>0</v>
      </c>
      <c r="N191" s="4">
        <f t="shared" si="27"/>
        <v>0</v>
      </c>
      <c r="O191" s="4">
        <f t="shared" si="28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>IF(L191&gt;0, (G191*0.1)/N191,0)</f>
        <v>0</v>
      </c>
      <c r="S191" s="4">
        <f>IFERROR(H191/G191*L191,0)</f>
        <v>0</v>
      </c>
      <c r="T191" s="4" t="e">
        <f>G191 / (9.81 * F191)</f>
        <v>#DIV/0!</v>
      </c>
      <c r="U191" s="4" t="e">
        <f>M191/T191</f>
        <v>#DIV/0!</v>
      </c>
      <c r="W191" s="3">
        <f>IFERROR(VLOOKUP(I191,FuelTypes!$A$2:$G$40,5,FALSE)*M191,0)</f>
        <v>0</v>
      </c>
      <c r="Y191" s="3">
        <f t="shared" si="24"/>
        <v>0</v>
      </c>
      <c r="Z191" s="3" t="e">
        <f>X191/L191</f>
        <v>#DIV/0!</v>
      </c>
      <c r="AB191" s="3">
        <f>IFERROR(M191/(M191+K191), 0)</f>
        <v>0</v>
      </c>
      <c r="AC191" s="3">
        <f>IFERROR(M191/N191, 0)</f>
        <v>0</v>
      </c>
    </row>
    <row r="192" spans="1:29" x14ac:dyDescent="0.25">
      <c r="A192" s="6" t="s">
        <v>192</v>
      </c>
      <c r="B192" s="6"/>
      <c r="C192" s="6"/>
      <c r="D192" s="6"/>
      <c r="E192" s="6">
        <v>0.15</v>
      </c>
      <c r="F192" s="6"/>
      <c r="G192" s="6"/>
      <c r="H192" s="6"/>
      <c r="I192" s="6"/>
      <c r="J192" s="4">
        <f t="shared" si="25"/>
        <v>0</v>
      </c>
      <c r="K192" s="4">
        <f t="shared" si="23"/>
        <v>0</v>
      </c>
      <c r="L192" s="4">
        <f t="shared" si="26"/>
        <v>0</v>
      </c>
      <c r="M192" s="4">
        <f>IFERROR(VLOOKUP(I192,FuelTypes!$A$1:$B$32,2,FALSE)*J192,0)</f>
        <v>0</v>
      </c>
      <c r="N192" s="4">
        <f t="shared" si="27"/>
        <v>0</v>
      </c>
      <c r="O192" s="4">
        <f t="shared" si="28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>IF(L192&gt;0, (G192*0.1)/N192,0)</f>
        <v>0</v>
      </c>
      <c r="S192" s="4">
        <f>IFERROR(H192/G192*L192,0)</f>
        <v>0</v>
      </c>
      <c r="T192" s="4" t="e">
        <f>G192 / (9.81 * F192)</f>
        <v>#DIV/0!</v>
      </c>
      <c r="U192" s="4" t="e">
        <f>M192/T192</f>
        <v>#DIV/0!</v>
      </c>
      <c r="W192" s="3">
        <f>IFERROR(VLOOKUP(I192,FuelTypes!$A$2:$G$40,5,FALSE)*M192,0)</f>
        <v>0</v>
      </c>
      <c r="Y192" s="3">
        <f t="shared" si="24"/>
        <v>0</v>
      </c>
      <c r="Z192" s="3" t="e">
        <f>X192/L192</f>
        <v>#DIV/0!</v>
      </c>
      <c r="AB192" s="3">
        <f>IFERROR(M192/(M192+K192), 0)</f>
        <v>0</v>
      </c>
      <c r="AC192" s="3">
        <f>IFERROR(M192/N192, 0)</f>
        <v>0</v>
      </c>
    </row>
    <row r="193" spans="1:29" x14ac:dyDescent="0.25">
      <c r="A193" s="6" t="s">
        <v>191</v>
      </c>
      <c r="B193" s="6"/>
      <c r="C193" s="6"/>
      <c r="D193" s="6"/>
      <c r="E193" s="6">
        <v>0.15</v>
      </c>
      <c r="F193" s="6"/>
      <c r="G193" s="6"/>
      <c r="H193" s="6"/>
      <c r="I193" s="6"/>
      <c r="J193" s="4">
        <f t="shared" si="25"/>
        <v>0</v>
      </c>
      <c r="K193" s="4">
        <f t="shared" si="23"/>
        <v>0</v>
      </c>
      <c r="L193" s="4">
        <f t="shared" si="26"/>
        <v>0</v>
      </c>
      <c r="M193" s="4">
        <f>IFERROR(VLOOKUP(I193,FuelTypes!$A$1:$B$32,2,FALSE)*J193,0)</f>
        <v>0</v>
      </c>
      <c r="N193" s="4">
        <f t="shared" si="27"/>
        <v>0</v>
      </c>
      <c r="O193" s="4">
        <f t="shared" si="28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>IF(L193&gt;0, (G193*0.1)/N193,0)</f>
        <v>0</v>
      </c>
      <c r="S193" s="4">
        <f>IFERROR(H193/G193*L193,0)</f>
        <v>0</v>
      </c>
      <c r="T193" s="4" t="e">
        <f>G193 / (9.81 * F193)</f>
        <v>#DIV/0!</v>
      </c>
      <c r="U193" s="4" t="e">
        <f>M193/T193</f>
        <v>#DIV/0!</v>
      </c>
      <c r="W193" s="3">
        <f>IFERROR(VLOOKUP(I193,FuelTypes!$A$2:$G$40,5,FALSE)*M193,0)</f>
        <v>0</v>
      </c>
      <c r="Y193" s="3">
        <f t="shared" si="24"/>
        <v>0</v>
      </c>
      <c r="Z193" s="3" t="e">
        <f>X193/L193</f>
        <v>#DIV/0!</v>
      </c>
      <c r="AB193" s="3">
        <f>IFERROR(M193/(M193+K193), 0)</f>
        <v>0</v>
      </c>
      <c r="AC193" s="3">
        <f>IFERROR(M193/N193, 0)</f>
        <v>0</v>
      </c>
    </row>
    <row r="194" spans="1:29" x14ac:dyDescent="0.25">
      <c r="A194" s="6" t="s">
        <v>197</v>
      </c>
      <c r="B194" s="6"/>
      <c r="C194" s="6"/>
      <c r="D194" s="6"/>
      <c r="E194" s="6">
        <v>0.15</v>
      </c>
      <c r="F194" s="6"/>
      <c r="G194" s="6"/>
      <c r="H194" s="6"/>
      <c r="I194" s="6"/>
      <c r="J194" s="4">
        <f t="shared" si="25"/>
        <v>0</v>
      </c>
      <c r="K194" s="4">
        <f t="shared" si="23"/>
        <v>0</v>
      </c>
      <c r="L194" s="4">
        <f t="shared" si="26"/>
        <v>0</v>
      </c>
      <c r="M194" s="4">
        <f>IFERROR(VLOOKUP(I194,FuelTypes!$A$1:$B$32,2,FALSE)*J194,0)</f>
        <v>0</v>
      </c>
      <c r="N194" s="4">
        <f t="shared" si="27"/>
        <v>0</v>
      </c>
      <c r="O194" s="4">
        <f t="shared" si="28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>IF(L194&gt;0, (G194*0.1)/N194,0)</f>
        <v>0</v>
      </c>
      <c r="S194" s="4">
        <f>IFERROR(H194/G194*L194,0)</f>
        <v>0</v>
      </c>
      <c r="T194" s="4" t="e">
        <f>G194 / (9.81 * F194)</f>
        <v>#DIV/0!</v>
      </c>
      <c r="U194" s="4" t="e">
        <f>M194/T194</f>
        <v>#DIV/0!</v>
      </c>
      <c r="W194" s="3">
        <f>IFERROR(VLOOKUP(I194,FuelTypes!$A$2:$G$40,5,FALSE)*M194,0)</f>
        <v>0</v>
      </c>
      <c r="Y194" s="3">
        <f t="shared" si="24"/>
        <v>0</v>
      </c>
      <c r="Z194" s="3" t="e">
        <f>X194/L194</f>
        <v>#DIV/0!</v>
      </c>
      <c r="AB194" s="3">
        <f>IFERROR(M194/(M194+K194), 0)</f>
        <v>0</v>
      </c>
      <c r="AC194" s="3">
        <f>IFERROR(M194/N194, 0)</f>
        <v>0</v>
      </c>
    </row>
    <row r="195" spans="1:29" x14ac:dyDescent="0.25">
      <c r="A195" s="6"/>
      <c r="B195" s="6"/>
      <c r="C195" s="6"/>
      <c r="D195" s="6"/>
      <c r="E195" s="6">
        <v>0.15</v>
      </c>
      <c r="F195" s="6"/>
      <c r="G195" s="6"/>
      <c r="H195" s="6"/>
      <c r="I195" s="6"/>
      <c r="J195" s="4">
        <f t="shared" si="25"/>
        <v>0</v>
      </c>
      <c r="K195" s="4">
        <f t="shared" ref="K195:K258" si="29">E195*M195</f>
        <v>0</v>
      </c>
      <c r="L195" s="4">
        <f t="shared" si="26"/>
        <v>0</v>
      </c>
      <c r="M195" s="4">
        <f>IFERROR(VLOOKUP(I195,FuelTypes!$A$1:$B$32,2,FALSE)*J195,0)</f>
        <v>0</v>
      </c>
      <c r="N195" s="4">
        <f t="shared" si="27"/>
        <v>0</v>
      </c>
      <c r="O195" s="4">
        <f t="shared" si="28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>IF(L195&gt;0, (G195*0.1)/N195,0)</f>
        <v>0</v>
      </c>
      <c r="S195" s="4">
        <f>IFERROR(H195/G195*L195,0)</f>
        <v>0</v>
      </c>
      <c r="T195" s="4" t="e">
        <f>G195 / (9.81 * F195)</f>
        <v>#DIV/0!</v>
      </c>
      <c r="U195" s="4" t="e">
        <f>M195/T195</f>
        <v>#DIV/0!</v>
      </c>
      <c r="W195" s="3">
        <f>IFERROR(VLOOKUP(I195,FuelTypes!$A$2:$G$40,5,FALSE)*M195,0)</f>
        <v>0</v>
      </c>
      <c r="Y195" s="3">
        <f t="shared" ref="Y195:Y258" si="30">X195+W195</f>
        <v>0</v>
      </c>
      <c r="Z195" s="3" t="e">
        <f>X195/L195</f>
        <v>#DIV/0!</v>
      </c>
      <c r="AB195" s="3">
        <f>IFERROR(M195/(M195+K195), 0)</f>
        <v>0</v>
      </c>
      <c r="AC195" s="3">
        <f>IFERROR(M195/N195, 0)</f>
        <v>0</v>
      </c>
    </row>
    <row r="196" spans="1:29" x14ac:dyDescent="0.25">
      <c r="A196" s="6" t="s">
        <v>245</v>
      </c>
      <c r="B196" s="6">
        <v>0</v>
      </c>
      <c r="C196" s="6">
        <v>100</v>
      </c>
      <c r="D196" s="6">
        <v>0.15</v>
      </c>
      <c r="E196" s="6">
        <v>0.15</v>
      </c>
      <c r="F196" s="6">
        <v>0</v>
      </c>
      <c r="G196" s="6">
        <v>0</v>
      </c>
      <c r="H196" s="6">
        <v>0</v>
      </c>
      <c r="I196" s="6" t="s">
        <v>150</v>
      </c>
      <c r="J196" s="4">
        <f t="shared" si="25"/>
        <v>85</v>
      </c>
      <c r="K196" s="4">
        <f t="shared" si="29"/>
        <v>12.75</v>
      </c>
      <c r="L196" s="4">
        <f t="shared" si="26"/>
        <v>12.75</v>
      </c>
      <c r="M196" s="4">
        <f>IFERROR(VLOOKUP(I196,FuelTypes!$A$1:$B$32,2,FALSE)*J196,0)</f>
        <v>85</v>
      </c>
      <c r="N196" s="4">
        <f t="shared" si="27"/>
        <v>97.75</v>
      </c>
      <c r="O196" s="4">
        <f t="shared" si="28"/>
        <v>0.86956521739130432</v>
      </c>
      <c r="P196" s="4">
        <f>VLOOKUP(I196, FuelTypes!$A$1:$R$12,17,FALSE)*J196</f>
        <v>7650</v>
      </c>
      <c r="Q196" s="4">
        <f>VLOOKUP(I196, FuelTypes!$A$1:$R$12,18,FALSE)*J196</f>
        <v>9350</v>
      </c>
      <c r="R196" s="4">
        <f>IF(L196&gt;0, (G196*0.1)/N196,0)</f>
        <v>0</v>
      </c>
      <c r="S196" s="4">
        <f>IFERROR(H196/G196*L196,0)</f>
        <v>0</v>
      </c>
      <c r="T196" s="4" t="e">
        <f>G196 / (9.81 * F196)</f>
        <v>#DIV/0!</v>
      </c>
      <c r="U196" s="4" t="e">
        <f>M196/T196</f>
        <v>#DIV/0!</v>
      </c>
      <c r="W196" s="3">
        <f>IFERROR(VLOOKUP(I196,FuelTypes!$A$2:$G$40,5,FALSE)*M196,0)</f>
        <v>3901.5</v>
      </c>
      <c r="Y196" s="3">
        <f t="shared" si="30"/>
        <v>3901.5</v>
      </c>
      <c r="Z196" s="3">
        <f>X196/L196</f>
        <v>0</v>
      </c>
      <c r="AB196" s="3">
        <f>IFERROR(M196/(M196+K196), 0)</f>
        <v>0.86956521739130432</v>
      </c>
      <c r="AC196" s="3">
        <f>IFERROR(M196/N196, 0)</f>
        <v>0.86956521739130432</v>
      </c>
    </row>
    <row r="197" spans="1:29" x14ac:dyDescent="0.25">
      <c r="A197" s="6" t="s">
        <v>246</v>
      </c>
      <c r="B197" s="6">
        <v>0</v>
      </c>
      <c r="C197" s="6">
        <v>100</v>
      </c>
      <c r="D197" s="6">
        <v>3.5000000000000003E-2</v>
      </c>
      <c r="E197" s="6">
        <v>0.15</v>
      </c>
      <c r="F197" s="6">
        <v>0</v>
      </c>
      <c r="G197" s="6">
        <v>0</v>
      </c>
      <c r="H197" s="6">
        <v>0</v>
      </c>
      <c r="I197" s="6" t="s">
        <v>247</v>
      </c>
      <c r="J197" s="4">
        <f t="shared" si="25"/>
        <v>96.5</v>
      </c>
      <c r="K197" s="4">
        <f t="shared" si="29"/>
        <v>0</v>
      </c>
      <c r="L197" s="4">
        <f t="shared" si="26"/>
        <v>0</v>
      </c>
      <c r="M197" s="4">
        <f>IFERROR(VLOOKUP(I197,FuelTypes!$A$1:$B$32,2,FALSE)*J197,0)</f>
        <v>0</v>
      </c>
      <c r="N197" s="4">
        <f t="shared" si="27"/>
        <v>0</v>
      </c>
      <c r="O197" s="4">
        <f t="shared" si="28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>IF(L197&gt;0, (G197*0.1)/N197,0)</f>
        <v>0</v>
      </c>
      <c r="S197" s="4">
        <f>IFERROR(H197/G197*L197,0)</f>
        <v>0</v>
      </c>
      <c r="T197" s="4" t="e">
        <f>G197 / (9.81 * F197)</f>
        <v>#DIV/0!</v>
      </c>
      <c r="U197" s="4" t="e">
        <f>M197/T197</f>
        <v>#DIV/0!</v>
      </c>
      <c r="W197" s="3">
        <f>IFERROR(VLOOKUP(I197,FuelTypes!$A$2:$G$40,5,FALSE)*M197,0)</f>
        <v>0</v>
      </c>
      <c r="Y197" s="3">
        <f t="shared" si="30"/>
        <v>0</v>
      </c>
      <c r="Z197" s="3" t="e">
        <f>X197/L197</f>
        <v>#DIV/0!</v>
      </c>
      <c r="AB197" s="3">
        <f>IFERROR(M197/(M197+K197), 0)</f>
        <v>0</v>
      </c>
      <c r="AC197" s="3">
        <f>IFERROR(M197/N197, 0)</f>
        <v>0</v>
      </c>
    </row>
    <row r="198" spans="1:29" x14ac:dyDescent="0.25">
      <c r="A198" s="6" t="s">
        <v>248</v>
      </c>
      <c r="B198" s="6">
        <v>2</v>
      </c>
      <c r="C198" s="6">
        <v>0</v>
      </c>
      <c r="D198" s="6">
        <v>0</v>
      </c>
      <c r="E198" s="6">
        <v>0.15</v>
      </c>
      <c r="F198" s="6">
        <v>360</v>
      </c>
      <c r="G198" s="6">
        <v>400</v>
      </c>
      <c r="H198" s="6">
        <v>250</v>
      </c>
      <c r="I198" s="6"/>
      <c r="J198" s="4">
        <f t="shared" si="25"/>
        <v>0</v>
      </c>
      <c r="K198" s="4">
        <f t="shared" si="29"/>
        <v>0</v>
      </c>
      <c r="L198" s="4">
        <f t="shared" si="26"/>
        <v>2</v>
      </c>
      <c r="M198" s="4">
        <f>IFERROR(VLOOKUP(I198,FuelTypes!$A$1:$B$32,2,FALSE)*J198,0)</f>
        <v>0</v>
      </c>
      <c r="N198" s="4">
        <f t="shared" si="27"/>
        <v>2</v>
      </c>
      <c r="O198" s="4">
        <f t="shared" si="28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>IF(L198&gt;0, (G198*0.1)/N198,0)</f>
        <v>20</v>
      </c>
      <c r="S198" s="4">
        <f>IFERROR(H198/G198*L198,0)</f>
        <v>1.25</v>
      </c>
      <c r="T198" s="4">
        <f>G198 / (9.81 * F198)</f>
        <v>0.11326311020500622</v>
      </c>
      <c r="U198" s="4">
        <f>M198/T198</f>
        <v>0</v>
      </c>
      <c r="W198" s="3">
        <f>IFERROR(VLOOKUP(I198,FuelTypes!$A$2:$G$40,5,FALSE)*M198,0)</f>
        <v>0</v>
      </c>
      <c r="Y198" s="3">
        <f t="shared" si="30"/>
        <v>0</v>
      </c>
      <c r="Z198" s="3">
        <f>X198/L198</f>
        <v>0</v>
      </c>
      <c r="AB198" s="3">
        <f>IFERROR(M198/(M198+K198), 0)</f>
        <v>0</v>
      </c>
      <c r="AC198" s="3">
        <f>IFERROR(M198/N198, 0)</f>
        <v>0</v>
      </c>
    </row>
    <row r="199" spans="1:29" x14ac:dyDescent="0.25">
      <c r="A199" s="6" t="s">
        <v>249</v>
      </c>
      <c r="B199" s="6">
        <v>2</v>
      </c>
      <c r="C199" s="6">
        <v>0</v>
      </c>
      <c r="D199" s="6">
        <v>0</v>
      </c>
      <c r="E199" s="6">
        <v>0.15</v>
      </c>
      <c r="F199" s="6">
        <v>460</v>
      </c>
      <c r="G199" s="6">
        <v>200</v>
      </c>
      <c r="H199" s="6">
        <v>250</v>
      </c>
      <c r="I199" s="6"/>
      <c r="J199" s="4">
        <f t="shared" si="25"/>
        <v>0</v>
      </c>
      <c r="K199" s="4">
        <f t="shared" si="29"/>
        <v>0</v>
      </c>
      <c r="L199" s="4">
        <f t="shared" si="26"/>
        <v>2</v>
      </c>
      <c r="M199" s="4">
        <f>IFERROR(VLOOKUP(I199,FuelTypes!$A$1:$B$32,2,FALSE)*J199,0)</f>
        <v>0</v>
      </c>
      <c r="N199" s="4">
        <f t="shared" si="27"/>
        <v>2</v>
      </c>
      <c r="O199" s="4">
        <f t="shared" si="28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>IF(L199&gt;0, (G199*0.1)/N199,0)</f>
        <v>10</v>
      </c>
      <c r="S199" s="4">
        <f>IFERROR(H199/G199*L199,0)</f>
        <v>2.5</v>
      </c>
      <c r="T199" s="4">
        <f>G199 / (9.81 * F199)</f>
        <v>4.432034747152417E-2</v>
      </c>
      <c r="U199" s="4">
        <f>M199/T199</f>
        <v>0</v>
      </c>
      <c r="W199" s="3">
        <f>IFERROR(VLOOKUP(I199,FuelTypes!$A$2:$G$40,5,FALSE)*M199,0)</f>
        <v>0</v>
      </c>
      <c r="Y199" s="3">
        <f t="shared" si="30"/>
        <v>0</v>
      </c>
      <c r="Z199" s="3">
        <f>X199/L199</f>
        <v>0</v>
      </c>
      <c r="AB199" s="3">
        <f>IFERROR(M199/(M199+K199), 0)</f>
        <v>0</v>
      </c>
      <c r="AC199" s="3">
        <f>IFERROR(M199/N199, 0)</f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25"/>
        <v>0</v>
      </c>
      <c r="K200" s="4">
        <f t="shared" si="29"/>
        <v>0</v>
      </c>
      <c r="L200" s="4">
        <f t="shared" si="26"/>
        <v>0</v>
      </c>
      <c r="M200" s="4">
        <f>IFERROR(VLOOKUP(I200,FuelTypes!$A$1:$B$32,2,FALSE)*J200,0)</f>
        <v>0</v>
      </c>
      <c r="N200" s="4">
        <f t="shared" si="27"/>
        <v>0</v>
      </c>
      <c r="O200" s="4">
        <f t="shared" si="28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>IF(L200&gt;0, (G200*0.1)/N200,0)</f>
        <v>0</v>
      </c>
      <c r="S200" s="4">
        <f>IFERROR(H200/G200*L200,0)</f>
        <v>0</v>
      </c>
      <c r="T200" s="4" t="e">
        <f>G200 / (9.81 * F200)</f>
        <v>#DIV/0!</v>
      </c>
      <c r="U200" s="4" t="e">
        <f>M200/T200</f>
        <v>#DIV/0!</v>
      </c>
      <c r="W200" s="3">
        <f>IFERROR(VLOOKUP(I200,FuelTypes!$A$2:$G$40,5,FALSE)*M200,0)</f>
        <v>0</v>
      </c>
      <c r="Y200" s="3">
        <f t="shared" si="30"/>
        <v>0</v>
      </c>
      <c r="Z200" s="3" t="e">
        <f>X200/L200</f>
        <v>#DIV/0!</v>
      </c>
      <c r="AB200" s="3">
        <f>IFERROR(M200/(M200+K200), 0)</f>
        <v>0</v>
      </c>
      <c r="AC200" s="3">
        <f>IFERROR(M200/N200, 0)</f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25"/>
        <v>0</v>
      </c>
      <c r="K201" s="4">
        <f t="shared" si="29"/>
        <v>0</v>
      </c>
      <c r="L201" s="4">
        <f t="shared" si="26"/>
        <v>0</v>
      </c>
      <c r="M201" s="4">
        <f>IFERROR(VLOOKUP(I201,FuelTypes!$A$1:$B$32,2,FALSE)*J201,0)</f>
        <v>0</v>
      </c>
      <c r="N201" s="4">
        <f t="shared" si="27"/>
        <v>0</v>
      </c>
      <c r="O201" s="4">
        <f t="shared" si="28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>IF(L201&gt;0, (G201*0.1)/N201,0)</f>
        <v>0</v>
      </c>
      <c r="S201" s="4">
        <f>IFERROR(H201/G201*L201,0)</f>
        <v>0</v>
      </c>
      <c r="T201" s="4" t="e">
        <f>G201 / (9.81 * F201)</f>
        <v>#DIV/0!</v>
      </c>
      <c r="U201" s="4" t="e">
        <f>M201/T201</f>
        <v>#DIV/0!</v>
      </c>
      <c r="W201" s="3">
        <f>IFERROR(VLOOKUP(I201,FuelTypes!$A$2:$G$40,5,FALSE)*M201,0)</f>
        <v>0</v>
      </c>
      <c r="Y201" s="3">
        <f t="shared" si="30"/>
        <v>0</v>
      </c>
      <c r="Z201" s="3" t="e">
        <f>X201/L201</f>
        <v>#DIV/0!</v>
      </c>
      <c r="AB201" s="3">
        <f>IFERROR(M201/(M201+K201), 0)</f>
        <v>0</v>
      </c>
      <c r="AC201" s="3">
        <f>IFERROR(M201/N201, 0)</f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25"/>
        <v>0</v>
      </c>
      <c r="K202" s="4">
        <f t="shared" si="29"/>
        <v>0</v>
      </c>
      <c r="L202" s="4">
        <f t="shared" si="26"/>
        <v>0</v>
      </c>
      <c r="M202" s="4">
        <f>IFERROR(VLOOKUP(I202,FuelTypes!$A$1:$B$32,2,FALSE)*J202,0)</f>
        <v>0</v>
      </c>
      <c r="N202" s="4">
        <f t="shared" si="27"/>
        <v>0</v>
      </c>
      <c r="O202" s="4">
        <f t="shared" si="28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>IF(L202&gt;0, (G202*0.1)/N202,0)</f>
        <v>0</v>
      </c>
      <c r="S202" s="4">
        <f>IFERROR(H202/G202*L202,0)</f>
        <v>0</v>
      </c>
      <c r="T202" s="4" t="e">
        <f>G202 / (9.81 * F202)</f>
        <v>#DIV/0!</v>
      </c>
      <c r="U202" s="4" t="e">
        <f>M202/T202</f>
        <v>#DIV/0!</v>
      </c>
      <c r="W202" s="3">
        <f>IFERROR(VLOOKUP(I202,FuelTypes!$A$2:$G$40,5,FALSE)*M202,0)</f>
        <v>0</v>
      </c>
      <c r="Y202" s="3">
        <f t="shared" si="30"/>
        <v>0</v>
      </c>
      <c r="Z202" s="3" t="e">
        <f>X202/L202</f>
        <v>#DIV/0!</v>
      </c>
      <c r="AB202" s="3">
        <f>IFERROR(M202/(M202+K202), 0)</f>
        <v>0</v>
      </c>
      <c r="AC202" s="3">
        <f>IFERROR(M202/N202, 0)</f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25"/>
        <v>0</v>
      </c>
      <c r="K203" s="4">
        <f t="shared" si="29"/>
        <v>0</v>
      </c>
      <c r="L203" s="4">
        <f t="shared" si="26"/>
        <v>0</v>
      </c>
      <c r="M203" s="4">
        <f>IFERROR(VLOOKUP(I203,FuelTypes!$A$1:$B$32,2,FALSE)*J203,0)</f>
        <v>0</v>
      </c>
      <c r="N203" s="4">
        <f t="shared" si="27"/>
        <v>0</v>
      </c>
      <c r="O203" s="4">
        <f t="shared" si="28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>IF(L203&gt;0, (G203*0.1)/N203,0)</f>
        <v>0</v>
      </c>
      <c r="S203" s="4">
        <f>IFERROR(H203/G203*L203,0)</f>
        <v>0</v>
      </c>
      <c r="T203" s="4" t="e">
        <f>G203 / (9.81 * F203)</f>
        <v>#DIV/0!</v>
      </c>
      <c r="U203" s="4" t="e">
        <f>M203/T203</f>
        <v>#DIV/0!</v>
      </c>
      <c r="W203" s="3">
        <f>IFERROR(VLOOKUP(I203,FuelTypes!$A$2:$G$40,5,FALSE)*M203,0)</f>
        <v>0</v>
      </c>
      <c r="Y203" s="3">
        <f t="shared" si="30"/>
        <v>0</v>
      </c>
      <c r="Z203" s="3" t="e">
        <f>X203/L203</f>
        <v>#DIV/0!</v>
      </c>
      <c r="AB203" s="3">
        <f>IFERROR(M203/(M203+K203), 0)</f>
        <v>0</v>
      </c>
      <c r="AC203" s="3">
        <f>IFERROR(M203/N203, 0)</f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25"/>
        <v>0</v>
      </c>
      <c r="K204" s="4">
        <f t="shared" si="29"/>
        <v>0</v>
      </c>
      <c r="L204" s="4">
        <f t="shared" si="26"/>
        <v>0</v>
      </c>
      <c r="M204" s="4">
        <f>IFERROR(VLOOKUP(I204,FuelTypes!$A$1:$B$32,2,FALSE)*J204,0)</f>
        <v>0</v>
      </c>
      <c r="N204" s="4">
        <f t="shared" si="27"/>
        <v>0</v>
      </c>
      <c r="O204" s="4">
        <f t="shared" si="28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>IF(L204&gt;0, (G204*0.1)/N204,0)</f>
        <v>0</v>
      </c>
      <c r="S204" s="4">
        <f>IFERROR(H204/G204*L204,0)</f>
        <v>0</v>
      </c>
      <c r="T204" s="4" t="e">
        <f>G204 / (9.81 * F204)</f>
        <v>#DIV/0!</v>
      </c>
      <c r="U204" s="4" t="e">
        <f>M204/T204</f>
        <v>#DIV/0!</v>
      </c>
      <c r="W204" s="3">
        <f>IFERROR(VLOOKUP(I204,FuelTypes!$A$2:$G$40,5,FALSE)*M204,0)</f>
        <v>0</v>
      </c>
      <c r="Y204" s="3">
        <f t="shared" si="30"/>
        <v>0</v>
      </c>
      <c r="Z204" s="3" t="e">
        <f>X204/L204</f>
        <v>#DIV/0!</v>
      </c>
      <c r="AB204" s="3">
        <f>IFERROR(M204/(M204+K204), 0)</f>
        <v>0</v>
      </c>
      <c r="AC204" s="3">
        <f>IFERROR(M204/N204, 0)</f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25"/>
        <v>0</v>
      </c>
      <c r="K205" s="4">
        <f t="shared" si="29"/>
        <v>0</v>
      </c>
      <c r="L205" s="4">
        <f t="shared" si="26"/>
        <v>0</v>
      </c>
      <c r="M205" s="4">
        <f>IFERROR(VLOOKUP(I205,FuelTypes!$A$1:$B$32,2,FALSE)*J205,0)</f>
        <v>0</v>
      </c>
      <c r="N205" s="4">
        <f t="shared" si="27"/>
        <v>0</v>
      </c>
      <c r="O205" s="4">
        <f t="shared" si="28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>IF(L205&gt;0, (G205*0.1)/N205,0)</f>
        <v>0</v>
      </c>
      <c r="S205" s="4">
        <f>IFERROR(H205/G205*L205,0)</f>
        <v>0</v>
      </c>
      <c r="T205" s="4" t="e">
        <f>G205 / (9.81 * F205)</f>
        <v>#DIV/0!</v>
      </c>
      <c r="U205" s="4" t="e">
        <f>M205/T205</f>
        <v>#DIV/0!</v>
      </c>
      <c r="W205" s="3">
        <f>IFERROR(VLOOKUP(I205,FuelTypes!$A$2:$G$40,5,FALSE)*M205,0)</f>
        <v>0</v>
      </c>
      <c r="Y205" s="3">
        <f t="shared" si="30"/>
        <v>0</v>
      </c>
      <c r="Z205" s="3" t="e">
        <f>X205/L205</f>
        <v>#DIV/0!</v>
      </c>
      <c r="AB205" s="3">
        <f>IFERROR(M205/(M205+K205), 0)</f>
        <v>0</v>
      </c>
      <c r="AC205" s="3">
        <f>IFERROR(M205/N205, 0)</f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25"/>
        <v>0</v>
      </c>
      <c r="K206" s="4">
        <f t="shared" si="29"/>
        <v>0</v>
      </c>
      <c r="L206" s="4">
        <f t="shared" si="26"/>
        <v>0</v>
      </c>
      <c r="M206" s="4">
        <f>IFERROR(VLOOKUP(I206,FuelTypes!$A$1:$B$32,2,FALSE)*J206,0)</f>
        <v>0</v>
      </c>
      <c r="N206" s="4">
        <f t="shared" si="27"/>
        <v>0</v>
      </c>
      <c r="O206" s="4">
        <f t="shared" si="28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>IF(L206&gt;0, (G206*0.1)/N206,0)</f>
        <v>0</v>
      </c>
      <c r="S206" s="4">
        <f>IFERROR(H206/G206*L206,0)</f>
        <v>0</v>
      </c>
      <c r="T206" s="4" t="e">
        <f>G206 / (9.81 * F206)</f>
        <v>#DIV/0!</v>
      </c>
      <c r="U206" s="4" t="e">
        <f>M206/T206</f>
        <v>#DIV/0!</v>
      </c>
      <c r="W206" s="3">
        <f>IFERROR(VLOOKUP(I206,FuelTypes!$A$2:$G$40,5,FALSE)*M206,0)</f>
        <v>0</v>
      </c>
      <c r="Y206" s="3">
        <f t="shared" si="30"/>
        <v>0</v>
      </c>
      <c r="Z206" s="3" t="e">
        <f>X206/L206</f>
        <v>#DIV/0!</v>
      </c>
      <c r="AB206" s="3">
        <f>IFERROR(M206/(M206+K206), 0)</f>
        <v>0</v>
      </c>
      <c r="AC206" s="3">
        <f>IFERROR(M206/N206, 0)</f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25"/>
        <v>0</v>
      </c>
      <c r="K207" s="4">
        <f t="shared" si="29"/>
        <v>0</v>
      </c>
      <c r="L207" s="4">
        <f t="shared" si="26"/>
        <v>0</v>
      </c>
      <c r="M207" s="4">
        <f>IFERROR(VLOOKUP(I207,FuelTypes!$A$1:$B$32,2,FALSE)*J207,0)</f>
        <v>0</v>
      </c>
      <c r="N207" s="4">
        <f t="shared" si="27"/>
        <v>0</v>
      </c>
      <c r="O207" s="4">
        <f t="shared" si="28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>IF(L207&gt;0, (G207*0.1)/N207,0)</f>
        <v>0</v>
      </c>
      <c r="S207" s="4">
        <f>IFERROR(H207/G207*L207,0)</f>
        <v>0</v>
      </c>
      <c r="T207" s="4" t="e">
        <f>G207 / (9.81 * F207)</f>
        <v>#DIV/0!</v>
      </c>
      <c r="U207" s="4" t="e">
        <f>M207/T207</f>
        <v>#DIV/0!</v>
      </c>
      <c r="W207" s="3">
        <f>IFERROR(VLOOKUP(I207,FuelTypes!$A$2:$G$40,5,FALSE)*M207,0)</f>
        <v>0</v>
      </c>
      <c r="Y207" s="3">
        <f t="shared" si="30"/>
        <v>0</v>
      </c>
      <c r="Z207" s="3" t="e">
        <f>X207/L207</f>
        <v>#DIV/0!</v>
      </c>
      <c r="AB207" s="3">
        <f>IFERROR(M207/(M207+K207), 0)</f>
        <v>0</v>
      </c>
      <c r="AC207" s="3">
        <f>IFERROR(M207/N207, 0)</f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25"/>
        <v>0</v>
      </c>
      <c r="K208" s="4">
        <f t="shared" si="29"/>
        <v>0</v>
      </c>
      <c r="L208" s="4">
        <f t="shared" si="26"/>
        <v>0</v>
      </c>
      <c r="M208" s="4">
        <f>IFERROR(VLOOKUP(I208,FuelTypes!$A$1:$B$32,2,FALSE)*J208,0)</f>
        <v>0</v>
      </c>
      <c r="N208" s="4">
        <f t="shared" si="27"/>
        <v>0</v>
      </c>
      <c r="O208" s="4">
        <f t="shared" si="28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>IF(L208&gt;0, (G208*0.1)/N208,0)</f>
        <v>0</v>
      </c>
      <c r="S208" s="4">
        <f>IFERROR(H208/G208*L208,0)</f>
        <v>0</v>
      </c>
      <c r="T208" s="4" t="e">
        <f>G208 / (9.81 * F208)</f>
        <v>#DIV/0!</v>
      </c>
      <c r="U208" s="4" t="e">
        <f>M208/T208</f>
        <v>#DIV/0!</v>
      </c>
      <c r="W208" s="3">
        <f>IFERROR(VLOOKUP(I208,FuelTypes!$A$2:$G$40,5,FALSE)*M208,0)</f>
        <v>0</v>
      </c>
      <c r="Y208" s="3">
        <f t="shared" si="30"/>
        <v>0</v>
      </c>
      <c r="Z208" s="3" t="e">
        <f>X208/L208</f>
        <v>#DIV/0!</v>
      </c>
      <c r="AB208" s="3">
        <f>IFERROR(M208/(M208+K208), 0)</f>
        <v>0</v>
      </c>
      <c r="AC208" s="3">
        <f>IFERROR(M208/N208, 0)</f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25"/>
        <v>0</v>
      </c>
      <c r="K209" s="4">
        <f t="shared" si="29"/>
        <v>0</v>
      </c>
      <c r="L209" s="4">
        <f t="shared" si="26"/>
        <v>0</v>
      </c>
      <c r="M209" s="4">
        <f>IFERROR(VLOOKUP(I209,FuelTypes!$A$1:$B$32,2,FALSE)*J209,0)</f>
        <v>0</v>
      </c>
      <c r="N209" s="4">
        <f t="shared" si="27"/>
        <v>0</v>
      </c>
      <c r="O209" s="4">
        <f t="shared" si="28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>IF(L209&gt;0, (G209*0.1)/N209,0)</f>
        <v>0</v>
      </c>
      <c r="S209" s="4">
        <f>IFERROR(H209/G209*L209,0)</f>
        <v>0</v>
      </c>
      <c r="T209" s="4" t="e">
        <f>G209 / (9.81 * F209)</f>
        <v>#DIV/0!</v>
      </c>
      <c r="U209" s="4" t="e">
        <f>M209/T209</f>
        <v>#DIV/0!</v>
      </c>
      <c r="W209" s="3">
        <f>IFERROR(VLOOKUP(I209,FuelTypes!$A$2:$G$40,5,FALSE)*M209,0)</f>
        <v>0</v>
      </c>
      <c r="Y209" s="3">
        <f t="shared" si="30"/>
        <v>0</v>
      </c>
      <c r="Z209" s="3" t="e">
        <f>X209/L209</f>
        <v>#DIV/0!</v>
      </c>
      <c r="AB209" s="3">
        <f>IFERROR(M209/(M209+K209), 0)</f>
        <v>0</v>
      </c>
      <c r="AC209" s="3">
        <f>IFERROR(M209/N209, 0)</f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25"/>
        <v>0</v>
      </c>
      <c r="K210" s="4">
        <f t="shared" si="29"/>
        <v>0</v>
      </c>
      <c r="L210" s="4">
        <f t="shared" si="26"/>
        <v>0</v>
      </c>
      <c r="M210" s="4">
        <f>IFERROR(VLOOKUP(I210,FuelTypes!$A$1:$B$32,2,FALSE)*J210,0)</f>
        <v>0</v>
      </c>
      <c r="N210" s="4">
        <f t="shared" si="27"/>
        <v>0</v>
      </c>
      <c r="O210" s="4">
        <f t="shared" si="28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>IF(L210&gt;0, (G210*0.1)/N210,0)</f>
        <v>0</v>
      </c>
      <c r="S210" s="4">
        <f>IFERROR(H210/G210*L210,0)</f>
        <v>0</v>
      </c>
      <c r="T210" s="4" t="e">
        <f>G210 / (9.81 * F210)</f>
        <v>#DIV/0!</v>
      </c>
      <c r="U210" s="4" t="e">
        <f>M210/T210</f>
        <v>#DIV/0!</v>
      </c>
      <c r="W210" s="3">
        <f>IFERROR(VLOOKUP(I210,FuelTypes!$A$2:$G$40,5,FALSE)*M210,0)</f>
        <v>0</v>
      </c>
      <c r="Y210" s="3">
        <f t="shared" si="30"/>
        <v>0</v>
      </c>
      <c r="Z210" s="3" t="e">
        <f>X210/L210</f>
        <v>#DIV/0!</v>
      </c>
      <c r="AB210" s="3">
        <f>IFERROR(M210/(M210+K210), 0)</f>
        <v>0</v>
      </c>
      <c r="AC210" s="3">
        <f>IFERROR(M210/N210, 0)</f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25"/>
        <v>0</v>
      </c>
      <c r="K211" s="4">
        <f t="shared" si="29"/>
        <v>0</v>
      </c>
      <c r="L211" s="4">
        <f t="shared" si="26"/>
        <v>0</v>
      </c>
      <c r="M211" s="4">
        <f>IFERROR(VLOOKUP(I211,FuelTypes!$A$1:$B$32,2,FALSE)*J211,0)</f>
        <v>0</v>
      </c>
      <c r="N211" s="4">
        <f t="shared" si="27"/>
        <v>0</v>
      </c>
      <c r="O211" s="4">
        <f t="shared" si="28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>IF(L211&gt;0, (G211*0.1)/N211,0)</f>
        <v>0</v>
      </c>
      <c r="S211" s="4">
        <f>IFERROR(H211/G211*L211,0)</f>
        <v>0</v>
      </c>
      <c r="T211" s="4" t="e">
        <f>G211 / (9.81 * F211)</f>
        <v>#DIV/0!</v>
      </c>
      <c r="U211" s="4" t="e">
        <f>M211/T211</f>
        <v>#DIV/0!</v>
      </c>
      <c r="W211" s="3">
        <f>IFERROR(VLOOKUP(I211,FuelTypes!$A$2:$G$40,5,FALSE)*M211,0)</f>
        <v>0</v>
      </c>
      <c r="Y211" s="3">
        <f t="shared" si="30"/>
        <v>0</v>
      </c>
      <c r="Z211" s="3" t="e">
        <f>X211/L211</f>
        <v>#DIV/0!</v>
      </c>
      <c r="AB211" s="3">
        <f>IFERROR(M211/(M211+K211), 0)</f>
        <v>0</v>
      </c>
      <c r="AC211" s="3">
        <f>IFERROR(M211/N211, 0)</f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25"/>
        <v>0</v>
      </c>
      <c r="K212" s="4">
        <f t="shared" si="29"/>
        <v>0</v>
      </c>
      <c r="L212" s="4">
        <f t="shared" si="26"/>
        <v>0</v>
      </c>
      <c r="M212" s="4">
        <f>IFERROR(VLOOKUP(I212,FuelTypes!$A$1:$B$32,2,FALSE)*J212,0)</f>
        <v>0</v>
      </c>
      <c r="N212" s="4">
        <f t="shared" si="27"/>
        <v>0</v>
      </c>
      <c r="O212" s="4">
        <f t="shared" si="28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>IF(L212&gt;0, (G212*0.1)/N212,0)</f>
        <v>0</v>
      </c>
      <c r="S212" s="4">
        <f>IFERROR(H212/G212*L212,0)</f>
        <v>0</v>
      </c>
      <c r="T212" s="4" t="e">
        <f>G212 / (9.81 * F212)</f>
        <v>#DIV/0!</v>
      </c>
      <c r="U212" s="4" t="e">
        <f>M212/T212</f>
        <v>#DIV/0!</v>
      </c>
      <c r="W212" s="3">
        <f>IFERROR(VLOOKUP(I212,FuelTypes!$A$2:$G$40,5,FALSE)*M212,0)</f>
        <v>0</v>
      </c>
      <c r="Y212" s="3">
        <f t="shared" si="30"/>
        <v>0</v>
      </c>
      <c r="Z212" s="3" t="e">
        <f>X212/L212</f>
        <v>#DIV/0!</v>
      </c>
      <c r="AB212" s="3">
        <f>IFERROR(M212/(M212+K212), 0)</f>
        <v>0</v>
      </c>
      <c r="AC212" s="3">
        <f>IFERROR(M212/N212, 0)</f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25"/>
        <v>0</v>
      </c>
      <c r="K213" s="4">
        <f t="shared" si="29"/>
        <v>0</v>
      </c>
      <c r="L213" s="4">
        <f t="shared" si="26"/>
        <v>0</v>
      </c>
      <c r="M213" s="4">
        <f>IFERROR(VLOOKUP(I213,FuelTypes!$A$1:$B$32,2,FALSE)*J213,0)</f>
        <v>0</v>
      </c>
      <c r="N213" s="4">
        <f t="shared" si="27"/>
        <v>0</v>
      </c>
      <c r="O213" s="4">
        <f t="shared" si="28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>IF(L213&gt;0, (G213*0.1)/N213,0)</f>
        <v>0</v>
      </c>
      <c r="S213" s="4">
        <f>IFERROR(H213/G213*L213,0)</f>
        <v>0</v>
      </c>
      <c r="T213" s="4" t="e">
        <f>G213 / (9.81 * F213)</f>
        <v>#DIV/0!</v>
      </c>
      <c r="U213" s="4" t="e">
        <f>M213/T213</f>
        <v>#DIV/0!</v>
      </c>
      <c r="W213" s="3">
        <f>IFERROR(VLOOKUP(I213,FuelTypes!$A$2:$G$40,5,FALSE)*M213,0)</f>
        <v>0</v>
      </c>
      <c r="Y213" s="3">
        <f t="shared" si="30"/>
        <v>0</v>
      </c>
      <c r="Z213" s="3" t="e">
        <f>X213/L213</f>
        <v>#DIV/0!</v>
      </c>
      <c r="AB213" s="3">
        <f>IFERROR(M213/(M213+K213), 0)</f>
        <v>0</v>
      </c>
      <c r="AC213" s="3">
        <f>IFERROR(M213/N213, 0)</f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25"/>
        <v>0</v>
      </c>
      <c r="K214" s="4">
        <f t="shared" si="29"/>
        <v>0</v>
      </c>
      <c r="L214" s="4">
        <f t="shared" si="26"/>
        <v>0</v>
      </c>
      <c r="M214" s="4">
        <f>IFERROR(VLOOKUP(I214,FuelTypes!$A$1:$B$32,2,FALSE)*J214,0)</f>
        <v>0</v>
      </c>
      <c r="N214" s="4">
        <f t="shared" si="27"/>
        <v>0</v>
      </c>
      <c r="O214" s="4">
        <f t="shared" si="28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>IF(L214&gt;0, (G214*0.1)/N214,0)</f>
        <v>0</v>
      </c>
      <c r="S214" s="4">
        <f>IFERROR(H214/G214*L214,0)</f>
        <v>0</v>
      </c>
      <c r="T214" s="4" t="e">
        <f>G214 / (9.81 * F214)</f>
        <v>#DIV/0!</v>
      </c>
      <c r="U214" s="4" t="e">
        <f>M214/T214</f>
        <v>#DIV/0!</v>
      </c>
      <c r="W214" s="3">
        <f>IFERROR(VLOOKUP(I214,FuelTypes!$A$2:$G$40,5,FALSE)*M214,0)</f>
        <v>0</v>
      </c>
      <c r="Y214" s="3">
        <f t="shared" si="30"/>
        <v>0</v>
      </c>
      <c r="Z214" s="3" t="e">
        <f>X214/L214</f>
        <v>#DIV/0!</v>
      </c>
      <c r="AB214" s="3">
        <f>IFERROR(M214/(M214+K214), 0)</f>
        <v>0</v>
      </c>
      <c r="AC214" s="3">
        <f>IFERROR(M214/N214, 0)</f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31">C215 - (D215*C215)</f>
        <v>0</v>
      </c>
      <c r="K215" s="4">
        <f t="shared" si="29"/>
        <v>0</v>
      </c>
      <c r="L215" s="4">
        <f t="shared" ref="L215:L278" si="32">K215+B215</f>
        <v>0</v>
      </c>
      <c r="M215" s="4">
        <f>IFERROR(VLOOKUP(I215,FuelTypes!$A$1:$B$32,2,FALSE)*J215,0)</f>
        <v>0</v>
      </c>
      <c r="N215" s="4">
        <f t="shared" ref="N215:N278" si="33">L215+M215</f>
        <v>0</v>
      </c>
      <c r="O215" s="4">
        <f t="shared" ref="O215:O278" si="34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>IF(L215&gt;0, (G215*0.1)/N215,0)</f>
        <v>0</v>
      </c>
      <c r="S215" s="4">
        <f>IFERROR(H215/G215*L215,0)</f>
        <v>0</v>
      </c>
      <c r="T215" s="4" t="e">
        <f>G215 / (9.81 * F215)</f>
        <v>#DIV/0!</v>
      </c>
      <c r="U215" s="4" t="e">
        <f>M215/T215</f>
        <v>#DIV/0!</v>
      </c>
      <c r="W215" s="3">
        <f>IFERROR(VLOOKUP(I215,FuelTypes!$A$2:$G$40,5,FALSE)*M215,0)</f>
        <v>0</v>
      </c>
      <c r="Y215" s="3">
        <f t="shared" si="30"/>
        <v>0</v>
      </c>
      <c r="Z215" s="3" t="e">
        <f>X215/L215</f>
        <v>#DIV/0!</v>
      </c>
      <c r="AB215" s="3">
        <f>IFERROR(M215/(M215+K215), 0)</f>
        <v>0</v>
      </c>
      <c r="AC215" s="3">
        <f>IFERROR(M215/N215, 0)</f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31"/>
        <v>0</v>
      </c>
      <c r="K216" s="4">
        <f t="shared" si="29"/>
        <v>0</v>
      </c>
      <c r="L216" s="4">
        <f t="shared" si="32"/>
        <v>0</v>
      </c>
      <c r="M216" s="4">
        <f>IFERROR(VLOOKUP(I216,FuelTypes!$A$1:$B$32,2,FALSE)*J216,0)</f>
        <v>0</v>
      </c>
      <c r="N216" s="4">
        <f t="shared" si="33"/>
        <v>0</v>
      </c>
      <c r="O216" s="4">
        <f t="shared" si="34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>IF(L216&gt;0, (G216*0.1)/N216,0)</f>
        <v>0</v>
      </c>
      <c r="S216" s="4">
        <f>IFERROR(H216/G216*L216,0)</f>
        <v>0</v>
      </c>
      <c r="T216" s="4" t="e">
        <f>G216 / (9.81 * F216)</f>
        <v>#DIV/0!</v>
      </c>
      <c r="U216" s="4" t="e">
        <f>M216/T216</f>
        <v>#DIV/0!</v>
      </c>
      <c r="W216" s="3">
        <f>IFERROR(VLOOKUP(I216,FuelTypes!$A$2:$G$40,5,FALSE)*M216,0)</f>
        <v>0</v>
      </c>
      <c r="Y216" s="3">
        <f t="shared" si="30"/>
        <v>0</v>
      </c>
      <c r="Z216" s="3" t="e">
        <f>X216/L216</f>
        <v>#DIV/0!</v>
      </c>
      <c r="AB216" s="3">
        <f>IFERROR(M216/(M216+K216), 0)</f>
        <v>0</v>
      </c>
      <c r="AC216" s="3">
        <f>IFERROR(M216/N216, 0)</f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31"/>
        <v>0</v>
      </c>
      <c r="K217" s="4">
        <f t="shared" si="29"/>
        <v>0</v>
      </c>
      <c r="L217" s="4">
        <f t="shared" si="32"/>
        <v>0</v>
      </c>
      <c r="M217" s="4">
        <f>IFERROR(VLOOKUP(I217,FuelTypes!$A$1:$B$32,2,FALSE)*J217,0)</f>
        <v>0</v>
      </c>
      <c r="N217" s="4">
        <f t="shared" si="33"/>
        <v>0</v>
      </c>
      <c r="O217" s="4">
        <f t="shared" si="34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>IF(L217&gt;0, (G217*0.1)/N217,0)</f>
        <v>0</v>
      </c>
      <c r="S217" s="4">
        <f>IFERROR(H217/G217*L217,0)</f>
        <v>0</v>
      </c>
      <c r="T217" s="4" t="e">
        <f>G217 / (9.81 * F217)</f>
        <v>#DIV/0!</v>
      </c>
      <c r="U217" s="4" t="e">
        <f>M217/T217</f>
        <v>#DIV/0!</v>
      </c>
      <c r="W217" s="3">
        <f>IFERROR(VLOOKUP(I217,FuelTypes!$A$2:$G$40,5,FALSE)*M217,0)</f>
        <v>0</v>
      </c>
      <c r="Y217" s="3">
        <f t="shared" si="30"/>
        <v>0</v>
      </c>
      <c r="Z217" s="3" t="e">
        <f>X217/L217</f>
        <v>#DIV/0!</v>
      </c>
      <c r="AB217" s="3">
        <f>IFERROR(M217/(M217+K217), 0)</f>
        <v>0</v>
      </c>
      <c r="AC217" s="3">
        <f>IFERROR(M217/N217, 0)</f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31"/>
        <v>0</v>
      </c>
      <c r="K218" s="4">
        <f t="shared" si="29"/>
        <v>0</v>
      </c>
      <c r="L218" s="4">
        <f t="shared" si="32"/>
        <v>0</v>
      </c>
      <c r="M218" s="4">
        <f>IFERROR(VLOOKUP(I218,FuelTypes!$A$1:$B$32,2,FALSE)*J218,0)</f>
        <v>0</v>
      </c>
      <c r="N218" s="4">
        <f t="shared" si="33"/>
        <v>0</v>
      </c>
      <c r="O218" s="4">
        <f t="shared" si="34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>IF(L218&gt;0, (G218*0.1)/N218,0)</f>
        <v>0</v>
      </c>
      <c r="S218" s="4">
        <f>IFERROR(H218/G218*L218,0)</f>
        <v>0</v>
      </c>
      <c r="T218" s="4" t="e">
        <f>G218 / (9.81 * F218)</f>
        <v>#DIV/0!</v>
      </c>
      <c r="U218" s="4" t="e">
        <f>M218/T218</f>
        <v>#DIV/0!</v>
      </c>
      <c r="W218" s="3">
        <f>IFERROR(VLOOKUP(I218,FuelTypes!$A$2:$G$40,5,FALSE)*M218,0)</f>
        <v>0</v>
      </c>
      <c r="Y218" s="3">
        <f t="shared" si="30"/>
        <v>0</v>
      </c>
      <c r="Z218" s="3" t="e">
        <f>X218/L218</f>
        <v>#DIV/0!</v>
      </c>
      <c r="AB218" s="3">
        <f>IFERROR(M218/(M218+K218), 0)</f>
        <v>0</v>
      </c>
      <c r="AC218" s="3">
        <f>IFERROR(M218/N218, 0)</f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31"/>
        <v>0</v>
      </c>
      <c r="K219" s="4">
        <f t="shared" si="29"/>
        <v>0</v>
      </c>
      <c r="L219" s="4">
        <f t="shared" si="32"/>
        <v>0</v>
      </c>
      <c r="M219" s="4">
        <f>IFERROR(VLOOKUP(I219,FuelTypes!$A$1:$B$32,2,FALSE)*J219,0)</f>
        <v>0</v>
      </c>
      <c r="N219" s="4">
        <f t="shared" si="33"/>
        <v>0</v>
      </c>
      <c r="O219" s="4">
        <f t="shared" si="34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>IF(L219&gt;0, (G219*0.1)/N219,0)</f>
        <v>0</v>
      </c>
      <c r="S219" s="4">
        <f>IFERROR(H219/G219*L219,0)</f>
        <v>0</v>
      </c>
      <c r="T219" s="4" t="e">
        <f>G219 / (9.81 * F219)</f>
        <v>#DIV/0!</v>
      </c>
      <c r="U219" s="4" t="e">
        <f>M219/T219</f>
        <v>#DIV/0!</v>
      </c>
      <c r="W219" s="3">
        <f>IFERROR(VLOOKUP(I219,FuelTypes!$A$2:$G$40,5,FALSE)*M219,0)</f>
        <v>0</v>
      </c>
      <c r="Y219" s="3">
        <f t="shared" si="30"/>
        <v>0</v>
      </c>
      <c r="Z219" s="3" t="e">
        <f>X219/L219</f>
        <v>#DIV/0!</v>
      </c>
      <c r="AB219" s="3">
        <f>IFERROR(M219/(M219+K219), 0)</f>
        <v>0</v>
      </c>
      <c r="AC219" s="3">
        <f>IFERROR(M219/N219, 0)</f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31"/>
        <v>0</v>
      </c>
      <c r="K220" s="4">
        <f t="shared" si="29"/>
        <v>0</v>
      </c>
      <c r="L220" s="4">
        <f t="shared" si="32"/>
        <v>0</v>
      </c>
      <c r="M220" s="4">
        <f>IFERROR(VLOOKUP(I220,FuelTypes!$A$1:$B$32,2,FALSE)*J220,0)</f>
        <v>0</v>
      </c>
      <c r="N220" s="4">
        <f t="shared" si="33"/>
        <v>0</v>
      </c>
      <c r="O220" s="4">
        <f t="shared" si="34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>IF(L220&gt;0, (G220*0.1)/N220,0)</f>
        <v>0</v>
      </c>
      <c r="S220" s="4">
        <f>IFERROR(H220/G220*L220,0)</f>
        <v>0</v>
      </c>
      <c r="T220" s="4" t="e">
        <f>G220 / (9.81 * F220)</f>
        <v>#DIV/0!</v>
      </c>
      <c r="U220" s="4" t="e">
        <f>M220/T220</f>
        <v>#DIV/0!</v>
      </c>
      <c r="W220" s="3">
        <f>IFERROR(VLOOKUP(I220,FuelTypes!$A$2:$G$40,5,FALSE)*M220,0)</f>
        <v>0</v>
      </c>
      <c r="Y220" s="3">
        <f t="shared" si="30"/>
        <v>0</v>
      </c>
      <c r="Z220" s="3" t="e">
        <f>X220/L220</f>
        <v>#DIV/0!</v>
      </c>
      <c r="AB220" s="3">
        <f>IFERROR(M220/(M220+K220), 0)</f>
        <v>0</v>
      </c>
      <c r="AC220" s="3">
        <f>IFERROR(M220/N220, 0)</f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31"/>
        <v>0</v>
      </c>
      <c r="K221" s="4">
        <f t="shared" si="29"/>
        <v>0</v>
      </c>
      <c r="L221" s="4">
        <f t="shared" si="32"/>
        <v>0</v>
      </c>
      <c r="M221" s="4">
        <f>IFERROR(VLOOKUP(I221,FuelTypes!$A$1:$B$32,2,FALSE)*J221,0)</f>
        <v>0</v>
      </c>
      <c r="N221" s="4">
        <f t="shared" si="33"/>
        <v>0</v>
      </c>
      <c r="O221" s="4">
        <f t="shared" si="34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>IF(L221&gt;0, (G221*0.1)/N221,0)</f>
        <v>0</v>
      </c>
      <c r="S221" s="4">
        <f>IFERROR(H221/G221*L221,0)</f>
        <v>0</v>
      </c>
      <c r="T221" s="4" t="e">
        <f>G221 / (9.81 * F221)</f>
        <v>#DIV/0!</v>
      </c>
      <c r="U221" s="4" t="e">
        <f>M221/T221</f>
        <v>#DIV/0!</v>
      </c>
      <c r="W221" s="3">
        <f>IFERROR(VLOOKUP(I221,FuelTypes!$A$2:$G$40,5,FALSE)*M221,0)</f>
        <v>0</v>
      </c>
      <c r="Y221" s="3">
        <f t="shared" si="30"/>
        <v>0</v>
      </c>
      <c r="Z221" s="3" t="e">
        <f>X221/L221</f>
        <v>#DIV/0!</v>
      </c>
      <c r="AB221" s="3">
        <f>IFERROR(M221/(M221+K221), 0)</f>
        <v>0</v>
      </c>
      <c r="AC221" s="3">
        <f>IFERROR(M221/N221, 0)</f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31"/>
        <v>0</v>
      </c>
      <c r="K222" s="4">
        <f t="shared" si="29"/>
        <v>0</v>
      </c>
      <c r="L222" s="4">
        <f t="shared" si="32"/>
        <v>0</v>
      </c>
      <c r="M222" s="4">
        <f>IFERROR(VLOOKUP(I222,FuelTypes!$A$1:$B$32,2,FALSE)*J222,0)</f>
        <v>0</v>
      </c>
      <c r="N222" s="4">
        <f t="shared" si="33"/>
        <v>0</v>
      </c>
      <c r="O222" s="4">
        <f t="shared" si="34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>IF(L222&gt;0, (G222*0.1)/N222,0)</f>
        <v>0</v>
      </c>
      <c r="S222" s="4">
        <f>IFERROR(H222/G222*L222,0)</f>
        <v>0</v>
      </c>
      <c r="T222" s="4" t="e">
        <f>G222 / (9.81 * F222)</f>
        <v>#DIV/0!</v>
      </c>
      <c r="U222" s="4" t="e">
        <f>M222/T222</f>
        <v>#DIV/0!</v>
      </c>
      <c r="W222" s="3">
        <f>IFERROR(VLOOKUP(I222,FuelTypes!$A$2:$G$40,5,FALSE)*M222,0)</f>
        <v>0</v>
      </c>
      <c r="Y222" s="3">
        <f t="shared" si="30"/>
        <v>0</v>
      </c>
      <c r="Z222" s="3" t="e">
        <f>X222/L222</f>
        <v>#DIV/0!</v>
      </c>
      <c r="AB222" s="3">
        <f>IFERROR(M222/(M222+K222), 0)</f>
        <v>0</v>
      </c>
      <c r="AC222" s="3">
        <f>IFERROR(M222/N222, 0)</f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31"/>
        <v>0</v>
      </c>
      <c r="K223" s="4">
        <f t="shared" si="29"/>
        <v>0</v>
      </c>
      <c r="L223" s="4">
        <f t="shared" si="32"/>
        <v>0</v>
      </c>
      <c r="M223" s="4">
        <f>IFERROR(VLOOKUP(I223,FuelTypes!$A$1:$B$32,2,FALSE)*J223,0)</f>
        <v>0</v>
      </c>
      <c r="N223" s="4">
        <f t="shared" si="33"/>
        <v>0</v>
      </c>
      <c r="O223" s="4">
        <f t="shared" si="34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>IF(L223&gt;0, (G223*0.1)/N223,0)</f>
        <v>0</v>
      </c>
      <c r="S223" s="4">
        <f>IFERROR(H223/G223*L223,0)</f>
        <v>0</v>
      </c>
      <c r="T223" s="4" t="e">
        <f>G223 / (9.81 * F223)</f>
        <v>#DIV/0!</v>
      </c>
      <c r="U223" s="4" t="e">
        <f>M223/T223</f>
        <v>#DIV/0!</v>
      </c>
      <c r="W223" s="3">
        <f>IFERROR(VLOOKUP(I223,FuelTypes!$A$2:$G$40,5,FALSE)*M223,0)</f>
        <v>0</v>
      </c>
      <c r="Y223" s="3">
        <f t="shared" si="30"/>
        <v>0</v>
      </c>
      <c r="Z223" s="3" t="e">
        <f>X223/L223</f>
        <v>#DIV/0!</v>
      </c>
      <c r="AB223" s="3">
        <f>IFERROR(M223/(M223+K223), 0)</f>
        <v>0</v>
      </c>
      <c r="AC223" s="3">
        <f>IFERROR(M223/N223, 0)</f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31"/>
        <v>0</v>
      </c>
      <c r="K224" s="4">
        <f t="shared" si="29"/>
        <v>0</v>
      </c>
      <c r="L224" s="4">
        <f t="shared" si="32"/>
        <v>0</v>
      </c>
      <c r="M224" s="4">
        <f>IFERROR(VLOOKUP(I224,FuelTypes!$A$1:$B$32,2,FALSE)*J224,0)</f>
        <v>0</v>
      </c>
      <c r="N224" s="4">
        <f t="shared" si="33"/>
        <v>0</v>
      </c>
      <c r="O224" s="4">
        <f t="shared" si="34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>IF(L224&gt;0, (G224*0.1)/N224,0)</f>
        <v>0</v>
      </c>
      <c r="S224" s="4">
        <f>IFERROR(H224/G224*L224,0)</f>
        <v>0</v>
      </c>
      <c r="T224" s="4" t="e">
        <f>G224 / (9.81 * F224)</f>
        <v>#DIV/0!</v>
      </c>
      <c r="U224" s="4" t="e">
        <f>M224/T224</f>
        <v>#DIV/0!</v>
      </c>
      <c r="W224" s="3">
        <f>IFERROR(VLOOKUP(I224,FuelTypes!$A$2:$G$40,5,FALSE)*M224,0)</f>
        <v>0</v>
      </c>
      <c r="Y224" s="3">
        <f t="shared" si="30"/>
        <v>0</v>
      </c>
      <c r="Z224" s="3" t="e">
        <f>X224/L224</f>
        <v>#DIV/0!</v>
      </c>
      <c r="AB224" s="3">
        <f>IFERROR(M224/(M224+K224), 0)</f>
        <v>0</v>
      </c>
      <c r="AC224" s="3">
        <f>IFERROR(M224/N224, 0)</f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31"/>
        <v>0</v>
      </c>
      <c r="K225" s="4">
        <f t="shared" si="29"/>
        <v>0</v>
      </c>
      <c r="L225" s="4">
        <f t="shared" si="32"/>
        <v>0</v>
      </c>
      <c r="M225" s="4">
        <f>IFERROR(VLOOKUP(I225,FuelTypes!$A$1:$B$32,2,FALSE)*J225,0)</f>
        <v>0</v>
      </c>
      <c r="N225" s="4">
        <f t="shared" si="33"/>
        <v>0</v>
      </c>
      <c r="O225" s="4">
        <f t="shared" si="34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>IF(L225&gt;0, (G225*0.1)/N225,0)</f>
        <v>0</v>
      </c>
      <c r="S225" s="4">
        <f>IFERROR(H225/G225*L225,0)</f>
        <v>0</v>
      </c>
      <c r="T225" s="4" t="e">
        <f>G225 / (9.81 * F225)</f>
        <v>#DIV/0!</v>
      </c>
      <c r="U225" s="4" t="e">
        <f>M225/T225</f>
        <v>#DIV/0!</v>
      </c>
      <c r="W225" s="3">
        <f>IFERROR(VLOOKUP(I225,FuelTypes!$A$2:$G$40,5,FALSE)*M225,0)</f>
        <v>0</v>
      </c>
      <c r="Y225" s="3">
        <f t="shared" si="30"/>
        <v>0</v>
      </c>
      <c r="Z225" s="3" t="e">
        <f>X225/L225</f>
        <v>#DIV/0!</v>
      </c>
      <c r="AB225" s="3">
        <f>IFERROR(M225/(M225+K225), 0)</f>
        <v>0</v>
      </c>
      <c r="AC225" s="3">
        <f>IFERROR(M225/N225, 0)</f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31"/>
        <v>0</v>
      </c>
      <c r="K226" s="4">
        <f t="shared" si="29"/>
        <v>0</v>
      </c>
      <c r="L226" s="4">
        <f t="shared" si="32"/>
        <v>0</v>
      </c>
      <c r="M226" s="4">
        <f>IFERROR(VLOOKUP(I226,FuelTypes!$A$1:$B$32,2,FALSE)*J226,0)</f>
        <v>0</v>
      </c>
      <c r="N226" s="4">
        <f t="shared" si="33"/>
        <v>0</v>
      </c>
      <c r="O226" s="4">
        <f t="shared" si="34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>IF(L226&gt;0, (G226*0.1)/N226,0)</f>
        <v>0</v>
      </c>
      <c r="S226" s="4">
        <f>IFERROR(H226/G226*L226,0)</f>
        <v>0</v>
      </c>
      <c r="T226" s="4" t="e">
        <f>G226 / (9.81 * F226)</f>
        <v>#DIV/0!</v>
      </c>
      <c r="U226" s="4" t="e">
        <f>M226/T226</f>
        <v>#DIV/0!</v>
      </c>
      <c r="W226" s="3">
        <f>IFERROR(VLOOKUP(I226,FuelTypes!$A$2:$G$40,5,FALSE)*M226,0)</f>
        <v>0</v>
      </c>
      <c r="Y226" s="3">
        <f t="shared" si="30"/>
        <v>0</v>
      </c>
      <c r="Z226" s="3" t="e">
        <f>X226/L226</f>
        <v>#DIV/0!</v>
      </c>
      <c r="AB226" s="3">
        <f>IFERROR(M226/(M226+K226), 0)</f>
        <v>0</v>
      </c>
      <c r="AC226" s="3">
        <f>IFERROR(M226/N226, 0)</f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31"/>
        <v>0</v>
      </c>
      <c r="K227" s="4">
        <f t="shared" si="29"/>
        <v>0</v>
      </c>
      <c r="L227" s="4">
        <f t="shared" si="32"/>
        <v>0</v>
      </c>
      <c r="M227" s="4">
        <f>IFERROR(VLOOKUP(I227,FuelTypes!$A$1:$B$32,2,FALSE)*J227,0)</f>
        <v>0</v>
      </c>
      <c r="N227" s="4">
        <f t="shared" si="33"/>
        <v>0</v>
      </c>
      <c r="O227" s="4">
        <f t="shared" si="34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>IF(L227&gt;0, (G227*0.1)/N227,0)</f>
        <v>0</v>
      </c>
      <c r="S227" s="4">
        <f>IFERROR(H227/G227*L227,0)</f>
        <v>0</v>
      </c>
      <c r="T227" s="4" t="e">
        <f>G227 / (9.81 * F227)</f>
        <v>#DIV/0!</v>
      </c>
      <c r="U227" s="4" t="e">
        <f>M227/T227</f>
        <v>#DIV/0!</v>
      </c>
      <c r="W227" s="3">
        <f>IFERROR(VLOOKUP(I227,FuelTypes!$A$2:$G$40,5,FALSE)*M227,0)</f>
        <v>0</v>
      </c>
      <c r="Y227" s="3">
        <f t="shared" si="30"/>
        <v>0</v>
      </c>
      <c r="Z227" s="3" t="e">
        <f>X227/L227</f>
        <v>#DIV/0!</v>
      </c>
      <c r="AB227" s="3">
        <f>IFERROR(M227/(M227+K227), 0)</f>
        <v>0</v>
      </c>
      <c r="AC227" s="3">
        <f>IFERROR(M227/N227, 0)</f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31"/>
        <v>0</v>
      </c>
      <c r="K228" s="4">
        <f t="shared" si="29"/>
        <v>0</v>
      </c>
      <c r="L228" s="4">
        <f t="shared" si="32"/>
        <v>0</v>
      </c>
      <c r="M228" s="4">
        <f>IFERROR(VLOOKUP(I228,FuelTypes!$A$1:$B$32,2,FALSE)*J228,0)</f>
        <v>0</v>
      </c>
      <c r="N228" s="4">
        <f t="shared" si="33"/>
        <v>0</v>
      </c>
      <c r="O228" s="4">
        <f t="shared" si="34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>IF(L228&gt;0, (G228*0.1)/N228,0)</f>
        <v>0</v>
      </c>
      <c r="S228" s="4">
        <f>IFERROR(H228/G228*L228,0)</f>
        <v>0</v>
      </c>
      <c r="T228" s="4" t="e">
        <f>G228 / (9.81 * F228)</f>
        <v>#DIV/0!</v>
      </c>
      <c r="U228" s="4" t="e">
        <f>M228/T228</f>
        <v>#DIV/0!</v>
      </c>
      <c r="W228" s="3">
        <f>IFERROR(VLOOKUP(I228,FuelTypes!$A$2:$G$40,5,FALSE)*M228,0)</f>
        <v>0</v>
      </c>
      <c r="Y228" s="3">
        <f t="shared" si="30"/>
        <v>0</v>
      </c>
      <c r="Z228" s="3" t="e">
        <f>X228/L228</f>
        <v>#DIV/0!</v>
      </c>
      <c r="AB228" s="3">
        <f>IFERROR(M228/(M228+K228), 0)</f>
        <v>0</v>
      </c>
      <c r="AC228" s="3">
        <f>IFERROR(M228/N228, 0)</f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31"/>
        <v>0</v>
      </c>
      <c r="K229" s="4">
        <f t="shared" si="29"/>
        <v>0</v>
      </c>
      <c r="L229" s="4">
        <f t="shared" si="32"/>
        <v>0</v>
      </c>
      <c r="M229" s="4">
        <f>IFERROR(VLOOKUP(I229,FuelTypes!$A$1:$B$32,2,FALSE)*J229,0)</f>
        <v>0</v>
      </c>
      <c r="N229" s="4">
        <f t="shared" si="33"/>
        <v>0</v>
      </c>
      <c r="O229" s="4">
        <f t="shared" si="34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>IF(L229&gt;0, (G229*0.1)/N229,0)</f>
        <v>0</v>
      </c>
      <c r="S229" s="4">
        <f>IFERROR(H229/G229*L229,0)</f>
        <v>0</v>
      </c>
      <c r="T229" s="4" t="e">
        <f>G229 / (9.81 * F229)</f>
        <v>#DIV/0!</v>
      </c>
      <c r="U229" s="4" t="e">
        <f>M229/T229</f>
        <v>#DIV/0!</v>
      </c>
      <c r="W229" s="3">
        <f>IFERROR(VLOOKUP(I229,FuelTypes!$A$2:$G$40,5,FALSE)*M229,0)</f>
        <v>0</v>
      </c>
      <c r="Y229" s="3">
        <f t="shared" si="30"/>
        <v>0</v>
      </c>
      <c r="Z229" s="3" t="e">
        <f>X229/L229</f>
        <v>#DIV/0!</v>
      </c>
      <c r="AB229" s="3">
        <f>IFERROR(M229/(M229+K229), 0)</f>
        <v>0</v>
      </c>
      <c r="AC229" s="3">
        <f>IFERROR(M229/N229, 0)</f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31"/>
        <v>0</v>
      </c>
      <c r="K230" s="4">
        <f t="shared" si="29"/>
        <v>0</v>
      </c>
      <c r="L230" s="4">
        <f t="shared" si="32"/>
        <v>0</v>
      </c>
      <c r="M230" s="4">
        <f>IFERROR(VLOOKUP(I230,FuelTypes!$A$1:$B$32,2,FALSE)*J230,0)</f>
        <v>0</v>
      </c>
      <c r="N230" s="4">
        <f t="shared" si="33"/>
        <v>0</v>
      </c>
      <c r="O230" s="4">
        <f t="shared" si="34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>IF(L230&gt;0, (G230*0.1)/N230,0)</f>
        <v>0</v>
      </c>
      <c r="S230" s="4">
        <f>IFERROR(H230/G230*L230,0)</f>
        <v>0</v>
      </c>
      <c r="T230" s="4" t="e">
        <f>G230 / (9.81 * F230)</f>
        <v>#DIV/0!</v>
      </c>
      <c r="U230" s="4" t="e">
        <f>M230/T230</f>
        <v>#DIV/0!</v>
      </c>
      <c r="W230" s="3">
        <f>IFERROR(VLOOKUP(I230,FuelTypes!$A$2:$G$40,5,FALSE)*M230,0)</f>
        <v>0</v>
      </c>
      <c r="Y230" s="3">
        <f t="shared" si="30"/>
        <v>0</v>
      </c>
      <c r="Z230" s="3" t="e">
        <f>X230/L230</f>
        <v>#DIV/0!</v>
      </c>
      <c r="AB230" s="3">
        <f>IFERROR(M230/(M230+K230), 0)</f>
        <v>0</v>
      </c>
      <c r="AC230" s="3">
        <f>IFERROR(M230/N230, 0)</f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31"/>
        <v>0</v>
      </c>
      <c r="K231" s="4">
        <f t="shared" si="29"/>
        <v>0</v>
      </c>
      <c r="L231" s="4">
        <f t="shared" si="32"/>
        <v>0</v>
      </c>
      <c r="M231" s="4">
        <f>IFERROR(VLOOKUP(I231,FuelTypes!$A$1:$B$32,2,FALSE)*J231,0)</f>
        <v>0</v>
      </c>
      <c r="N231" s="4">
        <f t="shared" si="33"/>
        <v>0</v>
      </c>
      <c r="O231" s="4">
        <f t="shared" si="34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>IF(L231&gt;0, (G231*0.1)/N231,0)</f>
        <v>0</v>
      </c>
      <c r="S231" s="4">
        <f>IFERROR(H231/G231*L231,0)</f>
        <v>0</v>
      </c>
      <c r="T231" s="4" t="e">
        <f>G231 / (9.81 * F231)</f>
        <v>#DIV/0!</v>
      </c>
      <c r="U231" s="4" t="e">
        <f>M231/T231</f>
        <v>#DIV/0!</v>
      </c>
      <c r="W231" s="3">
        <f>IFERROR(VLOOKUP(I231,FuelTypes!$A$2:$G$40,5,FALSE)*M231,0)</f>
        <v>0</v>
      </c>
      <c r="Y231" s="3">
        <f t="shared" si="30"/>
        <v>0</v>
      </c>
      <c r="Z231" s="3" t="e">
        <f>X231/L231</f>
        <v>#DIV/0!</v>
      </c>
      <c r="AB231" s="3">
        <f>IFERROR(M231/(M231+K231), 0)</f>
        <v>0</v>
      </c>
      <c r="AC231" s="3">
        <f>IFERROR(M231/N231, 0)</f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31"/>
        <v>0</v>
      </c>
      <c r="K232" s="4">
        <f t="shared" si="29"/>
        <v>0</v>
      </c>
      <c r="L232" s="4">
        <f t="shared" si="32"/>
        <v>0</v>
      </c>
      <c r="M232" s="4">
        <f>IFERROR(VLOOKUP(I232,FuelTypes!$A$1:$B$32,2,FALSE)*J232,0)</f>
        <v>0</v>
      </c>
      <c r="N232" s="4">
        <f t="shared" si="33"/>
        <v>0</v>
      </c>
      <c r="O232" s="4">
        <f t="shared" si="34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>IF(L232&gt;0, (G232*0.1)/N232,0)</f>
        <v>0</v>
      </c>
      <c r="S232" s="4">
        <f>IFERROR(H232/G232*L232,0)</f>
        <v>0</v>
      </c>
      <c r="T232" s="4" t="e">
        <f>G232 / (9.81 * F232)</f>
        <v>#DIV/0!</v>
      </c>
      <c r="U232" s="4" t="e">
        <f>M232/T232</f>
        <v>#DIV/0!</v>
      </c>
      <c r="W232" s="3">
        <f>IFERROR(VLOOKUP(I232,FuelTypes!$A$2:$G$40,5,FALSE)*M232,0)</f>
        <v>0</v>
      </c>
      <c r="Y232" s="3">
        <f t="shared" si="30"/>
        <v>0</v>
      </c>
      <c r="Z232" s="3" t="e">
        <f>X232/L232</f>
        <v>#DIV/0!</v>
      </c>
      <c r="AB232" s="3">
        <f>IFERROR(M232/(M232+K232), 0)</f>
        <v>0</v>
      </c>
      <c r="AC232" s="3">
        <f>IFERROR(M232/N232, 0)</f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31"/>
        <v>0</v>
      </c>
      <c r="K233" s="4">
        <f t="shared" si="29"/>
        <v>0</v>
      </c>
      <c r="L233" s="4">
        <f t="shared" si="32"/>
        <v>0</v>
      </c>
      <c r="M233" s="4">
        <f>IFERROR(VLOOKUP(I233,FuelTypes!$A$1:$B$32,2,FALSE)*J233,0)</f>
        <v>0</v>
      </c>
      <c r="N233" s="4">
        <f t="shared" si="33"/>
        <v>0</v>
      </c>
      <c r="O233" s="4">
        <f t="shared" si="34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>IF(L233&gt;0, (G233*0.1)/N233,0)</f>
        <v>0</v>
      </c>
      <c r="S233" s="4">
        <f>IFERROR(H233/G233*L233,0)</f>
        <v>0</v>
      </c>
      <c r="T233" s="4" t="e">
        <f>G233 / (9.81 * F233)</f>
        <v>#DIV/0!</v>
      </c>
      <c r="U233" s="4" t="e">
        <f>M233/T233</f>
        <v>#DIV/0!</v>
      </c>
      <c r="W233" s="3">
        <f>IFERROR(VLOOKUP(I233,FuelTypes!$A$2:$G$40,5,FALSE)*M233,0)</f>
        <v>0</v>
      </c>
      <c r="Y233" s="3">
        <f t="shared" si="30"/>
        <v>0</v>
      </c>
      <c r="Z233" s="3" t="e">
        <f>X233/L233</f>
        <v>#DIV/0!</v>
      </c>
      <c r="AB233" s="3">
        <f>IFERROR(M233/(M233+K233), 0)</f>
        <v>0</v>
      </c>
      <c r="AC233" s="3">
        <f>IFERROR(M233/N233, 0)</f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31"/>
        <v>0</v>
      </c>
      <c r="K234" s="4">
        <f t="shared" si="29"/>
        <v>0</v>
      </c>
      <c r="L234" s="4">
        <f t="shared" si="32"/>
        <v>0</v>
      </c>
      <c r="M234" s="4">
        <f>IFERROR(VLOOKUP(I234,FuelTypes!$A$1:$B$32,2,FALSE)*J234,0)</f>
        <v>0</v>
      </c>
      <c r="N234" s="4">
        <f t="shared" si="33"/>
        <v>0</v>
      </c>
      <c r="O234" s="4">
        <f t="shared" si="34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>IF(L234&gt;0, (G234*0.1)/N234,0)</f>
        <v>0</v>
      </c>
      <c r="S234" s="4">
        <f>IFERROR(H234/G234*L234,0)</f>
        <v>0</v>
      </c>
      <c r="T234" s="4" t="e">
        <f>G234 / (9.81 * F234)</f>
        <v>#DIV/0!</v>
      </c>
      <c r="U234" s="4" t="e">
        <f>M234/T234</f>
        <v>#DIV/0!</v>
      </c>
      <c r="W234" s="3">
        <f>IFERROR(VLOOKUP(I234,FuelTypes!$A$2:$G$40,5,FALSE)*M234,0)</f>
        <v>0</v>
      </c>
      <c r="Y234" s="3">
        <f t="shared" si="30"/>
        <v>0</v>
      </c>
      <c r="Z234" s="3" t="e">
        <f>X234/L234</f>
        <v>#DIV/0!</v>
      </c>
      <c r="AB234" s="3">
        <f>IFERROR(M234/(M234+K234), 0)</f>
        <v>0</v>
      </c>
      <c r="AC234" s="3">
        <f>IFERROR(M234/N234, 0)</f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31"/>
        <v>0</v>
      </c>
      <c r="K235" s="4">
        <f t="shared" si="29"/>
        <v>0</v>
      </c>
      <c r="L235" s="4">
        <f t="shared" si="32"/>
        <v>0</v>
      </c>
      <c r="M235" s="4">
        <f>IFERROR(VLOOKUP(I235,FuelTypes!$A$1:$B$32,2,FALSE)*J235,0)</f>
        <v>0</v>
      </c>
      <c r="N235" s="4">
        <f t="shared" si="33"/>
        <v>0</v>
      </c>
      <c r="O235" s="4">
        <f t="shared" si="34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>IF(L235&gt;0, (G235*0.1)/N235,0)</f>
        <v>0</v>
      </c>
      <c r="S235" s="4">
        <f>IFERROR(H235/G235*L235,0)</f>
        <v>0</v>
      </c>
      <c r="T235" s="4" t="e">
        <f>G235 / (9.81 * F235)</f>
        <v>#DIV/0!</v>
      </c>
      <c r="U235" s="4" t="e">
        <f>M235/T235</f>
        <v>#DIV/0!</v>
      </c>
      <c r="W235" s="3">
        <f>IFERROR(VLOOKUP(I235,FuelTypes!$A$2:$G$40,5,FALSE)*M235,0)</f>
        <v>0</v>
      </c>
      <c r="Y235" s="3">
        <f t="shared" si="30"/>
        <v>0</v>
      </c>
      <c r="Z235" s="3" t="e">
        <f>X235/L235</f>
        <v>#DIV/0!</v>
      </c>
      <c r="AB235" s="3">
        <f>IFERROR(M235/(M235+K235), 0)</f>
        <v>0</v>
      </c>
      <c r="AC235" s="3">
        <f>IFERROR(M235/N235, 0)</f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31"/>
        <v>0</v>
      </c>
      <c r="K236" s="4">
        <f t="shared" si="29"/>
        <v>0</v>
      </c>
      <c r="L236" s="4">
        <f t="shared" si="32"/>
        <v>0</v>
      </c>
      <c r="M236" s="4">
        <f>IFERROR(VLOOKUP(I236,FuelTypes!$A$1:$B$32,2,FALSE)*J236,0)</f>
        <v>0</v>
      </c>
      <c r="N236" s="4">
        <f t="shared" si="33"/>
        <v>0</v>
      </c>
      <c r="O236" s="4">
        <f t="shared" si="34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>IF(L236&gt;0, (G236*0.1)/N236,0)</f>
        <v>0</v>
      </c>
      <c r="S236" s="4">
        <f>IFERROR(H236/G236*L236,0)</f>
        <v>0</v>
      </c>
      <c r="T236" s="4" t="e">
        <f>G236 / (9.81 * F236)</f>
        <v>#DIV/0!</v>
      </c>
      <c r="U236" s="4" t="e">
        <f>M236/T236</f>
        <v>#DIV/0!</v>
      </c>
      <c r="W236" s="3">
        <f>IFERROR(VLOOKUP(I236,FuelTypes!$A$2:$G$40,5,FALSE)*M236,0)</f>
        <v>0</v>
      </c>
      <c r="Y236" s="3">
        <f t="shared" si="30"/>
        <v>0</v>
      </c>
      <c r="Z236" s="3" t="e">
        <f>X236/L236</f>
        <v>#DIV/0!</v>
      </c>
      <c r="AB236" s="3">
        <f>IFERROR(M236/(M236+K236), 0)</f>
        <v>0</v>
      </c>
      <c r="AC236" s="3">
        <f>IFERROR(M236/N236, 0)</f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31"/>
        <v>0</v>
      </c>
      <c r="K237" s="4">
        <f t="shared" si="29"/>
        <v>0</v>
      </c>
      <c r="L237" s="4">
        <f t="shared" si="32"/>
        <v>0</v>
      </c>
      <c r="M237" s="4">
        <f>IFERROR(VLOOKUP(I237,FuelTypes!$A$1:$B$32,2,FALSE)*J237,0)</f>
        <v>0</v>
      </c>
      <c r="N237" s="4">
        <f t="shared" si="33"/>
        <v>0</v>
      </c>
      <c r="O237" s="4">
        <f t="shared" si="34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>IF(L237&gt;0, (G237*0.1)/N237,0)</f>
        <v>0</v>
      </c>
      <c r="S237" s="4">
        <f>IFERROR(H237/G237*L237,0)</f>
        <v>0</v>
      </c>
      <c r="T237" s="4" t="e">
        <f>G237 / (9.81 * F237)</f>
        <v>#DIV/0!</v>
      </c>
      <c r="U237" s="4" t="e">
        <f>M237/T237</f>
        <v>#DIV/0!</v>
      </c>
      <c r="W237" s="3">
        <f>IFERROR(VLOOKUP(I237,FuelTypes!$A$2:$G$40,5,FALSE)*M237,0)</f>
        <v>0</v>
      </c>
      <c r="Y237" s="3">
        <f t="shared" si="30"/>
        <v>0</v>
      </c>
      <c r="Z237" s="3" t="e">
        <f>X237/L237</f>
        <v>#DIV/0!</v>
      </c>
      <c r="AB237" s="3">
        <f>IFERROR(M237/(M237+K237), 0)</f>
        <v>0</v>
      </c>
      <c r="AC237" s="3">
        <f>IFERROR(M237/N237, 0)</f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31"/>
        <v>0</v>
      </c>
      <c r="K238" s="4">
        <f t="shared" si="29"/>
        <v>0</v>
      </c>
      <c r="L238" s="4">
        <f t="shared" si="32"/>
        <v>0</v>
      </c>
      <c r="M238" s="4">
        <f>IFERROR(VLOOKUP(I238,FuelTypes!$A$1:$B$32,2,FALSE)*J238,0)</f>
        <v>0</v>
      </c>
      <c r="N238" s="4">
        <f t="shared" si="33"/>
        <v>0</v>
      </c>
      <c r="O238" s="4">
        <f t="shared" si="34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>IF(L238&gt;0, (G238*0.1)/N238,0)</f>
        <v>0</v>
      </c>
      <c r="S238" s="4">
        <f>IFERROR(H238/G238*L238,0)</f>
        <v>0</v>
      </c>
      <c r="T238" s="4" t="e">
        <f>G238 / (9.81 * F238)</f>
        <v>#DIV/0!</v>
      </c>
      <c r="U238" s="4" t="e">
        <f>M238/T238</f>
        <v>#DIV/0!</v>
      </c>
      <c r="W238" s="3">
        <f>IFERROR(VLOOKUP(I238,FuelTypes!$A$2:$G$40,5,FALSE)*M238,0)</f>
        <v>0</v>
      </c>
      <c r="Y238" s="3">
        <f t="shared" si="30"/>
        <v>0</v>
      </c>
      <c r="Z238" s="3" t="e">
        <f>X238/L238</f>
        <v>#DIV/0!</v>
      </c>
      <c r="AB238" s="3">
        <f>IFERROR(M238/(M238+K238), 0)</f>
        <v>0</v>
      </c>
      <c r="AC238" s="3">
        <f>IFERROR(M238/N238, 0)</f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31"/>
        <v>0</v>
      </c>
      <c r="K239" s="4">
        <f t="shared" si="29"/>
        <v>0</v>
      </c>
      <c r="L239" s="4">
        <f t="shared" si="32"/>
        <v>0</v>
      </c>
      <c r="M239" s="4">
        <f>IFERROR(VLOOKUP(I239,FuelTypes!$A$1:$B$32,2,FALSE)*J239,0)</f>
        <v>0</v>
      </c>
      <c r="N239" s="4">
        <f t="shared" si="33"/>
        <v>0</v>
      </c>
      <c r="O239" s="4">
        <f t="shared" si="34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>IF(L239&gt;0, (G239*0.1)/N239,0)</f>
        <v>0</v>
      </c>
      <c r="S239" s="4">
        <f>IFERROR(H239/G239*L239,0)</f>
        <v>0</v>
      </c>
      <c r="T239" s="4" t="e">
        <f>G239 / (9.81 * F239)</f>
        <v>#DIV/0!</v>
      </c>
      <c r="U239" s="4" t="e">
        <f>M239/T239</f>
        <v>#DIV/0!</v>
      </c>
      <c r="W239" s="3">
        <f>IFERROR(VLOOKUP(I239,FuelTypes!$A$2:$G$40,5,FALSE)*M239,0)</f>
        <v>0</v>
      </c>
      <c r="Y239" s="3">
        <f t="shared" si="30"/>
        <v>0</v>
      </c>
      <c r="Z239" s="3" t="e">
        <f>X239/L239</f>
        <v>#DIV/0!</v>
      </c>
      <c r="AB239" s="3">
        <f>IFERROR(M239/(M239+K239), 0)</f>
        <v>0</v>
      </c>
      <c r="AC239" s="3">
        <f>IFERROR(M239/N239, 0)</f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31"/>
        <v>0</v>
      </c>
      <c r="K240" s="4">
        <f t="shared" si="29"/>
        <v>0</v>
      </c>
      <c r="L240" s="4">
        <f t="shared" si="32"/>
        <v>0</v>
      </c>
      <c r="M240" s="4">
        <f>IFERROR(VLOOKUP(I240,FuelTypes!$A$1:$B$32,2,FALSE)*J240,0)</f>
        <v>0</v>
      </c>
      <c r="N240" s="4">
        <f t="shared" si="33"/>
        <v>0</v>
      </c>
      <c r="O240" s="4">
        <f t="shared" si="34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>IF(L240&gt;0, (G240*0.1)/N240,0)</f>
        <v>0</v>
      </c>
      <c r="S240" s="4">
        <f>IFERROR(H240/G240*L240,0)</f>
        <v>0</v>
      </c>
      <c r="T240" s="4" t="e">
        <f>G240 / (9.81 * F240)</f>
        <v>#DIV/0!</v>
      </c>
      <c r="U240" s="4" t="e">
        <f>M240/T240</f>
        <v>#DIV/0!</v>
      </c>
      <c r="W240" s="3">
        <f>IFERROR(VLOOKUP(I240,FuelTypes!$A$2:$G$40,5,FALSE)*M240,0)</f>
        <v>0</v>
      </c>
      <c r="Y240" s="3">
        <f t="shared" si="30"/>
        <v>0</v>
      </c>
      <c r="Z240" s="3" t="e">
        <f>X240/L240</f>
        <v>#DIV/0!</v>
      </c>
      <c r="AB240" s="3">
        <f>IFERROR(M240/(M240+K240), 0)</f>
        <v>0</v>
      </c>
      <c r="AC240" s="3">
        <f>IFERROR(M240/N240, 0)</f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31"/>
        <v>0</v>
      </c>
      <c r="K241" s="4">
        <f t="shared" si="29"/>
        <v>0</v>
      </c>
      <c r="L241" s="4">
        <f t="shared" si="32"/>
        <v>0</v>
      </c>
      <c r="M241" s="4">
        <f>IFERROR(VLOOKUP(I241,FuelTypes!$A$1:$B$32,2,FALSE)*J241,0)</f>
        <v>0</v>
      </c>
      <c r="N241" s="4">
        <f t="shared" si="33"/>
        <v>0</v>
      </c>
      <c r="O241" s="4">
        <f t="shared" si="34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>IF(L241&gt;0, (G241*0.1)/N241,0)</f>
        <v>0</v>
      </c>
      <c r="S241" s="4">
        <f>IFERROR(H241/G241*L241,0)</f>
        <v>0</v>
      </c>
      <c r="T241" s="4" t="e">
        <f>G241 / (9.81 * F241)</f>
        <v>#DIV/0!</v>
      </c>
      <c r="U241" s="4" t="e">
        <f>M241/T241</f>
        <v>#DIV/0!</v>
      </c>
      <c r="W241" s="3">
        <f>IFERROR(VLOOKUP(I241,FuelTypes!$A$2:$G$40,5,FALSE)*M241,0)</f>
        <v>0</v>
      </c>
      <c r="Y241" s="3">
        <f t="shared" si="30"/>
        <v>0</v>
      </c>
      <c r="Z241" s="3" t="e">
        <f>X241/L241</f>
        <v>#DIV/0!</v>
      </c>
      <c r="AB241" s="3">
        <f>IFERROR(M241/(M241+K241), 0)</f>
        <v>0</v>
      </c>
      <c r="AC241" s="3">
        <f>IFERROR(M241/N241, 0)</f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31"/>
        <v>0</v>
      </c>
      <c r="K242" s="4">
        <f t="shared" si="29"/>
        <v>0</v>
      </c>
      <c r="L242" s="4">
        <f t="shared" si="32"/>
        <v>0</v>
      </c>
      <c r="M242" s="4">
        <f>IFERROR(VLOOKUP(I242,FuelTypes!$A$1:$B$32,2,FALSE)*J242,0)</f>
        <v>0</v>
      </c>
      <c r="N242" s="4">
        <f t="shared" si="33"/>
        <v>0</v>
      </c>
      <c r="O242" s="4">
        <f t="shared" si="34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>IF(L242&gt;0, (G242*0.1)/N242,0)</f>
        <v>0</v>
      </c>
      <c r="S242" s="4">
        <f>IFERROR(H242/G242*L242,0)</f>
        <v>0</v>
      </c>
      <c r="T242" s="4" t="e">
        <f>G242 / (9.81 * F242)</f>
        <v>#DIV/0!</v>
      </c>
      <c r="U242" s="4" t="e">
        <f>M242/T242</f>
        <v>#DIV/0!</v>
      </c>
      <c r="W242" s="3">
        <f>IFERROR(VLOOKUP(I242,FuelTypes!$A$2:$G$40,5,FALSE)*M242,0)</f>
        <v>0</v>
      </c>
      <c r="Y242" s="3">
        <f t="shared" si="30"/>
        <v>0</v>
      </c>
      <c r="Z242" s="3" t="e">
        <f>X242/L242</f>
        <v>#DIV/0!</v>
      </c>
      <c r="AB242" s="3">
        <f>IFERROR(M242/(M242+K242), 0)</f>
        <v>0</v>
      </c>
      <c r="AC242" s="3">
        <f>IFERROR(M242/N242, 0)</f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31"/>
        <v>0</v>
      </c>
      <c r="K243" s="4">
        <f t="shared" si="29"/>
        <v>0</v>
      </c>
      <c r="L243" s="4">
        <f t="shared" si="32"/>
        <v>0</v>
      </c>
      <c r="M243" s="4">
        <f>IFERROR(VLOOKUP(I243,FuelTypes!$A$1:$B$32,2,FALSE)*J243,0)</f>
        <v>0</v>
      </c>
      <c r="N243" s="4">
        <f t="shared" si="33"/>
        <v>0</v>
      </c>
      <c r="O243" s="4">
        <f t="shared" si="34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>IF(L243&gt;0, (G243*0.1)/N243,0)</f>
        <v>0</v>
      </c>
      <c r="S243" s="4">
        <f>IFERROR(H243/G243*L243,0)</f>
        <v>0</v>
      </c>
      <c r="T243" s="4" t="e">
        <f>G243 / (9.81 * F243)</f>
        <v>#DIV/0!</v>
      </c>
      <c r="U243" s="4" t="e">
        <f>M243/T243</f>
        <v>#DIV/0!</v>
      </c>
      <c r="W243" s="3">
        <f>IFERROR(VLOOKUP(I243,FuelTypes!$A$2:$G$40,5,FALSE)*M243,0)</f>
        <v>0</v>
      </c>
      <c r="Y243" s="3">
        <f t="shared" si="30"/>
        <v>0</v>
      </c>
      <c r="Z243" s="3" t="e">
        <f>X243/L243</f>
        <v>#DIV/0!</v>
      </c>
      <c r="AB243" s="3">
        <f>IFERROR(M243/(M243+K243), 0)</f>
        <v>0</v>
      </c>
      <c r="AC243" s="3">
        <f>IFERROR(M243/N243, 0)</f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31"/>
        <v>0</v>
      </c>
      <c r="K244" s="4">
        <f t="shared" si="29"/>
        <v>0</v>
      </c>
      <c r="L244" s="4">
        <f t="shared" si="32"/>
        <v>0</v>
      </c>
      <c r="M244" s="4">
        <f>IFERROR(VLOOKUP(I244,FuelTypes!$A$1:$B$32,2,FALSE)*J244,0)</f>
        <v>0</v>
      </c>
      <c r="N244" s="4">
        <f t="shared" si="33"/>
        <v>0</v>
      </c>
      <c r="O244" s="4">
        <f t="shared" si="34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>IF(L244&gt;0, (G244*0.1)/N244,0)</f>
        <v>0</v>
      </c>
      <c r="S244" s="4">
        <f>IFERROR(H244/G244*L244,0)</f>
        <v>0</v>
      </c>
      <c r="T244" s="4" t="e">
        <f>G244 / (9.81 * F244)</f>
        <v>#DIV/0!</v>
      </c>
      <c r="U244" s="4" t="e">
        <f>M244/T244</f>
        <v>#DIV/0!</v>
      </c>
      <c r="W244" s="3">
        <f>IFERROR(VLOOKUP(I244,FuelTypes!$A$2:$G$40,5,FALSE)*M244,0)</f>
        <v>0</v>
      </c>
      <c r="Y244" s="3">
        <f t="shared" si="30"/>
        <v>0</v>
      </c>
      <c r="Z244" s="3" t="e">
        <f>X244/L244</f>
        <v>#DIV/0!</v>
      </c>
      <c r="AB244" s="3">
        <f>IFERROR(M244/(M244+K244), 0)</f>
        <v>0</v>
      </c>
      <c r="AC244" s="3">
        <f>IFERROR(M244/N244, 0)</f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31"/>
        <v>0</v>
      </c>
      <c r="K245" s="4">
        <f t="shared" si="29"/>
        <v>0</v>
      </c>
      <c r="L245" s="4">
        <f t="shared" si="32"/>
        <v>0</v>
      </c>
      <c r="M245" s="4">
        <f>IFERROR(VLOOKUP(I245,FuelTypes!$A$1:$B$32,2,FALSE)*J245,0)</f>
        <v>0</v>
      </c>
      <c r="N245" s="4">
        <f t="shared" si="33"/>
        <v>0</v>
      </c>
      <c r="O245" s="4">
        <f t="shared" si="34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>IF(L245&gt;0, (G245*0.1)/N245,0)</f>
        <v>0</v>
      </c>
      <c r="S245" s="4">
        <f>IFERROR(H245/G245*L245,0)</f>
        <v>0</v>
      </c>
      <c r="T245" s="4" t="e">
        <f>G245 / (9.81 * F245)</f>
        <v>#DIV/0!</v>
      </c>
      <c r="U245" s="4" t="e">
        <f>M245/T245</f>
        <v>#DIV/0!</v>
      </c>
      <c r="W245" s="3">
        <f>IFERROR(VLOOKUP(I245,FuelTypes!$A$2:$G$40,5,FALSE)*M245,0)</f>
        <v>0</v>
      </c>
      <c r="Y245" s="3">
        <f t="shared" si="30"/>
        <v>0</v>
      </c>
      <c r="Z245" s="3" t="e">
        <f>X245/L245</f>
        <v>#DIV/0!</v>
      </c>
      <c r="AB245" s="3">
        <f>IFERROR(M245/(M245+K245), 0)</f>
        <v>0</v>
      </c>
      <c r="AC245" s="3">
        <f>IFERROR(M245/N245, 0)</f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31"/>
        <v>0</v>
      </c>
      <c r="K246" s="4">
        <f t="shared" si="29"/>
        <v>0</v>
      </c>
      <c r="L246" s="4">
        <f t="shared" si="32"/>
        <v>0</v>
      </c>
      <c r="M246" s="4">
        <f>IFERROR(VLOOKUP(I246,FuelTypes!$A$1:$B$32,2,FALSE)*J246,0)</f>
        <v>0</v>
      </c>
      <c r="N246" s="4">
        <f t="shared" si="33"/>
        <v>0</v>
      </c>
      <c r="O246" s="4">
        <f t="shared" si="34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>IF(L246&gt;0, (G246*0.1)/N246,0)</f>
        <v>0</v>
      </c>
      <c r="S246" s="4">
        <f>IFERROR(H246/G246*L246,0)</f>
        <v>0</v>
      </c>
      <c r="T246" s="4" t="e">
        <f>G246 / (9.81 * F246)</f>
        <v>#DIV/0!</v>
      </c>
      <c r="U246" s="4" t="e">
        <f>M246/T246</f>
        <v>#DIV/0!</v>
      </c>
      <c r="W246" s="3">
        <f>IFERROR(VLOOKUP(I246,FuelTypes!$A$2:$G$40,5,FALSE)*M246,0)</f>
        <v>0</v>
      </c>
      <c r="Y246" s="3">
        <f t="shared" si="30"/>
        <v>0</v>
      </c>
      <c r="Z246" s="3" t="e">
        <f>X246/L246</f>
        <v>#DIV/0!</v>
      </c>
      <c r="AB246" s="3">
        <f>IFERROR(M246/(M246+K246), 0)</f>
        <v>0</v>
      </c>
      <c r="AC246" s="3">
        <f>IFERROR(M246/N246, 0)</f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31"/>
        <v>0</v>
      </c>
      <c r="K247" s="4">
        <f t="shared" si="29"/>
        <v>0</v>
      </c>
      <c r="L247" s="4">
        <f t="shared" si="32"/>
        <v>0</v>
      </c>
      <c r="M247" s="4">
        <f>IFERROR(VLOOKUP(I247,FuelTypes!$A$1:$B$32,2,FALSE)*J247,0)</f>
        <v>0</v>
      </c>
      <c r="N247" s="4">
        <f t="shared" si="33"/>
        <v>0</v>
      </c>
      <c r="O247" s="4">
        <f t="shared" si="34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>IF(L247&gt;0, (G247*0.1)/N247,0)</f>
        <v>0</v>
      </c>
      <c r="S247" s="4">
        <f>IFERROR(H247/G247*L247,0)</f>
        <v>0</v>
      </c>
      <c r="T247" s="4" t="e">
        <f>G247 / (9.81 * F247)</f>
        <v>#DIV/0!</v>
      </c>
      <c r="U247" s="4" t="e">
        <f>M247/T247</f>
        <v>#DIV/0!</v>
      </c>
      <c r="W247" s="3">
        <f>IFERROR(VLOOKUP(I247,FuelTypes!$A$2:$G$40,5,FALSE)*M247,0)</f>
        <v>0</v>
      </c>
      <c r="Y247" s="3">
        <f t="shared" si="30"/>
        <v>0</v>
      </c>
      <c r="Z247" s="3" t="e">
        <f>X247/L247</f>
        <v>#DIV/0!</v>
      </c>
      <c r="AB247" s="3">
        <f>IFERROR(M247/(M247+K247), 0)</f>
        <v>0</v>
      </c>
      <c r="AC247" s="3">
        <f>IFERROR(M247/N247, 0)</f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31"/>
        <v>0</v>
      </c>
      <c r="K248" s="4">
        <f t="shared" si="29"/>
        <v>0</v>
      </c>
      <c r="L248" s="4">
        <f t="shared" si="32"/>
        <v>0</v>
      </c>
      <c r="M248" s="4">
        <f>IFERROR(VLOOKUP(I248,FuelTypes!$A$1:$B$32,2,FALSE)*J248,0)</f>
        <v>0</v>
      </c>
      <c r="N248" s="4">
        <f t="shared" si="33"/>
        <v>0</v>
      </c>
      <c r="O248" s="4">
        <f t="shared" si="34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>IF(L248&gt;0, (G248*0.1)/N248,0)</f>
        <v>0</v>
      </c>
      <c r="S248" s="4">
        <f>IFERROR(H248/G248*L248,0)</f>
        <v>0</v>
      </c>
      <c r="T248" s="4" t="e">
        <f>G248 / (9.81 * F248)</f>
        <v>#DIV/0!</v>
      </c>
      <c r="U248" s="4" t="e">
        <f>M248/T248</f>
        <v>#DIV/0!</v>
      </c>
      <c r="W248" s="3">
        <f>IFERROR(VLOOKUP(I248,FuelTypes!$A$2:$G$40,5,FALSE)*M248,0)</f>
        <v>0</v>
      </c>
      <c r="Y248" s="3">
        <f t="shared" si="30"/>
        <v>0</v>
      </c>
      <c r="Z248" s="3" t="e">
        <f>X248/L248</f>
        <v>#DIV/0!</v>
      </c>
      <c r="AB248" s="3">
        <f>IFERROR(M248/(M248+K248), 0)</f>
        <v>0</v>
      </c>
      <c r="AC248" s="3">
        <f>IFERROR(M248/N248, 0)</f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31"/>
        <v>0</v>
      </c>
      <c r="K249" s="4">
        <f t="shared" si="29"/>
        <v>0</v>
      </c>
      <c r="L249" s="4">
        <f t="shared" si="32"/>
        <v>0</v>
      </c>
      <c r="M249" s="4">
        <f>IFERROR(VLOOKUP(I249,FuelTypes!$A$1:$B$32,2,FALSE)*J249,0)</f>
        <v>0</v>
      </c>
      <c r="N249" s="4">
        <f t="shared" si="33"/>
        <v>0</v>
      </c>
      <c r="O249" s="4">
        <f t="shared" si="34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>IF(L249&gt;0, (G249*0.1)/N249,0)</f>
        <v>0</v>
      </c>
      <c r="S249" s="4">
        <f>IFERROR(H249/G249*L249,0)</f>
        <v>0</v>
      </c>
      <c r="T249" s="4" t="e">
        <f>G249 / (9.81 * F249)</f>
        <v>#DIV/0!</v>
      </c>
      <c r="U249" s="4" t="e">
        <f>M249/T249</f>
        <v>#DIV/0!</v>
      </c>
      <c r="W249" s="3">
        <f>IFERROR(VLOOKUP(I249,FuelTypes!$A$2:$G$40,5,FALSE)*M249,0)</f>
        <v>0</v>
      </c>
      <c r="Y249" s="3">
        <f t="shared" si="30"/>
        <v>0</v>
      </c>
      <c r="Z249" s="3" t="e">
        <f>X249/L249</f>
        <v>#DIV/0!</v>
      </c>
      <c r="AB249" s="3">
        <f>IFERROR(M249/(M249+K249), 0)</f>
        <v>0</v>
      </c>
      <c r="AC249" s="3">
        <f>IFERROR(M249/N249, 0)</f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31"/>
        <v>0</v>
      </c>
      <c r="K250" s="4">
        <f t="shared" si="29"/>
        <v>0</v>
      </c>
      <c r="L250" s="4">
        <f t="shared" si="32"/>
        <v>0</v>
      </c>
      <c r="M250" s="4">
        <f>IFERROR(VLOOKUP(I250,FuelTypes!$A$1:$B$32,2,FALSE)*J250,0)</f>
        <v>0</v>
      </c>
      <c r="N250" s="4">
        <f t="shared" si="33"/>
        <v>0</v>
      </c>
      <c r="O250" s="4">
        <f t="shared" si="34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>IF(L250&gt;0, (G250*0.1)/N250,0)</f>
        <v>0</v>
      </c>
      <c r="S250" s="4">
        <f>IFERROR(H250/G250*L250,0)</f>
        <v>0</v>
      </c>
      <c r="T250" s="4" t="e">
        <f>G250 / (9.81 * F250)</f>
        <v>#DIV/0!</v>
      </c>
      <c r="U250" s="4" t="e">
        <f>M250/T250</f>
        <v>#DIV/0!</v>
      </c>
      <c r="W250" s="3">
        <f>IFERROR(VLOOKUP(I250,FuelTypes!$A$2:$G$40,5,FALSE)*M250,0)</f>
        <v>0</v>
      </c>
      <c r="Y250" s="3">
        <f t="shared" si="30"/>
        <v>0</v>
      </c>
      <c r="Z250" s="3" t="e">
        <f>X250/L250</f>
        <v>#DIV/0!</v>
      </c>
      <c r="AB250" s="3">
        <f>IFERROR(M250/(M250+K250), 0)</f>
        <v>0</v>
      </c>
      <c r="AC250" s="3">
        <f>IFERROR(M250/N250, 0)</f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31"/>
        <v>0</v>
      </c>
      <c r="K251" s="4">
        <f t="shared" si="29"/>
        <v>0</v>
      </c>
      <c r="L251" s="4">
        <f t="shared" si="32"/>
        <v>0</v>
      </c>
      <c r="M251" s="4">
        <f>IFERROR(VLOOKUP(I251,FuelTypes!$A$1:$B$32,2,FALSE)*J251,0)</f>
        <v>0</v>
      </c>
      <c r="N251" s="4">
        <f t="shared" si="33"/>
        <v>0</v>
      </c>
      <c r="O251" s="4">
        <f t="shared" si="34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>IF(L251&gt;0, (G251*0.1)/N251,0)</f>
        <v>0</v>
      </c>
      <c r="S251" s="4">
        <f>IFERROR(H251/G251*L251,0)</f>
        <v>0</v>
      </c>
      <c r="T251" s="4" t="e">
        <f>G251 / (9.81 * F251)</f>
        <v>#DIV/0!</v>
      </c>
      <c r="U251" s="4" t="e">
        <f>M251/T251</f>
        <v>#DIV/0!</v>
      </c>
      <c r="W251" s="3">
        <f>IFERROR(VLOOKUP(I251,FuelTypes!$A$2:$G$40,5,FALSE)*M251,0)</f>
        <v>0</v>
      </c>
      <c r="Y251" s="3">
        <f t="shared" si="30"/>
        <v>0</v>
      </c>
      <c r="Z251" s="3" t="e">
        <f>X251/L251</f>
        <v>#DIV/0!</v>
      </c>
      <c r="AB251" s="3">
        <f>IFERROR(M251/(M251+K251), 0)</f>
        <v>0</v>
      </c>
      <c r="AC251" s="3">
        <f>IFERROR(M251/N251, 0)</f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31"/>
        <v>0</v>
      </c>
      <c r="K252" s="4">
        <f t="shared" si="29"/>
        <v>0</v>
      </c>
      <c r="L252" s="4">
        <f t="shared" si="32"/>
        <v>0</v>
      </c>
      <c r="M252" s="4">
        <f>IFERROR(VLOOKUP(I252,FuelTypes!$A$1:$B$32,2,FALSE)*J252,0)</f>
        <v>0</v>
      </c>
      <c r="N252" s="4">
        <f t="shared" si="33"/>
        <v>0</v>
      </c>
      <c r="O252" s="4">
        <f t="shared" si="34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>IF(L252&gt;0, (G252*0.1)/N252,0)</f>
        <v>0</v>
      </c>
      <c r="S252" s="4">
        <f>IFERROR(H252/G252*L252,0)</f>
        <v>0</v>
      </c>
      <c r="T252" s="4" t="e">
        <f>G252 / (9.81 * F252)</f>
        <v>#DIV/0!</v>
      </c>
      <c r="U252" s="4" t="e">
        <f>M252/T252</f>
        <v>#DIV/0!</v>
      </c>
      <c r="W252" s="3">
        <f>IFERROR(VLOOKUP(I252,FuelTypes!$A$2:$G$40,5,FALSE)*M252,0)</f>
        <v>0</v>
      </c>
      <c r="Y252" s="3">
        <f t="shared" si="30"/>
        <v>0</v>
      </c>
      <c r="Z252" s="3" t="e">
        <f>X252/L252</f>
        <v>#DIV/0!</v>
      </c>
      <c r="AB252" s="3">
        <f>IFERROR(M252/(M252+K252), 0)</f>
        <v>0</v>
      </c>
      <c r="AC252" s="3">
        <f>IFERROR(M252/N252, 0)</f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31"/>
        <v>0</v>
      </c>
      <c r="K253" s="4">
        <f t="shared" si="29"/>
        <v>0</v>
      </c>
      <c r="L253" s="4">
        <f t="shared" si="32"/>
        <v>0</v>
      </c>
      <c r="M253" s="4">
        <f>IFERROR(VLOOKUP(I253,FuelTypes!$A$1:$B$32,2,FALSE)*J253,0)</f>
        <v>0</v>
      </c>
      <c r="N253" s="4">
        <f t="shared" si="33"/>
        <v>0</v>
      </c>
      <c r="O253" s="4">
        <f t="shared" si="34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>IF(L253&gt;0, (G253*0.1)/N253,0)</f>
        <v>0</v>
      </c>
      <c r="S253" s="4">
        <f>IFERROR(H253/G253*L253,0)</f>
        <v>0</v>
      </c>
      <c r="T253" s="4" t="e">
        <f>G253 / (9.81 * F253)</f>
        <v>#DIV/0!</v>
      </c>
      <c r="U253" s="4" t="e">
        <f>M253/T253</f>
        <v>#DIV/0!</v>
      </c>
      <c r="W253" s="3">
        <f>IFERROR(VLOOKUP(I253,FuelTypes!$A$2:$G$40,5,FALSE)*M253,0)</f>
        <v>0</v>
      </c>
      <c r="Y253" s="3">
        <f t="shared" si="30"/>
        <v>0</v>
      </c>
      <c r="Z253" s="3" t="e">
        <f>X253/L253</f>
        <v>#DIV/0!</v>
      </c>
      <c r="AB253" s="3">
        <f>IFERROR(M253/(M253+K253), 0)</f>
        <v>0</v>
      </c>
      <c r="AC253" s="3">
        <f>IFERROR(M253/N253, 0)</f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31"/>
        <v>0</v>
      </c>
      <c r="K254" s="4">
        <f t="shared" si="29"/>
        <v>0</v>
      </c>
      <c r="L254" s="4">
        <f t="shared" si="32"/>
        <v>0</v>
      </c>
      <c r="M254" s="4">
        <f>IFERROR(VLOOKUP(I254,FuelTypes!$A$1:$B$32,2,FALSE)*J254,0)</f>
        <v>0</v>
      </c>
      <c r="N254" s="4">
        <f t="shared" si="33"/>
        <v>0</v>
      </c>
      <c r="O254" s="4">
        <f t="shared" si="34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>IF(L254&gt;0, (G254*0.1)/N254,0)</f>
        <v>0</v>
      </c>
      <c r="S254" s="4">
        <f>IFERROR(H254/G254*L254,0)</f>
        <v>0</v>
      </c>
      <c r="T254" s="4" t="e">
        <f>G254 / (9.81 * F254)</f>
        <v>#DIV/0!</v>
      </c>
      <c r="U254" s="4" t="e">
        <f>M254/T254</f>
        <v>#DIV/0!</v>
      </c>
      <c r="W254" s="3">
        <f>IFERROR(VLOOKUP(I254,FuelTypes!$A$2:$G$40,5,FALSE)*M254,0)</f>
        <v>0</v>
      </c>
      <c r="Y254" s="3">
        <f t="shared" si="30"/>
        <v>0</v>
      </c>
      <c r="Z254" s="3" t="e">
        <f>X254/L254</f>
        <v>#DIV/0!</v>
      </c>
      <c r="AB254" s="3">
        <f>IFERROR(M254/(M254+K254), 0)</f>
        <v>0</v>
      </c>
      <c r="AC254" s="3">
        <f>IFERROR(M254/N254, 0)</f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31"/>
        <v>0</v>
      </c>
      <c r="K255" s="4">
        <f t="shared" si="29"/>
        <v>0</v>
      </c>
      <c r="L255" s="4">
        <f t="shared" si="32"/>
        <v>0</v>
      </c>
      <c r="M255" s="4">
        <f>IFERROR(VLOOKUP(I255,FuelTypes!$A$1:$B$32,2,FALSE)*J255,0)</f>
        <v>0</v>
      </c>
      <c r="N255" s="4">
        <f t="shared" si="33"/>
        <v>0</v>
      </c>
      <c r="O255" s="4">
        <f t="shared" si="34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>IF(L255&gt;0, (G255*0.1)/N255,0)</f>
        <v>0</v>
      </c>
      <c r="S255" s="4">
        <f>IFERROR(H255/G255*L255,0)</f>
        <v>0</v>
      </c>
      <c r="T255" s="4" t="e">
        <f>G255 / (9.81 * F255)</f>
        <v>#DIV/0!</v>
      </c>
      <c r="U255" s="4" t="e">
        <f>M255/T255</f>
        <v>#DIV/0!</v>
      </c>
      <c r="W255" s="3">
        <f>IFERROR(VLOOKUP(I255,FuelTypes!$A$2:$G$40,5,FALSE)*M255,0)</f>
        <v>0</v>
      </c>
      <c r="Y255" s="3">
        <f t="shared" si="30"/>
        <v>0</v>
      </c>
      <c r="Z255" s="3" t="e">
        <f>X255/L255</f>
        <v>#DIV/0!</v>
      </c>
      <c r="AB255" s="3">
        <f>IFERROR(M255/(M255+K255), 0)</f>
        <v>0</v>
      </c>
      <c r="AC255" s="3">
        <f>IFERROR(M255/N255, 0)</f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31"/>
        <v>0</v>
      </c>
      <c r="K256" s="4">
        <f t="shared" si="29"/>
        <v>0</v>
      </c>
      <c r="L256" s="4">
        <f t="shared" si="32"/>
        <v>0</v>
      </c>
      <c r="M256" s="4">
        <f>IFERROR(VLOOKUP(I256,FuelTypes!$A$1:$B$32,2,FALSE)*J256,0)</f>
        <v>0</v>
      </c>
      <c r="N256" s="4">
        <f t="shared" si="33"/>
        <v>0</v>
      </c>
      <c r="O256" s="4">
        <f t="shared" si="34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>IF(L256&gt;0, (G256*0.1)/N256,0)</f>
        <v>0</v>
      </c>
      <c r="S256" s="4">
        <f>IFERROR(H256/G256*L256,0)</f>
        <v>0</v>
      </c>
      <c r="T256" s="4" t="e">
        <f>G256 / (9.81 * F256)</f>
        <v>#DIV/0!</v>
      </c>
      <c r="U256" s="4" t="e">
        <f>M256/T256</f>
        <v>#DIV/0!</v>
      </c>
      <c r="W256" s="3">
        <f>IFERROR(VLOOKUP(I256,FuelTypes!$A$2:$G$40,5,FALSE)*M256,0)</f>
        <v>0</v>
      </c>
      <c r="Y256" s="3">
        <f t="shared" si="30"/>
        <v>0</v>
      </c>
      <c r="Z256" s="3" t="e">
        <f>X256/L256</f>
        <v>#DIV/0!</v>
      </c>
      <c r="AB256" s="3">
        <f>IFERROR(M256/(M256+K256), 0)</f>
        <v>0</v>
      </c>
      <c r="AC256" s="3">
        <f>IFERROR(M256/N256, 0)</f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31"/>
        <v>0</v>
      </c>
      <c r="K257" s="4">
        <f t="shared" si="29"/>
        <v>0</v>
      </c>
      <c r="L257" s="4">
        <f t="shared" si="32"/>
        <v>0</v>
      </c>
      <c r="M257" s="4">
        <f>IFERROR(VLOOKUP(I257,FuelTypes!$A$1:$B$32,2,FALSE)*J257,0)</f>
        <v>0</v>
      </c>
      <c r="N257" s="4">
        <f t="shared" si="33"/>
        <v>0</v>
      </c>
      <c r="O257" s="4">
        <f t="shared" si="34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>IF(L257&gt;0, (G257*0.1)/N257,0)</f>
        <v>0</v>
      </c>
      <c r="S257" s="4">
        <f>IFERROR(H257/G257*L257,0)</f>
        <v>0</v>
      </c>
      <c r="T257" s="4" t="e">
        <f>G257 / (9.81 * F257)</f>
        <v>#DIV/0!</v>
      </c>
      <c r="U257" s="4" t="e">
        <f>M257/T257</f>
        <v>#DIV/0!</v>
      </c>
      <c r="W257" s="3">
        <f>IFERROR(VLOOKUP(I257,FuelTypes!$A$2:$G$40,5,FALSE)*M257,0)</f>
        <v>0</v>
      </c>
      <c r="Y257" s="3">
        <f t="shared" si="30"/>
        <v>0</v>
      </c>
      <c r="Z257" s="3" t="e">
        <f>X257/L257</f>
        <v>#DIV/0!</v>
      </c>
      <c r="AB257" s="3">
        <f>IFERROR(M257/(M257+K257), 0)</f>
        <v>0</v>
      </c>
      <c r="AC257" s="3">
        <f>IFERROR(M257/N257, 0)</f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31"/>
        <v>0</v>
      </c>
      <c r="K258" s="4">
        <f t="shared" si="29"/>
        <v>0</v>
      </c>
      <c r="L258" s="4">
        <f t="shared" si="32"/>
        <v>0</v>
      </c>
      <c r="M258" s="4">
        <f>IFERROR(VLOOKUP(I258,FuelTypes!$A$1:$B$32,2,FALSE)*J258,0)</f>
        <v>0</v>
      </c>
      <c r="N258" s="4">
        <f t="shared" si="33"/>
        <v>0</v>
      </c>
      <c r="O258" s="4">
        <f t="shared" si="34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>IF(L258&gt;0, (G258*0.1)/N258,0)</f>
        <v>0</v>
      </c>
      <c r="S258" s="4">
        <f>IFERROR(H258/G258*L258,0)</f>
        <v>0</v>
      </c>
      <c r="T258" s="4" t="e">
        <f>G258 / (9.81 * F258)</f>
        <v>#DIV/0!</v>
      </c>
      <c r="U258" s="4" t="e">
        <f>M258/T258</f>
        <v>#DIV/0!</v>
      </c>
      <c r="W258" s="3">
        <f>IFERROR(VLOOKUP(I258,FuelTypes!$A$2:$G$40,5,FALSE)*M258,0)</f>
        <v>0</v>
      </c>
      <c r="Y258" s="3">
        <f t="shared" si="30"/>
        <v>0</v>
      </c>
      <c r="Z258" s="3" t="e">
        <f>X258/L258</f>
        <v>#DIV/0!</v>
      </c>
      <c r="AB258" s="3">
        <f>IFERROR(M258/(M258+K258), 0)</f>
        <v>0</v>
      </c>
      <c r="AC258" s="3">
        <f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31"/>
        <v>0</v>
      </c>
      <c r="K259" s="4">
        <f t="shared" ref="K259:K301" si="35">E259*M259</f>
        <v>0</v>
      </c>
      <c r="L259" s="4">
        <f t="shared" si="32"/>
        <v>0</v>
      </c>
      <c r="M259" s="4">
        <f>IFERROR(VLOOKUP(I259,FuelTypes!$A$1:$B$32,2,FALSE)*J259,0)</f>
        <v>0</v>
      </c>
      <c r="N259" s="4">
        <f t="shared" si="33"/>
        <v>0</v>
      </c>
      <c r="O259" s="4">
        <f t="shared" si="34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>IF(L259&gt;0, (G259*0.1)/N259,0)</f>
        <v>0</v>
      </c>
      <c r="S259" s="4">
        <f>IFERROR(H259/G259*L259,0)</f>
        <v>0</v>
      </c>
      <c r="T259" s="4" t="e">
        <f>G259 / (9.81 * F259)</f>
        <v>#DIV/0!</v>
      </c>
      <c r="U259" s="4" t="e">
        <f>M259/T259</f>
        <v>#DIV/0!</v>
      </c>
      <c r="W259" s="3">
        <f>IFERROR(VLOOKUP(I259,FuelTypes!$A$2:$G$40,5,FALSE)*M259,0)</f>
        <v>0</v>
      </c>
      <c r="Y259" s="3">
        <f t="shared" ref="Y259:Y301" si="36">X259+W259</f>
        <v>0</v>
      </c>
      <c r="Z259" s="3" t="e">
        <f>X259/L259</f>
        <v>#DIV/0!</v>
      </c>
      <c r="AB259" s="3">
        <f>IFERROR(M259/(M259+K259), 0)</f>
        <v>0</v>
      </c>
      <c r="AC259" s="3">
        <f>IFERROR(M259/N259, 0)</f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31"/>
        <v>0</v>
      </c>
      <c r="K260" s="4">
        <f t="shared" si="35"/>
        <v>0</v>
      </c>
      <c r="L260" s="4">
        <f t="shared" si="32"/>
        <v>0</v>
      </c>
      <c r="M260" s="4">
        <f>IFERROR(VLOOKUP(I260,FuelTypes!$A$1:$B$32,2,FALSE)*J260,0)</f>
        <v>0</v>
      </c>
      <c r="N260" s="4">
        <f t="shared" si="33"/>
        <v>0</v>
      </c>
      <c r="O260" s="4">
        <f t="shared" si="34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>IF(L260&gt;0, (G260*0.1)/N260,0)</f>
        <v>0</v>
      </c>
      <c r="S260" s="4">
        <f>IFERROR(H260/G260*L260,0)</f>
        <v>0</v>
      </c>
      <c r="T260" s="4" t="e">
        <f>G260 / (9.81 * F260)</f>
        <v>#DIV/0!</v>
      </c>
      <c r="U260" s="4" t="e">
        <f>M260/T260</f>
        <v>#DIV/0!</v>
      </c>
      <c r="W260" s="3">
        <f>IFERROR(VLOOKUP(I260,FuelTypes!$A$2:$G$40,5,FALSE)*M260,0)</f>
        <v>0</v>
      </c>
      <c r="Y260" s="3">
        <f t="shared" si="36"/>
        <v>0</v>
      </c>
      <c r="Z260" s="3" t="e">
        <f>X260/L260</f>
        <v>#DIV/0!</v>
      </c>
      <c r="AB260" s="3">
        <f>IFERROR(M260/(M260+K260), 0)</f>
        <v>0</v>
      </c>
      <c r="AC260" s="3">
        <f>IFERROR(M260/N260, 0)</f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31"/>
        <v>0</v>
      </c>
      <c r="K261" s="4">
        <f t="shared" si="35"/>
        <v>0</v>
      </c>
      <c r="L261" s="4">
        <f t="shared" si="32"/>
        <v>0</v>
      </c>
      <c r="M261" s="4">
        <f>IFERROR(VLOOKUP(I261,FuelTypes!$A$1:$B$32,2,FALSE)*J261,0)</f>
        <v>0</v>
      </c>
      <c r="N261" s="4">
        <f t="shared" si="33"/>
        <v>0</v>
      </c>
      <c r="O261" s="4">
        <f t="shared" si="34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>IF(L261&gt;0, (G261*0.1)/N261,0)</f>
        <v>0</v>
      </c>
      <c r="S261" s="4">
        <f>IFERROR(H261/G261*L261,0)</f>
        <v>0</v>
      </c>
      <c r="T261" s="4" t="e">
        <f>G261 / (9.81 * F261)</f>
        <v>#DIV/0!</v>
      </c>
      <c r="U261" s="4" t="e">
        <f>M261/T261</f>
        <v>#DIV/0!</v>
      </c>
      <c r="W261" s="3">
        <f>IFERROR(VLOOKUP(I261,FuelTypes!$A$2:$G$40,5,FALSE)*M261,0)</f>
        <v>0</v>
      </c>
      <c r="Y261" s="3">
        <f t="shared" si="36"/>
        <v>0</v>
      </c>
      <c r="Z261" s="3" t="e">
        <f>X261/L261</f>
        <v>#DIV/0!</v>
      </c>
      <c r="AB261" s="3">
        <f>IFERROR(M261/(M261+K261), 0)</f>
        <v>0</v>
      </c>
      <c r="AC261" s="3">
        <f>IFERROR(M261/N261, 0)</f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31"/>
        <v>0</v>
      </c>
      <c r="K262" s="4">
        <f t="shared" si="35"/>
        <v>0</v>
      </c>
      <c r="L262" s="4">
        <f t="shared" si="32"/>
        <v>0</v>
      </c>
      <c r="M262" s="4">
        <f>IFERROR(VLOOKUP(I262,FuelTypes!$A$1:$B$32,2,FALSE)*J262,0)</f>
        <v>0</v>
      </c>
      <c r="N262" s="4">
        <f t="shared" si="33"/>
        <v>0</v>
      </c>
      <c r="O262" s="4">
        <f t="shared" si="34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>IF(L262&gt;0, (G262*0.1)/N262,0)</f>
        <v>0</v>
      </c>
      <c r="S262" s="4">
        <f>IFERROR(H262/G262*L262,0)</f>
        <v>0</v>
      </c>
      <c r="T262" s="4" t="e">
        <f>G262 / (9.81 * F262)</f>
        <v>#DIV/0!</v>
      </c>
      <c r="U262" s="4" t="e">
        <f>M262/T262</f>
        <v>#DIV/0!</v>
      </c>
      <c r="W262" s="3">
        <f>IFERROR(VLOOKUP(I262,FuelTypes!$A$2:$G$40,5,FALSE)*M262,0)</f>
        <v>0</v>
      </c>
      <c r="Y262" s="3">
        <f t="shared" si="36"/>
        <v>0</v>
      </c>
      <c r="Z262" s="3" t="e">
        <f>X262/L262</f>
        <v>#DIV/0!</v>
      </c>
      <c r="AB262" s="3">
        <f>IFERROR(M262/(M262+K262), 0)</f>
        <v>0</v>
      </c>
      <c r="AC262" s="3">
        <f>IFERROR(M262/N262, 0)</f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31"/>
        <v>0</v>
      </c>
      <c r="K263" s="4">
        <f t="shared" si="35"/>
        <v>0</v>
      </c>
      <c r="L263" s="4">
        <f t="shared" si="32"/>
        <v>0</v>
      </c>
      <c r="M263" s="4">
        <f>IFERROR(VLOOKUP(I263,FuelTypes!$A$1:$B$32,2,FALSE)*J263,0)</f>
        <v>0</v>
      </c>
      <c r="N263" s="4">
        <f t="shared" si="33"/>
        <v>0</v>
      </c>
      <c r="O263" s="4">
        <f t="shared" si="34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>IF(L263&gt;0, (G263*0.1)/N263,0)</f>
        <v>0</v>
      </c>
      <c r="S263" s="4">
        <f>IFERROR(H263/G263*L263,0)</f>
        <v>0</v>
      </c>
      <c r="T263" s="4" t="e">
        <f>G263 / (9.81 * F263)</f>
        <v>#DIV/0!</v>
      </c>
      <c r="U263" s="4" t="e">
        <f>M263/T263</f>
        <v>#DIV/0!</v>
      </c>
      <c r="W263" s="3">
        <f>IFERROR(VLOOKUP(I263,FuelTypes!$A$2:$G$40,5,FALSE)*M263,0)</f>
        <v>0</v>
      </c>
      <c r="Y263" s="3">
        <f t="shared" si="36"/>
        <v>0</v>
      </c>
      <c r="Z263" s="3" t="e">
        <f>X263/L263</f>
        <v>#DIV/0!</v>
      </c>
      <c r="AB263" s="3">
        <f>IFERROR(M263/(M263+K263), 0)</f>
        <v>0</v>
      </c>
      <c r="AC263" s="3">
        <f>IFERROR(M263/N263, 0)</f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31"/>
        <v>0</v>
      </c>
      <c r="K264" s="4">
        <f t="shared" si="35"/>
        <v>0</v>
      </c>
      <c r="L264" s="4">
        <f t="shared" si="32"/>
        <v>0</v>
      </c>
      <c r="M264" s="4">
        <f>IFERROR(VLOOKUP(I264,FuelTypes!$A$1:$B$32,2,FALSE)*J264,0)</f>
        <v>0</v>
      </c>
      <c r="N264" s="4">
        <f t="shared" si="33"/>
        <v>0</v>
      </c>
      <c r="O264" s="4">
        <f t="shared" si="34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>IF(L264&gt;0, (G264*0.1)/N264,0)</f>
        <v>0</v>
      </c>
      <c r="S264" s="4">
        <f>IFERROR(H264/G264*L264,0)</f>
        <v>0</v>
      </c>
      <c r="T264" s="4" t="e">
        <f>G264 / (9.81 * F264)</f>
        <v>#DIV/0!</v>
      </c>
      <c r="U264" s="4" t="e">
        <f>M264/T264</f>
        <v>#DIV/0!</v>
      </c>
      <c r="W264" s="3">
        <f>IFERROR(VLOOKUP(I264,FuelTypes!$A$2:$G$40,5,FALSE)*M264,0)</f>
        <v>0</v>
      </c>
      <c r="Y264" s="3">
        <f t="shared" si="36"/>
        <v>0</v>
      </c>
      <c r="Z264" s="3" t="e">
        <f>X264/L264</f>
        <v>#DIV/0!</v>
      </c>
      <c r="AB264" s="3">
        <f>IFERROR(M264/(M264+K264), 0)</f>
        <v>0</v>
      </c>
      <c r="AC264" s="3">
        <f>IFERROR(M264/N264, 0)</f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31"/>
        <v>0</v>
      </c>
      <c r="K265" s="4">
        <f t="shared" si="35"/>
        <v>0</v>
      </c>
      <c r="L265" s="4">
        <f t="shared" si="32"/>
        <v>0</v>
      </c>
      <c r="M265" s="4">
        <f>IFERROR(VLOOKUP(I265,FuelTypes!$A$1:$B$32,2,FALSE)*J265,0)</f>
        <v>0</v>
      </c>
      <c r="N265" s="4">
        <f t="shared" si="33"/>
        <v>0</v>
      </c>
      <c r="O265" s="4">
        <f t="shared" si="34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>IF(L265&gt;0, (G265*0.1)/N265,0)</f>
        <v>0</v>
      </c>
      <c r="S265" s="4">
        <f>IFERROR(H265/G265*L265,0)</f>
        <v>0</v>
      </c>
      <c r="T265" s="4" t="e">
        <f>G265 / (9.81 * F265)</f>
        <v>#DIV/0!</v>
      </c>
      <c r="U265" s="4" t="e">
        <f>M265/T265</f>
        <v>#DIV/0!</v>
      </c>
      <c r="W265" s="3">
        <f>IFERROR(VLOOKUP(I265,FuelTypes!$A$2:$G$40,5,FALSE)*M265,0)</f>
        <v>0</v>
      </c>
      <c r="Y265" s="3">
        <f t="shared" si="36"/>
        <v>0</v>
      </c>
      <c r="Z265" s="3" t="e">
        <f>X265/L265</f>
        <v>#DIV/0!</v>
      </c>
      <c r="AB265" s="3">
        <f>IFERROR(M265/(M265+K265), 0)</f>
        <v>0</v>
      </c>
      <c r="AC265" s="3">
        <f>IFERROR(M265/N265, 0)</f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31"/>
        <v>0</v>
      </c>
      <c r="K266" s="4">
        <f t="shared" si="35"/>
        <v>0</v>
      </c>
      <c r="L266" s="4">
        <f t="shared" si="32"/>
        <v>0</v>
      </c>
      <c r="M266" s="4">
        <f>IFERROR(VLOOKUP(I266,FuelTypes!$A$1:$B$32,2,FALSE)*J266,0)</f>
        <v>0</v>
      </c>
      <c r="N266" s="4">
        <f t="shared" si="33"/>
        <v>0</v>
      </c>
      <c r="O266" s="4">
        <f t="shared" si="34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>IF(L266&gt;0, (G266*0.1)/N266,0)</f>
        <v>0</v>
      </c>
      <c r="S266" s="4">
        <f>IFERROR(H266/G266*L266,0)</f>
        <v>0</v>
      </c>
      <c r="T266" s="4" t="e">
        <f>G266 / (9.81 * F266)</f>
        <v>#DIV/0!</v>
      </c>
      <c r="U266" s="4" t="e">
        <f>M266/T266</f>
        <v>#DIV/0!</v>
      </c>
      <c r="W266" s="3">
        <f>IFERROR(VLOOKUP(I266,FuelTypes!$A$2:$G$40,5,FALSE)*M266,0)</f>
        <v>0</v>
      </c>
      <c r="Y266" s="3">
        <f t="shared" si="36"/>
        <v>0</v>
      </c>
      <c r="Z266" s="3" t="e">
        <f>X266/L266</f>
        <v>#DIV/0!</v>
      </c>
      <c r="AB266" s="3">
        <f>IFERROR(M266/(M266+K266), 0)</f>
        <v>0</v>
      </c>
      <c r="AC266" s="3">
        <f>IFERROR(M266/N266, 0)</f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31"/>
        <v>0</v>
      </c>
      <c r="K267" s="4">
        <f t="shared" si="35"/>
        <v>0</v>
      </c>
      <c r="L267" s="4">
        <f t="shared" si="32"/>
        <v>0</v>
      </c>
      <c r="M267" s="4">
        <f>IFERROR(VLOOKUP(I267,FuelTypes!$A$1:$B$32,2,FALSE)*J267,0)</f>
        <v>0</v>
      </c>
      <c r="N267" s="4">
        <f t="shared" si="33"/>
        <v>0</v>
      </c>
      <c r="O267" s="4">
        <f t="shared" si="34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>IF(L267&gt;0, (G267*0.1)/N267,0)</f>
        <v>0</v>
      </c>
      <c r="S267" s="4">
        <f>IFERROR(H267/G267*L267,0)</f>
        <v>0</v>
      </c>
      <c r="T267" s="4" t="e">
        <f>G267 / (9.81 * F267)</f>
        <v>#DIV/0!</v>
      </c>
      <c r="U267" s="4" t="e">
        <f>M267/T267</f>
        <v>#DIV/0!</v>
      </c>
      <c r="W267" s="3">
        <f>IFERROR(VLOOKUP(I267,FuelTypes!$A$2:$G$40,5,FALSE)*M267,0)</f>
        <v>0</v>
      </c>
      <c r="Y267" s="3">
        <f t="shared" si="36"/>
        <v>0</v>
      </c>
      <c r="Z267" s="3" t="e">
        <f>X267/L267</f>
        <v>#DIV/0!</v>
      </c>
      <c r="AB267" s="3">
        <f>IFERROR(M267/(M267+K267), 0)</f>
        <v>0</v>
      </c>
      <c r="AC267" s="3">
        <f>IFERROR(M267/N267, 0)</f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31"/>
        <v>0</v>
      </c>
      <c r="K268" s="4">
        <f t="shared" si="35"/>
        <v>0</v>
      </c>
      <c r="L268" s="4">
        <f t="shared" si="32"/>
        <v>0</v>
      </c>
      <c r="M268" s="4">
        <f>IFERROR(VLOOKUP(I268,FuelTypes!$A$1:$B$32,2,FALSE)*J268,0)</f>
        <v>0</v>
      </c>
      <c r="N268" s="4">
        <f t="shared" si="33"/>
        <v>0</v>
      </c>
      <c r="O268" s="4">
        <f t="shared" si="34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>IF(L268&gt;0, (G268*0.1)/N268,0)</f>
        <v>0</v>
      </c>
      <c r="S268" s="4">
        <f>IFERROR(H268/G268*L268,0)</f>
        <v>0</v>
      </c>
      <c r="T268" s="4" t="e">
        <f>G268 / (9.81 * F268)</f>
        <v>#DIV/0!</v>
      </c>
      <c r="U268" s="4" t="e">
        <f>M268/T268</f>
        <v>#DIV/0!</v>
      </c>
      <c r="W268" s="3">
        <f>IFERROR(VLOOKUP(I268,FuelTypes!$A$2:$G$40,5,FALSE)*M268,0)</f>
        <v>0</v>
      </c>
      <c r="Y268" s="3">
        <f t="shared" si="36"/>
        <v>0</v>
      </c>
      <c r="Z268" s="3" t="e">
        <f>X268/L268</f>
        <v>#DIV/0!</v>
      </c>
      <c r="AB268" s="3">
        <f>IFERROR(M268/(M268+K268), 0)</f>
        <v>0</v>
      </c>
      <c r="AC268" s="3">
        <f>IFERROR(M268/N268, 0)</f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31"/>
        <v>0</v>
      </c>
      <c r="K269" s="4">
        <f t="shared" si="35"/>
        <v>0</v>
      </c>
      <c r="L269" s="4">
        <f t="shared" si="32"/>
        <v>0</v>
      </c>
      <c r="M269" s="4">
        <f>IFERROR(VLOOKUP(I269,FuelTypes!$A$1:$B$32,2,FALSE)*J269,0)</f>
        <v>0</v>
      </c>
      <c r="N269" s="4">
        <f t="shared" si="33"/>
        <v>0</v>
      </c>
      <c r="O269" s="4">
        <f t="shared" si="34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>IF(L269&gt;0, (G269*0.1)/N269,0)</f>
        <v>0</v>
      </c>
      <c r="S269" s="4">
        <f>IFERROR(H269/G269*L269,0)</f>
        <v>0</v>
      </c>
      <c r="T269" s="4" t="e">
        <f>G269 / (9.81 * F269)</f>
        <v>#DIV/0!</v>
      </c>
      <c r="U269" s="4" t="e">
        <f>M269/T269</f>
        <v>#DIV/0!</v>
      </c>
      <c r="W269" s="3">
        <f>IFERROR(VLOOKUP(I269,FuelTypes!$A$2:$G$40,5,FALSE)*M269,0)</f>
        <v>0</v>
      </c>
      <c r="Y269" s="3">
        <f t="shared" si="36"/>
        <v>0</v>
      </c>
      <c r="Z269" s="3" t="e">
        <f>X269/L269</f>
        <v>#DIV/0!</v>
      </c>
      <c r="AB269" s="3">
        <f>IFERROR(M269/(M269+K269), 0)</f>
        <v>0</v>
      </c>
      <c r="AC269" s="3">
        <f>IFERROR(M269/N269, 0)</f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31"/>
        <v>0</v>
      </c>
      <c r="K270" s="4">
        <f t="shared" si="35"/>
        <v>0</v>
      </c>
      <c r="L270" s="4">
        <f t="shared" si="32"/>
        <v>0</v>
      </c>
      <c r="M270" s="4">
        <f>IFERROR(VLOOKUP(I270,FuelTypes!$A$1:$B$32,2,FALSE)*J270,0)</f>
        <v>0</v>
      </c>
      <c r="N270" s="4">
        <f t="shared" si="33"/>
        <v>0</v>
      </c>
      <c r="O270" s="4">
        <f t="shared" si="34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>IF(L270&gt;0, (G270*0.1)/N270,0)</f>
        <v>0</v>
      </c>
      <c r="S270" s="4">
        <f>IFERROR(H270/G270*L270,0)</f>
        <v>0</v>
      </c>
      <c r="T270" s="4" t="e">
        <f>G270 / (9.81 * F270)</f>
        <v>#DIV/0!</v>
      </c>
      <c r="U270" s="4" t="e">
        <f>M270/T270</f>
        <v>#DIV/0!</v>
      </c>
      <c r="W270" s="3">
        <f>IFERROR(VLOOKUP(I270,FuelTypes!$A$2:$G$40,5,FALSE)*M270,0)</f>
        <v>0</v>
      </c>
      <c r="Y270" s="3">
        <f t="shared" si="36"/>
        <v>0</v>
      </c>
      <c r="Z270" s="3" t="e">
        <f>X270/L270</f>
        <v>#DIV/0!</v>
      </c>
      <c r="AB270" s="3">
        <f>IFERROR(M270/(M270+K270), 0)</f>
        <v>0</v>
      </c>
      <c r="AC270" s="3">
        <f>IFERROR(M270/N270, 0)</f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31"/>
        <v>0</v>
      </c>
      <c r="K271" s="4">
        <f t="shared" si="35"/>
        <v>0</v>
      </c>
      <c r="L271" s="4">
        <f t="shared" si="32"/>
        <v>0</v>
      </c>
      <c r="M271" s="4">
        <f>IFERROR(VLOOKUP(I271,FuelTypes!$A$1:$B$32,2,FALSE)*J271,0)</f>
        <v>0</v>
      </c>
      <c r="N271" s="4">
        <f t="shared" si="33"/>
        <v>0</v>
      </c>
      <c r="O271" s="4">
        <f t="shared" si="34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>IF(L271&gt;0, (G271*0.1)/N271,0)</f>
        <v>0</v>
      </c>
      <c r="S271" s="4">
        <f>IFERROR(H271/G271*L271,0)</f>
        <v>0</v>
      </c>
      <c r="T271" s="4" t="e">
        <f>G271 / (9.81 * F271)</f>
        <v>#DIV/0!</v>
      </c>
      <c r="U271" s="4" t="e">
        <f>M271/T271</f>
        <v>#DIV/0!</v>
      </c>
      <c r="W271" s="3">
        <f>IFERROR(VLOOKUP(I271,FuelTypes!$A$2:$G$40,5,FALSE)*M271,0)</f>
        <v>0</v>
      </c>
      <c r="Y271" s="3">
        <f t="shared" si="36"/>
        <v>0</v>
      </c>
      <c r="Z271" s="3" t="e">
        <f>X271/L271</f>
        <v>#DIV/0!</v>
      </c>
      <c r="AB271" s="3">
        <f>IFERROR(M271/(M271+K271), 0)</f>
        <v>0</v>
      </c>
      <c r="AC271" s="3">
        <f>IFERROR(M271/N271, 0)</f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31"/>
        <v>0</v>
      </c>
      <c r="K272" s="4">
        <f t="shared" si="35"/>
        <v>0</v>
      </c>
      <c r="L272" s="4">
        <f t="shared" si="32"/>
        <v>0</v>
      </c>
      <c r="M272" s="4">
        <f>IFERROR(VLOOKUP(I272,FuelTypes!$A$1:$B$32,2,FALSE)*J272,0)</f>
        <v>0</v>
      </c>
      <c r="N272" s="4">
        <f t="shared" si="33"/>
        <v>0</v>
      </c>
      <c r="O272" s="4">
        <f t="shared" si="34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>IF(L272&gt;0, (G272*0.1)/N272,0)</f>
        <v>0</v>
      </c>
      <c r="S272" s="4">
        <f>IFERROR(H272/G272*L272,0)</f>
        <v>0</v>
      </c>
      <c r="T272" s="4" t="e">
        <f>G272 / (9.81 * F272)</f>
        <v>#DIV/0!</v>
      </c>
      <c r="U272" s="4" t="e">
        <f>M272/T272</f>
        <v>#DIV/0!</v>
      </c>
      <c r="W272" s="3">
        <f>IFERROR(VLOOKUP(I272,FuelTypes!$A$2:$G$40,5,FALSE)*M272,0)</f>
        <v>0</v>
      </c>
      <c r="Y272" s="3">
        <f t="shared" si="36"/>
        <v>0</v>
      </c>
      <c r="Z272" s="3" t="e">
        <f>X272/L272</f>
        <v>#DIV/0!</v>
      </c>
      <c r="AB272" s="3">
        <f>IFERROR(M272/(M272+K272), 0)</f>
        <v>0</v>
      </c>
      <c r="AC272" s="3">
        <f>IFERROR(M272/N272, 0)</f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31"/>
        <v>0</v>
      </c>
      <c r="K273" s="4">
        <f t="shared" si="35"/>
        <v>0</v>
      </c>
      <c r="L273" s="4">
        <f t="shared" si="32"/>
        <v>0</v>
      </c>
      <c r="M273" s="4">
        <f>IFERROR(VLOOKUP(I273,FuelTypes!$A$1:$B$32,2,FALSE)*J273,0)</f>
        <v>0</v>
      </c>
      <c r="N273" s="4">
        <f t="shared" si="33"/>
        <v>0</v>
      </c>
      <c r="O273" s="4">
        <f t="shared" si="34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>IF(L273&gt;0, (G273*0.1)/N273,0)</f>
        <v>0</v>
      </c>
      <c r="S273" s="4">
        <f>IFERROR(H273/G273*L273,0)</f>
        <v>0</v>
      </c>
      <c r="T273" s="4" t="e">
        <f>G273 / (9.81 * F273)</f>
        <v>#DIV/0!</v>
      </c>
      <c r="U273" s="4" t="e">
        <f>M273/T273</f>
        <v>#DIV/0!</v>
      </c>
      <c r="W273" s="3">
        <f>IFERROR(VLOOKUP(I273,FuelTypes!$A$2:$G$40,5,FALSE)*M273,0)</f>
        <v>0</v>
      </c>
      <c r="Y273" s="3">
        <f t="shared" si="36"/>
        <v>0</v>
      </c>
      <c r="Z273" s="3" t="e">
        <f>X273/L273</f>
        <v>#DIV/0!</v>
      </c>
      <c r="AB273" s="3">
        <f>IFERROR(M273/(M273+K273), 0)</f>
        <v>0</v>
      </c>
      <c r="AC273" s="3">
        <f>IFERROR(M273/N273, 0)</f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31"/>
        <v>0</v>
      </c>
      <c r="K274" s="4">
        <f t="shared" si="35"/>
        <v>0</v>
      </c>
      <c r="L274" s="4">
        <f t="shared" si="32"/>
        <v>0</v>
      </c>
      <c r="M274" s="4">
        <f>IFERROR(VLOOKUP(I274,FuelTypes!$A$1:$B$32,2,FALSE)*J274,0)</f>
        <v>0</v>
      </c>
      <c r="N274" s="4">
        <f t="shared" si="33"/>
        <v>0</v>
      </c>
      <c r="O274" s="4">
        <f t="shared" si="34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>IF(L274&gt;0, (G274*0.1)/N274,0)</f>
        <v>0</v>
      </c>
      <c r="S274" s="4">
        <f>IFERROR(H274/G274*L274,0)</f>
        <v>0</v>
      </c>
      <c r="T274" s="4" t="e">
        <f>G274 / (9.81 * F274)</f>
        <v>#DIV/0!</v>
      </c>
      <c r="U274" s="4" t="e">
        <f>M274/T274</f>
        <v>#DIV/0!</v>
      </c>
      <c r="W274" s="3">
        <f>IFERROR(VLOOKUP(I274,FuelTypes!$A$2:$G$40,5,FALSE)*M274,0)</f>
        <v>0</v>
      </c>
      <c r="Y274" s="3">
        <f t="shared" si="36"/>
        <v>0</v>
      </c>
      <c r="Z274" s="3" t="e">
        <f>X274/L274</f>
        <v>#DIV/0!</v>
      </c>
      <c r="AB274" s="3">
        <f>IFERROR(M274/(M274+K274), 0)</f>
        <v>0</v>
      </c>
      <c r="AC274" s="3">
        <f>IFERROR(M274/N274, 0)</f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31"/>
        <v>0</v>
      </c>
      <c r="K275" s="4">
        <f t="shared" si="35"/>
        <v>0</v>
      </c>
      <c r="L275" s="4">
        <f t="shared" si="32"/>
        <v>0</v>
      </c>
      <c r="M275" s="4">
        <f>IFERROR(VLOOKUP(I275,FuelTypes!$A$1:$B$32,2,FALSE)*J275,0)</f>
        <v>0</v>
      </c>
      <c r="N275" s="4">
        <f t="shared" si="33"/>
        <v>0</v>
      </c>
      <c r="O275" s="4">
        <f t="shared" si="34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>IF(L275&gt;0, (G275*0.1)/N275,0)</f>
        <v>0</v>
      </c>
      <c r="S275" s="4">
        <f>IFERROR(H275/G275*L275,0)</f>
        <v>0</v>
      </c>
      <c r="T275" s="4" t="e">
        <f>G275 / (9.81 * F275)</f>
        <v>#DIV/0!</v>
      </c>
      <c r="U275" s="4" t="e">
        <f>M275/T275</f>
        <v>#DIV/0!</v>
      </c>
      <c r="W275" s="3">
        <f>IFERROR(VLOOKUP(I275,FuelTypes!$A$2:$G$40,5,FALSE)*M275,0)</f>
        <v>0</v>
      </c>
      <c r="Y275" s="3">
        <f t="shared" si="36"/>
        <v>0</v>
      </c>
      <c r="Z275" s="3" t="e">
        <f>X275/L275</f>
        <v>#DIV/0!</v>
      </c>
      <c r="AB275" s="3">
        <f>IFERROR(M275/(M275+K275), 0)</f>
        <v>0</v>
      </c>
      <c r="AC275" s="3">
        <f>IFERROR(M275/N275, 0)</f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31"/>
        <v>0</v>
      </c>
      <c r="K276" s="4">
        <f t="shared" si="35"/>
        <v>0</v>
      </c>
      <c r="L276" s="4">
        <f t="shared" si="32"/>
        <v>0</v>
      </c>
      <c r="M276" s="4">
        <f>IFERROR(VLOOKUP(I276,FuelTypes!$A$1:$B$32,2,FALSE)*J276,0)</f>
        <v>0</v>
      </c>
      <c r="N276" s="4">
        <f t="shared" si="33"/>
        <v>0</v>
      </c>
      <c r="O276" s="4">
        <f t="shared" si="34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>IF(L276&gt;0, (G276*0.1)/N276,0)</f>
        <v>0</v>
      </c>
      <c r="S276" s="4">
        <f>IFERROR(H276/G276*L276,0)</f>
        <v>0</v>
      </c>
      <c r="T276" s="4" t="e">
        <f>G276 / (9.81 * F276)</f>
        <v>#DIV/0!</v>
      </c>
      <c r="U276" s="4" t="e">
        <f>M276/T276</f>
        <v>#DIV/0!</v>
      </c>
      <c r="W276" s="3">
        <f>IFERROR(VLOOKUP(I276,FuelTypes!$A$2:$G$40,5,FALSE)*M276,0)</f>
        <v>0</v>
      </c>
      <c r="Y276" s="3">
        <f t="shared" si="36"/>
        <v>0</v>
      </c>
      <c r="Z276" s="3" t="e">
        <f>X276/L276</f>
        <v>#DIV/0!</v>
      </c>
      <c r="AB276" s="3">
        <f>IFERROR(M276/(M276+K276), 0)</f>
        <v>0</v>
      </c>
      <c r="AC276" s="3">
        <f>IFERROR(M276/N276, 0)</f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31"/>
        <v>0</v>
      </c>
      <c r="K277" s="4">
        <f t="shared" si="35"/>
        <v>0</v>
      </c>
      <c r="L277" s="4">
        <f t="shared" si="32"/>
        <v>0</v>
      </c>
      <c r="M277" s="4">
        <f>IFERROR(VLOOKUP(I277,FuelTypes!$A$1:$B$32,2,FALSE)*J277,0)</f>
        <v>0</v>
      </c>
      <c r="N277" s="4">
        <f t="shared" si="33"/>
        <v>0</v>
      </c>
      <c r="O277" s="4">
        <f t="shared" si="34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>IF(L277&gt;0, (G277*0.1)/N277,0)</f>
        <v>0</v>
      </c>
      <c r="S277" s="4">
        <f>IFERROR(H277/G277*L277,0)</f>
        <v>0</v>
      </c>
      <c r="T277" s="4" t="e">
        <f>G277 / (9.81 * F277)</f>
        <v>#DIV/0!</v>
      </c>
      <c r="U277" s="4" t="e">
        <f>M277/T277</f>
        <v>#DIV/0!</v>
      </c>
      <c r="W277" s="3">
        <f>IFERROR(VLOOKUP(I277,FuelTypes!$A$2:$G$40,5,FALSE)*M277,0)</f>
        <v>0</v>
      </c>
      <c r="Y277" s="3">
        <f t="shared" si="36"/>
        <v>0</v>
      </c>
      <c r="Z277" s="3" t="e">
        <f>X277/L277</f>
        <v>#DIV/0!</v>
      </c>
      <c r="AB277" s="3">
        <f>IFERROR(M277/(M277+K277), 0)</f>
        <v>0</v>
      </c>
      <c r="AC277" s="3">
        <f>IFERROR(M277/N277, 0)</f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31"/>
        <v>0</v>
      </c>
      <c r="K278" s="4">
        <f t="shared" si="35"/>
        <v>0</v>
      </c>
      <c r="L278" s="4">
        <f t="shared" si="32"/>
        <v>0</v>
      </c>
      <c r="M278" s="4">
        <f>IFERROR(VLOOKUP(I278,FuelTypes!$A$1:$B$32,2,FALSE)*J278,0)</f>
        <v>0</v>
      </c>
      <c r="N278" s="4">
        <f t="shared" si="33"/>
        <v>0</v>
      </c>
      <c r="O278" s="4">
        <f t="shared" si="34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>IF(L278&gt;0, (G278*0.1)/N278,0)</f>
        <v>0</v>
      </c>
      <c r="S278" s="4">
        <f>IFERROR(H278/G278*L278,0)</f>
        <v>0</v>
      </c>
      <c r="T278" s="4" t="e">
        <f>G278 / (9.81 * F278)</f>
        <v>#DIV/0!</v>
      </c>
      <c r="U278" s="4" t="e">
        <f>M278/T278</f>
        <v>#DIV/0!</v>
      </c>
      <c r="W278" s="3">
        <f>IFERROR(VLOOKUP(I278,FuelTypes!$A$2:$G$40,5,FALSE)*M278,0)</f>
        <v>0</v>
      </c>
      <c r="Y278" s="3">
        <f t="shared" si="36"/>
        <v>0</v>
      </c>
      <c r="Z278" s="3" t="e">
        <f>X278/L278</f>
        <v>#DIV/0!</v>
      </c>
      <c r="AB278" s="3">
        <f>IFERROR(M278/(M278+K278), 0)</f>
        <v>0</v>
      </c>
      <c r="AC278" s="3">
        <f>IFERROR(M278/N278, 0)</f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37">C279 - (D279*C279)</f>
        <v>0</v>
      </c>
      <c r="K279" s="4">
        <f t="shared" si="35"/>
        <v>0</v>
      </c>
      <c r="L279" s="4">
        <f t="shared" ref="L279:L301" si="38">K279+B279</f>
        <v>0</v>
      </c>
      <c r="M279" s="4">
        <f>IFERROR(VLOOKUP(I279,FuelTypes!$A$1:$B$32,2,FALSE)*J279,0)</f>
        <v>0</v>
      </c>
      <c r="N279" s="4">
        <f t="shared" ref="N279:N301" si="39">L279+M279</f>
        <v>0</v>
      </c>
      <c r="O279" s="4">
        <f t="shared" ref="O279:O301" si="40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>IF(L279&gt;0, (G279*0.1)/N279,0)</f>
        <v>0</v>
      </c>
      <c r="S279" s="4">
        <f>IFERROR(H279/G279*L279,0)</f>
        <v>0</v>
      </c>
      <c r="T279" s="4" t="e">
        <f>G279 / (9.81 * F279)</f>
        <v>#DIV/0!</v>
      </c>
      <c r="U279" s="4" t="e">
        <f>M279/T279</f>
        <v>#DIV/0!</v>
      </c>
      <c r="W279" s="3">
        <f>IFERROR(VLOOKUP(I279,FuelTypes!$A$2:$G$40,5,FALSE)*M279,0)</f>
        <v>0</v>
      </c>
      <c r="Y279" s="3">
        <f t="shared" si="36"/>
        <v>0</v>
      </c>
      <c r="Z279" s="3" t="e">
        <f>X279/L279</f>
        <v>#DIV/0!</v>
      </c>
      <c r="AB279" s="3">
        <f>IFERROR(M279/(M279+K279), 0)</f>
        <v>0</v>
      </c>
      <c r="AC279" s="3">
        <f>IFERROR(M279/N279, 0)</f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37"/>
        <v>0</v>
      </c>
      <c r="K280" s="4">
        <f t="shared" si="35"/>
        <v>0</v>
      </c>
      <c r="L280" s="4">
        <f t="shared" si="38"/>
        <v>0</v>
      </c>
      <c r="M280" s="4">
        <f>IFERROR(VLOOKUP(I280,FuelTypes!$A$1:$B$32,2,FALSE)*J280,0)</f>
        <v>0</v>
      </c>
      <c r="N280" s="4">
        <f t="shared" si="39"/>
        <v>0</v>
      </c>
      <c r="O280" s="4">
        <f t="shared" si="40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>IF(L280&gt;0, (G280*0.1)/N280,0)</f>
        <v>0</v>
      </c>
      <c r="S280" s="4">
        <f>IFERROR(H280/G280*L280,0)</f>
        <v>0</v>
      </c>
      <c r="T280" s="4" t="e">
        <f>G280 / (9.81 * F280)</f>
        <v>#DIV/0!</v>
      </c>
      <c r="U280" s="4" t="e">
        <f>M280/T280</f>
        <v>#DIV/0!</v>
      </c>
      <c r="W280" s="3">
        <f>IFERROR(VLOOKUP(I280,FuelTypes!$A$2:$G$40,5,FALSE)*M280,0)</f>
        <v>0</v>
      </c>
      <c r="Y280" s="3">
        <f t="shared" si="36"/>
        <v>0</v>
      </c>
      <c r="Z280" s="3" t="e">
        <f>X280/L280</f>
        <v>#DIV/0!</v>
      </c>
      <c r="AB280" s="3">
        <f>IFERROR(M280/(M280+K280), 0)</f>
        <v>0</v>
      </c>
      <c r="AC280" s="3">
        <f>IFERROR(M280/N280, 0)</f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37"/>
        <v>0</v>
      </c>
      <c r="K281" s="4">
        <f t="shared" si="35"/>
        <v>0</v>
      </c>
      <c r="L281" s="4">
        <f t="shared" si="38"/>
        <v>0</v>
      </c>
      <c r="M281" s="4">
        <f>IFERROR(VLOOKUP(I281,FuelTypes!$A$1:$B$32,2,FALSE)*J281,0)</f>
        <v>0</v>
      </c>
      <c r="N281" s="4">
        <f t="shared" si="39"/>
        <v>0</v>
      </c>
      <c r="O281" s="4">
        <f t="shared" si="40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>IF(L281&gt;0, (G281*0.1)/N281,0)</f>
        <v>0</v>
      </c>
      <c r="S281" s="4">
        <f>IFERROR(H281/G281*L281,0)</f>
        <v>0</v>
      </c>
      <c r="T281" s="4" t="e">
        <f>G281 / (9.81 * F281)</f>
        <v>#DIV/0!</v>
      </c>
      <c r="U281" s="4" t="e">
        <f>M281/T281</f>
        <v>#DIV/0!</v>
      </c>
      <c r="W281" s="3">
        <f>IFERROR(VLOOKUP(I281,FuelTypes!$A$2:$G$40,5,FALSE)*M281,0)</f>
        <v>0</v>
      </c>
      <c r="Y281" s="3">
        <f t="shared" si="36"/>
        <v>0</v>
      </c>
      <c r="Z281" s="3" t="e">
        <f>X281/L281</f>
        <v>#DIV/0!</v>
      </c>
      <c r="AB281" s="3">
        <f>IFERROR(M281/(M281+K281), 0)</f>
        <v>0</v>
      </c>
      <c r="AC281" s="3">
        <f>IFERROR(M281/N281, 0)</f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37"/>
        <v>0</v>
      </c>
      <c r="K282" s="4">
        <f t="shared" si="35"/>
        <v>0</v>
      </c>
      <c r="L282" s="4">
        <f t="shared" si="38"/>
        <v>0</v>
      </c>
      <c r="M282" s="4">
        <f>IFERROR(VLOOKUP(I282,FuelTypes!$A$1:$B$32,2,FALSE)*J282,0)</f>
        <v>0</v>
      </c>
      <c r="N282" s="4">
        <f t="shared" si="39"/>
        <v>0</v>
      </c>
      <c r="O282" s="4">
        <f t="shared" si="40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>IF(L282&gt;0, (G282*0.1)/N282,0)</f>
        <v>0</v>
      </c>
      <c r="S282" s="4">
        <f>IFERROR(H282/G282*L282,0)</f>
        <v>0</v>
      </c>
      <c r="T282" s="4" t="e">
        <f>G282 / (9.81 * F282)</f>
        <v>#DIV/0!</v>
      </c>
      <c r="U282" s="4" t="e">
        <f>M282/T282</f>
        <v>#DIV/0!</v>
      </c>
      <c r="W282" s="3">
        <f>IFERROR(VLOOKUP(I282,FuelTypes!$A$2:$G$40,5,FALSE)*M282,0)</f>
        <v>0</v>
      </c>
      <c r="Y282" s="3">
        <f t="shared" si="36"/>
        <v>0</v>
      </c>
      <c r="Z282" s="3" t="e">
        <f>X282/L282</f>
        <v>#DIV/0!</v>
      </c>
      <c r="AB282" s="3">
        <f>IFERROR(M282/(M282+K282), 0)</f>
        <v>0</v>
      </c>
      <c r="AC282" s="3">
        <f>IFERROR(M282/N282, 0)</f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37"/>
        <v>0</v>
      </c>
      <c r="K283" s="4">
        <f t="shared" si="35"/>
        <v>0</v>
      </c>
      <c r="L283" s="4">
        <f t="shared" si="38"/>
        <v>0</v>
      </c>
      <c r="M283" s="4">
        <f>IFERROR(VLOOKUP(I283,FuelTypes!$A$1:$B$32,2,FALSE)*J283,0)</f>
        <v>0</v>
      </c>
      <c r="N283" s="4">
        <f t="shared" si="39"/>
        <v>0</v>
      </c>
      <c r="O283" s="4">
        <f t="shared" si="40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>IF(L283&gt;0, (G283*0.1)/N283,0)</f>
        <v>0</v>
      </c>
      <c r="S283" s="4">
        <f>IFERROR(H283/G283*L283,0)</f>
        <v>0</v>
      </c>
      <c r="T283" s="4" t="e">
        <f>G283 / (9.81 * F283)</f>
        <v>#DIV/0!</v>
      </c>
      <c r="U283" s="4" t="e">
        <f>M283/T283</f>
        <v>#DIV/0!</v>
      </c>
      <c r="W283" s="3">
        <f>IFERROR(VLOOKUP(I283,FuelTypes!$A$2:$G$40,5,FALSE)*M283,0)</f>
        <v>0</v>
      </c>
      <c r="Y283" s="3">
        <f t="shared" si="36"/>
        <v>0</v>
      </c>
      <c r="Z283" s="3" t="e">
        <f>X283/L283</f>
        <v>#DIV/0!</v>
      </c>
      <c r="AB283" s="3">
        <f>IFERROR(M283/(M283+K283), 0)</f>
        <v>0</v>
      </c>
      <c r="AC283" s="3">
        <f>IFERROR(M283/N283, 0)</f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37"/>
        <v>0</v>
      </c>
      <c r="K284" s="4">
        <f t="shared" si="35"/>
        <v>0</v>
      </c>
      <c r="L284" s="4">
        <f t="shared" si="38"/>
        <v>0</v>
      </c>
      <c r="M284" s="4">
        <f>IFERROR(VLOOKUP(I284,FuelTypes!$A$1:$B$32,2,FALSE)*J284,0)</f>
        <v>0</v>
      </c>
      <c r="N284" s="4">
        <f t="shared" si="39"/>
        <v>0</v>
      </c>
      <c r="O284" s="4">
        <f t="shared" si="40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>IF(L284&gt;0, (G284*0.1)/N284,0)</f>
        <v>0</v>
      </c>
      <c r="S284" s="4">
        <f>IFERROR(H284/G284*L284,0)</f>
        <v>0</v>
      </c>
      <c r="T284" s="4" t="e">
        <f>G284 / (9.81 * F284)</f>
        <v>#DIV/0!</v>
      </c>
      <c r="U284" s="4" t="e">
        <f>M284/T284</f>
        <v>#DIV/0!</v>
      </c>
      <c r="W284" s="3">
        <f>IFERROR(VLOOKUP(I284,FuelTypes!$A$2:$G$40,5,FALSE)*M284,0)</f>
        <v>0</v>
      </c>
      <c r="Y284" s="3">
        <f t="shared" si="36"/>
        <v>0</v>
      </c>
      <c r="Z284" s="3" t="e">
        <f>X284/L284</f>
        <v>#DIV/0!</v>
      </c>
      <c r="AB284" s="3">
        <f>IFERROR(M284/(M284+K284), 0)</f>
        <v>0</v>
      </c>
      <c r="AC284" s="3">
        <f>IFERROR(M284/N284, 0)</f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37"/>
        <v>0</v>
      </c>
      <c r="K285" s="4">
        <f t="shared" si="35"/>
        <v>0</v>
      </c>
      <c r="L285" s="4">
        <f t="shared" si="38"/>
        <v>0</v>
      </c>
      <c r="M285" s="4">
        <f>IFERROR(VLOOKUP(I285,FuelTypes!$A$1:$B$32,2,FALSE)*J285,0)</f>
        <v>0</v>
      </c>
      <c r="N285" s="4">
        <f t="shared" si="39"/>
        <v>0</v>
      </c>
      <c r="O285" s="4">
        <f t="shared" si="40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>IF(L285&gt;0, (G285*0.1)/N285,0)</f>
        <v>0</v>
      </c>
      <c r="S285" s="4">
        <f>IFERROR(H285/G285*L285,0)</f>
        <v>0</v>
      </c>
      <c r="T285" s="4" t="e">
        <f>G285 / (9.81 * F285)</f>
        <v>#DIV/0!</v>
      </c>
      <c r="U285" s="4" t="e">
        <f>M285/T285</f>
        <v>#DIV/0!</v>
      </c>
      <c r="W285" s="3">
        <f>IFERROR(VLOOKUP(I285,FuelTypes!$A$2:$G$40,5,FALSE)*M285,0)</f>
        <v>0</v>
      </c>
      <c r="Y285" s="3">
        <f t="shared" si="36"/>
        <v>0</v>
      </c>
      <c r="Z285" s="3" t="e">
        <f>X285/L285</f>
        <v>#DIV/0!</v>
      </c>
      <c r="AB285" s="3">
        <f>IFERROR(M285/(M285+K285), 0)</f>
        <v>0</v>
      </c>
      <c r="AC285" s="3">
        <f>IFERROR(M285/N285, 0)</f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37"/>
        <v>0</v>
      </c>
      <c r="K286" s="4">
        <f t="shared" si="35"/>
        <v>0</v>
      </c>
      <c r="L286" s="4">
        <f t="shared" si="38"/>
        <v>0</v>
      </c>
      <c r="M286" s="4">
        <f>IFERROR(VLOOKUP(I286,FuelTypes!$A$1:$B$32,2,FALSE)*J286,0)</f>
        <v>0</v>
      </c>
      <c r="N286" s="4">
        <f t="shared" si="39"/>
        <v>0</v>
      </c>
      <c r="O286" s="4">
        <f t="shared" si="40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>IF(L286&gt;0, (G286*0.1)/N286,0)</f>
        <v>0</v>
      </c>
      <c r="S286" s="4">
        <f>IFERROR(H286/G286*L286,0)</f>
        <v>0</v>
      </c>
      <c r="T286" s="4" t="e">
        <f>G286 / (9.81 * F286)</f>
        <v>#DIV/0!</v>
      </c>
      <c r="U286" s="4" t="e">
        <f>M286/T286</f>
        <v>#DIV/0!</v>
      </c>
      <c r="W286" s="3">
        <f>IFERROR(VLOOKUP(I286,FuelTypes!$A$2:$G$40,5,FALSE)*M286,0)</f>
        <v>0</v>
      </c>
      <c r="Y286" s="3">
        <f t="shared" si="36"/>
        <v>0</v>
      </c>
      <c r="Z286" s="3" t="e">
        <f>X286/L286</f>
        <v>#DIV/0!</v>
      </c>
      <c r="AB286" s="3">
        <f>IFERROR(M286/(M286+K286), 0)</f>
        <v>0</v>
      </c>
      <c r="AC286" s="3">
        <f>IFERROR(M286/N286, 0)</f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37"/>
        <v>0</v>
      </c>
      <c r="K287" s="4">
        <f t="shared" si="35"/>
        <v>0</v>
      </c>
      <c r="L287" s="4">
        <f t="shared" si="38"/>
        <v>0</v>
      </c>
      <c r="M287" s="4">
        <f>IFERROR(VLOOKUP(I287,FuelTypes!$A$1:$B$32,2,FALSE)*J287,0)</f>
        <v>0</v>
      </c>
      <c r="N287" s="4">
        <f t="shared" si="39"/>
        <v>0</v>
      </c>
      <c r="O287" s="4">
        <f t="shared" si="40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>IF(L287&gt;0, (G287*0.1)/N287,0)</f>
        <v>0</v>
      </c>
      <c r="S287" s="4">
        <f>IFERROR(H287/G287*L287,0)</f>
        <v>0</v>
      </c>
      <c r="T287" s="4" t="e">
        <f>G287 / (9.81 * F287)</f>
        <v>#DIV/0!</v>
      </c>
      <c r="U287" s="4" t="e">
        <f>M287/T287</f>
        <v>#DIV/0!</v>
      </c>
      <c r="W287" s="3">
        <f>IFERROR(VLOOKUP(I287,FuelTypes!$A$2:$G$40,5,FALSE)*M287,0)</f>
        <v>0</v>
      </c>
      <c r="Y287" s="3">
        <f t="shared" si="36"/>
        <v>0</v>
      </c>
      <c r="Z287" s="3" t="e">
        <f>X287/L287</f>
        <v>#DIV/0!</v>
      </c>
      <c r="AB287" s="3">
        <f>IFERROR(M287/(M287+K287), 0)</f>
        <v>0</v>
      </c>
      <c r="AC287" s="3">
        <f>IFERROR(M287/N287, 0)</f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37"/>
        <v>0</v>
      </c>
      <c r="K288" s="4">
        <f t="shared" si="35"/>
        <v>0</v>
      </c>
      <c r="L288" s="4">
        <f t="shared" si="38"/>
        <v>0</v>
      </c>
      <c r="M288" s="4">
        <f>IFERROR(VLOOKUP(I288,FuelTypes!$A$1:$B$32,2,FALSE)*J288,0)</f>
        <v>0</v>
      </c>
      <c r="N288" s="4">
        <f t="shared" si="39"/>
        <v>0</v>
      </c>
      <c r="O288" s="4">
        <f t="shared" si="40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>IF(L288&gt;0, (G288*0.1)/N288,0)</f>
        <v>0</v>
      </c>
      <c r="S288" s="4">
        <f>IFERROR(H288/G288*L288,0)</f>
        <v>0</v>
      </c>
      <c r="T288" s="4" t="e">
        <f>G288 / (9.81 * F288)</f>
        <v>#DIV/0!</v>
      </c>
      <c r="U288" s="4" t="e">
        <f>M288/T288</f>
        <v>#DIV/0!</v>
      </c>
      <c r="W288" s="3">
        <f>IFERROR(VLOOKUP(I288,FuelTypes!$A$2:$G$40,5,FALSE)*M288,0)</f>
        <v>0</v>
      </c>
      <c r="Y288" s="3">
        <f t="shared" si="36"/>
        <v>0</v>
      </c>
      <c r="Z288" s="3" t="e">
        <f>X288/L288</f>
        <v>#DIV/0!</v>
      </c>
      <c r="AB288" s="3">
        <f>IFERROR(M288/(M288+K288), 0)</f>
        <v>0</v>
      </c>
      <c r="AC288" s="3">
        <f>IFERROR(M288/N288, 0)</f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37"/>
        <v>0</v>
      </c>
      <c r="K289" s="4">
        <f t="shared" si="35"/>
        <v>0</v>
      </c>
      <c r="L289" s="4">
        <f t="shared" si="38"/>
        <v>0</v>
      </c>
      <c r="M289" s="4">
        <f>IFERROR(VLOOKUP(I289,FuelTypes!$A$1:$B$32,2,FALSE)*J289,0)</f>
        <v>0</v>
      </c>
      <c r="N289" s="4">
        <f t="shared" si="39"/>
        <v>0</v>
      </c>
      <c r="O289" s="4">
        <f t="shared" si="40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>IF(L289&gt;0, (G289*0.1)/N289,0)</f>
        <v>0</v>
      </c>
      <c r="S289" s="4">
        <f>IFERROR(H289/G289*L289,0)</f>
        <v>0</v>
      </c>
      <c r="T289" s="4" t="e">
        <f>G289 / (9.81 * F289)</f>
        <v>#DIV/0!</v>
      </c>
      <c r="U289" s="4" t="e">
        <f>M289/T289</f>
        <v>#DIV/0!</v>
      </c>
      <c r="W289" s="3">
        <f>IFERROR(VLOOKUP(I289,FuelTypes!$A$2:$G$40,5,FALSE)*M289,0)</f>
        <v>0</v>
      </c>
      <c r="Y289" s="3">
        <f t="shared" si="36"/>
        <v>0</v>
      </c>
      <c r="Z289" s="3" t="e">
        <f>X289/L289</f>
        <v>#DIV/0!</v>
      </c>
      <c r="AB289" s="3">
        <f>IFERROR(M289/(M289+K289), 0)</f>
        <v>0</v>
      </c>
      <c r="AC289" s="3">
        <f>IFERROR(M289/N289, 0)</f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37"/>
        <v>0</v>
      </c>
      <c r="K290" s="4">
        <f t="shared" si="35"/>
        <v>0</v>
      </c>
      <c r="L290" s="4">
        <f t="shared" si="38"/>
        <v>0</v>
      </c>
      <c r="M290" s="4">
        <f>IFERROR(VLOOKUP(I290,FuelTypes!$A$1:$B$32,2,FALSE)*J290,0)</f>
        <v>0</v>
      </c>
      <c r="N290" s="4">
        <f t="shared" si="39"/>
        <v>0</v>
      </c>
      <c r="O290" s="4">
        <f t="shared" si="40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>IF(L290&gt;0, (G290*0.1)/N290,0)</f>
        <v>0</v>
      </c>
      <c r="S290" s="4">
        <f>IFERROR(H290/G290*L290,0)</f>
        <v>0</v>
      </c>
      <c r="T290" s="4" t="e">
        <f>G290 / (9.81 * F290)</f>
        <v>#DIV/0!</v>
      </c>
      <c r="U290" s="4" t="e">
        <f>M290/T290</f>
        <v>#DIV/0!</v>
      </c>
      <c r="W290" s="3">
        <f>IFERROR(VLOOKUP(I290,FuelTypes!$A$2:$G$40,5,FALSE)*M290,0)</f>
        <v>0</v>
      </c>
      <c r="Y290" s="3">
        <f t="shared" si="36"/>
        <v>0</v>
      </c>
      <c r="Z290" s="3" t="e">
        <f>X290/L290</f>
        <v>#DIV/0!</v>
      </c>
      <c r="AB290" s="3">
        <f>IFERROR(M290/(M290+K290), 0)</f>
        <v>0</v>
      </c>
      <c r="AC290" s="3">
        <f>IFERROR(M290/N290, 0)</f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37"/>
        <v>0</v>
      </c>
      <c r="K291" s="4">
        <f t="shared" si="35"/>
        <v>0</v>
      </c>
      <c r="L291" s="4">
        <f t="shared" si="38"/>
        <v>0</v>
      </c>
      <c r="M291" s="4">
        <f>IFERROR(VLOOKUP(I291,FuelTypes!$A$1:$B$32,2,FALSE)*J291,0)</f>
        <v>0</v>
      </c>
      <c r="N291" s="4">
        <f t="shared" si="39"/>
        <v>0</v>
      </c>
      <c r="O291" s="4">
        <f t="shared" si="40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>IF(L291&gt;0, (G291*0.1)/N291,0)</f>
        <v>0</v>
      </c>
      <c r="S291" s="4">
        <f>IFERROR(H291/G291*L291,0)</f>
        <v>0</v>
      </c>
      <c r="T291" s="4" t="e">
        <f>G291 / (9.81 * F291)</f>
        <v>#DIV/0!</v>
      </c>
      <c r="U291" s="4" t="e">
        <f>M291/T291</f>
        <v>#DIV/0!</v>
      </c>
      <c r="W291" s="3">
        <f>IFERROR(VLOOKUP(I291,FuelTypes!$A$2:$G$40,5,FALSE)*M291,0)</f>
        <v>0</v>
      </c>
      <c r="Y291" s="3">
        <f t="shared" si="36"/>
        <v>0</v>
      </c>
      <c r="Z291" s="3" t="e">
        <f>X291/L291</f>
        <v>#DIV/0!</v>
      </c>
      <c r="AB291" s="3">
        <f>IFERROR(M291/(M291+K291), 0)</f>
        <v>0</v>
      </c>
      <c r="AC291" s="3">
        <f>IFERROR(M291/N291, 0)</f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37"/>
        <v>0</v>
      </c>
      <c r="K292" s="4">
        <f t="shared" si="35"/>
        <v>0</v>
      </c>
      <c r="L292" s="4">
        <f t="shared" si="38"/>
        <v>0</v>
      </c>
      <c r="M292" s="4">
        <f>IFERROR(VLOOKUP(I292,FuelTypes!$A$1:$B$32,2,FALSE)*J292,0)</f>
        <v>0</v>
      </c>
      <c r="N292" s="4">
        <f t="shared" si="39"/>
        <v>0</v>
      </c>
      <c r="O292" s="4">
        <f t="shared" si="40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>IF(L292&gt;0, (G292*0.1)/N292,0)</f>
        <v>0</v>
      </c>
      <c r="S292" s="4">
        <f>IFERROR(H292/G292*L292,0)</f>
        <v>0</v>
      </c>
      <c r="T292" s="4" t="e">
        <f>G292 / (9.81 * F292)</f>
        <v>#DIV/0!</v>
      </c>
      <c r="U292" s="4" t="e">
        <f>M292/T292</f>
        <v>#DIV/0!</v>
      </c>
      <c r="W292" s="3">
        <f>IFERROR(VLOOKUP(I292,FuelTypes!$A$2:$G$40,5,FALSE)*M292,0)</f>
        <v>0</v>
      </c>
      <c r="Y292" s="3">
        <f t="shared" si="36"/>
        <v>0</v>
      </c>
      <c r="Z292" s="3" t="e">
        <f>X292/L292</f>
        <v>#DIV/0!</v>
      </c>
      <c r="AB292" s="3">
        <f>IFERROR(M292/(M292+K292), 0)</f>
        <v>0</v>
      </c>
      <c r="AC292" s="3">
        <f>IFERROR(M292/N292, 0)</f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37"/>
        <v>0</v>
      </c>
      <c r="K293" s="4">
        <f t="shared" si="35"/>
        <v>0</v>
      </c>
      <c r="L293" s="4">
        <f t="shared" si="38"/>
        <v>0</v>
      </c>
      <c r="M293" s="4">
        <f>IFERROR(VLOOKUP(I293,FuelTypes!$A$1:$B$32,2,FALSE)*J293,0)</f>
        <v>0</v>
      </c>
      <c r="N293" s="4">
        <f t="shared" si="39"/>
        <v>0</v>
      </c>
      <c r="O293" s="4">
        <f t="shared" si="40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>IF(L293&gt;0, (G293*0.1)/N293,0)</f>
        <v>0</v>
      </c>
      <c r="S293" s="4">
        <f>IFERROR(H293/G293*L293,0)</f>
        <v>0</v>
      </c>
      <c r="T293" s="4" t="e">
        <f>G293 / (9.81 * F293)</f>
        <v>#DIV/0!</v>
      </c>
      <c r="U293" s="4" t="e">
        <f>M293/T293</f>
        <v>#DIV/0!</v>
      </c>
      <c r="W293" s="3">
        <f>IFERROR(VLOOKUP(I293,FuelTypes!$A$2:$G$40,5,FALSE)*M293,0)</f>
        <v>0</v>
      </c>
      <c r="Y293" s="3">
        <f t="shared" si="36"/>
        <v>0</v>
      </c>
      <c r="Z293" s="3" t="e">
        <f>X293/L293</f>
        <v>#DIV/0!</v>
      </c>
      <c r="AB293" s="3">
        <f>IFERROR(M293/(M293+K293), 0)</f>
        <v>0</v>
      </c>
      <c r="AC293" s="3">
        <f>IFERROR(M293/N293, 0)</f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37"/>
        <v>0</v>
      </c>
      <c r="K294" s="4">
        <f t="shared" si="35"/>
        <v>0</v>
      </c>
      <c r="L294" s="4">
        <f t="shared" si="38"/>
        <v>0</v>
      </c>
      <c r="M294" s="4">
        <f>IFERROR(VLOOKUP(I294,FuelTypes!$A$1:$B$32,2,FALSE)*J294,0)</f>
        <v>0</v>
      </c>
      <c r="N294" s="4">
        <f t="shared" si="39"/>
        <v>0</v>
      </c>
      <c r="O294" s="4">
        <f t="shared" si="40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>IF(L294&gt;0, (G294*0.1)/N294,0)</f>
        <v>0</v>
      </c>
      <c r="S294" s="4">
        <f>IFERROR(H294/G294*L294,0)</f>
        <v>0</v>
      </c>
      <c r="T294" s="4" t="e">
        <f>G294 / (9.81 * F294)</f>
        <v>#DIV/0!</v>
      </c>
      <c r="U294" s="4" t="e">
        <f>M294/T294</f>
        <v>#DIV/0!</v>
      </c>
      <c r="W294" s="3">
        <f>IFERROR(VLOOKUP(I294,FuelTypes!$A$2:$G$40,5,FALSE)*M294,0)</f>
        <v>0</v>
      </c>
      <c r="Y294" s="3">
        <f t="shared" si="36"/>
        <v>0</v>
      </c>
      <c r="Z294" s="3" t="e">
        <f>X294/L294</f>
        <v>#DIV/0!</v>
      </c>
      <c r="AB294" s="3">
        <f>IFERROR(M294/(M294+K294), 0)</f>
        <v>0</v>
      </c>
      <c r="AC294" s="3">
        <f>IFERROR(M294/N294, 0)</f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37"/>
        <v>0</v>
      </c>
      <c r="K295" s="4">
        <f t="shared" si="35"/>
        <v>0</v>
      </c>
      <c r="L295" s="4">
        <f t="shared" si="38"/>
        <v>0</v>
      </c>
      <c r="M295" s="4">
        <f>IFERROR(VLOOKUP(I295,FuelTypes!$A$1:$B$32,2,FALSE)*J295,0)</f>
        <v>0</v>
      </c>
      <c r="N295" s="4">
        <f t="shared" si="39"/>
        <v>0</v>
      </c>
      <c r="O295" s="4">
        <f t="shared" si="40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>IF(L295&gt;0, (G295*0.1)/N295,0)</f>
        <v>0</v>
      </c>
      <c r="S295" s="4">
        <f>IFERROR(H295/G295*L295,0)</f>
        <v>0</v>
      </c>
      <c r="T295" s="4" t="e">
        <f>G295 / (9.81 * F295)</f>
        <v>#DIV/0!</v>
      </c>
      <c r="U295" s="4" t="e">
        <f>M295/T295</f>
        <v>#DIV/0!</v>
      </c>
      <c r="W295" s="3">
        <f>IFERROR(VLOOKUP(I295,FuelTypes!$A$2:$G$40,5,FALSE)*M295,0)</f>
        <v>0</v>
      </c>
      <c r="Y295" s="3">
        <f t="shared" si="36"/>
        <v>0</v>
      </c>
      <c r="Z295" s="3" t="e">
        <f>X295/L295</f>
        <v>#DIV/0!</v>
      </c>
      <c r="AB295" s="3">
        <f>IFERROR(M295/(M295+K295), 0)</f>
        <v>0</v>
      </c>
      <c r="AC295" s="3">
        <f>IFERROR(M295/N295, 0)</f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37"/>
        <v>0</v>
      </c>
      <c r="K296" s="4">
        <f t="shared" si="35"/>
        <v>0</v>
      </c>
      <c r="L296" s="4">
        <f t="shared" si="38"/>
        <v>0</v>
      </c>
      <c r="M296" s="4">
        <f>IFERROR(VLOOKUP(I296,FuelTypes!$A$1:$B$32,2,FALSE)*J296,0)</f>
        <v>0</v>
      </c>
      <c r="N296" s="4">
        <f t="shared" si="39"/>
        <v>0</v>
      </c>
      <c r="O296" s="4">
        <f t="shared" si="40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>IF(L296&gt;0, (G296*0.1)/N296,0)</f>
        <v>0</v>
      </c>
      <c r="S296" s="4">
        <f>IFERROR(H296/G296*L296,0)</f>
        <v>0</v>
      </c>
      <c r="T296" s="4" t="e">
        <f>G296 / (9.81 * F296)</f>
        <v>#DIV/0!</v>
      </c>
      <c r="U296" s="4" t="e">
        <f>M296/T296</f>
        <v>#DIV/0!</v>
      </c>
      <c r="W296" s="3">
        <f>IFERROR(VLOOKUP(I296,FuelTypes!$A$2:$G$40,5,FALSE)*M296,0)</f>
        <v>0</v>
      </c>
      <c r="Y296" s="3">
        <f t="shared" si="36"/>
        <v>0</v>
      </c>
      <c r="Z296" s="3" t="e">
        <f>X296/L296</f>
        <v>#DIV/0!</v>
      </c>
      <c r="AB296" s="3">
        <f>IFERROR(M296/(M296+K296), 0)</f>
        <v>0</v>
      </c>
      <c r="AC296" s="3">
        <f>IFERROR(M296/N296, 0)</f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37"/>
        <v>0</v>
      </c>
      <c r="K297" s="4">
        <f t="shared" si="35"/>
        <v>0</v>
      </c>
      <c r="L297" s="4">
        <f t="shared" si="38"/>
        <v>0</v>
      </c>
      <c r="M297" s="4">
        <f>IFERROR(VLOOKUP(I297,FuelTypes!$A$1:$B$32,2,FALSE)*J297,0)</f>
        <v>0</v>
      </c>
      <c r="N297" s="4">
        <f t="shared" si="39"/>
        <v>0</v>
      </c>
      <c r="O297" s="4">
        <f t="shared" si="40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>IF(L297&gt;0, (G297*0.1)/N297,0)</f>
        <v>0</v>
      </c>
      <c r="S297" s="4">
        <f>IFERROR(H297/G297*L297,0)</f>
        <v>0</v>
      </c>
      <c r="T297" s="4" t="e">
        <f>G297 / (9.81 * F297)</f>
        <v>#DIV/0!</v>
      </c>
      <c r="U297" s="4" t="e">
        <f>M297/T297</f>
        <v>#DIV/0!</v>
      </c>
      <c r="W297" s="3">
        <f>IFERROR(VLOOKUP(I297,FuelTypes!$A$2:$G$40,5,FALSE)*M297,0)</f>
        <v>0</v>
      </c>
      <c r="Y297" s="3">
        <f t="shared" si="36"/>
        <v>0</v>
      </c>
      <c r="Z297" s="3" t="e">
        <f>X297/L297</f>
        <v>#DIV/0!</v>
      </c>
      <c r="AB297" s="3">
        <f>IFERROR(M297/(M297+K297), 0)</f>
        <v>0</v>
      </c>
      <c r="AC297" s="3">
        <f>IFERROR(M297/N297, 0)</f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37"/>
        <v>0</v>
      </c>
      <c r="K298" s="4">
        <f t="shared" si="35"/>
        <v>0</v>
      </c>
      <c r="L298" s="4">
        <f t="shared" si="38"/>
        <v>0</v>
      </c>
      <c r="M298" s="4">
        <f>IFERROR(VLOOKUP(I298,FuelTypes!$A$1:$B$32,2,FALSE)*J298,0)</f>
        <v>0</v>
      </c>
      <c r="N298" s="4">
        <f t="shared" si="39"/>
        <v>0</v>
      </c>
      <c r="O298" s="4">
        <f t="shared" si="40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>IF(L298&gt;0, (G298*0.1)/N298,0)</f>
        <v>0</v>
      </c>
      <c r="S298" s="4">
        <f>IFERROR(H298/G298*L298,0)</f>
        <v>0</v>
      </c>
      <c r="T298" s="4" t="e">
        <f>G298 / (9.81 * F298)</f>
        <v>#DIV/0!</v>
      </c>
      <c r="U298" s="4" t="e">
        <f>M298/T298</f>
        <v>#DIV/0!</v>
      </c>
      <c r="W298" s="3">
        <f>IFERROR(VLOOKUP(I298,FuelTypes!$A$2:$G$40,5,FALSE)*M298,0)</f>
        <v>0</v>
      </c>
      <c r="Y298" s="3">
        <f t="shared" si="36"/>
        <v>0</v>
      </c>
      <c r="Z298" s="3" t="e">
        <f>X298/L298</f>
        <v>#DIV/0!</v>
      </c>
      <c r="AB298" s="3">
        <f>IFERROR(M298/(M298+K298), 0)</f>
        <v>0</v>
      </c>
      <c r="AC298" s="3">
        <f>IFERROR(M298/N298, 0)</f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37"/>
        <v>0</v>
      </c>
      <c r="K299" s="4">
        <f t="shared" si="35"/>
        <v>0</v>
      </c>
      <c r="L299" s="4">
        <f t="shared" si="38"/>
        <v>0</v>
      </c>
      <c r="M299" s="4">
        <f>IFERROR(VLOOKUP(I299,FuelTypes!$A$1:$B$32,2,FALSE)*J299,0)</f>
        <v>0</v>
      </c>
      <c r="N299" s="4">
        <f t="shared" si="39"/>
        <v>0</v>
      </c>
      <c r="O299" s="4">
        <f t="shared" si="40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>IF(L299&gt;0, (G299*0.1)/N299,0)</f>
        <v>0</v>
      </c>
      <c r="S299" s="4">
        <f>IFERROR(H299/G299*L299,0)</f>
        <v>0</v>
      </c>
      <c r="T299" s="4" t="e">
        <f>G299 / (9.81 * F299)</f>
        <v>#DIV/0!</v>
      </c>
      <c r="U299" s="4" t="e">
        <f>M299/T299</f>
        <v>#DIV/0!</v>
      </c>
      <c r="W299" s="3">
        <f>IFERROR(VLOOKUP(I299,FuelTypes!$A$2:$G$40,5,FALSE)*M299,0)</f>
        <v>0</v>
      </c>
      <c r="Y299" s="3">
        <f t="shared" si="36"/>
        <v>0</v>
      </c>
      <c r="Z299" s="3" t="e">
        <f>X299/L299</f>
        <v>#DIV/0!</v>
      </c>
      <c r="AB299" s="3">
        <f>IFERROR(M299/(M299+K299), 0)</f>
        <v>0</v>
      </c>
      <c r="AC299" s="3">
        <f>IFERROR(M299/N299, 0)</f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37"/>
        <v>0</v>
      </c>
      <c r="K300" s="4">
        <f t="shared" si="35"/>
        <v>0</v>
      </c>
      <c r="L300" s="4">
        <f t="shared" si="38"/>
        <v>0</v>
      </c>
      <c r="M300" s="4">
        <f>IFERROR(VLOOKUP(I300,FuelTypes!$A$1:$B$32,2,FALSE)*J300,0)</f>
        <v>0</v>
      </c>
      <c r="N300" s="4">
        <f t="shared" si="39"/>
        <v>0</v>
      </c>
      <c r="O300" s="4">
        <f t="shared" si="40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>IF(L300&gt;0, (G300*0.1)/N300,0)</f>
        <v>0</v>
      </c>
      <c r="S300" s="4">
        <f>IFERROR(H300/G300*L300,0)</f>
        <v>0</v>
      </c>
      <c r="T300" s="4" t="e">
        <f>G300 / (9.81 * F300)</f>
        <v>#DIV/0!</v>
      </c>
      <c r="U300" s="4" t="e">
        <f>M300/T300</f>
        <v>#DIV/0!</v>
      </c>
      <c r="W300" s="3">
        <f>IFERROR(VLOOKUP(I300,FuelTypes!$A$2:$G$40,5,FALSE)*M300,0)</f>
        <v>0</v>
      </c>
      <c r="Y300" s="3">
        <f t="shared" si="36"/>
        <v>0</v>
      </c>
      <c r="Z300" s="3" t="e">
        <f>X300/L300</f>
        <v>#DIV/0!</v>
      </c>
      <c r="AB300" s="3">
        <f>IFERROR(M300/(M300+K300), 0)</f>
        <v>0</v>
      </c>
      <c r="AC300" s="3">
        <f>IFERROR(M300/N300, 0)</f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37"/>
        <v>0</v>
      </c>
      <c r="K301" s="4">
        <f t="shared" si="35"/>
        <v>0</v>
      </c>
      <c r="L301" s="4">
        <f t="shared" si="38"/>
        <v>0</v>
      </c>
      <c r="M301" s="4">
        <f>IFERROR(VLOOKUP(I301,FuelTypes!$A$1:$B$32,2,FALSE)*J301,0)</f>
        <v>0</v>
      </c>
      <c r="N301" s="4">
        <f t="shared" si="39"/>
        <v>0</v>
      </c>
      <c r="O301" s="4">
        <f t="shared" si="40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>IF(L301&gt;0, (G301*0.1)/N301,0)</f>
        <v>0</v>
      </c>
      <c r="S301" s="4">
        <f>IFERROR(H301/G301*L301,0)</f>
        <v>0</v>
      </c>
      <c r="T301" s="4" t="e">
        <f>G301 / (9.81 * F301)</f>
        <v>#DIV/0!</v>
      </c>
      <c r="U301" s="4" t="e">
        <f>M301/T301</f>
        <v>#DIV/0!</v>
      </c>
      <c r="W301" s="3">
        <f>IFERROR(VLOOKUP(I301,FuelTypes!$A$2:$G$40,5,FALSE)*M301,0)</f>
        <v>0</v>
      </c>
      <c r="Y301" s="3">
        <f t="shared" si="36"/>
        <v>0</v>
      </c>
      <c r="Z301" s="3" t="e">
        <f>X301/L301</f>
        <v>#DIV/0!</v>
      </c>
      <c r="AB301" s="3">
        <f>IFERROR(M301/(M301+K301), 0)</f>
        <v>0</v>
      </c>
      <c r="AC301" s="3">
        <f>IFERROR(M301/N301, 0)</f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B28" sqref="B28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32" t="s">
        <v>82</v>
      </c>
      <c r="B1" s="32"/>
      <c r="C1" s="32"/>
      <c r="D1" s="32"/>
      <c r="E1" s="32"/>
      <c r="F1" s="32"/>
      <c r="G1" s="32"/>
      <c r="H1" s="12"/>
      <c r="I1" s="32" t="s">
        <v>82</v>
      </c>
      <c r="J1" s="32"/>
      <c r="K1" s="32"/>
      <c r="L1" s="32"/>
      <c r="M1" s="32"/>
      <c r="N1" s="32"/>
      <c r="O1" s="32"/>
      <c r="P1" s="12"/>
      <c r="Q1" s="32" t="s">
        <v>82</v>
      </c>
      <c r="R1" s="32"/>
      <c r="S1" s="32"/>
      <c r="T1" s="32"/>
      <c r="U1" s="32"/>
      <c r="V1" s="32"/>
      <c r="W1" s="32"/>
      <c r="X1" s="12"/>
      <c r="Y1" s="32" t="s">
        <v>82</v>
      </c>
      <c r="Z1" s="32"/>
      <c r="AA1" s="32"/>
      <c r="AB1" s="32"/>
      <c r="AC1" s="32"/>
      <c r="AD1" s="32"/>
      <c r="AE1" s="32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72</v>
      </c>
      <c r="E2" s="8" t="s">
        <v>73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72</v>
      </c>
      <c r="M2" s="8" t="s">
        <v>73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72</v>
      </c>
      <c r="U2" s="8" t="s">
        <v>73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72</v>
      </c>
      <c r="AC2" s="8" t="s">
        <v>73</v>
      </c>
      <c r="AD2" s="8" t="s">
        <v>6</v>
      </c>
      <c r="AE2" s="9" t="s">
        <v>7</v>
      </c>
      <c r="AF2" s="12"/>
    </row>
    <row r="3" spans="1:32" x14ac:dyDescent="0.25">
      <c r="A3" s="11" t="s">
        <v>280</v>
      </c>
      <c r="B3" s="6">
        <v>1</v>
      </c>
      <c r="C3" s="4">
        <f>IFERROR(VLOOKUP(A3,parts!$A$2:$Z$300,12,FALSE)*B3,0)</f>
        <v>5.2428800000000004</v>
      </c>
      <c r="D3" s="4">
        <f>IFERROR(VLOOKUP(A3,parts!$A$2:$Z$300,13,FALSE)*B3,0)</f>
        <v>0</v>
      </c>
      <c r="E3" s="4">
        <f>IFERROR(VLOOKUP(A3,parts!$A$2:$Z$300,14,FALSE)*B3,0)</f>
        <v>5.2428800000000004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281</v>
      </c>
      <c r="B4" s="6">
        <v>1</v>
      </c>
      <c r="C4" s="4">
        <f>IFERROR(VLOOKUP(A4,parts!$A$2:$Z$300,12,FALSE)*B4,0)</f>
        <v>2.1488656000000002</v>
      </c>
      <c r="D4" s="4">
        <f>IFERROR(VLOOKUP(A4,parts!$A$2:$Z$300,13,FALSE)*B4,0)</f>
        <v>4.18</v>
      </c>
      <c r="E4" s="4">
        <f>IFERROR(VLOOKUP(A4,parts!$A$2:$Z$300,14,FALSE)*B4,0)</f>
        <v>6.3288656000000003</v>
      </c>
      <c r="F4" s="4">
        <f>IFERROR(VLOOKUP(A4,parts!$A$2:$Z$300,6,FALSE),0)</f>
        <v>308</v>
      </c>
      <c r="G4" s="4">
        <f>IFERROR(VLOOKUP(A4,parts!$A$2:$Z$300,7,FALSE)*B4,0)</f>
        <v>11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79</v>
      </c>
      <c r="C18" s="14" t="s">
        <v>3</v>
      </c>
      <c r="D18" s="14" t="s">
        <v>72</v>
      </c>
      <c r="E18" s="14" t="s">
        <v>75</v>
      </c>
      <c r="F18" s="14" t="s">
        <v>6</v>
      </c>
      <c r="G18" s="15" t="s">
        <v>7</v>
      </c>
      <c r="H18" s="12"/>
      <c r="I18" s="13"/>
      <c r="J18" s="14" t="s">
        <v>79</v>
      </c>
      <c r="K18" s="14" t="s">
        <v>3</v>
      </c>
      <c r="L18" s="14" t="s">
        <v>72</v>
      </c>
      <c r="M18" s="14" t="s">
        <v>75</v>
      </c>
      <c r="N18" s="14" t="s">
        <v>6</v>
      </c>
      <c r="O18" s="15" t="s">
        <v>7</v>
      </c>
      <c r="P18" s="12"/>
      <c r="Q18" s="13"/>
      <c r="R18" s="14" t="s">
        <v>79</v>
      </c>
      <c r="S18" s="14" t="s">
        <v>3</v>
      </c>
      <c r="T18" s="14" t="s">
        <v>72</v>
      </c>
      <c r="U18" s="14" t="s">
        <v>75</v>
      </c>
      <c r="V18" s="14" t="s">
        <v>6</v>
      </c>
      <c r="W18" s="15" t="s">
        <v>7</v>
      </c>
      <c r="X18" s="12"/>
      <c r="Y18" s="13"/>
      <c r="Z18" s="14" t="s">
        <v>79</v>
      </c>
      <c r="AA18" s="14" t="s">
        <v>3</v>
      </c>
      <c r="AB18" s="14" t="s">
        <v>72</v>
      </c>
      <c r="AC18" s="14" t="s">
        <v>75</v>
      </c>
      <c r="AD18" s="14" t="s">
        <v>6</v>
      </c>
      <c r="AE18" s="15" t="s">
        <v>7</v>
      </c>
      <c r="AF18" s="12"/>
    </row>
    <row r="19" spans="1:32" x14ac:dyDescent="0.25">
      <c r="A19" s="16" t="s">
        <v>74</v>
      </c>
      <c r="B19" s="4">
        <f>SUM(B3:B17)</f>
        <v>2</v>
      </c>
      <c r="C19" s="4">
        <f>SUM(C3:C17)</f>
        <v>7.3917456000000001</v>
      </c>
      <c r="D19" s="4">
        <f>SUM(D3:D17)</f>
        <v>4.18</v>
      </c>
      <c r="E19" s="4">
        <f>SUM(E3:E17)</f>
        <v>11.5717456</v>
      </c>
      <c r="F19" s="4">
        <f>LARGE(F3:F17,1)</f>
        <v>308</v>
      </c>
      <c r="G19" s="10">
        <f>SUM(G3:G17)</f>
        <v>11</v>
      </c>
      <c r="H19" s="12"/>
      <c r="I19" s="16" t="s">
        <v>74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74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74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77</v>
      </c>
      <c r="B20" s="33">
        <f>E19</f>
        <v>11.5717456</v>
      </c>
      <c r="C20" s="34"/>
      <c r="D20" s="34"/>
      <c r="E20" s="34"/>
      <c r="F20" s="34"/>
      <c r="G20" s="35"/>
      <c r="H20" s="12"/>
      <c r="I20" s="16" t="s">
        <v>77</v>
      </c>
      <c r="J20" s="33">
        <f>M19</f>
        <v>0</v>
      </c>
      <c r="K20" s="34"/>
      <c r="L20" s="34"/>
      <c r="M20" s="34"/>
      <c r="N20" s="34"/>
      <c r="O20" s="35"/>
      <c r="P20" s="12"/>
      <c r="Q20" s="16" t="s">
        <v>77</v>
      </c>
      <c r="R20" s="33">
        <f>U19</f>
        <v>0</v>
      </c>
      <c r="S20" s="34"/>
      <c r="T20" s="34"/>
      <c r="U20" s="34"/>
      <c r="V20" s="34"/>
      <c r="W20" s="35"/>
      <c r="X20" s="12"/>
      <c r="Y20" s="16" t="s">
        <v>77</v>
      </c>
      <c r="Z20" s="33">
        <f>AC19</f>
        <v>0</v>
      </c>
      <c r="AA20" s="34"/>
      <c r="AB20" s="34"/>
      <c r="AC20" s="34"/>
      <c r="AD20" s="34"/>
      <c r="AE20" s="35"/>
      <c r="AF20" s="12"/>
    </row>
    <row r="21" spans="1:32" x14ac:dyDescent="0.25">
      <c r="A21" s="16" t="s">
        <v>81</v>
      </c>
      <c r="B21" s="33">
        <f>C19</f>
        <v>7.3917456000000001</v>
      </c>
      <c r="C21" s="34"/>
      <c r="D21" s="34"/>
      <c r="E21" s="34"/>
      <c r="F21" s="34"/>
      <c r="G21" s="35"/>
      <c r="H21" s="12"/>
      <c r="I21" s="16" t="s">
        <v>81</v>
      </c>
      <c r="J21" s="33">
        <f>K19</f>
        <v>0</v>
      </c>
      <c r="K21" s="34"/>
      <c r="L21" s="34"/>
      <c r="M21" s="34"/>
      <c r="N21" s="34"/>
      <c r="O21" s="35"/>
      <c r="P21" s="12"/>
      <c r="Q21" s="16" t="s">
        <v>81</v>
      </c>
      <c r="R21" s="33">
        <f>S19</f>
        <v>0</v>
      </c>
      <c r="S21" s="34"/>
      <c r="T21" s="34"/>
      <c r="U21" s="34"/>
      <c r="V21" s="34"/>
      <c r="W21" s="35"/>
      <c r="X21" s="12"/>
      <c r="Y21" s="16" t="s">
        <v>81</v>
      </c>
      <c r="Z21" s="33">
        <f>AA19</f>
        <v>0</v>
      </c>
      <c r="AA21" s="34"/>
      <c r="AB21" s="34"/>
      <c r="AC21" s="34"/>
      <c r="AD21" s="34"/>
      <c r="AE21" s="35"/>
      <c r="AF21" s="12"/>
    </row>
    <row r="22" spans="1:32" x14ac:dyDescent="0.25">
      <c r="A22" s="16" t="s">
        <v>80</v>
      </c>
      <c r="B22" s="33">
        <f>IFERROR((G19/10/B20),0)</f>
        <v>9.5059124009777757E-2</v>
      </c>
      <c r="C22" s="34"/>
      <c r="D22" s="34"/>
      <c r="E22" s="34"/>
      <c r="F22" s="34"/>
      <c r="G22" s="35"/>
      <c r="H22" s="12"/>
      <c r="I22" s="16" t="s">
        <v>80</v>
      </c>
      <c r="J22" s="33">
        <f>IFERROR((O19/10/J20),0)</f>
        <v>0</v>
      </c>
      <c r="K22" s="34"/>
      <c r="L22" s="34"/>
      <c r="M22" s="34"/>
      <c r="N22" s="34"/>
      <c r="O22" s="35"/>
      <c r="P22" s="12"/>
      <c r="Q22" s="16" t="s">
        <v>80</v>
      </c>
      <c r="R22" s="33">
        <f>IFERROR((W19/10/R20),0)</f>
        <v>0</v>
      </c>
      <c r="S22" s="34"/>
      <c r="T22" s="34"/>
      <c r="U22" s="34"/>
      <c r="V22" s="34"/>
      <c r="W22" s="35"/>
      <c r="X22" s="12"/>
      <c r="Y22" s="16" t="s">
        <v>80</v>
      </c>
      <c r="Z22" s="33">
        <f>IFERROR((AE19/10/Z20),0)</f>
        <v>0</v>
      </c>
      <c r="AA22" s="34"/>
      <c r="AB22" s="34"/>
      <c r="AC22" s="34"/>
      <c r="AD22" s="34"/>
      <c r="AE22" s="35"/>
      <c r="AF22" s="12"/>
    </row>
    <row r="23" spans="1:32" x14ac:dyDescent="0.25">
      <c r="A23" s="16" t="s">
        <v>76</v>
      </c>
      <c r="B23" s="33">
        <f>IFERROR((9.82 * F19) * LN(B20/C19),0)</f>
        <v>1355.6153068518599</v>
      </c>
      <c r="C23" s="34"/>
      <c r="D23" s="34"/>
      <c r="E23" s="34"/>
      <c r="F23" s="34"/>
      <c r="G23" s="35"/>
      <c r="H23" s="12"/>
      <c r="I23" s="16" t="s">
        <v>76</v>
      </c>
      <c r="J23" s="33">
        <f>IFERROR((9.82 * N19) * LN(J20/K19),0)</f>
        <v>0</v>
      </c>
      <c r="K23" s="34"/>
      <c r="L23" s="34"/>
      <c r="M23" s="34"/>
      <c r="N23" s="34"/>
      <c r="O23" s="35"/>
      <c r="P23" s="12"/>
      <c r="Q23" s="16" t="s">
        <v>76</v>
      </c>
      <c r="R23" s="33">
        <f>IFERROR((9.82 * V19) * LN(R20/S19),0)</f>
        <v>0</v>
      </c>
      <c r="S23" s="34"/>
      <c r="T23" s="34"/>
      <c r="U23" s="34"/>
      <c r="V23" s="34"/>
      <c r="W23" s="35"/>
      <c r="X23" s="12"/>
      <c r="Y23" s="16" t="s">
        <v>76</v>
      </c>
      <c r="Z23" s="33">
        <f>IFERROR((9.82 * AD19) * LN(Z20/AA19),0)</f>
        <v>0</v>
      </c>
      <c r="AA23" s="34"/>
      <c r="AB23" s="34"/>
      <c r="AC23" s="34"/>
      <c r="AD23" s="34"/>
      <c r="AE23" s="35"/>
      <c r="AF23" s="12"/>
    </row>
    <row r="24" spans="1:32" ht="15.75" thickBot="1" x14ac:dyDescent="0.3">
      <c r="A24" s="17" t="s">
        <v>78</v>
      </c>
      <c r="B24" s="36">
        <f>B23</f>
        <v>1355.6153068518599</v>
      </c>
      <c r="C24" s="37"/>
      <c r="D24" s="37"/>
      <c r="E24" s="37"/>
      <c r="F24" s="37"/>
      <c r="G24" s="38"/>
      <c r="H24" s="12"/>
      <c r="I24" s="17" t="s">
        <v>78</v>
      </c>
      <c r="J24" s="36">
        <f>J23</f>
        <v>0</v>
      </c>
      <c r="K24" s="37"/>
      <c r="L24" s="37"/>
      <c r="M24" s="37"/>
      <c r="N24" s="37"/>
      <c r="O24" s="38"/>
      <c r="P24" s="12"/>
      <c r="Q24" s="17" t="s">
        <v>78</v>
      </c>
      <c r="R24" s="36">
        <f>R23</f>
        <v>0</v>
      </c>
      <c r="S24" s="37"/>
      <c r="T24" s="37"/>
      <c r="U24" s="37"/>
      <c r="V24" s="37"/>
      <c r="W24" s="38"/>
      <c r="X24" s="12"/>
      <c r="Y24" s="17" t="s">
        <v>78</v>
      </c>
      <c r="Z24" s="36">
        <f>Z23</f>
        <v>0</v>
      </c>
      <c r="AA24" s="37"/>
      <c r="AB24" s="37"/>
      <c r="AC24" s="37"/>
      <c r="AD24" s="37"/>
      <c r="AE24" s="38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72</v>
      </c>
      <c r="E26" s="8" t="s">
        <v>73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72</v>
      </c>
      <c r="M26" s="8" t="s">
        <v>73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72</v>
      </c>
      <c r="U26" s="8" t="s">
        <v>73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72</v>
      </c>
      <c r="AC26" s="8" t="s">
        <v>73</v>
      </c>
      <c r="AD26" s="8" t="s">
        <v>6</v>
      </c>
      <c r="AE26" s="9" t="s">
        <v>7</v>
      </c>
      <c r="AF26" s="12"/>
    </row>
    <row r="27" spans="1:32" x14ac:dyDescent="0.25">
      <c r="A27" s="11" t="s">
        <v>279</v>
      </c>
      <c r="B27" s="6">
        <v>1</v>
      </c>
      <c r="C27" s="4">
        <f>IFERROR(VLOOKUP(A27,parts!$A$2:$Z$300,12,FALSE)*B27,0)</f>
        <v>2.0984410833333333</v>
      </c>
      <c r="D27" s="4">
        <f>IFERROR(VLOOKUP(A27,parts!$A$2:$Z$300,13,FALSE)*B27,0)</f>
        <v>11.968821666666667</v>
      </c>
      <c r="E27" s="4">
        <f>IFERROR(VLOOKUP(A27,parts!$A$2:$Z$300,14,FALSE)*B27,0)</f>
        <v>14.067262750000001</v>
      </c>
      <c r="F27" s="4">
        <f>IFERROR(VLOOKUP(A27,parts!$A$2:$Z$300,6,FALSE),0)</f>
        <v>455</v>
      </c>
      <c r="G27" s="4">
        <f>IFERROR(VLOOKUP(A27,parts!$A$2:$Z$300,7,FALSE)*B27,0)</f>
        <v>67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79</v>
      </c>
      <c r="C42" s="14" t="s">
        <v>3</v>
      </c>
      <c r="D42" s="14" t="s">
        <v>72</v>
      </c>
      <c r="E42" s="14" t="s">
        <v>75</v>
      </c>
      <c r="F42" s="14" t="s">
        <v>6</v>
      </c>
      <c r="G42" s="15" t="s">
        <v>7</v>
      </c>
      <c r="H42" s="12"/>
      <c r="I42" s="13"/>
      <c r="J42" s="14" t="s">
        <v>79</v>
      </c>
      <c r="K42" s="14" t="s">
        <v>3</v>
      </c>
      <c r="L42" s="14" t="s">
        <v>72</v>
      </c>
      <c r="M42" s="14" t="s">
        <v>75</v>
      </c>
      <c r="N42" s="14" t="s">
        <v>6</v>
      </c>
      <c r="O42" s="15" t="s">
        <v>7</v>
      </c>
      <c r="P42" s="12"/>
      <c r="Q42" s="13"/>
      <c r="R42" s="14" t="s">
        <v>79</v>
      </c>
      <c r="S42" s="14" t="s">
        <v>3</v>
      </c>
      <c r="T42" s="14" t="s">
        <v>72</v>
      </c>
      <c r="U42" s="14" t="s">
        <v>75</v>
      </c>
      <c r="V42" s="14" t="s">
        <v>6</v>
      </c>
      <c r="W42" s="15" t="s">
        <v>7</v>
      </c>
      <c r="X42" s="12"/>
      <c r="Y42" s="13"/>
      <c r="Z42" s="14" t="s">
        <v>79</v>
      </c>
      <c r="AA42" s="14" t="s">
        <v>3</v>
      </c>
      <c r="AB42" s="14" t="s">
        <v>72</v>
      </c>
      <c r="AC42" s="14" t="s">
        <v>75</v>
      </c>
      <c r="AD42" s="14" t="s">
        <v>6</v>
      </c>
      <c r="AE42" s="15" t="s">
        <v>7</v>
      </c>
      <c r="AF42" s="12"/>
    </row>
    <row r="43" spans="1:32" x14ac:dyDescent="0.25">
      <c r="A43" s="16" t="s">
        <v>74</v>
      </c>
      <c r="B43" s="4">
        <f>SUM(B27:B41)+B19</f>
        <v>3</v>
      </c>
      <c r="C43" s="4">
        <f>SUM(C27:C41)</f>
        <v>2.0984410833333333</v>
      </c>
      <c r="D43" s="4">
        <f>SUM(D27:D41)</f>
        <v>11.968821666666667</v>
      </c>
      <c r="E43" s="4">
        <f>SUM(E27:E41)</f>
        <v>14.067262750000001</v>
      </c>
      <c r="F43" s="4">
        <f>LARGE(F27:F41,1)</f>
        <v>455</v>
      </c>
      <c r="G43" s="10">
        <f>SUM(G27:G41)</f>
        <v>67</v>
      </c>
      <c r="H43" s="12"/>
      <c r="I43" s="16" t="s">
        <v>74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74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74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77</v>
      </c>
      <c r="B44" s="33">
        <f>E43+B20</f>
        <v>25.639008350000001</v>
      </c>
      <c r="C44" s="34"/>
      <c r="D44" s="34"/>
      <c r="E44" s="34"/>
      <c r="F44" s="34"/>
      <c r="G44" s="35"/>
      <c r="H44" s="12"/>
      <c r="I44" s="16" t="s">
        <v>77</v>
      </c>
      <c r="J44" s="33">
        <f>M43+J20</f>
        <v>0</v>
      </c>
      <c r="K44" s="34"/>
      <c r="L44" s="34"/>
      <c r="M44" s="34"/>
      <c r="N44" s="34"/>
      <c r="O44" s="35"/>
      <c r="P44" s="12"/>
      <c r="Q44" s="16" t="s">
        <v>77</v>
      </c>
      <c r="R44" s="33">
        <f>U43+R20</f>
        <v>0</v>
      </c>
      <c r="S44" s="34"/>
      <c r="T44" s="34"/>
      <c r="U44" s="34"/>
      <c r="V44" s="34"/>
      <c r="W44" s="35"/>
      <c r="X44" s="12"/>
      <c r="Y44" s="16" t="s">
        <v>77</v>
      </c>
      <c r="Z44" s="33">
        <f>AC43+Z20</f>
        <v>0</v>
      </c>
      <c r="AA44" s="34"/>
      <c r="AB44" s="34"/>
      <c r="AC44" s="34"/>
      <c r="AD44" s="34"/>
      <c r="AE44" s="35"/>
      <c r="AF44" s="12"/>
    </row>
    <row r="45" spans="1:32" x14ac:dyDescent="0.25">
      <c r="A45" s="16" t="s">
        <v>81</v>
      </c>
      <c r="B45" s="33">
        <f>C43+B20</f>
        <v>13.670186683333334</v>
      </c>
      <c r="C45" s="34"/>
      <c r="D45" s="34"/>
      <c r="E45" s="34"/>
      <c r="F45" s="34"/>
      <c r="G45" s="35"/>
      <c r="H45" s="12"/>
      <c r="I45" s="16" t="s">
        <v>81</v>
      </c>
      <c r="J45" s="33">
        <f>K43+J20</f>
        <v>0</v>
      </c>
      <c r="K45" s="34"/>
      <c r="L45" s="34"/>
      <c r="M45" s="34"/>
      <c r="N45" s="34"/>
      <c r="O45" s="35"/>
      <c r="P45" s="12"/>
      <c r="Q45" s="16" t="s">
        <v>81</v>
      </c>
      <c r="R45" s="33">
        <f>S43+R20</f>
        <v>0</v>
      </c>
      <c r="S45" s="34"/>
      <c r="T45" s="34"/>
      <c r="U45" s="34"/>
      <c r="V45" s="34"/>
      <c r="W45" s="35"/>
      <c r="X45" s="12"/>
      <c r="Y45" s="16" t="s">
        <v>81</v>
      </c>
      <c r="Z45" s="33">
        <f>AA43+Z20</f>
        <v>0</v>
      </c>
      <c r="AA45" s="34"/>
      <c r="AB45" s="34"/>
      <c r="AC45" s="34"/>
      <c r="AD45" s="34"/>
      <c r="AE45" s="35"/>
      <c r="AF45" s="12"/>
    </row>
    <row r="46" spans="1:32" x14ac:dyDescent="0.25">
      <c r="A46" s="16" t="s">
        <v>80</v>
      </c>
      <c r="B46" s="33">
        <f>IFERROR((G43/10/B44),0)</f>
        <v>0.26132055922513869</v>
      </c>
      <c r="C46" s="34"/>
      <c r="D46" s="34"/>
      <c r="E46" s="34"/>
      <c r="F46" s="34"/>
      <c r="G46" s="35"/>
      <c r="H46" s="12"/>
      <c r="I46" s="16" t="s">
        <v>80</v>
      </c>
      <c r="J46" s="33">
        <f>IFERROR((O43/10/J44),0)</f>
        <v>0</v>
      </c>
      <c r="K46" s="34"/>
      <c r="L46" s="34"/>
      <c r="M46" s="34"/>
      <c r="N46" s="34"/>
      <c r="O46" s="35"/>
      <c r="P46" s="12"/>
      <c r="Q46" s="16" t="s">
        <v>80</v>
      </c>
      <c r="R46" s="33">
        <f>IFERROR((W43/10/R44),0)</f>
        <v>0</v>
      </c>
      <c r="S46" s="34"/>
      <c r="T46" s="34"/>
      <c r="U46" s="34"/>
      <c r="V46" s="34"/>
      <c r="W46" s="35"/>
      <c r="X46" s="12"/>
      <c r="Y46" s="16" t="s">
        <v>80</v>
      </c>
      <c r="Z46" s="33">
        <f>IFERROR((AE43/10/Z44),0)</f>
        <v>0</v>
      </c>
      <c r="AA46" s="34"/>
      <c r="AB46" s="34"/>
      <c r="AC46" s="34"/>
      <c r="AD46" s="34"/>
      <c r="AE46" s="35"/>
      <c r="AF46" s="12"/>
    </row>
    <row r="47" spans="1:32" x14ac:dyDescent="0.25">
      <c r="A47" s="16" t="s">
        <v>76</v>
      </c>
      <c r="B47" s="33">
        <f>IFERROR((9.82 * F43) * LN(B44/B45),0)</f>
        <v>2809.977582546298</v>
      </c>
      <c r="C47" s="34"/>
      <c r="D47" s="34"/>
      <c r="E47" s="34"/>
      <c r="F47" s="34"/>
      <c r="G47" s="35"/>
      <c r="H47" s="12"/>
      <c r="I47" s="16" t="s">
        <v>76</v>
      </c>
      <c r="J47" s="33">
        <f>IFERROR((9.82 * N43) * LN(J44/J45),0)</f>
        <v>0</v>
      </c>
      <c r="K47" s="34"/>
      <c r="L47" s="34"/>
      <c r="M47" s="34"/>
      <c r="N47" s="34"/>
      <c r="O47" s="35"/>
      <c r="P47" s="12"/>
      <c r="Q47" s="16" t="s">
        <v>76</v>
      </c>
      <c r="R47" s="33">
        <f>IFERROR((9.82 * V43) * LN(R44/R45),0)</f>
        <v>0</v>
      </c>
      <c r="S47" s="34"/>
      <c r="T47" s="34"/>
      <c r="U47" s="34"/>
      <c r="V47" s="34"/>
      <c r="W47" s="35"/>
      <c r="X47" s="12"/>
      <c r="Y47" s="16" t="s">
        <v>76</v>
      </c>
      <c r="Z47" s="33">
        <f>IFERROR((9.82 * AD43) * LN(Z44/Z45),0)</f>
        <v>0</v>
      </c>
      <c r="AA47" s="34"/>
      <c r="AB47" s="34"/>
      <c r="AC47" s="34"/>
      <c r="AD47" s="34"/>
      <c r="AE47" s="35"/>
      <c r="AF47" s="12"/>
    </row>
    <row r="48" spans="1:32" ht="15.75" thickBot="1" x14ac:dyDescent="0.3">
      <c r="A48" s="17" t="s">
        <v>78</v>
      </c>
      <c r="B48" s="36">
        <f>B47+B24</f>
        <v>4165.5928893981581</v>
      </c>
      <c r="C48" s="37"/>
      <c r="D48" s="37"/>
      <c r="E48" s="37"/>
      <c r="F48" s="37"/>
      <c r="G48" s="38"/>
      <c r="H48" s="12"/>
      <c r="I48" s="17" t="s">
        <v>78</v>
      </c>
      <c r="J48" s="36">
        <f>J47+J24</f>
        <v>0</v>
      </c>
      <c r="K48" s="37"/>
      <c r="L48" s="37"/>
      <c r="M48" s="37"/>
      <c r="N48" s="37"/>
      <c r="O48" s="38"/>
      <c r="P48" s="12"/>
      <c r="Q48" s="17" t="s">
        <v>78</v>
      </c>
      <c r="R48" s="36">
        <f>R47+R24</f>
        <v>0</v>
      </c>
      <c r="S48" s="37"/>
      <c r="T48" s="37"/>
      <c r="U48" s="37"/>
      <c r="V48" s="37"/>
      <c r="W48" s="38"/>
      <c r="X48" s="12"/>
      <c r="Y48" s="17" t="s">
        <v>78</v>
      </c>
      <c r="Z48" s="36">
        <f>Z47+Z24</f>
        <v>0</v>
      </c>
      <c r="AA48" s="37"/>
      <c r="AB48" s="37"/>
      <c r="AC48" s="37"/>
      <c r="AD48" s="37"/>
      <c r="AE48" s="38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72</v>
      </c>
      <c r="E50" s="8" t="s">
        <v>73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72</v>
      </c>
      <c r="M50" s="8" t="s">
        <v>73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72</v>
      </c>
      <c r="U50" s="8" t="s">
        <v>73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72</v>
      </c>
      <c r="AC50" s="8" t="s">
        <v>73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79</v>
      </c>
      <c r="C66" s="14" t="s">
        <v>3</v>
      </c>
      <c r="D66" s="14" t="s">
        <v>72</v>
      </c>
      <c r="E66" s="14" t="s">
        <v>75</v>
      </c>
      <c r="F66" s="14" t="s">
        <v>6</v>
      </c>
      <c r="G66" s="15" t="s">
        <v>7</v>
      </c>
      <c r="H66" s="12"/>
      <c r="I66" s="13"/>
      <c r="J66" s="14" t="s">
        <v>79</v>
      </c>
      <c r="K66" s="14" t="s">
        <v>3</v>
      </c>
      <c r="L66" s="14" t="s">
        <v>72</v>
      </c>
      <c r="M66" s="14" t="s">
        <v>75</v>
      </c>
      <c r="N66" s="14" t="s">
        <v>6</v>
      </c>
      <c r="O66" s="15" t="s">
        <v>7</v>
      </c>
      <c r="P66" s="12"/>
      <c r="Q66" s="13"/>
      <c r="R66" s="14" t="s">
        <v>79</v>
      </c>
      <c r="S66" s="14" t="s">
        <v>3</v>
      </c>
      <c r="T66" s="14" t="s">
        <v>72</v>
      </c>
      <c r="U66" s="14" t="s">
        <v>75</v>
      </c>
      <c r="V66" s="14" t="s">
        <v>6</v>
      </c>
      <c r="W66" s="15" t="s">
        <v>7</v>
      </c>
      <c r="X66" s="12"/>
      <c r="Y66" s="13"/>
      <c r="Z66" s="14" t="s">
        <v>79</v>
      </c>
      <c r="AA66" s="14" t="s">
        <v>3</v>
      </c>
      <c r="AB66" s="14" t="s">
        <v>72</v>
      </c>
      <c r="AC66" s="14" t="s">
        <v>75</v>
      </c>
      <c r="AD66" s="14" t="s">
        <v>6</v>
      </c>
      <c r="AE66" s="15" t="s">
        <v>7</v>
      </c>
      <c r="AF66" s="12"/>
    </row>
    <row r="67" spans="1:32" x14ac:dyDescent="0.25">
      <c r="A67" s="16" t="s">
        <v>74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74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74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74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77</v>
      </c>
      <c r="B68" s="33">
        <f>E67+B44</f>
        <v>25.639008350000001</v>
      </c>
      <c r="C68" s="34"/>
      <c r="D68" s="34"/>
      <c r="E68" s="34"/>
      <c r="F68" s="34"/>
      <c r="G68" s="35"/>
      <c r="H68" s="12"/>
      <c r="I68" s="16" t="s">
        <v>77</v>
      </c>
      <c r="J68" s="33">
        <f>M67+J44</f>
        <v>0</v>
      </c>
      <c r="K68" s="34"/>
      <c r="L68" s="34"/>
      <c r="M68" s="34"/>
      <c r="N68" s="34"/>
      <c r="O68" s="35"/>
      <c r="P68" s="12"/>
      <c r="Q68" s="16" t="s">
        <v>77</v>
      </c>
      <c r="R68" s="33">
        <f>U67+R44</f>
        <v>0</v>
      </c>
      <c r="S68" s="34"/>
      <c r="T68" s="34"/>
      <c r="U68" s="34"/>
      <c r="V68" s="34"/>
      <c r="W68" s="35"/>
      <c r="X68" s="12"/>
      <c r="Y68" s="16" t="s">
        <v>77</v>
      </c>
      <c r="Z68" s="33">
        <f>AC67+Z44</f>
        <v>0</v>
      </c>
      <c r="AA68" s="34"/>
      <c r="AB68" s="34"/>
      <c r="AC68" s="34"/>
      <c r="AD68" s="34"/>
      <c r="AE68" s="35"/>
      <c r="AF68" s="12"/>
    </row>
    <row r="69" spans="1:32" x14ac:dyDescent="0.25">
      <c r="A69" s="16" t="s">
        <v>81</v>
      </c>
      <c r="B69" s="33">
        <f>C67+B44</f>
        <v>25.639008350000001</v>
      </c>
      <c r="C69" s="34"/>
      <c r="D69" s="34"/>
      <c r="E69" s="34"/>
      <c r="F69" s="34"/>
      <c r="G69" s="35"/>
      <c r="H69" s="12"/>
      <c r="I69" s="16" t="s">
        <v>81</v>
      </c>
      <c r="J69" s="33">
        <f>K67+J44</f>
        <v>0</v>
      </c>
      <c r="K69" s="34"/>
      <c r="L69" s="34"/>
      <c r="M69" s="34"/>
      <c r="N69" s="34"/>
      <c r="O69" s="35"/>
      <c r="P69" s="12"/>
      <c r="Q69" s="16" t="s">
        <v>81</v>
      </c>
      <c r="R69" s="33">
        <f>S67+R44</f>
        <v>0</v>
      </c>
      <c r="S69" s="34"/>
      <c r="T69" s="34"/>
      <c r="U69" s="34"/>
      <c r="V69" s="34"/>
      <c r="W69" s="35"/>
      <c r="X69" s="12"/>
      <c r="Y69" s="16" t="s">
        <v>81</v>
      </c>
      <c r="Z69" s="33">
        <f>AA67+Z44</f>
        <v>0</v>
      </c>
      <c r="AA69" s="34"/>
      <c r="AB69" s="34"/>
      <c r="AC69" s="34"/>
      <c r="AD69" s="34"/>
      <c r="AE69" s="35"/>
      <c r="AF69" s="12"/>
    </row>
    <row r="70" spans="1:32" x14ac:dyDescent="0.25">
      <c r="A70" s="16" t="s">
        <v>80</v>
      </c>
      <c r="B70" s="33">
        <f>IFERROR((G67/10/B68),0)</f>
        <v>0</v>
      </c>
      <c r="C70" s="34"/>
      <c r="D70" s="34"/>
      <c r="E70" s="34"/>
      <c r="F70" s="34"/>
      <c r="G70" s="35"/>
      <c r="H70" s="12"/>
      <c r="I70" s="16" t="s">
        <v>80</v>
      </c>
      <c r="J70" s="33">
        <f>IFERROR((O67/10/J68),0)</f>
        <v>0</v>
      </c>
      <c r="K70" s="34"/>
      <c r="L70" s="34"/>
      <c r="M70" s="34"/>
      <c r="N70" s="34"/>
      <c r="O70" s="35"/>
      <c r="P70" s="12"/>
      <c r="Q70" s="16" t="s">
        <v>80</v>
      </c>
      <c r="R70" s="33">
        <f>IFERROR((W67/10/R68),0)</f>
        <v>0</v>
      </c>
      <c r="S70" s="34"/>
      <c r="T70" s="34"/>
      <c r="U70" s="34"/>
      <c r="V70" s="34"/>
      <c r="W70" s="35"/>
      <c r="X70" s="12"/>
      <c r="Y70" s="16" t="s">
        <v>80</v>
      </c>
      <c r="Z70" s="33">
        <f>IFERROR((AE67/10/Z68),0)</f>
        <v>0</v>
      </c>
      <c r="AA70" s="34"/>
      <c r="AB70" s="34"/>
      <c r="AC70" s="34"/>
      <c r="AD70" s="34"/>
      <c r="AE70" s="35"/>
      <c r="AF70" s="12"/>
    </row>
    <row r="71" spans="1:32" x14ac:dyDescent="0.25">
      <c r="A71" s="16" t="s">
        <v>76</v>
      </c>
      <c r="B71" s="33">
        <f>IFERROR((9.82 * F67) * LN(B68/B69),0)</f>
        <v>0</v>
      </c>
      <c r="C71" s="34"/>
      <c r="D71" s="34"/>
      <c r="E71" s="34"/>
      <c r="F71" s="34"/>
      <c r="G71" s="35"/>
      <c r="H71" s="12"/>
      <c r="I71" s="16" t="s">
        <v>76</v>
      </c>
      <c r="J71" s="33">
        <f>IFERROR((9.82 * N67) * LN(J68/J69),0)</f>
        <v>0</v>
      </c>
      <c r="K71" s="34"/>
      <c r="L71" s="34"/>
      <c r="M71" s="34"/>
      <c r="N71" s="34"/>
      <c r="O71" s="35"/>
      <c r="P71" s="12"/>
      <c r="Q71" s="16" t="s">
        <v>76</v>
      </c>
      <c r="R71" s="33">
        <f>IFERROR((9.82 * V67) * LN(R68/R69),0)</f>
        <v>0</v>
      </c>
      <c r="S71" s="34"/>
      <c r="T71" s="34"/>
      <c r="U71" s="34"/>
      <c r="V71" s="34"/>
      <c r="W71" s="35"/>
      <c r="X71" s="12"/>
      <c r="Y71" s="16" t="s">
        <v>76</v>
      </c>
      <c r="Z71" s="33">
        <f>IFERROR((9.82 * AD67) * LN(Z68/Z69),0)</f>
        <v>0</v>
      </c>
      <c r="AA71" s="34"/>
      <c r="AB71" s="34"/>
      <c r="AC71" s="34"/>
      <c r="AD71" s="34"/>
      <c r="AE71" s="35"/>
      <c r="AF71" s="12"/>
    </row>
    <row r="72" spans="1:32" ht="15.75" thickBot="1" x14ac:dyDescent="0.3">
      <c r="A72" s="17" t="s">
        <v>78</v>
      </c>
      <c r="B72" s="36">
        <f>B71+B48</f>
        <v>4165.5928893981581</v>
      </c>
      <c r="C72" s="37"/>
      <c r="D72" s="37"/>
      <c r="E72" s="37"/>
      <c r="F72" s="37"/>
      <c r="G72" s="38"/>
      <c r="H72" s="12"/>
      <c r="I72" s="17" t="s">
        <v>78</v>
      </c>
      <c r="J72" s="36">
        <f>J71+J48</f>
        <v>0</v>
      </c>
      <c r="K72" s="37"/>
      <c r="L72" s="37"/>
      <c r="M72" s="37"/>
      <c r="N72" s="37"/>
      <c r="O72" s="38"/>
      <c r="P72" s="12"/>
      <c r="Q72" s="17" t="s">
        <v>78</v>
      </c>
      <c r="R72" s="36">
        <f>R71+R48</f>
        <v>0</v>
      </c>
      <c r="S72" s="37"/>
      <c r="T72" s="37"/>
      <c r="U72" s="37"/>
      <c r="V72" s="37"/>
      <c r="W72" s="38"/>
      <c r="X72" s="12"/>
      <c r="Y72" s="17" t="s">
        <v>78</v>
      </c>
      <c r="Z72" s="36">
        <f>Z71+Z48</f>
        <v>0</v>
      </c>
      <c r="AA72" s="37"/>
      <c r="AB72" s="37"/>
      <c r="AC72" s="37"/>
      <c r="AD72" s="37"/>
      <c r="AE72" s="38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72</v>
      </c>
      <c r="E74" s="8" t="s">
        <v>73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72</v>
      </c>
      <c r="M74" s="8" t="s">
        <v>73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72</v>
      </c>
      <c r="U74" s="8" t="s">
        <v>73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72</v>
      </c>
      <c r="AC74" s="8" t="s">
        <v>73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79</v>
      </c>
      <c r="C90" s="14" t="s">
        <v>3</v>
      </c>
      <c r="D90" s="14" t="s">
        <v>72</v>
      </c>
      <c r="E90" s="14" t="s">
        <v>75</v>
      </c>
      <c r="F90" s="14" t="s">
        <v>6</v>
      </c>
      <c r="G90" s="15" t="s">
        <v>7</v>
      </c>
      <c r="H90" s="12"/>
      <c r="I90" s="13"/>
      <c r="J90" s="14" t="s">
        <v>79</v>
      </c>
      <c r="K90" s="14" t="s">
        <v>3</v>
      </c>
      <c r="L90" s="14" t="s">
        <v>72</v>
      </c>
      <c r="M90" s="14" t="s">
        <v>75</v>
      </c>
      <c r="N90" s="14" t="s">
        <v>6</v>
      </c>
      <c r="O90" s="15" t="s">
        <v>7</v>
      </c>
      <c r="P90" s="12"/>
      <c r="Q90" s="13"/>
      <c r="R90" s="14" t="s">
        <v>79</v>
      </c>
      <c r="S90" s="14" t="s">
        <v>3</v>
      </c>
      <c r="T90" s="14" t="s">
        <v>72</v>
      </c>
      <c r="U90" s="14" t="s">
        <v>75</v>
      </c>
      <c r="V90" s="14" t="s">
        <v>6</v>
      </c>
      <c r="W90" s="15" t="s">
        <v>7</v>
      </c>
      <c r="X90" s="12"/>
      <c r="Y90" s="13"/>
      <c r="Z90" s="14" t="s">
        <v>79</v>
      </c>
      <c r="AA90" s="14" t="s">
        <v>3</v>
      </c>
      <c r="AB90" s="14" t="s">
        <v>72</v>
      </c>
      <c r="AC90" s="14" t="s">
        <v>75</v>
      </c>
      <c r="AD90" s="14" t="s">
        <v>6</v>
      </c>
      <c r="AE90" s="15" t="s">
        <v>7</v>
      </c>
      <c r="AF90" s="12"/>
    </row>
    <row r="91" spans="1:32" x14ac:dyDescent="0.25">
      <c r="A91" s="16" t="s">
        <v>74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74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74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74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77</v>
      </c>
      <c r="B92" s="33">
        <f>E91+B68</f>
        <v>25.639008350000001</v>
      </c>
      <c r="C92" s="34"/>
      <c r="D92" s="34"/>
      <c r="E92" s="34"/>
      <c r="F92" s="34"/>
      <c r="G92" s="35"/>
      <c r="H92" s="12"/>
      <c r="I92" s="16" t="s">
        <v>77</v>
      </c>
      <c r="J92" s="33">
        <f>M91+J68</f>
        <v>0</v>
      </c>
      <c r="K92" s="34"/>
      <c r="L92" s="34"/>
      <c r="M92" s="34"/>
      <c r="N92" s="34"/>
      <c r="O92" s="35"/>
      <c r="P92" s="12"/>
      <c r="Q92" s="16" t="s">
        <v>77</v>
      </c>
      <c r="R92" s="33">
        <f>U91+R68</f>
        <v>0</v>
      </c>
      <c r="S92" s="34"/>
      <c r="T92" s="34"/>
      <c r="U92" s="34"/>
      <c r="V92" s="34"/>
      <c r="W92" s="35"/>
      <c r="X92" s="12"/>
      <c r="Y92" s="16" t="s">
        <v>77</v>
      </c>
      <c r="Z92" s="33">
        <f>AC91+Z68</f>
        <v>0</v>
      </c>
      <c r="AA92" s="34"/>
      <c r="AB92" s="34"/>
      <c r="AC92" s="34"/>
      <c r="AD92" s="34"/>
      <c r="AE92" s="35"/>
      <c r="AF92" s="12"/>
    </row>
    <row r="93" spans="1:32" x14ac:dyDescent="0.25">
      <c r="A93" s="16" t="s">
        <v>81</v>
      </c>
      <c r="B93" s="33">
        <f>C91+B68</f>
        <v>25.639008350000001</v>
      </c>
      <c r="C93" s="34"/>
      <c r="D93" s="34"/>
      <c r="E93" s="34"/>
      <c r="F93" s="34"/>
      <c r="G93" s="35"/>
      <c r="H93" s="12"/>
      <c r="I93" s="16" t="s">
        <v>81</v>
      </c>
      <c r="J93" s="33">
        <f>K91+J68</f>
        <v>0</v>
      </c>
      <c r="K93" s="34"/>
      <c r="L93" s="34"/>
      <c r="M93" s="34"/>
      <c r="N93" s="34"/>
      <c r="O93" s="35"/>
      <c r="P93" s="12"/>
      <c r="Q93" s="16" t="s">
        <v>81</v>
      </c>
      <c r="R93" s="33">
        <f>S91+R68</f>
        <v>0</v>
      </c>
      <c r="S93" s="34"/>
      <c r="T93" s="34"/>
      <c r="U93" s="34"/>
      <c r="V93" s="34"/>
      <c r="W93" s="35"/>
      <c r="X93" s="12"/>
      <c r="Y93" s="16" t="s">
        <v>81</v>
      </c>
      <c r="Z93" s="33">
        <f>AA91+Z68</f>
        <v>0</v>
      </c>
      <c r="AA93" s="34"/>
      <c r="AB93" s="34"/>
      <c r="AC93" s="34"/>
      <c r="AD93" s="34"/>
      <c r="AE93" s="35"/>
      <c r="AF93" s="12"/>
    </row>
    <row r="94" spans="1:32" x14ac:dyDescent="0.25">
      <c r="A94" s="16" t="s">
        <v>80</v>
      </c>
      <c r="B94" s="33">
        <f>IFERROR((G91/10/B92),0)</f>
        <v>0</v>
      </c>
      <c r="C94" s="34"/>
      <c r="D94" s="34"/>
      <c r="E94" s="34"/>
      <c r="F94" s="34"/>
      <c r="G94" s="35"/>
      <c r="H94" s="12"/>
      <c r="I94" s="16" t="s">
        <v>80</v>
      </c>
      <c r="J94" s="33">
        <f>IFERROR((O91/10/J92),0)</f>
        <v>0</v>
      </c>
      <c r="K94" s="34"/>
      <c r="L94" s="34"/>
      <c r="M94" s="34"/>
      <c r="N94" s="34"/>
      <c r="O94" s="35"/>
      <c r="P94" s="12"/>
      <c r="Q94" s="16" t="s">
        <v>80</v>
      </c>
      <c r="R94" s="33">
        <f>IFERROR((W91/10/R92),0)</f>
        <v>0</v>
      </c>
      <c r="S94" s="34"/>
      <c r="T94" s="34"/>
      <c r="U94" s="34"/>
      <c r="V94" s="34"/>
      <c r="W94" s="35"/>
      <c r="X94" s="12"/>
      <c r="Y94" s="16" t="s">
        <v>80</v>
      </c>
      <c r="Z94" s="33">
        <f>IFERROR((AE91/10/Z92),0)</f>
        <v>0</v>
      </c>
      <c r="AA94" s="34"/>
      <c r="AB94" s="34"/>
      <c r="AC94" s="34"/>
      <c r="AD94" s="34"/>
      <c r="AE94" s="35"/>
      <c r="AF94" s="12"/>
    </row>
    <row r="95" spans="1:32" x14ac:dyDescent="0.25">
      <c r="A95" s="16" t="s">
        <v>76</v>
      </c>
      <c r="B95" s="33">
        <f>IFERROR((9.82 * F91) * LN(B92/B93),0)</f>
        <v>0</v>
      </c>
      <c r="C95" s="34"/>
      <c r="D95" s="34"/>
      <c r="E95" s="34"/>
      <c r="F95" s="34"/>
      <c r="G95" s="35"/>
      <c r="H95" s="12"/>
      <c r="I95" s="16" t="s">
        <v>76</v>
      </c>
      <c r="J95" s="33">
        <f>IFERROR((9.82 * N91) * LN(J92/J93),0)</f>
        <v>0</v>
      </c>
      <c r="K95" s="34"/>
      <c r="L95" s="34"/>
      <c r="M95" s="34"/>
      <c r="N95" s="34"/>
      <c r="O95" s="35"/>
      <c r="P95" s="12"/>
      <c r="Q95" s="16" t="s">
        <v>76</v>
      </c>
      <c r="R95" s="33">
        <f>IFERROR((9.82 * V91) * LN(R92/R93),0)</f>
        <v>0</v>
      </c>
      <c r="S95" s="34"/>
      <c r="T95" s="34"/>
      <c r="U95" s="34"/>
      <c r="V95" s="34"/>
      <c r="W95" s="35"/>
      <c r="X95" s="12"/>
      <c r="Y95" s="16" t="s">
        <v>76</v>
      </c>
      <c r="Z95" s="33">
        <f>IFERROR((9.82 * AD91) * LN(Z92/Z93),0)</f>
        <v>0</v>
      </c>
      <c r="AA95" s="34"/>
      <c r="AB95" s="34"/>
      <c r="AC95" s="34"/>
      <c r="AD95" s="34"/>
      <c r="AE95" s="35"/>
      <c r="AF95" s="12"/>
    </row>
    <row r="96" spans="1:32" ht="15.75" thickBot="1" x14ac:dyDescent="0.3">
      <c r="A96" s="17" t="s">
        <v>78</v>
      </c>
      <c r="B96" s="36">
        <f>B95+B72</f>
        <v>4165.5928893981581</v>
      </c>
      <c r="C96" s="37"/>
      <c r="D96" s="37"/>
      <c r="E96" s="37"/>
      <c r="F96" s="37"/>
      <c r="G96" s="38"/>
      <c r="H96" s="12"/>
      <c r="I96" s="17" t="s">
        <v>78</v>
      </c>
      <c r="J96" s="36">
        <f>J95+J72</f>
        <v>0</v>
      </c>
      <c r="K96" s="37"/>
      <c r="L96" s="37"/>
      <c r="M96" s="37"/>
      <c r="N96" s="37"/>
      <c r="O96" s="38"/>
      <c r="P96" s="12"/>
      <c r="Q96" s="17" t="s">
        <v>78</v>
      </c>
      <c r="R96" s="36">
        <f>R95+R72</f>
        <v>0</v>
      </c>
      <c r="S96" s="37"/>
      <c r="T96" s="37"/>
      <c r="U96" s="37"/>
      <c r="V96" s="37"/>
      <c r="W96" s="38"/>
      <c r="X96" s="12"/>
      <c r="Y96" s="17" t="s">
        <v>78</v>
      </c>
      <c r="Z96" s="36">
        <f>Z95+Z72</f>
        <v>0</v>
      </c>
      <c r="AA96" s="37"/>
      <c r="AB96" s="37"/>
      <c r="AC96" s="37"/>
      <c r="AD96" s="37"/>
      <c r="AE96" s="38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72</v>
      </c>
      <c r="E98" s="8" t="s">
        <v>73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72</v>
      </c>
      <c r="M98" s="8" t="s">
        <v>73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72</v>
      </c>
      <c r="U98" s="8" t="s">
        <v>73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72</v>
      </c>
      <c r="AC98" s="8" t="s">
        <v>73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79</v>
      </c>
      <c r="C114" s="14" t="s">
        <v>3</v>
      </c>
      <c r="D114" s="14" t="s">
        <v>72</v>
      </c>
      <c r="E114" s="14" t="s">
        <v>75</v>
      </c>
      <c r="F114" s="14" t="s">
        <v>6</v>
      </c>
      <c r="G114" s="15" t="s">
        <v>7</v>
      </c>
      <c r="H114" s="12"/>
      <c r="I114" s="13"/>
      <c r="J114" s="14" t="s">
        <v>79</v>
      </c>
      <c r="K114" s="14" t="s">
        <v>3</v>
      </c>
      <c r="L114" s="14" t="s">
        <v>72</v>
      </c>
      <c r="M114" s="14" t="s">
        <v>75</v>
      </c>
      <c r="N114" s="14" t="s">
        <v>6</v>
      </c>
      <c r="O114" s="15" t="s">
        <v>7</v>
      </c>
      <c r="P114" s="12"/>
      <c r="Q114" s="13"/>
      <c r="R114" s="14" t="s">
        <v>79</v>
      </c>
      <c r="S114" s="14" t="s">
        <v>3</v>
      </c>
      <c r="T114" s="14" t="s">
        <v>72</v>
      </c>
      <c r="U114" s="14" t="s">
        <v>75</v>
      </c>
      <c r="V114" s="14" t="s">
        <v>6</v>
      </c>
      <c r="W114" s="15" t="s">
        <v>7</v>
      </c>
      <c r="X114" s="12"/>
      <c r="Y114" s="13"/>
      <c r="Z114" s="14" t="s">
        <v>79</v>
      </c>
      <c r="AA114" s="14" t="s">
        <v>3</v>
      </c>
      <c r="AB114" s="14" t="s">
        <v>72</v>
      </c>
      <c r="AC114" s="14" t="s">
        <v>75</v>
      </c>
      <c r="AD114" s="14" t="s">
        <v>6</v>
      </c>
      <c r="AE114" s="15" t="s">
        <v>7</v>
      </c>
      <c r="AF114" s="12"/>
    </row>
    <row r="115" spans="1:32" x14ac:dyDescent="0.25">
      <c r="A115" s="16" t="s">
        <v>74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74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74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74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77</v>
      </c>
      <c r="B116" s="33">
        <f>E115+B92</f>
        <v>25.639008350000001</v>
      </c>
      <c r="C116" s="34"/>
      <c r="D116" s="34"/>
      <c r="E116" s="34"/>
      <c r="F116" s="34"/>
      <c r="G116" s="35"/>
      <c r="H116" s="12"/>
      <c r="I116" s="16" t="s">
        <v>77</v>
      </c>
      <c r="J116" s="33">
        <f>M115+J92</f>
        <v>0</v>
      </c>
      <c r="K116" s="34"/>
      <c r="L116" s="34"/>
      <c r="M116" s="34"/>
      <c r="N116" s="34"/>
      <c r="O116" s="35"/>
      <c r="P116" s="12"/>
      <c r="Q116" s="16" t="s">
        <v>77</v>
      </c>
      <c r="R116" s="33">
        <f>U115+R92</f>
        <v>0</v>
      </c>
      <c r="S116" s="34"/>
      <c r="T116" s="34"/>
      <c r="U116" s="34"/>
      <c r="V116" s="34"/>
      <c r="W116" s="35"/>
      <c r="X116" s="12"/>
      <c r="Y116" s="16" t="s">
        <v>77</v>
      </c>
      <c r="Z116" s="33">
        <f>AC115+Z92</f>
        <v>0</v>
      </c>
      <c r="AA116" s="34"/>
      <c r="AB116" s="34"/>
      <c r="AC116" s="34"/>
      <c r="AD116" s="34"/>
      <c r="AE116" s="35"/>
      <c r="AF116" s="12"/>
    </row>
    <row r="117" spans="1:32" x14ac:dyDescent="0.25">
      <c r="A117" s="16" t="s">
        <v>81</v>
      </c>
      <c r="B117" s="33">
        <f>C115+B92</f>
        <v>25.639008350000001</v>
      </c>
      <c r="C117" s="34"/>
      <c r="D117" s="34"/>
      <c r="E117" s="34"/>
      <c r="F117" s="34"/>
      <c r="G117" s="35"/>
      <c r="H117" s="12"/>
      <c r="I117" s="16" t="s">
        <v>81</v>
      </c>
      <c r="J117" s="33">
        <f>K115+J92</f>
        <v>0</v>
      </c>
      <c r="K117" s="34"/>
      <c r="L117" s="34"/>
      <c r="M117" s="34"/>
      <c r="N117" s="34"/>
      <c r="O117" s="35"/>
      <c r="P117" s="12"/>
      <c r="Q117" s="16" t="s">
        <v>81</v>
      </c>
      <c r="R117" s="33">
        <f>S115+R92</f>
        <v>0</v>
      </c>
      <c r="S117" s="34"/>
      <c r="T117" s="34"/>
      <c r="U117" s="34"/>
      <c r="V117" s="34"/>
      <c r="W117" s="35"/>
      <c r="X117" s="12"/>
      <c r="Y117" s="16" t="s">
        <v>81</v>
      </c>
      <c r="Z117" s="33">
        <f>AA115+Z92</f>
        <v>0</v>
      </c>
      <c r="AA117" s="34"/>
      <c r="AB117" s="34"/>
      <c r="AC117" s="34"/>
      <c r="AD117" s="34"/>
      <c r="AE117" s="35"/>
      <c r="AF117" s="12"/>
    </row>
    <row r="118" spans="1:32" x14ac:dyDescent="0.25">
      <c r="A118" s="16" t="s">
        <v>80</v>
      </c>
      <c r="B118" s="33">
        <f>IFERROR((G115/10/B116),0)</f>
        <v>0</v>
      </c>
      <c r="C118" s="34"/>
      <c r="D118" s="34"/>
      <c r="E118" s="34"/>
      <c r="F118" s="34"/>
      <c r="G118" s="35"/>
      <c r="H118" s="12"/>
      <c r="I118" s="16" t="s">
        <v>80</v>
      </c>
      <c r="J118" s="33">
        <f>IFERROR((O115/10/J116),0)</f>
        <v>0</v>
      </c>
      <c r="K118" s="34"/>
      <c r="L118" s="34"/>
      <c r="M118" s="34"/>
      <c r="N118" s="34"/>
      <c r="O118" s="35"/>
      <c r="P118" s="12"/>
      <c r="Q118" s="16" t="s">
        <v>80</v>
      </c>
      <c r="R118" s="33">
        <f>IFERROR((W115/10/R116),0)</f>
        <v>0</v>
      </c>
      <c r="S118" s="34"/>
      <c r="T118" s="34"/>
      <c r="U118" s="34"/>
      <c r="V118" s="34"/>
      <c r="W118" s="35"/>
      <c r="X118" s="12"/>
      <c r="Y118" s="16" t="s">
        <v>80</v>
      </c>
      <c r="Z118" s="33">
        <f>IFERROR((AE115/10/Z116),0)</f>
        <v>0</v>
      </c>
      <c r="AA118" s="34"/>
      <c r="AB118" s="34"/>
      <c r="AC118" s="34"/>
      <c r="AD118" s="34"/>
      <c r="AE118" s="35"/>
      <c r="AF118" s="12"/>
    </row>
    <row r="119" spans="1:32" x14ac:dyDescent="0.25">
      <c r="A119" s="16" t="s">
        <v>76</v>
      </c>
      <c r="B119" s="33">
        <f>IFERROR((9.82 * F115) * LN(B116/B117),0)</f>
        <v>0</v>
      </c>
      <c r="C119" s="34"/>
      <c r="D119" s="34"/>
      <c r="E119" s="34"/>
      <c r="F119" s="34"/>
      <c r="G119" s="35"/>
      <c r="H119" s="12"/>
      <c r="I119" s="16" t="s">
        <v>76</v>
      </c>
      <c r="J119" s="33">
        <f>IFERROR((9.82 * N115) * LN(J116/J117),0)</f>
        <v>0</v>
      </c>
      <c r="K119" s="34"/>
      <c r="L119" s="34"/>
      <c r="M119" s="34"/>
      <c r="N119" s="34"/>
      <c r="O119" s="35"/>
      <c r="P119" s="12"/>
      <c r="Q119" s="16" t="s">
        <v>76</v>
      </c>
      <c r="R119" s="33">
        <f>IFERROR((9.82 * V115) * LN(R116/R117),0)</f>
        <v>0</v>
      </c>
      <c r="S119" s="34"/>
      <c r="T119" s="34"/>
      <c r="U119" s="34"/>
      <c r="V119" s="34"/>
      <c r="W119" s="35"/>
      <c r="X119" s="12"/>
      <c r="Y119" s="16" t="s">
        <v>76</v>
      </c>
      <c r="Z119" s="33">
        <f>IFERROR((9.82 * AD115) * LN(Z116/Z117),0)</f>
        <v>0</v>
      </c>
      <c r="AA119" s="34"/>
      <c r="AB119" s="34"/>
      <c r="AC119" s="34"/>
      <c r="AD119" s="34"/>
      <c r="AE119" s="35"/>
      <c r="AF119" s="12"/>
    </row>
    <row r="120" spans="1:32" ht="15.75" thickBot="1" x14ac:dyDescent="0.3">
      <c r="A120" s="17" t="s">
        <v>78</v>
      </c>
      <c r="B120" s="36">
        <f>B119+B96</f>
        <v>4165.5928893981581</v>
      </c>
      <c r="C120" s="37"/>
      <c r="D120" s="37"/>
      <c r="E120" s="37"/>
      <c r="F120" s="37"/>
      <c r="G120" s="38"/>
      <c r="H120" s="12"/>
      <c r="I120" s="17" t="s">
        <v>78</v>
      </c>
      <c r="J120" s="36">
        <f>J119+J96</f>
        <v>0</v>
      </c>
      <c r="K120" s="37"/>
      <c r="L120" s="37"/>
      <c r="M120" s="37"/>
      <c r="N120" s="37"/>
      <c r="O120" s="38"/>
      <c r="P120" s="12"/>
      <c r="Q120" s="17" t="s">
        <v>78</v>
      </c>
      <c r="R120" s="36">
        <f>R119+R96</f>
        <v>0</v>
      </c>
      <c r="S120" s="37"/>
      <c r="T120" s="37"/>
      <c r="U120" s="37"/>
      <c r="V120" s="37"/>
      <c r="W120" s="38"/>
      <c r="X120" s="12"/>
      <c r="Y120" s="17" t="s">
        <v>78</v>
      </c>
      <c r="Z120" s="36">
        <f>Z119+Z96</f>
        <v>0</v>
      </c>
      <c r="AA120" s="37"/>
      <c r="AB120" s="37"/>
      <c r="AC120" s="37"/>
      <c r="AD120" s="37"/>
      <c r="AE120" s="38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27" t="s">
        <v>160</v>
      </c>
      <c r="B122" s="28"/>
      <c r="C122" s="28"/>
      <c r="D122" s="28"/>
      <c r="E122" s="28"/>
      <c r="F122" s="28"/>
      <c r="G122" s="29"/>
      <c r="H122" s="12"/>
      <c r="I122" s="27" t="s">
        <v>160</v>
      </c>
      <c r="J122" s="28"/>
      <c r="K122" s="28"/>
      <c r="L122" s="28"/>
      <c r="M122" s="28"/>
      <c r="N122" s="28"/>
      <c r="O122" s="29"/>
      <c r="P122" s="12"/>
      <c r="Q122" s="27" t="s">
        <v>160</v>
      </c>
      <c r="R122" s="28"/>
      <c r="S122" s="28"/>
      <c r="T122" s="28"/>
      <c r="U122" s="28"/>
      <c r="V122" s="28"/>
      <c r="W122" s="29"/>
      <c r="X122" s="12"/>
      <c r="Y122" s="27" t="s">
        <v>160</v>
      </c>
      <c r="Z122" s="28"/>
      <c r="AA122" s="28"/>
      <c r="AB122" s="28"/>
      <c r="AC122" s="28"/>
      <c r="AD122" s="28"/>
      <c r="AE122" s="29"/>
      <c r="AF122" s="12"/>
    </row>
    <row r="123" spans="1:32" x14ac:dyDescent="0.25">
      <c r="A123" s="30" t="s">
        <v>79</v>
      </c>
      <c r="B123" s="30"/>
      <c r="C123" s="30"/>
      <c r="D123" s="31">
        <f>B115</f>
        <v>3</v>
      </c>
      <c r="E123" s="31"/>
      <c r="F123" s="31"/>
      <c r="G123" s="31"/>
      <c r="H123" s="12"/>
      <c r="I123" s="30" t="s">
        <v>79</v>
      </c>
      <c r="J123" s="30"/>
      <c r="K123" s="30"/>
      <c r="L123" s="31">
        <f>J115</f>
        <v>0</v>
      </c>
      <c r="M123" s="31"/>
      <c r="N123" s="31"/>
      <c r="O123" s="31"/>
      <c r="P123" s="12"/>
      <c r="Q123" s="30" t="s">
        <v>79</v>
      </c>
      <c r="R123" s="30"/>
      <c r="S123" s="30"/>
      <c r="T123" s="31">
        <f>R115</f>
        <v>0</v>
      </c>
      <c r="U123" s="31"/>
      <c r="V123" s="31"/>
      <c r="W123" s="31"/>
      <c r="X123" s="12"/>
      <c r="Y123" s="30" t="s">
        <v>79</v>
      </c>
      <c r="Z123" s="30"/>
      <c r="AA123" s="30"/>
      <c r="AB123" s="31">
        <f>Z115</f>
        <v>0</v>
      </c>
      <c r="AC123" s="31"/>
      <c r="AD123" s="31"/>
      <c r="AE123" s="31"/>
      <c r="AF123" s="12"/>
    </row>
    <row r="124" spans="1:32" x14ac:dyDescent="0.25">
      <c r="A124" s="25" t="s">
        <v>2</v>
      </c>
      <c r="B124" s="25"/>
      <c r="C124" s="25"/>
      <c r="D124" s="26">
        <f>B116</f>
        <v>25.639008350000001</v>
      </c>
      <c r="E124" s="26"/>
      <c r="F124" s="26"/>
      <c r="G124" s="26"/>
      <c r="H124" s="12"/>
      <c r="I124" s="25" t="s">
        <v>2</v>
      </c>
      <c r="J124" s="25"/>
      <c r="K124" s="25"/>
      <c r="L124" s="26">
        <f>J116</f>
        <v>0</v>
      </c>
      <c r="M124" s="26"/>
      <c r="N124" s="26"/>
      <c r="O124" s="26"/>
      <c r="P124" s="12"/>
      <c r="Q124" s="25" t="s">
        <v>2</v>
      </c>
      <c r="R124" s="25"/>
      <c r="S124" s="25"/>
      <c r="T124" s="26">
        <f>R116</f>
        <v>0</v>
      </c>
      <c r="U124" s="26"/>
      <c r="V124" s="26"/>
      <c r="W124" s="26"/>
      <c r="X124" s="12"/>
      <c r="Y124" s="25" t="s">
        <v>2</v>
      </c>
      <c r="Z124" s="25"/>
      <c r="AA124" s="25"/>
      <c r="AB124" s="26">
        <f>Z116</f>
        <v>0</v>
      </c>
      <c r="AC124" s="26"/>
      <c r="AD124" s="26"/>
      <c r="AE124" s="26"/>
      <c r="AF124" s="12"/>
    </row>
    <row r="125" spans="1:32" x14ac:dyDescent="0.25">
      <c r="A125" s="25" t="s">
        <v>4</v>
      </c>
      <c r="B125" s="25"/>
      <c r="C125" s="25"/>
      <c r="D125" s="26">
        <f>D115+D91+D67+D43+D19</f>
        <v>16.148821666666667</v>
      </c>
      <c r="E125" s="26"/>
      <c r="F125" s="26"/>
      <c r="G125" s="26"/>
      <c r="H125" s="12"/>
      <c r="I125" s="25" t="s">
        <v>4</v>
      </c>
      <c r="J125" s="25"/>
      <c r="K125" s="25"/>
      <c r="L125" s="26">
        <f>L115+L91+L67+L43+L19</f>
        <v>0</v>
      </c>
      <c r="M125" s="26"/>
      <c r="N125" s="26"/>
      <c r="O125" s="26"/>
      <c r="P125" s="12"/>
      <c r="Q125" s="25" t="s">
        <v>4</v>
      </c>
      <c r="R125" s="25"/>
      <c r="S125" s="25"/>
      <c r="T125" s="26">
        <f>T115+T91+T67+T43+T19</f>
        <v>0</v>
      </c>
      <c r="U125" s="26"/>
      <c r="V125" s="26"/>
      <c r="W125" s="26"/>
      <c r="X125" s="12"/>
      <c r="Y125" s="25" t="s">
        <v>4</v>
      </c>
      <c r="Z125" s="25"/>
      <c r="AA125" s="25"/>
      <c r="AB125" s="26">
        <f>AB115+AB91+AB67+AB43+AB19</f>
        <v>0</v>
      </c>
      <c r="AC125" s="26"/>
      <c r="AD125" s="26"/>
      <c r="AE125" s="26"/>
      <c r="AF125" s="12"/>
    </row>
    <row r="126" spans="1:32" x14ac:dyDescent="0.25">
      <c r="A126" s="25" t="s">
        <v>1</v>
      </c>
      <c r="B126" s="25"/>
      <c r="C126" s="25"/>
      <c r="D126" s="26">
        <f>D124-D125</f>
        <v>9.4901866833333344</v>
      </c>
      <c r="E126" s="26"/>
      <c r="F126" s="26"/>
      <c r="G126" s="26"/>
      <c r="H126" s="12"/>
      <c r="I126" s="25" t="s">
        <v>1</v>
      </c>
      <c r="J126" s="25"/>
      <c r="K126" s="25"/>
      <c r="L126" s="26">
        <f>L124-L125</f>
        <v>0</v>
      </c>
      <c r="M126" s="26"/>
      <c r="N126" s="26"/>
      <c r="O126" s="26"/>
      <c r="P126" s="12"/>
      <c r="Q126" s="25" t="s">
        <v>1</v>
      </c>
      <c r="R126" s="25"/>
      <c r="S126" s="25"/>
      <c r="T126" s="26">
        <f>T124-T125</f>
        <v>0</v>
      </c>
      <c r="U126" s="26"/>
      <c r="V126" s="26"/>
      <c r="W126" s="26"/>
      <c r="X126" s="12"/>
      <c r="Y126" s="25" t="s">
        <v>1</v>
      </c>
      <c r="Z126" s="25"/>
      <c r="AA126" s="25"/>
      <c r="AB126" s="26">
        <f>AB124-AB125</f>
        <v>0</v>
      </c>
      <c r="AC126" s="26"/>
      <c r="AD126" s="26"/>
      <c r="AE126" s="26"/>
      <c r="AF126" s="12"/>
    </row>
    <row r="127" spans="1:32" x14ac:dyDescent="0.25">
      <c r="A127" s="25" t="s">
        <v>161</v>
      </c>
      <c r="B127" s="25"/>
      <c r="C127" s="25"/>
      <c r="D127" s="26">
        <f>B120</f>
        <v>4165.5928893981581</v>
      </c>
      <c r="E127" s="26"/>
      <c r="F127" s="26"/>
      <c r="G127" s="26"/>
      <c r="H127" s="12"/>
      <c r="I127" s="25" t="s">
        <v>161</v>
      </c>
      <c r="J127" s="25"/>
      <c r="K127" s="25"/>
      <c r="L127" s="26">
        <f>J120</f>
        <v>0</v>
      </c>
      <c r="M127" s="26"/>
      <c r="N127" s="26"/>
      <c r="O127" s="26"/>
      <c r="P127" s="12"/>
      <c r="Q127" s="25" t="s">
        <v>161</v>
      </c>
      <c r="R127" s="25"/>
      <c r="S127" s="25"/>
      <c r="T127" s="26">
        <f>R120</f>
        <v>0</v>
      </c>
      <c r="U127" s="26"/>
      <c r="V127" s="26"/>
      <c r="W127" s="26"/>
      <c r="X127" s="12"/>
      <c r="Y127" s="25" t="s">
        <v>161</v>
      </c>
      <c r="Z127" s="25"/>
      <c r="AA127" s="25"/>
      <c r="AB127" s="26">
        <f>Z120</f>
        <v>0</v>
      </c>
      <c r="AC127" s="26"/>
      <c r="AD127" s="26"/>
      <c r="AE127" s="26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B45:G45"/>
    <mergeCell ref="J45:O45"/>
    <mergeCell ref="R45:W45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D3" sqref="D3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3.7109375" customWidth="1"/>
    <col min="10" max="10" width="4.42578125" customWidth="1"/>
    <col min="11" max="11" width="4.5703125" customWidth="1"/>
    <col min="12" max="12" width="5.42578125" customWidth="1"/>
    <col min="13" max="13" width="6.7109375" customWidth="1"/>
    <col min="19" max="19" width="14.28515625" customWidth="1"/>
  </cols>
  <sheetData>
    <row r="1" spans="1:19" x14ac:dyDescent="0.25">
      <c r="B1" t="s">
        <v>153</v>
      </c>
      <c r="C1" t="s">
        <v>154</v>
      </c>
      <c r="D1" t="s">
        <v>205</v>
      </c>
      <c r="E1" t="s">
        <v>204</v>
      </c>
      <c r="F1" t="s">
        <v>258</v>
      </c>
      <c r="G1" t="s">
        <v>263</v>
      </c>
      <c r="H1" t="s">
        <v>268</v>
      </c>
      <c r="I1" t="s">
        <v>290</v>
      </c>
      <c r="J1" t="s">
        <v>291</v>
      </c>
      <c r="K1" t="s">
        <v>288</v>
      </c>
      <c r="L1" t="s">
        <v>289</v>
      </c>
      <c r="M1" t="s">
        <v>295</v>
      </c>
      <c r="N1" t="s">
        <v>296</v>
      </c>
      <c r="O1" t="s">
        <v>297</v>
      </c>
      <c r="P1" t="s">
        <v>298</v>
      </c>
      <c r="Q1" t="s">
        <v>292</v>
      </c>
      <c r="R1" t="s">
        <v>293</v>
      </c>
      <c r="S1" t="s">
        <v>294</v>
      </c>
    </row>
    <row r="2" spans="1:19" x14ac:dyDescent="0.25">
      <c r="A2" t="s">
        <v>150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9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>Q2*I2+R2*J2</f>
        <v>1000</v>
      </c>
    </row>
    <row r="3" spans="1:19" x14ac:dyDescent="0.25">
      <c r="A3" t="s">
        <v>151</v>
      </c>
      <c r="B3">
        <f t="shared" ref="B3:B8" si="2">H3/G3*1000</f>
        <v>0.8</v>
      </c>
      <c r="C3">
        <f t="shared" ref="C3:C8" si="3">B3/H3</f>
        <v>200</v>
      </c>
      <c r="D3">
        <v>1.2</v>
      </c>
      <c r="E3">
        <f t="shared" ref="E3:E5" si="4">D3*C3</f>
        <v>240</v>
      </c>
      <c r="F3">
        <f t="shared" ref="F3:F8" si="5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6" xml:space="preserve"> M3 *(G3/ I3) * 1000/G3 *I3</f>
        <v>1000</v>
      </c>
      <c r="P3">
        <f t="shared" ref="P3:P9" si="7">IFERROR(N3 *(G3/ J3) * 1000/G3 * J3,0)</f>
        <v>0</v>
      </c>
      <c r="Q3">
        <f t="shared" ref="Q3:Q9" si="8">O3/I3</f>
        <v>200</v>
      </c>
      <c r="R3">
        <f t="shared" ref="R3:R9" si="9">IFERROR(P3/J3,0)</f>
        <v>0</v>
      </c>
      <c r="S3">
        <f>Q3*I3+R3*J3</f>
        <v>1000</v>
      </c>
    </row>
    <row r="4" spans="1:19" x14ac:dyDescent="0.25">
      <c r="A4" t="s">
        <v>152</v>
      </c>
      <c r="B4">
        <f t="shared" si="2"/>
        <v>1.5</v>
      </c>
      <c r="C4">
        <f t="shared" si="3"/>
        <v>200</v>
      </c>
      <c r="D4">
        <v>0.6</v>
      </c>
      <c r="E4">
        <f t="shared" si="4"/>
        <v>120</v>
      </c>
      <c r="F4">
        <f t="shared" si="5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6"/>
        <v>1000</v>
      </c>
      <c r="P4">
        <f t="shared" si="7"/>
        <v>0</v>
      </c>
      <c r="Q4">
        <f t="shared" si="8"/>
        <v>200</v>
      </c>
      <c r="R4">
        <f t="shared" si="9"/>
        <v>0</v>
      </c>
      <c r="S4">
        <f>Q4*I4+R4*J4</f>
        <v>1000</v>
      </c>
    </row>
    <row r="5" spans="1:19" x14ac:dyDescent="0.25">
      <c r="A5" t="s">
        <v>198</v>
      </c>
      <c r="B5">
        <f t="shared" si="2"/>
        <v>7.0849999999999996E-2</v>
      </c>
      <c r="C5">
        <f t="shared" si="3"/>
        <v>999.99999999999989</v>
      </c>
      <c r="D5">
        <v>3.6749999999999998E-2</v>
      </c>
      <c r="E5">
        <f t="shared" si="4"/>
        <v>36.749999999999993</v>
      </c>
      <c r="F5">
        <f t="shared" si="5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6"/>
        <v>1000</v>
      </c>
      <c r="P5">
        <f t="shared" si="7"/>
        <v>0</v>
      </c>
      <c r="Q5">
        <f t="shared" si="8"/>
        <v>1000</v>
      </c>
      <c r="R5">
        <f t="shared" si="9"/>
        <v>0</v>
      </c>
      <c r="S5">
        <f>Q5*I5+R5*J5</f>
        <v>1000</v>
      </c>
    </row>
    <row r="6" spans="1:19" x14ac:dyDescent="0.25">
      <c r="A6" t="s">
        <v>267</v>
      </c>
      <c r="B6">
        <f t="shared" si="2"/>
        <v>0.38056666666666666</v>
      </c>
      <c r="C6">
        <f t="shared" si="3"/>
        <v>66.666666666666671</v>
      </c>
      <c r="F6">
        <f t="shared" si="5"/>
        <v>25.371111111111112</v>
      </c>
      <c r="G6">
        <v>15</v>
      </c>
      <c r="H6">
        <f>10*H5+H7</f>
        <v>5.7085E-3</v>
      </c>
      <c r="I6">
        <v>1</v>
      </c>
      <c r="J6">
        <v>5</v>
      </c>
      <c r="K6">
        <v>10</v>
      </c>
      <c r="L6">
        <v>1</v>
      </c>
      <c r="M6">
        <f t="shared" si="0"/>
        <v>0.66666666666666663</v>
      </c>
      <c r="N6">
        <f t="shared" si="1"/>
        <v>0.33333333333333331</v>
      </c>
      <c r="O6">
        <f t="shared" si="6"/>
        <v>666.66666666666663</v>
      </c>
      <c r="P6">
        <f t="shared" si="7"/>
        <v>333.33333333333337</v>
      </c>
      <c r="Q6">
        <f t="shared" si="8"/>
        <v>666.66666666666663</v>
      </c>
      <c r="R6">
        <f t="shared" si="9"/>
        <v>66.666666666666671</v>
      </c>
      <c r="S6">
        <f>Q6*I6+R6*J6</f>
        <v>1000</v>
      </c>
    </row>
    <row r="7" spans="1:19" x14ac:dyDescent="0.25">
      <c r="A7" t="s">
        <v>10</v>
      </c>
      <c r="B7">
        <f t="shared" si="2"/>
        <v>1</v>
      </c>
      <c r="C7">
        <f t="shared" si="3"/>
        <v>200</v>
      </c>
      <c r="F7">
        <f t="shared" si="5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6"/>
        <v>1000</v>
      </c>
      <c r="P7">
        <f t="shared" si="7"/>
        <v>0</v>
      </c>
      <c r="Q7">
        <f t="shared" si="8"/>
        <v>200</v>
      </c>
      <c r="R7">
        <f t="shared" si="9"/>
        <v>0</v>
      </c>
      <c r="S7">
        <f>Q7*I7+R7*J7</f>
        <v>1000</v>
      </c>
    </row>
    <row r="8" spans="1:19" x14ac:dyDescent="0.25">
      <c r="A8" t="s">
        <v>9</v>
      </c>
      <c r="B8">
        <f t="shared" si="2"/>
        <v>1</v>
      </c>
      <c r="C8">
        <f t="shared" si="3"/>
        <v>200</v>
      </c>
      <c r="F8">
        <f t="shared" si="5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6"/>
        <v>1000</v>
      </c>
      <c r="P8">
        <f t="shared" si="7"/>
        <v>0</v>
      </c>
      <c r="Q8">
        <f t="shared" si="8"/>
        <v>200</v>
      </c>
      <c r="R8">
        <f t="shared" si="9"/>
        <v>0</v>
      </c>
      <c r="S8">
        <f>Q8*I8+R8*J8</f>
        <v>1000</v>
      </c>
    </row>
    <row r="9" spans="1:19" x14ac:dyDescent="0.25">
      <c r="A9" t="s">
        <v>299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6"/>
        <v>500</v>
      </c>
      <c r="P9">
        <f t="shared" si="7"/>
        <v>500</v>
      </c>
      <c r="Q9">
        <f t="shared" si="8"/>
        <v>500</v>
      </c>
      <c r="R9">
        <f t="shared" si="9"/>
        <v>500</v>
      </c>
      <c r="S9">
        <f>Q9*I9+R9*J9</f>
        <v>1000</v>
      </c>
    </row>
    <row r="13" spans="1:19" x14ac:dyDescent="0.25">
      <c r="R13" t="s">
        <v>300</v>
      </c>
      <c r="S13" t="s">
        <v>303</v>
      </c>
    </row>
    <row r="14" spans="1:19" x14ac:dyDescent="0.25">
      <c r="I14" t="s">
        <v>259</v>
      </c>
      <c r="R14" t="s">
        <v>301</v>
      </c>
      <c r="S14" t="s">
        <v>302</v>
      </c>
    </row>
    <row r="15" spans="1:19" x14ac:dyDescent="0.25">
      <c r="I15" t="s">
        <v>260</v>
      </c>
      <c r="K15" t="s">
        <v>262</v>
      </c>
      <c r="M15" s="24" t="s">
        <v>264</v>
      </c>
      <c r="N15" t="s">
        <v>265</v>
      </c>
    </row>
    <row r="16" spans="1:19" x14ac:dyDescent="0.25">
      <c r="I16">
        <v>5.5</v>
      </c>
      <c r="J16" t="s">
        <v>261</v>
      </c>
      <c r="K16">
        <f>I16/H7</f>
        <v>1100</v>
      </c>
      <c r="L16" t="s">
        <v>261</v>
      </c>
      <c r="M16">
        <f>K16*H7</f>
        <v>5.5</v>
      </c>
      <c r="N16">
        <v>1</v>
      </c>
      <c r="O16" t="s">
        <v>261</v>
      </c>
    </row>
    <row r="17" spans="9:15" x14ac:dyDescent="0.25">
      <c r="I17">
        <v>1</v>
      </c>
      <c r="J17" t="s">
        <v>250</v>
      </c>
      <c r="K17">
        <f>I17/H5</f>
        <v>14114.326040931546</v>
      </c>
      <c r="L17" t="s">
        <v>250</v>
      </c>
      <c r="M17">
        <f>K17*H5</f>
        <v>1</v>
      </c>
      <c r="N17">
        <f>K17/K16</f>
        <v>12.83120549175595</v>
      </c>
      <c r="O17" t="s">
        <v>250</v>
      </c>
    </row>
    <row r="19" spans="9:15" x14ac:dyDescent="0.25">
      <c r="I19" t="s">
        <v>266</v>
      </c>
      <c r="K19" t="s">
        <v>121</v>
      </c>
      <c r="L19" t="s">
        <v>130</v>
      </c>
    </row>
    <row r="20" spans="9:15" x14ac:dyDescent="0.25">
      <c r="I20">
        <v>0.1</v>
      </c>
      <c r="J20" t="s">
        <v>261</v>
      </c>
      <c r="K20">
        <f>I20*G7</f>
        <v>0.5</v>
      </c>
      <c r="L20">
        <f>K20*B7/1000</f>
        <v>5.0000000000000001E-4</v>
      </c>
    </row>
    <row r="21" spans="9:15" x14ac:dyDescent="0.25">
      <c r="I21">
        <v>1</v>
      </c>
      <c r="J21" t="s">
        <v>250</v>
      </c>
      <c r="K21">
        <f>I21*G5</f>
        <v>1</v>
      </c>
      <c r="L21">
        <f>K21*B5/1000</f>
        <v>7.0850000000000001E-5</v>
      </c>
    </row>
    <row r="22" spans="9:15" x14ac:dyDescent="0.25">
      <c r="L22">
        <f>L20/L21</f>
        <v>7.0571630204657732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L20" sqref="L20"/>
    </sheetView>
  </sheetViews>
  <sheetFormatPr defaultRowHeight="15" x14ac:dyDescent="0.25"/>
  <cols>
    <col min="1" max="1" width="20" bestFit="1" customWidth="1"/>
    <col min="2" max="2" width="11" bestFit="1" customWidth="1"/>
    <col min="4" max="4" width="11" bestFit="1" customWidth="1"/>
    <col min="5" max="5" width="12" bestFit="1" customWidth="1"/>
    <col min="12" max="12" width="11.28515625" bestFit="1" customWidth="1"/>
  </cols>
  <sheetData>
    <row r="1" spans="1:27" x14ac:dyDescent="0.2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122</v>
      </c>
      <c r="G1" t="s">
        <v>123</v>
      </c>
      <c r="H1" t="s">
        <v>141</v>
      </c>
      <c r="I1" t="s">
        <v>142</v>
      </c>
      <c r="J1" t="s">
        <v>147</v>
      </c>
      <c r="K1" t="s">
        <v>148</v>
      </c>
      <c r="L1" t="s">
        <v>187</v>
      </c>
      <c r="N1" t="s">
        <v>0</v>
      </c>
      <c r="O1" t="s">
        <v>118</v>
      </c>
      <c r="P1" t="s">
        <v>119</v>
      </c>
      <c r="Q1" t="s">
        <v>121</v>
      </c>
      <c r="R1" t="s">
        <v>120</v>
      </c>
      <c r="S1" t="s">
        <v>128</v>
      </c>
      <c r="T1" t="s">
        <v>125</v>
      </c>
      <c r="U1" t="s">
        <v>126</v>
      </c>
      <c r="V1" t="s">
        <v>127</v>
      </c>
      <c r="W1" t="s">
        <v>133</v>
      </c>
      <c r="X1" t="s">
        <v>130</v>
      </c>
      <c r="Y1" t="s">
        <v>131</v>
      </c>
      <c r="Z1" t="s">
        <v>132</v>
      </c>
    </row>
    <row r="2" spans="1:27" x14ac:dyDescent="0.25">
      <c r="A2" t="s">
        <v>9</v>
      </c>
      <c r="B2">
        <v>0.2</v>
      </c>
      <c r="C2">
        <v>5</v>
      </c>
      <c r="D2">
        <v>5</v>
      </c>
      <c r="E2">
        <f t="shared" ref="E2:E4" si="0">1/D2</f>
        <v>0.2</v>
      </c>
      <c r="F2">
        <f>B2*1000</f>
        <v>200</v>
      </c>
      <c r="G2">
        <f t="shared" ref="G2:G4" si="1">C2*0.001</f>
        <v>5.0000000000000001E-3</v>
      </c>
      <c r="H2">
        <f t="shared" ref="H2:H4" si="2">F2*D2</f>
        <v>1000</v>
      </c>
      <c r="I2">
        <v>640</v>
      </c>
      <c r="J2">
        <f t="shared" ref="J2:J4" si="3">I2*H2</f>
        <v>640000</v>
      </c>
      <c r="K2">
        <f>I2*F2</f>
        <v>128000</v>
      </c>
      <c r="N2" t="s">
        <v>114</v>
      </c>
      <c r="O2">
        <v>0.625</v>
      </c>
      <c r="P2">
        <v>14</v>
      </c>
      <c r="Q2">
        <f>3.141592654 * (O2*O2) * P2 * 1000</f>
        <v>17180.584826562499</v>
      </c>
      <c r="R2">
        <v>2600</v>
      </c>
      <c r="S2">
        <v>0.76</v>
      </c>
      <c r="T2">
        <f>S2*Q2</f>
        <v>13057.244468187499</v>
      </c>
      <c r="U2">
        <f>R2/T2</f>
        <v>0.19912317689498779</v>
      </c>
      <c r="V2">
        <f>T2/R2</f>
        <v>5.0220171031490377</v>
      </c>
      <c r="W2">
        <f>Q2/R2</f>
        <v>6.6079172409855769</v>
      </c>
      <c r="X2">
        <v>19500</v>
      </c>
      <c r="Y2">
        <f>R2/X2</f>
        <v>0.13333333333333333</v>
      </c>
      <c r="Z2">
        <f>X2/R2</f>
        <v>7.5</v>
      </c>
      <c r="AA2">
        <f>R2*5</f>
        <v>13000</v>
      </c>
    </row>
    <row r="3" spans="1:27" x14ac:dyDescent="0.25">
      <c r="A3" t="s">
        <v>10</v>
      </c>
      <c r="B3">
        <v>0.2</v>
      </c>
      <c r="C3">
        <v>5</v>
      </c>
      <c r="D3">
        <v>5</v>
      </c>
      <c r="E3">
        <f t="shared" si="0"/>
        <v>0.2</v>
      </c>
      <c r="F3">
        <f t="shared" ref="F3:F6" si="4">B3*1000</f>
        <v>200</v>
      </c>
      <c r="G3">
        <f t="shared" si="1"/>
        <v>5.0000000000000001E-3</v>
      </c>
      <c r="H3">
        <f t="shared" si="2"/>
        <v>1000</v>
      </c>
      <c r="J3">
        <f t="shared" si="3"/>
        <v>0</v>
      </c>
      <c r="K3">
        <f t="shared" ref="K3:K5" si="5">I3*F3</f>
        <v>0</v>
      </c>
      <c r="N3" t="s">
        <v>115</v>
      </c>
      <c r="O3">
        <v>0.625</v>
      </c>
      <c r="P3">
        <v>7</v>
      </c>
      <c r="Q3">
        <f t="shared" ref="Q3:Q6" si="6">3.141592654 * (O3*O3) * P3 * 1000</f>
        <v>8590.2924132812495</v>
      </c>
      <c r="R3">
        <v>820</v>
      </c>
      <c r="S3">
        <v>0.48</v>
      </c>
      <c r="T3">
        <f t="shared" ref="T3:T6" si="7">S3*Q3</f>
        <v>4123.3403583749996</v>
      </c>
      <c r="U3">
        <f t="shared" ref="U3:U6" si="8">R3/T3</f>
        <v>0.19886789077076344</v>
      </c>
      <c r="V3">
        <f t="shared" ref="V3:V6" si="9">T3/R3</f>
        <v>5.028463851676829</v>
      </c>
      <c r="W3">
        <f t="shared" ref="W3:W6" si="10">Q3/R3</f>
        <v>10.475966357660061</v>
      </c>
      <c r="X3">
        <v>5200</v>
      </c>
      <c r="Y3">
        <f t="shared" ref="Y3:Y5" si="11">R3/X3</f>
        <v>0.15769230769230769</v>
      </c>
      <c r="Z3">
        <f t="shared" ref="Z3:Z5" si="12">X3/R3</f>
        <v>6.3414634146341466</v>
      </c>
      <c r="AA3">
        <f t="shared" ref="AA3:AA16" si="13">R3*5</f>
        <v>4100</v>
      </c>
    </row>
    <row r="4" spans="1:27" x14ac:dyDescent="0.25">
      <c r="A4" t="s">
        <v>124</v>
      </c>
      <c r="B4">
        <v>0.2</v>
      </c>
      <c r="C4">
        <v>5</v>
      </c>
      <c r="D4">
        <v>4</v>
      </c>
      <c r="E4">
        <f t="shared" si="0"/>
        <v>0.25</v>
      </c>
      <c r="F4">
        <f t="shared" si="4"/>
        <v>200</v>
      </c>
      <c r="G4">
        <f t="shared" si="1"/>
        <v>5.0000000000000001E-3</v>
      </c>
      <c r="H4">
        <f t="shared" si="2"/>
        <v>800</v>
      </c>
      <c r="J4">
        <f t="shared" si="3"/>
        <v>0</v>
      </c>
      <c r="K4">
        <f t="shared" si="5"/>
        <v>0</v>
      </c>
      <c r="N4" t="s">
        <v>116</v>
      </c>
      <c r="O4">
        <v>0.625</v>
      </c>
      <c r="P4">
        <v>2.5</v>
      </c>
      <c r="Q4">
        <f t="shared" si="6"/>
        <v>3067.9615761718751</v>
      </c>
      <c r="R4">
        <v>375</v>
      </c>
      <c r="S4">
        <v>0.6</v>
      </c>
      <c r="T4">
        <f t="shared" si="7"/>
        <v>1840.776945703125</v>
      </c>
      <c r="U4">
        <f t="shared" si="8"/>
        <v>0.20371832713102594</v>
      </c>
      <c r="V4">
        <f t="shared" si="9"/>
        <v>4.9087385218749997</v>
      </c>
      <c r="W4">
        <f t="shared" si="10"/>
        <v>8.1812308697916674</v>
      </c>
      <c r="Y4" t="e">
        <f t="shared" si="11"/>
        <v>#DIV/0!</v>
      </c>
      <c r="Z4">
        <f t="shared" si="12"/>
        <v>0</v>
      </c>
      <c r="AA4">
        <f t="shared" si="13"/>
        <v>1875</v>
      </c>
    </row>
    <row r="5" spans="1:27" x14ac:dyDescent="0.25">
      <c r="A5" t="s">
        <v>129</v>
      </c>
      <c r="B5">
        <v>0.2</v>
      </c>
      <c r="C5">
        <v>5</v>
      </c>
      <c r="D5">
        <v>7.5</v>
      </c>
      <c r="E5">
        <f>1/D5</f>
        <v>0.13333333333333333</v>
      </c>
      <c r="F5">
        <f t="shared" si="4"/>
        <v>200</v>
      </c>
      <c r="G5">
        <f>C5*0.001</f>
        <v>5.0000000000000001E-3</v>
      </c>
      <c r="H5">
        <f>F5*D5</f>
        <v>1500</v>
      </c>
      <c r="I5">
        <v>122</v>
      </c>
      <c r="J5">
        <f>I5*H5</f>
        <v>183000</v>
      </c>
      <c r="K5">
        <f t="shared" si="5"/>
        <v>24400</v>
      </c>
      <c r="N5" t="s">
        <v>117</v>
      </c>
      <c r="O5">
        <v>0.625</v>
      </c>
      <c r="P5">
        <v>1</v>
      </c>
      <c r="Q5">
        <f t="shared" si="6"/>
        <v>1227.1846304687499</v>
      </c>
      <c r="R5">
        <v>140</v>
      </c>
      <c r="S5">
        <v>0.57499999999999996</v>
      </c>
      <c r="T5">
        <f t="shared" si="7"/>
        <v>705.63116251953113</v>
      </c>
      <c r="U5">
        <f t="shared" si="8"/>
        <v>0.19840393598847747</v>
      </c>
      <c r="V5">
        <f t="shared" si="9"/>
        <v>5.0402225894252224</v>
      </c>
      <c r="W5">
        <f t="shared" si="10"/>
        <v>8.7656045033482144</v>
      </c>
      <c r="Y5" t="e">
        <f t="shared" si="11"/>
        <v>#DIV/0!</v>
      </c>
      <c r="Z5">
        <f t="shared" si="12"/>
        <v>0</v>
      </c>
      <c r="AA5">
        <f t="shared" si="13"/>
        <v>700</v>
      </c>
    </row>
    <row r="6" spans="1:27" x14ac:dyDescent="0.25">
      <c r="A6" t="s">
        <v>186</v>
      </c>
      <c r="B6">
        <v>1</v>
      </c>
      <c r="C6">
        <v>1</v>
      </c>
      <c r="D6">
        <v>7.0799999999999997E-4</v>
      </c>
      <c r="E6">
        <f>1/D6</f>
        <v>1412.4293785310736</v>
      </c>
      <c r="F6">
        <f t="shared" si="4"/>
        <v>1000</v>
      </c>
      <c r="G6">
        <f>C6*0.001</f>
        <v>1E-3</v>
      </c>
      <c r="H6">
        <v>70.8</v>
      </c>
      <c r="I6">
        <v>1</v>
      </c>
      <c r="J6">
        <f>I6*H6</f>
        <v>70.8</v>
      </c>
      <c r="K6">
        <f t="shared" ref="K6" si="14">I6*F6</f>
        <v>1000</v>
      </c>
      <c r="L6">
        <v>7.0850000000000001E-5</v>
      </c>
      <c r="N6" t="s">
        <v>134</v>
      </c>
      <c r="O6">
        <v>0.625</v>
      </c>
      <c r="P6">
        <v>0.625</v>
      </c>
      <c r="Q6">
        <f t="shared" si="6"/>
        <v>766.99039404296877</v>
      </c>
      <c r="R6">
        <v>100</v>
      </c>
      <c r="S6">
        <v>0.65500000000000003</v>
      </c>
      <c r="T6">
        <f t="shared" si="7"/>
        <v>502.37870809814456</v>
      </c>
      <c r="U6">
        <f t="shared" si="8"/>
        <v>0.19905302192955204</v>
      </c>
      <c r="V6">
        <f t="shared" si="9"/>
        <v>5.023787080981446</v>
      </c>
      <c r="W6">
        <f t="shared" si="10"/>
        <v>7.6699039404296876</v>
      </c>
      <c r="Y6" t="e">
        <f t="shared" ref="Y6" si="15">R6/X6</f>
        <v>#DIV/0!</v>
      </c>
      <c r="Z6">
        <f t="shared" ref="Z6" si="16">X6/R6</f>
        <v>0</v>
      </c>
      <c r="AA6">
        <f t="shared" si="13"/>
        <v>500</v>
      </c>
    </row>
    <row r="7" spans="1:27" x14ac:dyDescent="0.25">
      <c r="N7" t="s">
        <v>135</v>
      </c>
      <c r="O7">
        <v>0.625</v>
      </c>
      <c r="P7">
        <v>1.1000000000000001</v>
      </c>
      <c r="Q7">
        <f t="shared" ref="Q7:Q16" si="17">3.141592654 * (O7*O7) * P7 * 1000</f>
        <v>1349.9030935156252</v>
      </c>
      <c r="R7">
        <v>200</v>
      </c>
      <c r="S7">
        <v>0.75</v>
      </c>
      <c r="T7">
        <f t="shared" ref="T7:T16" si="18">S7*Q7</f>
        <v>1012.4273201367189</v>
      </c>
      <c r="U7">
        <f t="shared" ref="U7:U16" si="19">R7/T7</f>
        <v>0.1975450444906918</v>
      </c>
      <c r="V7">
        <f t="shared" ref="V7:V16" si="20">T7/R7</f>
        <v>5.0621366006835942</v>
      </c>
      <c r="W7">
        <f t="shared" ref="W7:W16" si="21">Q7/R7</f>
        <v>6.7495154675781261</v>
      </c>
      <c r="Y7" t="e">
        <f t="shared" ref="Y7:Y16" si="22">R7/X7</f>
        <v>#DIV/0!</v>
      </c>
      <c r="Z7">
        <f t="shared" ref="Z7:Z16" si="23">X7/R7</f>
        <v>0</v>
      </c>
      <c r="AA7">
        <f t="shared" si="13"/>
        <v>1000</v>
      </c>
    </row>
    <row r="8" spans="1:27" x14ac:dyDescent="0.25">
      <c r="N8" t="s">
        <v>136</v>
      </c>
      <c r="O8">
        <v>0.625</v>
      </c>
      <c r="P8">
        <v>1.875</v>
      </c>
      <c r="Q8">
        <f t="shared" si="17"/>
        <v>2300.9711821289061</v>
      </c>
      <c r="R8">
        <v>400</v>
      </c>
      <c r="S8">
        <v>0.875</v>
      </c>
      <c r="T8">
        <f t="shared" si="18"/>
        <v>2013.3497843627929</v>
      </c>
      <c r="U8">
        <f t="shared" si="19"/>
        <v>0.19867387331635292</v>
      </c>
      <c r="V8">
        <f t="shared" si="20"/>
        <v>5.0333744609069822</v>
      </c>
      <c r="W8">
        <f t="shared" si="21"/>
        <v>5.7524279553222648</v>
      </c>
      <c r="Y8" t="e">
        <f t="shared" si="22"/>
        <v>#DIV/0!</v>
      </c>
      <c r="Z8">
        <f t="shared" si="23"/>
        <v>0</v>
      </c>
      <c r="AA8">
        <f t="shared" si="13"/>
        <v>2000</v>
      </c>
    </row>
    <row r="9" spans="1:27" x14ac:dyDescent="0.25">
      <c r="N9" t="s">
        <v>137</v>
      </c>
      <c r="O9">
        <v>0.625</v>
      </c>
      <c r="P9">
        <v>3.8</v>
      </c>
      <c r="Q9">
        <f t="shared" si="17"/>
        <v>4663.3015957812495</v>
      </c>
      <c r="R9">
        <v>800</v>
      </c>
      <c r="S9">
        <v>0.87</v>
      </c>
      <c r="T9">
        <f t="shared" si="18"/>
        <v>4057.0723883296869</v>
      </c>
      <c r="U9">
        <f t="shared" si="19"/>
        <v>0.19718652353880312</v>
      </c>
      <c r="V9">
        <f t="shared" si="20"/>
        <v>5.0713404854121089</v>
      </c>
      <c r="W9">
        <f t="shared" si="21"/>
        <v>5.829126994726562</v>
      </c>
      <c r="Y9" t="e">
        <f t="shared" si="22"/>
        <v>#DIV/0!</v>
      </c>
      <c r="Z9">
        <f t="shared" si="23"/>
        <v>0</v>
      </c>
      <c r="AA9">
        <f t="shared" si="13"/>
        <v>4000</v>
      </c>
    </row>
    <row r="10" spans="1:27" x14ac:dyDescent="0.25">
      <c r="N10" t="s">
        <v>138</v>
      </c>
      <c r="O10">
        <v>0.3125</v>
      </c>
      <c r="P10">
        <v>0.4</v>
      </c>
      <c r="Q10">
        <f t="shared" si="17"/>
        <v>122.718463046875</v>
      </c>
      <c r="R10">
        <v>80</v>
      </c>
      <c r="S10">
        <v>0.8</v>
      </c>
      <c r="T10">
        <f t="shared" si="18"/>
        <v>98.174770437500001</v>
      </c>
      <c r="U10">
        <f t="shared" si="19"/>
        <v>0.81487330852410378</v>
      </c>
      <c r="V10">
        <f t="shared" si="20"/>
        <v>1.2271846304687499</v>
      </c>
      <c r="W10">
        <f t="shared" si="21"/>
        <v>1.5339807880859375</v>
      </c>
      <c r="Y10" t="e">
        <f t="shared" si="22"/>
        <v>#DIV/0!</v>
      </c>
      <c r="Z10">
        <f t="shared" si="23"/>
        <v>0</v>
      </c>
      <c r="AA10">
        <f t="shared" si="13"/>
        <v>400</v>
      </c>
    </row>
    <row r="11" spans="1:27" x14ac:dyDescent="0.25">
      <c r="N11" t="s">
        <v>139</v>
      </c>
      <c r="O11">
        <v>0.625</v>
      </c>
      <c r="P11">
        <v>0.6</v>
      </c>
      <c r="Q11">
        <f t="shared" si="17"/>
        <v>736.3107782812499</v>
      </c>
      <c r="R11">
        <v>250</v>
      </c>
      <c r="S11">
        <v>0.8</v>
      </c>
      <c r="T11">
        <f t="shared" si="18"/>
        <v>589.04862262499989</v>
      </c>
      <c r="U11">
        <f t="shared" si="19"/>
        <v>0.42441318152297081</v>
      </c>
      <c r="V11">
        <f t="shared" si="20"/>
        <v>2.3561944904999996</v>
      </c>
      <c r="W11">
        <f t="shared" si="21"/>
        <v>2.9452431131249996</v>
      </c>
      <c r="Y11" t="e">
        <f t="shared" si="22"/>
        <v>#DIV/0!</v>
      </c>
      <c r="Z11">
        <f t="shared" si="23"/>
        <v>0</v>
      </c>
      <c r="AA11">
        <f t="shared" si="13"/>
        <v>1250</v>
      </c>
    </row>
    <row r="12" spans="1:27" x14ac:dyDescent="0.25">
      <c r="N12" t="s">
        <v>140</v>
      </c>
      <c r="O12">
        <v>1.25</v>
      </c>
      <c r="P12">
        <v>1</v>
      </c>
      <c r="Q12">
        <f t="shared" si="17"/>
        <v>4908.7385218749996</v>
      </c>
      <c r="R12">
        <v>750</v>
      </c>
      <c r="S12">
        <v>0.8</v>
      </c>
      <c r="T12">
        <f t="shared" si="18"/>
        <v>3926.9908175</v>
      </c>
      <c r="U12">
        <f t="shared" si="19"/>
        <v>0.19098593168533681</v>
      </c>
      <c r="V12">
        <f t="shared" si="20"/>
        <v>5.2359877566666668</v>
      </c>
      <c r="W12">
        <f t="shared" si="21"/>
        <v>6.5449846958333326</v>
      </c>
      <c r="Y12" t="e">
        <f t="shared" si="22"/>
        <v>#DIV/0!</v>
      </c>
      <c r="Z12">
        <f t="shared" si="23"/>
        <v>0</v>
      </c>
      <c r="AA12">
        <f t="shared" si="13"/>
        <v>3750</v>
      </c>
    </row>
    <row r="13" spans="1:27" x14ac:dyDescent="0.25">
      <c r="Q13">
        <f t="shared" si="17"/>
        <v>0</v>
      </c>
      <c r="R13">
        <v>100</v>
      </c>
      <c r="S13">
        <v>0.85</v>
      </c>
      <c r="T13">
        <f t="shared" si="18"/>
        <v>0</v>
      </c>
      <c r="U13" t="e">
        <f t="shared" si="19"/>
        <v>#DIV/0!</v>
      </c>
      <c r="V13">
        <f t="shared" si="20"/>
        <v>0</v>
      </c>
      <c r="W13">
        <f t="shared" si="21"/>
        <v>0</v>
      </c>
      <c r="Y13" t="e">
        <f t="shared" si="22"/>
        <v>#DIV/0!</v>
      </c>
      <c r="Z13">
        <f t="shared" si="23"/>
        <v>0</v>
      </c>
      <c r="AA13">
        <f t="shared" si="13"/>
        <v>500</v>
      </c>
    </row>
    <row r="14" spans="1:27" x14ac:dyDescent="0.25">
      <c r="Q14">
        <f t="shared" si="17"/>
        <v>0</v>
      </c>
      <c r="R14">
        <v>100</v>
      </c>
      <c r="S14">
        <v>0.85</v>
      </c>
      <c r="T14">
        <f t="shared" si="18"/>
        <v>0</v>
      </c>
      <c r="U14" t="e">
        <f t="shared" si="19"/>
        <v>#DIV/0!</v>
      </c>
      <c r="V14">
        <f t="shared" si="20"/>
        <v>0</v>
      </c>
      <c r="W14">
        <f t="shared" si="21"/>
        <v>0</v>
      </c>
      <c r="Y14" t="e">
        <f t="shared" si="22"/>
        <v>#DIV/0!</v>
      </c>
      <c r="Z14">
        <f t="shared" si="23"/>
        <v>0</v>
      </c>
      <c r="AA14">
        <f t="shared" si="13"/>
        <v>500</v>
      </c>
    </row>
    <row r="15" spans="1:27" x14ac:dyDescent="0.25">
      <c r="Q15">
        <f t="shared" si="17"/>
        <v>0</v>
      </c>
      <c r="R15">
        <v>100</v>
      </c>
      <c r="S15">
        <v>0.85</v>
      </c>
      <c r="T15">
        <f t="shared" si="18"/>
        <v>0</v>
      </c>
      <c r="U15" t="e">
        <f t="shared" si="19"/>
        <v>#DIV/0!</v>
      </c>
      <c r="V15">
        <f t="shared" si="20"/>
        <v>0</v>
      </c>
      <c r="W15">
        <f t="shared" si="21"/>
        <v>0</v>
      </c>
      <c r="Y15" t="e">
        <f t="shared" si="22"/>
        <v>#DIV/0!</v>
      </c>
      <c r="Z15">
        <f t="shared" si="23"/>
        <v>0</v>
      </c>
      <c r="AA15">
        <f t="shared" si="13"/>
        <v>500</v>
      </c>
    </row>
    <row r="16" spans="1:27" x14ac:dyDescent="0.25">
      <c r="Q16">
        <f t="shared" si="17"/>
        <v>0</v>
      </c>
      <c r="R16">
        <v>100</v>
      </c>
      <c r="S16">
        <v>0.85</v>
      </c>
      <c r="T16">
        <f t="shared" si="18"/>
        <v>0</v>
      </c>
      <c r="U16" t="e">
        <f t="shared" si="19"/>
        <v>#DIV/0!</v>
      </c>
      <c r="V16">
        <f t="shared" si="20"/>
        <v>0</v>
      </c>
      <c r="W16">
        <f t="shared" si="21"/>
        <v>0</v>
      </c>
      <c r="Y16" t="e">
        <f t="shared" si="22"/>
        <v>#DIV/0!</v>
      </c>
      <c r="Z16">
        <f t="shared" si="23"/>
        <v>0</v>
      </c>
      <c r="AA16">
        <f t="shared" si="13"/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P21" sqref="P21"/>
    </sheetView>
  </sheetViews>
  <sheetFormatPr defaultRowHeight="15" x14ac:dyDescent="0.25"/>
  <cols>
    <col min="2" max="11" width="12" style="20" bestFit="1" customWidth="1"/>
  </cols>
  <sheetData>
    <row r="1" spans="1:11" x14ac:dyDescent="0.25">
      <c r="A1" s="22" t="s">
        <v>209</v>
      </c>
      <c r="B1" s="22">
        <v>6.25</v>
      </c>
      <c r="C1" s="22">
        <v>5</v>
      </c>
      <c r="D1" s="22">
        <v>3.75</v>
      </c>
      <c r="E1" s="22">
        <v>2.5</v>
      </c>
      <c r="F1" s="22">
        <v>1.875</v>
      </c>
      <c r="G1" s="22">
        <v>1.25</v>
      </c>
      <c r="H1" s="22">
        <v>0.625</v>
      </c>
      <c r="I1" s="22">
        <v>6.61</v>
      </c>
      <c r="J1" s="22">
        <v>8.4</v>
      </c>
      <c r="K1" s="22">
        <v>10</v>
      </c>
    </row>
    <row r="2" spans="1:11" x14ac:dyDescent="0.25">
      <c r="A2" s="21" t="s">
        <v>218</v>
      </c>
      <c r="B2" s="21">
        <f>B1/C1</f>
        <v>1.25</v>
      </c>
      <c r="C2" s="21">
        <v>1</v>
      </c>
      <c r="D2" s="21">
        <f>D1/$C$1</f>
        <v>0.75</v>
      </c>
      <c r="E2" s="21">
        <f t="shared" ref="E2:H2" si="0">E1/$C$1</f>
        <v>0.5</v>
      </c>
      <c r="F2" s="21">
        <f t="shared" si="0"/>
        <v>0.375</v>
      </c>
      <c r="G2" s="21">
        <f t="shared" si="0"/>
        <v>0.25</v>
      </c>
      <c r="H2" s="21">
        <f t="shared" si="0"/>
        <v>0.125</v>
      </c>
      <c r="I2" s="21">
        <f t="shared" ref="I2" si="1">I1/$C$1</f>
        <v>1.3220000000000001</v>
      </c>
      <c r="J2" s="21">
        <f t="shared" ref="J2" si="2">J1/$C$1</f>
        <v>1.6800000000000002</v>
      </c>
      <c r="K2" s="21">
        <f t="shared" ref="K2" si="3">K1/$C$1</f>
        <v>2</v>
      </c>
    </row>
    <row r="3" spans="1:11" x14ac:dyDescent="0.25">
      <c r="A3" s="23" t="s">
        <v>210</v>
      </c>
      <c r="B3" s="20">
        <f>B$2*B$2*B$2*$C3</f>
        <v>191.40625</v>
      </c>
      <c r="C3" s="20">
        <v>98</v>
      </c>
      <c r="D3" s="20">
        <f>D$2*D$2*D$2*$C3</f>
        <v>41.34375</v>
      </c>
      <c r="E3" s="20">
        <f t="shared" ref="E3:K3" si="4">E$2*E$2*E$2*$C3</f>
        <v>12.25</v>
      </c>
      <c r="F3" s="20">
        <f t="shared" si="4"/>
        <v>5.16796875</v>
      </c>
      <c r="G3" s="20">
        <f t="shared" si="4"/>
        <v>1.53125</v>
      </c>
      <c r="H3" s="20">
        <f t="shared" si="4"/>
        <v>0.19140625</v>
      </c>
      <c r="I3" s="20">
        <f t="shared" si="4"/>
        <v>226.42294830400004</v>
      </c>
      <c r="J3" s="20">
        <f t="shared" si="4"/>
        <v>464.67993600000011</v>
      </c>
      <c r="K3" s="20">
        <f t="shared" si="4"/>
        <v>784</v>
      </c>
    </row>
    <row r="4" spans="1:11" x14ac:dyDescent="0.25">
      <c r="A4" s="23" t="s">
        <v>211</v>
      </c>
      <c r="B4" s="20">
        <f t="shared" ref="B4:K36" si="5">B$2*B$2*B$2*$C4</f>
        <v>382.8125</v>
      </c>
      <c r="C4" s="20">
        <v>196</v>
      </c>
      <c r="D4" s="20">
        <f t="shared" si="5"/>
        <v>82.6875</v>
      </c>
      <c r="E4" s="20">
        <f t="shared" si="5"/>
        <v>24.5</v>
      </c>
      <c r="F4" s="20">
        <f t="shared" si="5"/>
        <v>10.3359375</v>
      </c>
      <c r="G4" s="20">
        <f t="shared" si="5"/>
        <v>3.0625</v>
      </c>
      <c r="H4" s="20">
        <f t="shared" si="5"/>
        <v>0.3828125</v>
      </c>
      <c r="I4" s="20">
        <f t="shared" si="5"/>
        <v>452.84589660800009</v>
      </c>
      <c r="J4" s="20">
        <f t="shared" si="5"/>
        <v>929.35987200000022</v>
      </c>
      <c r="K4" s="20">
        <f t="shared" si="5"/>
        <v>1568</v>
      </c>
    </row>
    <row r="5" spans="1:11" x14ac:dyDescent="0.25">
      <c r="A5" s="23" t="s">
        <v>212</v>
      </c>
      <c r="B5" s="20">
        <f t="shared" si="5"/>
        <v>574.21875</v>
      </c>
      <c r="C5" s="20">
        <v>294</v>
      </c>
      <c r="D5" s="20">
        <f t="shared" si="5"/>
        <v>124.03125</v>
      </c>
      <c r="E5" s="20">
        <f t="shared" si="5"/>
        <v>36.75</v>
      </c>
      <c r="F5" s="20">
        <f t="shared" si="5"/>
        <v>15.50390625</v>
      </c>
      <c r="G5" s="20">
        <f t="shared" si="5"/>
        <v>4.59375</v>
      </c>
      <c r="H5" s="20">
        <f t="shared" si="5"/>
        <v>0.57421875</v>
      </c>
      <c r="I5" s="20">
        <f t="shared" si="5"/>
        <v>679.26884491200019</v>
      </c>
      <c r="J5" s="20">
        <f t="shared" si="5"/>
        <v>1394.0398080000002</v>
      </c>
      <c r="K5" s="20">
        <f t="shared" si="5"/>
        <v>2352</v>
      </c>
    </row>
    <row r="6" spans="1:11" x14ac:dyDescent="0.25">
      <c r="A6" s="23" t="s">
        <v>213</v>
      </c>
      <c r="B6" s="20">
        <f t="shared" si="5"/>
        <v>765.625</v>
      </c>
      <c r="C6" s="20">
        <v>392</v>
      </c>
      <c r="D6" s="20">
        <f t="shared" si="5"/>
        <v>165.375</v>
      </c>
      <c r="E6" s="20">
        <f t="shared" si="5"/>
        <v>49</v>
      </c>
      <c r="F6" s="20">
        <f t="shared" si="5"/>
        <v>20.671875</v>
      </c>
      <c r="G6" s="20">
        <f t="shared" si="5"/>
        <v>6.125</v>
      </c>
      <c r="H6" s="20">
        <f t="shared" si="5"/>
        <v>0.765625</v>
      </c>
      <c r="I6" s="20">
        <f t="shared" si="5"/>
        <v>905.69179321600018</v>
      </c>
      <c r="J6" s="20">
        <f t="shared" si="5"/>
        <v>1858.7197440000004</v>
      </c>
      <c r="K6" s="20">
        <f t="shared" si="5"/>
        <v>3136</v>
      </c>
    </row>
    <row r="7" spans="1:11" x14ac:dyDescent="0.25">
      <c r="A7" s="23" t="s">
        <v>214</v>
      </c>
      <c r="B7" s="20">
        <f t="shared" si="5"/>
        <v>957.03125</v>
      </c>
      <c r="C7" s="20">
        <v>490</v>
      </c>
      <c r="D7" s="20">
        <f t="shared" si="5"/>
        <v>206.71875</v>
      </c>
      <c r="E7" s="20">
        <f t="shared" si="5"/>
        <v>61.25</v>
      </c>
      <c r="F7" s="20">
        <f t="shared" si="5"/>
        <v>25.83984375</v>
      </c>
      <c r="G7" s="20">
        <f t="shared" si="5"/>
        <v>7.65625</v>
      </c>
      <c r="H7" s="20">
        <f t="shared" si="5"/>
        <v>0.95703125</v>
      </c>
      <c r="I7" s="20">
        <f t="shared" si="5"/>
        <v>1132.1147415200003</v>
      </c>
      <c r="J7" s="20">
        <f t="shared" si="5"/>
        <v>2323.3996800000004</v>
      </c>
      <c r="K7" s="20">
        <f t="shared" si="5"/>
        <v>3920</v>
      </c>
    </row>
    <row r="8" spans="1:11" x14ac:dyDescent="0.25">
      <c r="A8" s="23" t="s">
        <v>215</v>
      </c>
      <c r="B8" s="20">
        <f t="shared" si="5"/>
        <v>1152.34375</v>
      </c>
      <c r="C8" s="20">
        <v>590</v>
      </c>
      <c r="D8" s="20">
        <f t="shared" si="5"/>
        <v>248.90625</v>
      </c>
      <c r="E8" s="20">
        <f t="shared" si="5"/>
        <v>73.75</v>
      </c>
      <c r="F8" s="20">
        <f t="shared" si="5"/>
        <v>31.11328125</v>
      </c>
      <c r="G8" s="20">
        <f t="shared" si="5"/>
        <v>9.21875</v>
      </c>
      <c r="H8" s="20">
        <f t="shared" si="5"/>
        <v>1.15234375</v>
      </c>
      <c r="I8" s="20">
        <f t="shared" si="5"/>
        <v>1363.1585663200003</v>
      </c>
      <c r="J8" s="20">
        <f t="shared" si="5"/>
        <v>2797.5628800000004</v>
      </c>
      <c r="K8" s="20">
        <f t="shared" si="5"/>
        <v>4720</v>
      </c>
    </row>
    <row r="9" spans="1:11" x14ac:dyDescent="0.25">
      <c r="A9" s="23" t="s">
        <v>216</v>
      </c>
      <c r="B9" s="20">
        <f t="shared" si="5"/>
        <v>1341.796875</v>
      </c>
      <c r="C9" s="20">
        <v>687</v>
      </c>
      <c r="D9" s="20">
        <f t="shared" si="5"/>
        <v>289.828125</v>
      </c>
      <c r="E9" s="20">
        <f t="shared" si="5"/>
        <v>85.875</v>
      </c>
      <c r="F9" s="20">
        <f t="shared" si="5"/>
        <v>36.228515625</v>
      </c>
      <c r="G9" s="20">
        <f t="shared" si="5"/>
        <v>10.734375</v>
      </c>
      <c r="H9" s="20">
        <f t="shared" si="5"/>
        <v>1.341796875</v>
      </c>
      <c r="I9" s="20">
        <f t="shared" si="5"/>
        <v>1587.2710763760003</v>
      </c>
      <c r="J9" s="20">
        <f t="shared" si="5"/>
        <v>3257.5011840000006</v>
      </c>
      <c r="K9" s="20">
        <f t="shared" si="5"/>
        <v>5496</v>
      </c>
    </row>
    <row r="10" spans="1:11" x14ac:dyDescent="0.25">
      <c r="A10" s="23" t="s">
        <v>217</v>
      </c>
      <c r="B10" s="20">
        <f t="shared" si="5"/>
        <v>1533.203125</v>
      </c>
      <c r="C10" s="20">
        <v>785</v>
      </c>
      <c r="D10" s="20">
        <f t="shared" si="5"/>
        <v>331.171875</v>
      </c>
      <c r="E10" s="20">
        <f t="shared" si="5"/>
        <v>98.125</v>
      </c>
      <c r="F10" s="20">
        <f t="shared" si="5"/>
        <v>41.396484375</v>
      </c>
      <c r="G10" s="20">
        <f t="shared" si="5"/>
        <v>12.265625</v>
      </c>
      <c r="H10" s="20">
        <f t="shared" si="5"/>
        <v>1.533203125</v>
      </c>
      <c r="I10" s="20">
        <f t="shared" si="5"/>
        <v>1813.6940246800004</v>
      </c>
      <c r="J10" s="20">
        <f t="shared" si="5"/>
        <v>3722.1811200000006</v>
      </c>
      <c r="K10" s="20">
        <f t="shared" si="5"/>
        <v>6280</v>
      </c>
    </row>
    <row r="11" spans="1:11" x14ac:dyDescent="0.25">
      <c r="A11" s="23" t="s">
        <v>219</v>
      </c>
      <c r="B11" s="20">
        <f t="shared" si="5"/>
        <v>129.8828125</v>
      </c>
      <c r="C11" s="20">
        <v>66.5</v>
      </c>
      <c r="D11" s="20">
        <f t="shared" si="5"/>
        <v>28.0546875</v>
      </c>
      <c r="E11" s="20">
        <f t="shared" si="5"/>
        <v>8.3125</v>
      </c>
      <c r="F11" s="20">
        <f t="shared" si="5"/>
        <v>3.5068359375</v>
      </c>
      <c r="G11" s="20">
        <f t="shared" si="5"/>
        <v>1.0390625</v>
      </c>
      <c r="H11" s="20">
        <f t="shared" si="5"/>
        <v>0.1298828125</v>
      </c>
      <c r="I11" s="20">
        <f t="shared" si="5"/>
        <v>153.64414349200004</v>
      </c>
      <c r="J11" s="20">
        <f t="shared" si="5"/>
        <v>315.31852800000007</v>
      </c>
      <c r="K11" s="20">
        <f t="shared" si="5"/>
        <v>532</v>
      </c>
    </row>
    <row r="12" spans="1:11" x14ac:dyDescent="0.25">
      <c r="A12" s="23" t="s">
        <v>220</v>
      </c>
      <c r="B12" s="20">
        <f t="shared" si="5"/>
        <v>168.9453125</v>
      </c>
      <c r="C12" s="20">
        <v>86.5</v>
      </c>
      <c r="D12" s="20">
        <f t="shared" si="5"/>
        <v>36.4921875</v>
      </c>
      <c r="E12" s="20">
        <f t="shared" si="5"/>
        <v>10.8125</v>
      </c>
      <c r="F12" s="20">
        <f t="shared" si="5"/>
        <v>4.5615234375</v>
      </c>
      <c r="G12" s="20">
        <f t="shared" si="5"/>
        <v>1.3515625</v>
      </c>
      <c r="H12" s="20">
        <f t="shared" si="5"/>
        <v>0.1689453125</v>
      </c>
      <c r="I12" s="20">
        <f t="shared" si="5"/>
        <v>199.85290845200004</v>
      </c>
      <c r="J12" s="20">
        <f t="shared" si="5"/>
        <v>410.1511680000001</v>
      </c>
      <c r="K12" s="20">
        <f t="shared" si="5"/>
        <v>692</v>
      </c>
    </row>
    <row r="13" spans="1:11" x14ac:dyDescent="0.25">
      <c r="A13" s="23" t="s">
        <v>221</v>
      </c>
      <c r="B13" s="20">
        <f t="shared" si="5"/>
        <v>66.40625</v>
      </c>
      <c r="C13" s="20">
        <v>34</v>
      </c>
      <c r="D13" s="20">
        <f t="shared" si="5"/>
        <v>14.34375</v>
      </c>
      <c r="E13" s="20">
        <f t="shared" si="5"/>
        <v>4.25</v>
      </c>
      <c r="F13" s="20">
        <f t="shared" si="5"/>
        <v>1.79296875</v>
      </c>
      <c r="G13" s="20">
        <f t="shared" si="5"/>
        <v>0.53125</v>
      </c>
      <c r="H13" s="20">
        <f t="shared" si="5"/>
        <v>6.640625E-2</v>
      </c>
      <c r="I13" s="20">
        <f t="shared" si="5"/>
        <v>78.554900432000011</v>
      </c>
      <c r="J13" s="20">
        <f t="shared" si="5"/>
        <v>161.21548800000002</v>
      </c>
      <c r="K13" s="20">
        <f t="shared" si="5"/>
        <v>272</v>
      </c>
    </row>
    <row r="14" spans="1:11" x14ac:dyDescent="0.25">
      <c r="A14" s="23" t="s">
        <v>222</v>
      </c>
      <c r="B14" s="20">
        <f t="shared" si="5"/>
        <v>48.828125</v>
      </c>
      <c r="C14" s="20">
        <v>25</v>
      </c>
      <c r="D14" s="20">
        <f t="shared" si="5"/>
        <v>10.546875</v>
      </c>
      <c r="E14" s="20">
        <f t="shared" si="5"/>
        <v>3.125</v>
      </c>
      <c r="F14" s="20">
        <f t="shared" si="5"/>
        <v>1.318359375</v>
      </c>
      <c r="G14" s="20">
        <f t="shared" si="5"/>
        <v>0.390625</v>
      </c>
      <c r="H14" s="20">
        <f t="shared" si="5"/>
        <v>4.8828125E-2</v>
      </c>
      <c r="I14" s="20">
        <f t="shared" si="5"/>
        <v>57.76095620000001</v>
      </c>
      <c r="J14" s="20">
        <f t="shared" si="5"/>
        <v>118.54080000000002</v>
      </c>
      <c r="K14" s="20">
        <f t="shared" si="5"/>
        <v>200</v>
      </c>
    </row>
    <row r="15" spans="1:11" x14ac:dyDescent="0.25">
      <c r="A15" s="23" t="s">
        <v>223</v>
      </c>
      <c r="B15" s="20">
        <f t="shared" si="5"/>
        <v>118.1640625</v>
      </c>
      <c r="C15" s="20">
        <v>60.5</v>
      </c>
      <c r="D15" s="20">
        <f t="shared" si="5"/>
        <v>25.5234375</v>
      </c>
      <c r="E15" s="20">
        <f t="shared" si="5"/>
        <v>7.5625</v>
      </c>
      <c r="F15" s="20">
        <f t="shared" si="5"/>
        <v>3.1904296875</v>
      </c>
      <c r="G15" s="20">
        <f t="shared" si="5"/>
        <v>0.9453125</v>
      </c>
      <c r="H15" s="20">
        <f t="shared" si="5"/>
        <v>0.1181640625</v>
      </c>
      <c r="I15" s="20">
        <f t="shared" si="5"/>
        <v>139.78151400400003</v>
      </c>
      <c r="J15" s="20">
        <f t="shared" si="5"/>
        <v>286.86873600000007</v>
      </c>
      <c r="K15" s="20">
        <f t="shared" si="5"/>
        <v>484</v>
      </c>
    </row>
    <row r="16" spans="1:11" x14ac:dyDescent="0.25">
      <c r="A16" s="23" t="s">
        <v>224</v>
      </c>
      <c r="B16" s="20">
        <f t="shared" si="5"/>
        <v>7.8125</v>
      </c>
      <c r="C16" s="20">
        <v>4</v>
      </c>
      <c r="D16" s="20">
        <f t="shared" si="5"/>
        <v>1.6875</v>
      </c>
      <c r="E16" s="20">
        <f t="shared" si="5"/>
        <v>0.5</v>
      </c>
      <c r="F16" s="20">
        <f t="shared" si="5"/>
        <v>0.2109375</v>
      </c>
      <c r="G16" s="20">
        <f t="shared" si="5"/>
        <v>6.25E-2</v>
      </c>
      <c r="H16" s="20">
        <f t="shared" si="5"/>
        <v>7.8125E-3</v>
      </c>
      <c r="I16" s="20">
        <f t="shared" si="5"/>
        <v>9.2417529920000021</v>
      </c>
      <c r="J16" s="20">
        <f t="shared" si="5"/>
        <v>18.966528000000004</v>
      </c>
      <c r="K16" s="20">
        <f t="shared" si="5"/>
        <v>32</v>
      </c>
    </row>
    <row r="17" spans="1:11" x14ac:dyDescent="0.25">
      <c r="A17" s="23" t="s">
        <v>225</v>
      </c>
      <c r="B17" s="20">
        <f t="shared" si="5"/>
        <v>108.3984375</v>
      </c>
      <c r="C17" s="20">
        <v>55.5</v>
      </c>
      <c r="D17" s="20">
        <f t="shared" si="5"/>
        <v>23.4140625</v>
      </c>
      <c r="E17" s="20">
        <f t="shared" si="5"/>
        <v>6.9375</v>
      </c>
      <c r="F17" s="20">
        <f t="shared" si="5"/>
        <v>2.9267578125</v>
      </c>
      <c r="G17" s="20">
        <f t="shared" si="5"/>
        <v>0.8671875</v>
      </c>
      <c r="H17" s="20">
        <f t="shared" si="5"/>
        <v>0.1083984375</v>
      </c>
      <c r="I17" s="20">
        <f t="shared" si="5"/>
        <v>128.22932276400002</v>
      </c>
      <c r="J17" s="20">
        <f t="shared" si="5"/>
        <v>263.16057600000005</v>
      </c>
      <c r="K17" s="20">
        <f t="shared" si="5"/>
        <v>444</v>
      </c>
    </row>
    <row r="18" spans="1:11" x14ac:dyDescent="0.25">
      <c r="A18" s="23" t="s">
        <v>226</v>
      </c>
      <c r="B18" s="20">
        <f t="shared" si="5"/>
        <v>52.734375</v>
      </c>
      <c r="C18" s="20">
        <v>27</v>
      </c>
      <c r="D18" s="20">
        <f t="shared" si="5"/>
        <v>11.390625</v>
      </c>
      <c r="E18" s="20">
        <f t="shared" si="5"/>
        <v>3.375</v>
      </c>
      <c r="F18" s="20">
        <f t="shared" si="5"/>
        <v>1.423828125</v>
      </c>
      <c r="G18" s="20">
        <f t="shared" si="5"/>
        <v>0.421875</v>
      </c>
      <c r="H18" s="20">
        <f t="shared" si="5"/>
        <v>5.2734375E-2</v>
      </c>
      <c r="I18" s="20">
        <f t="shared" si="5"/>
        <v>62.381832696000018</v>
      </c>
      <c r="J18" s="20">
        <f t="shared" si="5"/>
        <v>128.02406400000004</v>
      </c>
      <c r="K18" s="20">
        <f t="shared" si="5"/>
        <v>216</v>
      </c>
    </row>
    <row r="19" spans="1:11" x14ac:dyDescent="0.25">
      <c r="A19" s="23" t="s">
        <v>227</v>
      </c>
      <c r="B19" s="20">
        <f t="shared" si="5"/>
        <v>9.765625</v>
      </c>
      <c r="C19" s="20">
        <v>5</v>
      </c>
      <c r="D19" s="20">
        <f t="shared" si="5"/>
        <v>2.109375</v>
      </c>
      <c r="E19" s="20">
        <f t="shared" si="5"/>
        <v>0.625</v>
      </c>
      <c r="F19" s="20">
        <f t="shared" si="5"/>
        <v>0.263671875</v>
      </c>
      <c r="G19" s="20">
        <f t="shared" si="5"/>
        <v>7.8125E-2</v>
      </c>
      <c r="H19" s="20">
        <f t="shared" si="5"/>
        <v>9.765625E-3</v>
      </c>
      <c r="I19" s="20">
        <f t="shared" si="5"/>
        <v>11.552191240000003</v>
      </c>
      <c r="J19" s="20">
        <f t="shared" si="5"/>
        <v>23.708160000000007</v>
      </c>
      <c r="K19" s="20">
        <f t="shared" si="5"/>
        <v>40</v>
      </c>
    </row>
    <row r="20" spans="1:11" x14ac:dyDescent="0.25">
      <c r="A20" s="23" t="s">
        <v>228</v>
      </c>
      <c r="B20" s="20">
        <f t="shared" si="5"/>
        <v>142.578125</v>
      </c>
      <c r="C20" s="20">
        <v>73</v>
      </c>
      <c r="D20" s="20">
        <f t="shared" si="5"/>
        <v>30.796875</v>
      </c>
      <c r="E20" s="20">
        <f t="shared" si="5"/>
        <v>9.125</v>
      </c>
      <c r="F20" s="20">
        <f t="shared" si="5"/>
        <v>3.849609375</v>
      </c>
      <c r="G20" s="20">
        <f t="shared" si="5"/>
        <v>1.140625</v>
      </c>
      <c r="H20" s="20">
        <f t="shared" si="5"/>
        <v>0.142578125</v>
      </c>
      <c r="I20" s="20">
        <f t="shared" si="5"/>
        <v>168.66199210400003</v>
      </c>
      <c r="J20" s="20">
        <f t="shared" si="5"/>
        <v>346.13913600000006</v>
      </c>
      <c r="K20" s="20">
        <f t="shared" si="5"/>
        <v>584</v>
      </c>
    </row>
    <row r="21" spans="1:11" x14ac:dyDescent="0.25">
      <c r="A21" s="23" t="s">
        <v>229</v>
      </c>
      <c r="B21" s="20">
        <f t="shared" si="5"/>
        <v>70.3125</v>
      </c>
      <c r="C21" s="20">
        <v>36</v>
      </c>
      <c r="D21" s="20">
        <f t="shared" si="5"/>
        <v>15.1875</v>
      </c>
      <c r="E21" s="20">
        <f t="shared" si="5"/>
        <v>4.5</v>
      </c>
      <c r="F21" s="20">
        <f t="shared" si="5"/>
        <v>1.8984375</v>
      </c>
      <c r="G21" s="20">
        <f t="shared" si="5"/>
        <v>0.5625</v>
      </c>
      <c r="H21" s="20">
        <f t="shared" si="5"/>
        <v>7.03125E-2</v>
      </c>
      <c r="I21" s="20">
        <f t="shared" si="5"/>
        <v>83.175776928000019</v>
      </c>
      <c r="J21" s="20">
        <f t="shared" si="5"/>
        <v>170.69875200000004</v>
      </c>
      <c r="K21" s="20">
        <f t="shared" si="5"/>
        <v>288</v>
      </c>
    </row>
    <row r="22" spans="1:11" x14ac:dyDescent="0.25">
      <c r="A22" s="23" t="s">
        <v>242</v>
      </c>
      <c r="B22" s="20">
        <f t="shared" ref="B22:B24" si="6">B$2*B$2*B$2*$C22</f>
        <v>9.66796875</v>
      </c>
      <c r="C22" s="20">
        <v>4.95</v>
      </c>
      <c r="D22" s="20">
        <f t="shared" ref="D22:D36" si="7">D$2*D$2*D$2*$C22</f>
        <v>2.0882812500000001</v>
      </c>
      <c r="E22" s="20">
        <f t="shared" ref="E22:K24" si="8">E$2*E$2*E$2*$C22</f>
        <v>0.61875000000000002</v>
      </c>
      <c r="F22" s="20">
        <f t="shared" si="8"/>
        <v>0.26103515625000001</v>
      </c>
      <c r="G22" s="20">
        <f t="shared" si="8"/>
        <v>7.7343750000000003E-2</v>
      </c>
      <c r="H22" s="20">
        <f t="shared" si="8"/>
        <v>9.6679687500000003E-3</v>
      </c>
      <c r="I22" s="20">
        <f t="shared" si="8"/>
        <v>11.436669327600002</v>
      </c>
      <c r="J22" s="20">
        <f t="shared" si="8"/>
        <v>23.471078400000007</v>
      </c>
      <c r="K22" s="20">
        <f t="shared" si="8"/>
        <v>39.6</v>
      </c>
    </row>
    <row r="23" spans="1:11" x14ac:dyDescent="0.25">
      <c r="A23" s="23" t="s">
        <v>243</v>
      </c>
      <c r="B23" s="20">
        <f t="shared" si="6"/>
        <v>89.94140625</v>
      </c>
      <c r="C23" s="20">
        <v>46.05</v>
      </c>
      <c r="D23" s="20">
        <f t="shared" si="7"/>
        <v>19.427343749999999</v>
      </c>
      <c r="E23" s="20">
        <f t="shared" si="8"/>
        <v>5.7562499999999996</v>
      </c>
      <c r="F23" s="20">
        <f t="shared" si="8"/>
        <v>2.4284179687499998</v>
      </c>
      <c r="G23" s="20">
        <f t="shared" si="8"/>
        <v>0.71953124999999996</v>
      </c>
      <c r="H23" s="20">
        <f t="shared" si="8"/>
        <v>8.9941406249999994E-2</v>
      </c>
      <c r="I23" s="20">
        <f t="shared" si="8"/>
        <v>106.39568132040002</v>
      </c>
      <c r="J23" s="20">
        <f t="shared" si="8"/>
        <v>218.35215360000004</v>
      </c>
      <c r="K23" s="20">
        <f t="shared" si="8"/>
        <v>368.4</v>
      </c>
    </row>
    <row r="24" spans="1:11" x14ac:dyDescent="0.25">
      <c r="A24" s="23" t="s">
        <v>244</v>
      </c>
      <c r="B24" s="20">
        <f t="shared" si="6"/>
        <v>46.2890625</v>
      </c>
      <c r="C24" s="20">
        <v>23.7</v>
      </c>
      <c r="D24" s="20">
        <f t="shared" si="7"/>
        <v>9.9984374999999996</v>
      </c>
      <c r="E24" s="20">
        <f t="shared" si="8"/>
        <v>2.9624999999999999</v>
      </c>
      <c r="F24" s="20">
        <f t="shared" si="8"/>
        <v>1.2498046875</v>
      </c>
      <c r="G24" s="20">
        <f t="shared" si="8"/>
        <v>0.37031249999999999</v>
      </c>
      <c r="H24" s="20">
        <f t="shared" si="8"/>
        <v>4.6289062499999999E-2</v>
      </c>
      <c r="I24" s="20">
        <f t="shared" si="8"/>
        <v>54.757386477600008</v>
      </c>
      <c r="J24" s="20">
        <f t="shared" si="8"/>
        <v>112.37667840000002</v>
      </c>
      <c r="K24" s="20">
        <f t="shared" si="8"/>
        <v>189.6</v>
      </c>
    </row>
    <row r="25" spans="1:11" x14ac:dyDescent="0.25">
      <c r="A25" s="23" t="s">
        <v>239</v>
      </c>
      <c r="B25" s="20">
        <f t="shared" si="5"/>
        <v>13.671875</v>
      </c>
      <c r="C25" s="20">
        <v>7</v>
      </c>
      <c r="D25" s="20">
        <f t="shared" si="7"/>
        <v>2.953125</v>
      </c>
      <c r="E25" s="20">
        <f t="shared" si="5"/>
        <v>0.875</v>
      </c>
      <c r="F25" s="20">
        <f t="shared" si="5"/>
        <v>0.369140625</v>
      </c>
      <c r="G25" s="20">
        <f t="shared" si="5"/>
        <v>0.109375</v>
      </c>
      <c r="H25" s="20">
        <f t="shared" si="5"/>
        <v>1.3671875E-2</v>
      </c>
      <c r="I25" s="20">
        <f t="shared" si="5"/>
        <v>16.173067736000004</v>
      </c>
      <c r="J25" s="20">
        <f t="shared" si="5"/>
        <v>33.191424000000005</v>
      </c>
      <c r="K25" s="20">
        <f t="shared" si="5"/>
        <v>56</v>
      </c>
    </row>
    <row r="26" spans="1:11" x14ac:dyDescent="0.25">
      <c r="A26" s="23" t="s">
        <v>240</v>
      </c>
      <c r="B26" s="20">
        <f t="shared" si="5"/>
        <v>130.95703125</v>
      </c>
      <c r="C26" s="20">
        <v>67.05</v>
      </c>
      <c r="D26" s="20">
        <f t="shared" si="7"/>
        <v>28.286718749999999</v>
      </c>
      <c r="E26" s="20">
        <f t="shared" si="5"/>
        <v>8.3812499999999996</v>
      </c>
      <c r="F26" s="20">
        <f t="shared" ref="F26:K27" si="9">F$2*F$2*F$2*$C26</f>
        <v>3.5358398437499998</v>
      </c>
      <c r="G26" s="20">
        <f t="shared" si="9"/>
        <v>1.04765625</v>
      </c>
      <c r="H26" s="20">
        <f t="shared" si="9"/>
        <v>0.13095703124999999</v>
      </c>
      <c r="I26" s="20">
        <f t="shared" si="9"/>
        <v>154.91488452840002</v>
      </c>
      <c r="J26" s="20">
        <f t="shared" si="9"/>
        <v>317.92642560000007</v>
      </c>
      <c r="K26" s="20">
        <f t="shared" si="9"/>
        <v>536.4</v>
      </c>
    </row>
    <row r="27" spans="1:11" x14ac:dyDescent="0.25">
      <c r="A27" s="23" t="s">
        <v>241</v>
      </c>
      <c r="B27" s="20">
        <f t="shared" ref="B27" si="10">B$2*B$2*B$2*$C27</f>
        <v>64.35546875</v>
      </c>
      <c r="C27" s="20">
        <v>32.950000000000003</v>
      </c>
      <c r="D27" s="20">
        <f t="shared" si="7"/>
        <v>13.900781250000001</v>
      </c>
      <c r="E27" s="20">
        <f t="shared" ref="E27" si="11">E$2*E$2*E$2*$C27</f>
        <v>4.1187500000000004</v>
      </c>
      <c r="F27" s="20">
        <f t="shared" si="9"/>
        <v>1.7375976562500002</v>
      </c>
      <c r="G27" s="20">
        <f t="shared" si="9"/>
        <v>0.51484375000000004</v>
      </c>
      <c r="H27" s="20">
        <f t="shared" si="9"/>
        <v>6.4355468750000006E-2</v>
      </c>
      <c r="I27" s="20">
        <f t="shared" si="9"/>
        <v>76.12894027160003</v>
      </c>
      <c r="J27" s="20">
        <f t="shared" si="9"/>
        <v>156.23677440000006</v>
      </c>
      <c r="K27" s="20">
        <f t="shared" si="9"/>
        <v>263.60000000000002</v>
      </c>
    </row>
    <row r="28" spans="1:11" x14ac:dyDescent="0.25">
      <c r="A28" s="23" t="s">
        <v>233</v>
      </c>
      <c r="B28" s="20">
        <f t="shared" si="5"/>
        <v>148.4375</v>
      </c>
      <c r="C28" s="20">
        <v>76</v>
      </c>
      <c r="D28" s="20">
        <f t="shared" si="7"/>
        <v>32.0625</v>
      </c>
      <c r="E28" s="20">
        <f t="shared" si="5"/>
        <v>9.5</v>
      </c>
      <c r="F28" s="20">
        <f t="shared" si="5"/>
        <v>4.0078125</v>
      </c>
      <c r="G28" s="20">
        <f t="shared" si="5"/>
        <v>1.1875</v>
      </c>
      <c r="H28" s="20">
        <f t="shared" si="5"/>
        <v>0.1484375</v>
      </c>
      <c r="I28" s="20">
        <f t="shared" si="5"/>
        <v>175.59330684800005</v>
      </c>
      <c r="J28" s="20">
        <f t="shared" si="5"/>
        <v>360.36403200000007</v>
      </c>
      <c r="K28" s="20">
        <f t="shared" si="5"/>
        <v>608</v>
      </c>
    </row>
    <row r="29" spans="1:11" x14ac:dyDescent="0.25">
      <c r="A29" s="23" t="s">
        <v>234</v>
      </c>
      <c r="B29" s="20">
        <f t="shared" si="5"/>
        <v>195.3125</v>
      </c>
      <c r="C29" s="20">
        <v>100</v>
      </c>
      <c r="D29" s="20">
        <f t="shared" si="7"/>
        <v>42.1875</v>
      </c>
      <c r="E29" s="20">
        <f t="shared" si="5"/>
        <v>12.5</v>
      </c>
      <c r="F29" s="20">
        <f t="shared" si="5"/>
        <v>5.2734375</v>
      </c>
      <c r="G29" s="20">
        <f t="shared" si="5"/>
        <v>1.5625</v>
      </c>
      <c r="H29" s="20">
        <f t="shared" si="5"/>
        <v>0.1953125</v>
      </c>
      <c r="I29" s="20">
        <f t="shared" si="5"/>
        <v>231.04382480000004</v>
      </c>
      <c r="J29" s="20">
        <f t="shared" si="5"/>
        <v>474.16320000000007</v>
      </c>
      <c r="K29" s="20">
        <f t="shared" si="5"/>
        <v>800</v>
      </c>
    </row>
    <row r="30" spans="1:11" x14ac:dyDescent="0.25">
      <c r="A30" s="23" t="s">
        <v>235</v>
      </c>
      <c r="B30" s="20">
        <f t="shared" si="5"/>
        <v>248.046875</v>
      </c>
      <c r="C30" s="20">
        <v>127</v>
      </c>
      <c r="D30" s="20">
        <f t="shared" si="7"/>
        <v>53.578125</v>
      </c>
      <c r="E30" s="20">
        <f t="shared" si="5"/>
        <v>15.875</v>
      </c>
      <c r="F30" s="20">
        <f t="shared" si="5"/>
        <v>6.697265625</v>
      </c>
      <c r="G30" s="20">
        <f t="shared" si="5"/>
        <v>1.984375</v>
      </c>
      <c r="H30" s="20">
        <f t="shared" si="5"/>
        <v>0.248046875</v>
      </c>
      <c r="I30" s="20">
        <f t="shared" si="5"/>
        <v>293.42565749600004</v>
      </c>
      <c r="J30" s="20">
        <f t="shared" si="5"/>
        <v>602.18726400000014</v>
      </c>
      <c r="K30" s="20">
        <f t="shared" si="5"/>
        <v>1016</v>
      </c>
    </row>
    <row r="31" spans="1:11" x14ac:dyDescent="0.25">
      <c r="A31" s="23" t="s">
        <v>236</v>
      </c>
      <c r="B31" s="20">
        <f t="shared" si="5"/>
        <v>107.421875</v>
      </c>
      <c r="C31" s="20">
        <v>55</v>
      </c>
      <c r="D31" s="20">
        <f t="shared" si="7"/>
        <v>23.203125</v>
      </c>
      <c r="E31" s="20">
        <f t="shared" si="5"/>
        <v>6.875</v>
      </c>
      <c r="F31" s="20">
        <f t="shared" si="5"/>
        <v>2.900390625</v>
      </c>
      <c r="G31" s="20">
        <f t="shared" si="5"/>
        <v>0.859375</v>
      </c>
      <c r="H31" s="20">
        <f t="shared" si="5"/>
        <v>0.107421875</v>
      </c>
      <c r="I31" s="20">
        <f t="shared" si="5"/>
        <v>127.07410364000003</v>
      </c>
      <c r="J31" s="20">
        <f t="shared" si="5"/>
        <v>260.78976000000006</v>
      </c>
      <c r="K31" s="20">
        <f t="shared" si="5"/>
        <v>440</v>
      </c>
    </row>
    <row r="32" spans="1:11" x14ac:dyDescent="0.25">
      <c r="A32" s="23" t="s">
        <v>237</v>
      </c>
      <c r="B32" s="20">
        <f t="shared" si="5"/>
        <v>135.7421875</v>
      </c>
      <c r="C32" s="20">
        <v>69.5</v>
      </c>
      <c r="D32" s="20">
        <f t="shared" si="7"/>
        <v>29.3203125</v>
      </c>
      <c r="E32" s="20">
        <f t="shared" si="5"/>
        <v>8.6875</v>
      </c>
      <c r="F32" s="20">
        <f t="shared" si="5"/>
        <v>3.6650390625</v>
      </c>
      <c r="G32" s="20">
        <f t="shared" si="5"/>
        <v>1.0859375</v>
      </c>
      <c r="H32" s="20">
        <f t="shared" si="5"/>
        <v>0.1357421875</v>
      </c>
      <c r="I32" s="20">
        <f t="shared" si="5"/>
        <v>160.57545823600003</v>
      </c>
      <c r="J32" s="20">
        <f t="shared" si="5"/>
        <v>329.54342400000007</v>
      </c>
      <c r="K32" s="20">
        <f t="shared" si="5"/>
        <v>556</v>
      </c>
    </row>
    <row r="33" spans="1:11" x14ac:dyDescent="0.25">
      <c r="A33" s="23" t="s">
        <v>238</v>
      </c>
      <c r="B33" s="20">
        <f t="shared" si="5"/>
        <v>166.9921875</v>
      </c>
      <c r="C33" s="20">
        <v>85.5</v>
      </c>
      <c r="D33" s="20">
        <f t="shared" si="7"/>
        <v>36.0703125</v>
      </c>
      <c r="E33" s="20">
        <f t="shared" si="5"/>
        <v>10.6875</v>
      </c>
      <c r="F33" s="20">
        <f t="shared" si="5"/>
        <v>4.5087890625</v>
      </c>
      <c r="G33" s="20">
        <f t="shared" si="5"/>
        <v>1.3359375</v>
      </c>
      <c r="H33" s="20">
        <f t="shared" si="5"/>
        <v>0.1669921875</v>
      </c>
      <c r="I33" s="20">
        <f t="shared" si="5"/>
        <v>197.54247020400004</v>
      </c>
      <c r="J33" s="20">
        <f t="shared" si="5"/>
        <v>405.40953600000006</v>
      </c>
      <c r="K33" s="20">
        <f t="shared" si="5"/>
        <v>684</v>
      </c>
    </row>
    <row r="34" spans="1:11" x14ac:dyDescent="0.25">
      <c r="A34" s="23" t="s">
        <v>230</v>
      </c>
      <c r="B34" s="20">
        <f t="shared" si="5"/>
        <v>72.265625</v>
      </c>
      <c r="C34" s="20">
        <v>37</v>
      </c>
      <c r="D34" s="20">
        <f t="shared" si="7"/>
        <v>15.609375</v>
      </c>
      <c r="E34" s="20">
        <f t="shared" si="5"/>
        <v>4.625</v>
      </c>
      <c r="F34" s="20">
        <f t="shared" si="5"/>
        <v>1.951171875</v>
      </c>
      <c r="G34" s="20">
        <f t="shared" si="5"/>
        <v>0.578125</v>
      </c>
      <c r="H34" s="20">
        <f t="shared" si="5"/>
        <v>7.2265625E-2</v>
      </c>
      <c r="I34" s="20">
        <f t="shared" si="5"/>
        <v>85.486215176000016</v>
      </c>
      <c r="J34" s="20">
        <f t="shared" si="5"/>
        <v>175.44038400000002</v>
      </c>
      <c r="K34" s="20">
        <f t="shared" si="5"/>
        <v>296</v>
      </c>
    </row>
    <row r="35" spans="1:11" x14ac:dyDescent="0.25">
      <c r="A35" s="23" t="s">
        <v>231</v>
      </c>
      <c r="B35" s="20">
        <f t="shared" si="5"/>
        <v>86.9140625</v>
      </c>
      <c r="C35" s="20">
        <v>44.5</v>
      </c>
      <c r="D35" s="20">
        <f t="shared" si="7"/>
        <v>18.7734375</v>
      </c>
      <c r="E35" s="20">
        <f t="shared" si="5"/>
        <v>5.5625</v>
      </c>
      <c r="F35" s="20">
        <f t="shared" si="5"/>
        <v>2.3466796875</v>
      </c>
      <c r="G35" s="20">
        <f t="shared" si="5"/>
        <v>0.6953125</v>
      </c>
      <c r="H35" s="20">
        <f t="shared" si="5"/>
        <v>8.69140625E-2</v>
      </c>
      <c r="I35" s="20">
        <f t="shared" si="5"/>
        <v>102.81450203600002</v>
      </c>
      <c r="J35" s="20">
        <f t="shared" si="5"/>
        <v>211.00262400000005</v>
      </c>
      <c r="K35" s="20">
        <f t="shared" si="5"/>
        <v>356</v>
      </c>
    </row>
    <row r="36" spans="1:11" x14ac:dyDescent="0.25">
      <c r="A36" s="23" t="s">
        <v>232</v>
      </c>
      <c r="B36" s="20">
        <f t="shared" si="5"/>
        <v>102.5390625</v>
      </c>
      <c r="C36" s="20">
        <v>52.5</v>
      </c>
      <c r="D36" s="20">
        <f t="shared" si="7"/>
        <v>22.1484375</v>
      </c>
      <c r="E36" s="20">
        <f t="shared" si="5"/>
        <v>6.5625</v>
      </c>
      <c r="F36" s="20">
        <f t="shared" si="5"/>
        <v>2.7685546875</v>
      </c>
      <c r="G36" s="20">
        <f t="shared" si="5"/>
        <v>0.8203125</v>
      </c>
      <c r="H36" s="20">
        <f t="shared" si="5"/>
        <v>0.1025390625</v>
      </c>
      <c r="I36" s="20">
        <f t="shared" si="5"/>
        <v>121.29800802000003</v>
      </c>
      <c r="J36" s="20">
        <f t="shared" si="5"/>
        <v>248.93568000000005</v>
      </c>
      <c r="K36" s="20">
        <f t="shared" si="5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dV-Calc-SC-B</vt:lpstr>
      <vt:lpstr>FuelTypes</vt:lpstr>
      <vt:lpstr>Resource Data</vt:lpstr>
      <vt:lpstr>TankVolumes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2016-01-02T21:04:42Z</dcterms:modified>
</cp:coreProperties>
</file>