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</sheets>
  <calcPr calcId="152511"/>
</workbook>
</file>

<file path=xl/calcChain.xml><?xml version="1.0" encoding="utf-8"?>
<calcChain xmlns="http://schemas.openxmlformats.org/spreadsheetml/2006/main"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B104" i="1"/>
  <c r="B103" i="1"/>
  <c r="G93" i="1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L20" i="6" s="1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Z47" i="3" l="1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Q290" i="1"/>
  <c r="P290" i="1"/>
  <c r="M278" i="1"/>
  <c r="P278" i="1"/>
  <c r="Q278" i="1"/>
  <c r="M270" i="1"/>
  <c r="Q270" i="1"/>
  <c r="P270" i="1"/>
  <c r="M258" i="1"/>
  <c r="P258" i="1"/>
  <c r="Q258" i="1"/>
  <c r="M246" i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Q287" i="1"/>
  <c r="P287" i="1"/>
  <c r="M283" i="1"/>
  <c r="Q283" i="1"/>
  <c r="P283" i="1"/>
  <c r="M279" i="1"/>
  <c r="Q279" i="1"/>
  <c r="P279" i="1"/>
  <c r="M275" i="1"/>
  <c r="Q275" i="1"/>
  <c r="P275" i="1"/>
  <c r="M271" i="1"/>
  <c r="Q271" i="1"/>
  <c r="P271" i="1"/>
  <c r="M267" i="1"/>
  <c r="Q267" i="1"/>
  <c r="P267" i="1"/>
  <c r="M263" i="1"/>
  <c r="Q263" i="1"/>
  <c r="P263" i="1"/>
  <c r="M259" i="1"/>
  <c r="Q259" i="1"/>
  <c r="P259" i="1"/>
  <c r="M255" i="1"/>
  <c r="Q255" i="1"/>
  <c r="P255" i="1"/>
  <c r="M251" i="1"/>
  <c r="Q251" i="1"/>
  <c r="P251" i="1"/>
  <c r="M247" i="1"/>
  <c r="Q247" i="1"/>
  <c r="P247" i="1"/>
  <c r="M243" i="1"/>
  <c r="Q243" i="1"/>
  <c r="P243" i="1"/>
  <c r="M239" i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Q196" i="1"/>
  <c r="P196" i="1"/>
  <c r="M192" i="1"/>
  <c r="Q192" i="1"/>
  <c r="P192" i="1"/>
  <c r="M188" i="1"/>
  <c r="Q188" i="1"/>
  <c r="P188" i="1"/>
  <c r="M184" i="1"/>
  <c r="W184" i="1" s="1"/>
  <c r="Y184" i="1" s="1"/>
  <c r="Q184" i="1"/>
  <c r="P184" i="1"/>
  <c r="M180" i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M223" i="1"/>
  <c r="W223" i="1" s="1"/>
  <c r="Y223" i="1" s="1"/>
  <c r="Q223" i="1"/>
  <c r="P223" i="1"/>
  <c r="M219" i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96" i="1"/>
  <c r="Y296" i="1" s="1"/>
  <c r="W218" i="1"/>
  <c r="Y218" i="1" s="1"/>
  <c r="W170" i="1"/>
  <c r="Y170" i="1" s="1"/>
  <c r="W298" i="1"/>
  <c r="Y298" i="1" s="1"/>
  <c r="W290" i="1"/>
  <c r="Y290" i="1" s="1"/>
  <c r="W224" i="1"/>
  <c r="Y224" i="1" s="1"/>
  <c r="W205" i="1"/>
  <c r="Y205" i="1" s="1"/>
  <c r="W154" i="1"/>
  <c r="Y154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03" i="1"/>
  <c r="Y203" i="1" s="1"/>
  <c r="W236" i="1"/>
  <c r="Y236" i="1" s="1"/>
  <c r="W196" i="1"/>
  <c r="Y196" i="1" s="1"/>
  <c r="W235" i="1"/>
  <c r="Y235" i="1" s="1"/>
  <c r="W219" i="1"/>
  <c r="Y219" i="1" s="1"/>
  <c r="W212" i="1"/>
  <c r="Y212" i="1" s="1"/>
  <c r="W204" i="1"/>
  <c r="Y204" i="1" s="1"/>
  <c r="W189" i="1"/>
  <c r="Y189" i="1" s="1"/>
  <c r="S225" i="1"/>
  <c r="Z225" i="1"/>
  <c r="O276" i="1"/>
  <c r="W200" i="1"/>
  <c r="Y200" i="1" s="1"/>
  <c r="O155" i="1"/>
  <c r="O287" i="1"/>
  <c r="W287" i="1"/>
  <c r="Y287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39" i="1"/>
  <c r="W239" i="1"/>
  <c r="Y239" i="1" s="1"/>
  <c r="O226" i="1"/>
  <c r="W226" i="1"/>
  <c r="Y226" i="1" s="1"/>
  <c r="W208" i="1"/>
  <c r="Y208" i="1" s="1"/>
  <c r="O192" i="1"/>
  <c r="W192" i="1"/>
  <c r="Y192" i="1" s="1"/>
  <c r="O173" i="1"/>
  <c r="W173" i="1"/>
  <c r="Y173" i="1" s="1"/>
  <c r="W152" i="1"/>
  <c r="Y152" i="1" s="1"/>
  <c r="O280" i="1"/>
  <c r="W280" i="1"/>
  <c r="Y280" i="1" s="1"/>
  <c r="O267" i="1"/>
  <c r="W267" i="1"/>
  <c r="Y267" i="1" s="1"/>
  <c r="O255" i="1"/>
  <c r="W255" i="1"/>
  <c r="Y255" i="1" s="1"/>
  <c r="W240" i="1"/>
  <c r="Y240" i="1" s="1"/>
  <c r="O202" i="1"/>
  <c r="W202" i="1"/>
  <c r="Y202" i="1" s="1"/>
  <c r="U297" i="1"/>
  <c r="W297" i="1"/>
  <c r="Y297" i="1" s="1"/>
  <c r="W285" i="1"/>
  <c r="Y285" i="1" s="1"/>
  <c r="O274" i="1"/>
  <c r="W274" i="1"/>
  <c r="Y274" i="1" s="1"/>
  <c r="O258" i="1"/>
  <c r="W258" i="1"/>
  <c r="Y258" i="1" s="1"/>
  <c r="O252" i="1"/>
  <c r="W252" i="1"/>
  <c r="Y252" i="1" s="1"/>
  <c r="U220" i="1"/>
  <c r="W220" i="1"/>
  <c r="Y220" i="1" s="1"/>
  <c r="W209" i="1"/>
  <c r="Y209" i="1" s="1"/>
  <c r="O186" i="1"/>
  <c r="W186" i="1"/>
  <c r="Y186" i="1" s="1"/>
  <c r="O279" i="1"/>
  <c r="W279" i="1"/>
  <c r="Y279" i="1" s="1"/>
  <c r="O275" i="1"/>
  <c r="W275" i="1"/>
  <c r="Y275" i="1" s="1"/>
  <c r="O265" i="1"/>
  <c r="W265" i="1"/>
  <c r="Y265" i="1" s="1"/>
  <c r="O260" i="1"/>
  <c r="W260" i="1"/>
  <c r="Y260" i="1" s="1"/>
  <c r="O259" i="1"/>
  <c r="W259" i="1"/>
  <c r="Y259" i="1" s="1"/>
  <c r="O246" i="1"/>
  <c r="W246" i="1"/>
  <c r="Y246" i="1" s="1"/>
  <c r="W245" i="1"/>
  <c r="Y245" i="1" s="1"/>
  <c r="O217" i="1"/>
  <c r="W217" i="1"/>
  <c r="Y217" i="1" s="1"/>
  <c r="O180" i="1"/>
  <c r="W180" i="1"/>
  <c r="Y180" i="1" s="1"/>
  <c r="O171" i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W281" i="1"/>
  <c r="Y281" i="1" s="1"/>
  <c r="O277" i="1"/>
  <c r="W277" i="1"/>
  <c r="Y277" i="1" s="1"/>
  <c r="O273" i="1"/>
  <c r="O272" i="1"/>
  <c r="W272" i="1"/>
  <c r="Y272" i="1" s="1"/>
  <c r="O271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W250" i="1"/>
  <c r="Y250" i="1" s="1"/>
  <c r="O249" i="1"/>
  <c r="W249" i="1"/>
  <c r="Y249" i="1" s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W164" i="1"/>
  <c r="Y164" i="1" s="1"/>
  <c r="O157" i="1"/>
  <c r="W157" i="1"/>
  <c r="Y157" i="1" s="1"/>
  <c r="R236" i="1"/>
  <c r="S236" i="1"/>
  <c r="U215" i="1"/>
  <c r="U245" i="1"/>
  <c r="U243" i="1"/>
  <c r="U235" i="1"/>
  <c r="R215" i="1"/>
  <c r="S215" i="1"/>
  <c r="U154" i="1"/>
  <c r="U251" i="1"/>
  <c r="U160" i="1"/>
  <c r="U253" i="1"/>
  <c r="O209" i="1"/>
  <c r="U249" i="1"/>
  <c r="U241" i="1"/>
  <c r="U176" i="1"/>
  <c r="N215" i="1"/>
  <c r="AC215" i="1" s="1"/>
  <c r="U162" i="1"/>
  <c r="U214" i="1"/>
  <c r="U287" i="1"/>
  <c r="U247" i="1"/>
  <c r="U222" i="1"/>
  <c r="O299" i="1"/>
  <c r="O295" i="1"/>
  <c r="O225" i="1"/>
  <c r="O168" i="1"/>
  <c r="U168" i="1"/>
  <c r="O291" i="1"/>
  <c r="O220" i="1"/>
  <c r="O212" i="1"/>
  <c r="O156" i="1"/>
  <c r="U156" i="1"/>
  <c r="U237" i="1"/>
  <c r="O237" i="1"/>
  <c r="U228" i="1"/>
  <c r="U223" i="1"/>
  <c r="U212" i="1"/>
  <c r="O204" i="1"/>
  <c r="U204" i="1"/>
  <c r="U196" i="1"/>
  <c r="O188" i="1"/>
  <c r="U188" i="1"/>
  <c r="O184" i="1"/>
  <c r="U184" i="1"/>
  <c r="U301" i="1"/>
  <c r="U279" i="1"/>
  <c r="U200" i="1"/>
  <c r="U192" i="1"/>
  <c r="U269" i="1"/>
  <c r="U267" i="1"/>
  <c r="U265" i="1"/>
  <c r="U263" i="1"/>
  <c r="U261" i="1"/>
  <c r="U259" i="1"/>
  <c r="U257" i="1"/>
  <c r="U255" i="1"/>
  <c r="U239" i="1"/>
  <c r="U202" i="1"/>
  <c r="U194" i="1"/>
  <c r="U186" i="1"/>
  <c r="O294" i="1"/>
  <c r="U290" i="1"/>
  <c r="O290" i="1"/>
  <c r="U298" i="1"/>
  <c r="O298" i="1"/>
  <c r="O296" i="1"/>
  <c r="U296" i="1"/>
  <c r="U281" i="1"/>
  <c r="U277" i="1"/>
  <c r="U273" i="1"/>
  <c r="O236" i="1"/>
  <c r="U236" i="1"/>
  <c r="U234" i="1"/>
  <c r="U229" i="1"/>
  <c r="O229" i="1"/>
  <c r="O224" i="1"/>
  <c r="U224" i="1"/>
  <c r="O219" i="1"/>
  <c r="U219" i="1"/>
  <c r="U205" i="1"/>
  <c r="O205" i="1"/>
  <c r="O158" i="1"/>
  <c r="U158" i="1"/>
  <c r="U299" i="1"/>
  <c r="U295" i="1"/>
  <c r="U291" i="1"/>
  <c r="U288" i="1"/>
  <c r="U284" i="1"/>
  <c r="U280" i="1"/>
  <c r="U278" i="1"/>
  <c r="U276" i="1"/>
  <c r="U274" i="1"/>
  <c r="U272" i="1"/>
  <c r="U270" i="1"/>
  <c r="U268" i="1"/>
  <c r="U264" i="1"/>
  <c r="U260" i="1"/>
  <c r="U258" i="1"/>
  <c r="U256" i="1"/>
  <c r="U252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N225" i="1"/>
  <c r="AC225" i="1" s="1"/>
  <c r="R225" i="1"/>
  <c r="U210" i="1"/>
  <c r="U203" i="1"/>
  <c r="O203" i="1"/>
  <c r="U187" i="1"/>
  <c r="O187" i="1"/>
  <c r="O289" i="1"/>
  <c r="U285" i="1"/>
  <c r="U283" i="1"/>
  <c r="U275" i="1"/>
  <c r="U271" i="1"/>
  <c r="O301" i="1"/>
  <c r="O297" i="1"/>
  <c r="O293" i="1"/>
  <c r="U289" i="1"/>
  <c r="O235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U199" i="1"/>
  <c r="O170" i="1"/>
  <c r="U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O189" i="1"/>
  <c r="U185" i="1"/>
  <c r="O185" i="1"/>
  <c r="O174" i="1"/>
  <c r="O166" i="1"/>
  <c r="O154" i="1"/>
  <c r="U233" i="1"/>
  <c r="U225" i="1"/>
  <c r="U217" i="1"/>
  <c r="U209" i="1"/>
  <c r="U180" i="1"/>
  <c r="U172" i="1"/>
  <c r="U164" i="1"/>
  <c r="U152" i="1"/>
  <c r="U183" i="1"/>
  <c r="U181" i="1"/>
  <c r="U177" i="1"/>
  <c r="U175" i="1"/>
  <c r="U173" i="1"/>
  <c r="U171" i="1"/>
  <c r="U169" i="1"/>
  <c r="U167" i="1"/>
  <c r="U165" i="1"/>
  <c r="U161" i="1"/>
  <c r="U159" i="1"/>
  <c r="U157" i="1"/>
  <c r="U155" i="1"/>
  <c r="U153" i="1"/>
  <c r="U151" i="1"/>
  <c r="G71" i="1"/>
  <c r="G73" i="1"/>
  <c r="G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O191" i="1" l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R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R182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1" i="1" l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Q103" i="1"/>
  <c r="P103" i="1"/>
  <c r="M95" i="1"/>
  <c r="W95" i="1" s="1"/>
  <c r="Y95" i="1" s="1"/>
  <c r="Q95" i="1"/>
  <c r="P95" i="1"/>
  <c r="M89" i="1"/>
  <c r="P89" i="1"/>
  <c r="Q89" i="1"/>
  <c r="M85" i="1"/>
  <c r="P85" i="1"/>
  <c r="Q85" i="1"/>
  <c r="M79" i="1"/>
  <c r="Q79" i="1"/>
  <c r="P79" i="1"/>
  <c r="M73" i="1"/>
  <c r="P73" i="1"/>
  <c r="Q73" i="1"/>
  <c r="P69" i="1"/>
  <c r="Q69" i="1"/>
  <c r="M65" i="1"/>
  <c r="P65" i="1"/>
  <c r="Q65" i="1"/>
  <c r="M59" i="1"/>
  <c r="U59" i="1" s="1"/>
  <c r="Q59" i="1"/>
  <c r="P59" i="1"/>
  <c r="M55" i="1"/>
  <c r="Q55" i="1"/>
  <c r="P55" i="1"/>
  <c r="M147" i="1"/>
  <c r="Q147" i="1"/>
  <c r="P147" i="1"/>
  <c r="M141" i="1"/>
  <c r="P141" i="1"/>
  <c r="Q141" i="1"/>
  <c r="M137" i="1"/>
  <c r="P137" i="1"/>
  <c r="Q137" i="1"/>
  <c r="M133" i="1"/>
  <c r="P133" i="1"/>
  <c r="Q133" i="1"/>
  <c r="M129" i="1"/>
  <c r="P129" i="1"/>
  <c r="Q129" i="1"/>
  <c r="M125" i="1"/>
  <c r="P125" i="1"/>
  <c r="Q125" i="1"/>
  <c r="M121" i="1"/>
  <c r="W121" i="1" s="1"/>
  <c r="Y121" i="1" s="1"/>
  <c r="P121" i="1"/>
  <c r="Q121" i="1"/>
  <c r="M115" i="1"/>
  <c r="Q115" i="1"/>
  <c r="P115" i="1"/>
  <c r="M150" i="1"/>
  <c r="W150" i="1" s="1"/>
  <c r="Y150" i="1" s="1"/>
  <c r="Q150" i="1"/>
  <c r="P150" i="1"/>
  <c r="M148" i="1"/>
  <c r="Q148" i="1"/>
  <c r="P148" i="1"/>
  <c r="M146" i="1"/>
  <c r="W146" i="1" s="1"/>
  <c r="Y146" i="1" s="1"/>
  <c r="P146" i="1"/>
  <c r="Q146" i="1"/>
  <c r="M144" i="1"/>
  <c r="Q144" i="1"/>
  <c r="P144" i="1"/>
  <c r="M142" i="1"/>
  <c r="W142" i="1" s="1"/>
  <c r="Y142" i="1" s="1"/>
  <c r="Q142" i="1"/>
  <c r="P142" i="1"/>
  <c r="M140" i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Q128" i="1"/>
  <c r="P128" i="1"/>
  <c r="M126" i="1"/>
  <c r="W126" i="1" s="1"/>
  <c r="Y126" i="1" s="1"/>
  <c r="P126" i="1"/>
  <c r="Q126" i="1"/>
  <c r="M124" i="1"/>
  <c r="Q124" i="1"/>
  <c r="P124" i="1"/>
  <c r="M122" i="1"/>
  <c r="W122" i="1" s="1"/>
  <c r="Y122" i="1" s="1"/>
  <c r="Q122" i="1"/>
  <c r="P122" i="1"/>
  <c r="M120" i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P61" i="1"/>
  <c r="Q61" i="1"/>
  <c r="M145" i="1"/>
  <c r="U145" i="1" s="1"/>
  <c r="P145" i="1"/>
  <c r="Q145" i="1"/>
  <c r="M119" i="1"/>
  <c r="Q119" i="1"/>
  <c r="P119" i="1"/>
  <c r="M113" i="1"/>
  <c r="W113" i="1" s="1"/>
  <c r="Y113" i="1" s="1"/>
  <c r="P113" i="1"/>
  <c r="Q113" i="1"/>
  <c r="M107" i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P57" i="1"/>
  <c r="Q57" i="1"/>
  <c r="M149" i="1"/>
  <c r="W149" i="1" s="1"/>
  <c r="Y149" i="1" s="1"/>
  <c r="P149" i="1"/>
  <c r="Q149" i="1"/>
  <c r="Q143" i="1"/>
  <c r="P143" i="1"/>
  <c r="M139" i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Q58" i="1"/>
  <c r="P58" i="1"/>
  <c r="P56" i="1"/>
  <c r="Q56" i="1"/>
  <c r="Q54" i="1"/>
  <c r="P54" i="1"/>
  <c r="W145" i="1"/>
  <c r="Y145" i="1" s="1"/>
  <c r="W90" i="1"/>
  <c r="Y90" i="1" s="1"/>
  <c r="W68" i="1"/>
  <c r="Y68" i="1" s="1"/>
  <c r="W141" i="1"/>
  <c r="Y141" i="1" s="1"/>
  <c r="W123" i="1"/>
  <c r="Y123" i="1" s="1"/>
  <c r="W103" i="1"/>
  <c r="Y103" i="1" s="1"/>
  <c r="W99" i="1"/>
  <c r="Y99" i="1" s="1"/>
  <c r="W87" i="1"/>
  <c r="Y87" i="1" s="1"/>
  <c r="W79" i="1"/>
  <c r="Y79" i="1" s="1"/>
  <c r="W65" i="1"/>
  <c r="Y65" i="1" s="1"/>
  <c r="W61" i="1"/>
  <c r="Y61" i="1" s="1"/>
  <c r="W59" i="1"/>
  <c r="Y59" i="1" s="1"/>
  <c r="W57" i="1"/>
  <c r="Y57" i="1" s="1"/>
  <c r="W55" i="1"/>
  <c r="Y55" i="1" s="1"/>
  <c r="W139" i="1"/>
  <c r="Y139" i="1" s="1"/>
  <c r="W119" i="1"/>
  <c r="Y119" i="1" s="1"/>
  <c r="W107" i="1"/>
  <c r="Y107" i="1" s="1"/>
  <c r="W89" i="1"/>
  <c r="Y89" i="1" s="1"/>
  <c r="W85" i="1"/>
  <c r="Y85" i="1" s="1"/>
  <c r="W147" i="1"/>
  <c r="Y147" i="1" s="1"/>
  <c r="W137" i="1"/>
  <c r="Y137" i="1" s="1"/>
  <c r="W133" i="1"/>
  <c r="Y133" i="1" s="1"/>
  <c r="W125" i="1"/>
  <c r="Y125" i="1" s="1"/>
  <c r="W115" i="1"/>
  <c r="Y115" i="1" s="1"/>
  <c r="W148" i="1"/>
  <c r="Y148" i="1" s="1"/>
  <c r="W144" i="1"/>
  <c r="Y144" i="1" s="1"/>
  <c r="W140" i="1"/>
  <c r="Y140" i="1" s="1"/>
  <c r="W136" i="1"/>
  <c r="Y136" i="1" s="1"/>
  <c r="W132" i="1"/>
  <c r="Y132" i="1" s="1"/>
  <c r="W128" i="1"/>
  <c r="Y128" i="1" s="1"/>
  <c r="W124" i="1"/>
  <c r="Y124" i="1" s="1"/>
  <c r="W116" i="1"/>
  <c r="Y116" i="1" s="1"/>
  <c r="W110" i="1"/>
  <c r="Y110" i="1" s="1"/>
  <c r="W106" i="1"/>
  <c r="Y106" i="1" s="1"/>
  <c r="W98" i="1"/>
  <c r="Y98" i="1" s="1"/>
  <c r="W58" i="1"/>
  <c r="Y58" i="1" s="1"/>
  <c r="W120" i="1"/>
  <c r="Y120" i="1" s="1"/>
  <c r="W82" i="1"/>
  <c r="Y82" i="1" s="1"/>
  <c r="W83" i="1"/>
  <c r="Y83" i="1" s="1"/>
  <c r="U129" i="1"/>
  <c r="W129" i="1"/>
  <c r="Y129" i="1" s="1"/>
  <c r="U73" i="1"/>
  <c r="W73" i="1"/>
  <c r="Y73" i="1" s="1"/>
  <c r="C91" i="3"/>
  <c r="U150" i="1"/>
  <c r="U120" i="1"/>
  <c r="U106" i="1"/>
  <c r="U147" i="1"/>
  <c r="U141" i="1"/>
  <c r="U139" i="1"/>
  <c r="U137" i="1"/>
  <c r="U133" i="1"/>
  <c r="U131" i="1"/>
  <c r="U125" i="1"/>
  <c r="U123" i="1"/>
  <c r="U121" i="1"/>
  <c r="U119" i="1"/>
  <c r="U115" i="1"/>
  <c r="U111" i="1"/>
  <c r="U109" i="1"/>
  <c r="U107" i="1"/>
  <c r="U103" i="1"/>
  <c r="U99" i="1"/>
  <c r="U97" i="1"/>
  <c r="U95" i="1"/>
  <c r="U89" i="1"/>
  <c r="U87" i="1"/>
  <c r="U85" i="1"/>
  <c r="U83" i="1"/>
  <c r="U79" i="1"/>
  <c r="U77" i="1"/>
  <c r="U65" i="1"/>
  <c r="U61" i="1"/>
  <c r="U57" i="1"/>
  <c r="U55" i="1"/>
  <c r="U148" i="1"/>
  <c r="U144" i="1"/>
  <c r="U142" i="1"/>
  <c r="U140" i="1"/>
  <c r="U136" i="1"/>
  <c r="U134" i="1"/>
  <c r="U132" i="1"/>
  <c r="U128" i="1"/>
  <c r="U124" i="1"/>
  <c r="U116" i="1"/>
  <c r="U98" i="1"/>
  <c r="U90" i="1"/>
  <c r="U86" i="1"/>
  <c r="U82" i="1"/>
  <c r="U68" i="1"/>
  <c r="U5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1" i="1"/>
  <c r="O133" i="1"/>
  <c r="O144" i="1"/>
  <c r="O131" i="1"/>
  <c r="O142" i="1"/>
  <c r="O121" i="1"/>
  <c r="O123" i="1"/>
  <c r="O137" i="1"/>
  <c r="O140" i="1"/>
  <c r="O138" i="1"/>
  <c r="O125" i="1"/>
  <c r="O68" i="1"/>
  <c r="O129" i="1"/>
  <c r="O139" i="1"/>
  <c r="O149" i="1"/>
  <c r="O150" i="1"/>
  <c r="O146" i="1"/>
  <c r="O147" i="1"/>
  <c r="O145" i="1"/>
  <c r="O148" i="1"/>
  <c r="O124" i="1"/>
  <c r="O136" i="1"/>
  <c r="O134" i="1"/>
  <c r="O130" i="1"/>
  <c r="O122" i="1"/>
  <c r="O128" i="1"/>
  <c r="O120" i="1"/>
  <c r="O132" i="1"/>
  <c r="O126" i="1"/>
  <c r="O61" i="1"/>
  <c r="O59" i="1"/>
  <c r="O55" i="1"/>
  <c r="O58" i="1"/>
  <c r="O57" i="1"/>
  <c r="W70" i="1" l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O127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R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R129" i="1" s="1"/>
  <c r="K147" i="1"/>
  <c r="L147" i="1" s="1"/>
  <c r="K85" i="1"/>
  <c r="L85" i="1" s="1"/>
  <c r="K109" i="1"/>
  <c r="L109" i="1" s="1"/>
  <c r="W117" i="1"/>
  <c r="Y117" i="1" s="1"/>
  <c r="O60" i="1"/>
  <c r="W54" i="1"/>
  <c r="Y54" i="1" s="1"/>
  <c r="W143" i="1"/>
  <c r="Y143" i="1" s="1"/>
  <c r="W71" i="1"/>
  <c r="Y71" i="1" s="1"/>
  <c r="W118" i="1"/>
  <c r="Y118" i="1" s="1"/>
  <c r="O119" i="1"/>
  <c r="S114" i="1"/>
  <c r="Z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N69" i="1"/>
  <c r="R69" i="1" s="1"/>
  <c r="O110" i="1"/>
  <c r="O112" i="1"/>
  <c r="O62" i="1"/>
  <c r="U71" i="1"/>
  <c r="D91" i="3"/>
  <c r="O89" i="1"/>
  <c r="O111" i="1"/>
  <c r="O113" i="1"/>
  <c r="O109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67" i="1"/>
  <c r="O115" i="1"/>
  <c r="O116" i="1"/>
  <c r="O66" i="1"/>
  <c r="AB101" i="1" l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R55" i="1"/>
  <c r="N55" i="1"/>
  <c r="AC55" i="1" s="1"/>
  <c r="S55" i="1"/>
  <c r="AB133" i="1"/>
  <c r="AB128" i="1"/>
  <c r="Z83" i="1"/>
  <c r="S83" i="1"/>
  <c r="N83" i="1"/>
  <c r="AB119" i="1"/>
  <c r="AB131" i="1"/>
  <c r="N110" i="1"/>
  <c r="S110" i="1"/>
  <c r="Z110" i="1"/>
  <c r="AB94" i="1"/>
  <c r="N78" i="1"/>
  <c r="Z78" i="1"/>
  <c r="S78" i="1"/>
  <c r="N72" i="1"/>
  <c r="S72" i="1"/>
  <c r="Z72" i="1"/>
  <c r="AB54" i="1"/>
  <c r="AB74" i="1"/>
  <c r="N59" i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C4" i="3"/>
  <c r="S104" i="1"/>
  <c r="Z104" i="1"/>
  <c r="N104" i="1"/>
  <c r="N66" i="1"/>
  <c r="S66" i="1"/>
  <c r="Z66" i="1"/>
  <c r="Z141" i="1"/>
  <c r="S141" i="1"/>
  <c r="N141" i="1"/>
  <c r="AC141" i="1" s="1"/>
  <c r="R141" i="1"/>
  <c r="S132" i="1"/>
  <c r="Z132" i="1"/>
  <c r="N132" i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Z111" i="1"/>
  <c r="S73" i="1"/>
  <c r="Z73" i="1"/>
  <c r="N73" i="1"/>
  <c r="N54" i="1"/>
  <c r="AC54" i="1" s="1"/>
  <c r="S109" i="1"/>
  <c r="Z109" i="1"/>
  <c r="N109" i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C127" i="1" s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AC129" i="1" s="1"/>
  <c r="Z129" i="1"/>
  <c r="Z150" i="1"/>
  <c r="N150" i="1"/>
  <c r="S150" i="1"/>
  <c r="S126" i="1"/>
  <c r="Z126" i="1"/>
  <c r="N126" i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S133" i="1"/>
  <c r="S115" i="1"/>
  <c r="N115" i="1"/>
  <c r="Z115" i="1"/>
  <c r="AB144" i="1"/>
  <c r="Z128" i="1"/>
  <c r="S128" i="1"/>
  <c r="N128" i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R57" i="1"/>
  <c r="N57" i="1"/>
  <c r="AC57" i="1" s="1"/>
  <c r="Z139" i="1"/>
  <c r="S139" i="1"/>
  <c r="N139" i="1"/>
  <c r="Z98" i="1"/>
  <c r="S98" i="1"/>
  <c r="N98" i="1"/>
  <c r="AB90" i="1"/>
  <c r="Z58" i="1"/>
  <c r="R58" i="1"/>
  <c r="S58" i="1"/>
  <c r="N58" i="1"/>
  <c r="AC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R61" i="1" l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U46" i="1"/>
  <c r="O47" i="1"/>
  <c r="O50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O46" i="1" l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14" i="1"/>
  <c r="U42" i="1"/>
  <c r="M16" i="1"/>
  <c r="M41" i="1"/>
  <c r="O31" i="1"/>
  <c r="O28" i="1"/>
  <c r="O26" i="1"/>
  <c r="O20" i="1"/>
  <c r="U45" i="1" l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<sst xmlns="http://schemas.openxmlformats.org/spreadsheetml/2006/main" count="741" uniqueCount="245">
  <si>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</si>
  <si>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</si>
  <si>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</si>
  <si>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</si>
  <si>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</si>
  <si>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</si>
  <si>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</si>
  <si>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</si>
  <si>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</si>
  <si>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</si>
  <si>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</si>
  <si>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</si>
  <si>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</si>
  <si>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</si>
  <si>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</si>
  <si>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</si>
  <si>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</si>
  <si>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</si>
  <si>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</si>
  <si>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</si>
  <si>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</si>
  <si>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</si>
  <si>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</si>
  <si>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</si>
  <si>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</si>
  <si>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</si>
  <si>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</si>
  <si>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</si>
  <si>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</si>
  <si>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</si>
  <si>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</si>
  <si>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</si>
  <si>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</si>
  <si>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</si>
  <si>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</si>
  <si>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</si>
  <si>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</si>
  <si>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</si>
  <si>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</si>
  <si>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</si>
  <si>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</si>
  <si>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</si>
  <si>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</si>
  <si>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</si>
  <si>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</si>
  <si>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</si>
  <si>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</si>
  <si>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</si>
  <si>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</si>
  <si>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</si>
  <si>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</si>
  <si>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</si>
  <si>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</si>
  <si>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</si>
  <si>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</si>
  <si>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</si>
  <si>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</si>
  <si>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</si>
  <si>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</si>
  <si>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</si>
  <si>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</si>
  <si>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</si>
  <si>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</si>
  <si>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</si>
  <si>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</si>
  <si>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</si>
  <si>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</si>
  <si>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</si>
  <si>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</si>
  <si>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</si>
  <si>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</si>
  <si>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</si>
  <si>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</si>
  <si>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</si>
  <si>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</si>
  <si>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</si>
  <si>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</si>
  <si>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</si>
  <si>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</si>
  <si>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</si>
  <si>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</si>
  <si>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</si>
  <si>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</si>
  <si>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</si>
  <si>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</si>
  <si>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</si>
  <si>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</si>
  <si>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</si>
  <si>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</si>
  <si>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</si>
  <si>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</si>
  <si>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</si>
  <si>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</si>
  <si>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</si>
  <si>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</si>
  <si>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</si>
  <si>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</si>
  <si>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</si>
  <si>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</si>
  <si>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</si>
  <si>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</si>
  <si>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</si>
  <si>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</si>
  <si>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</si>
  <si>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</si>
  <si>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</si>
  <si>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</si>
  <si>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</si>
  <si>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</si>
  <si>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</si>
  <si>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</si>
  <si>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</si>
  <si>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</si>
  <si>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SC-B-ENG3</t>
  </si>
  <si>
    <t>SC-B-ENG4</t>
  </si>
  <si>
    <t>SC-B-ENG5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</si>
  <si>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</si>
  <si>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</si>
  <si>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</si>
  <si>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</si>
  <si>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</si>
  <si>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</si>
  <si>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</si>
  <si>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</si>
  <si>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</si>
  <si>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</si>
  <si>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</si>
  <si>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</si>
  <si>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</si>
  <si>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</si>
  <si>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</si>
  <si>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</si>
  <si>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</si>
  <si>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</si>
  <si>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</si>
  <si>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</si>
  <si>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</si>
  <si>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</si>
  <si>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</si>
  <si>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</si>
  <si>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</si>
  <si>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</si>
  <si>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</si>
  <si>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</si>
  <si>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</si>
  <si>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</si>
  <si>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</si>
  <si>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</si>
  <si>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</si>
  <si>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</si>
  <si>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</si>
  <si>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</si>
  <si>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</si>
  <si>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</si>
  <si>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</si>
  <si>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</si>
  <si>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</si>
  <si>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</si>
  <si>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</si>
  <si>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</si>
  <si>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</si>
  <si>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</si>
  <si>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</si>
  <si>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</si>
  <si>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</si>
  <si>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</si>
  <si>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</si>
  <si>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</si>
  <si>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</si>
  <si>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</si>
  <si>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</si>
  <si>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</si>
  <si>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</si>
  <si>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</si>
  <si>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TestTankLFO</t>
  </si>
  <si>
    <t>TestTankLH2</t>
  </si>
  <si>
    <t>LH2O</t>
  </si>
  <si>
    <t>testenginelfo</t>
  </si>
  <si>
    <t>testenginelh2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</si>
  <si>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</si>
  <si>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</si>
  <si>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</si>
  <si>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</si>
  <si>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</si>
  <si>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</si>
  <si>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</si>
  <si>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</si>
  <si>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</si>
  <si>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</si>
  <si>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</si>
  <si>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</si>
  <si>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</si>
  <si>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</si>
  <si>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</si>
  <si>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</si>
  <si>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</si>
  <si>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</si>
  <si>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</si>
  <si>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</si>
  <si>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</si>
  <si>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HLOX-TANK05</t>
  </si>
  <si>
    <t>HLOX-TANK10</t>
  </si>
  <si>
    <t>HLOX-TANK15</t>
  </si>
  <si>
    <t>HLOX-TANK20</t>
  </si>
  <si>
    <t>HLOX-TANK25</t>
  </si>
  <si>
    <t>HLOX-TANK30</t>
  </si>
  <si>
    <t>HLOX-TANK35</t>
  </si>
  <si>
    <t>HLOX-TANK40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</si>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</sst>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0" borderId="0" xfId="0" quotePrefix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77" activePane="bottomLeft" state="frozen"/>
      <selection pane="bottomLeft" activeCell="B108" sqref="B108"/>
    </sheetView>
  </sheetViews>
  <sheetFormatPr defaultRowHeight="15" x14ac:dyDescent="0.25"/>
  <cols>
    <col min="1" max="1" width="18.140625" style="2" customWidth="1"/>
    <col min="2" max="2" width="7.140625" style="2" customWidth="1"/>
    <col min="3" max="3" width="11.5703125" style="2" customWidth="1"/>
    <col min="4" max="4" width="7.140625" style="2" customWidth="1"/>
    <col min="5" max="5" width="9.140625" style="2" customWidth="1"/>
    <col min="6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122</v>
      </c>
      <c r="D1" s="5" t="s">
        <v>215</v>
      </c>
      <c r="E1" s="5" t="s">
        <v>216</v>
      </c>
      <c r="F1" s="5" t="s">
        <v>5</v>
      </c>
      <c r="G1" s="5" t="s">
        <v>42</v>
      </c>
      <c r="H1" s="5" t="s">
        <v>17</v>
      </c>
      <c r="I1" s="5" t="s">
        <v>116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213</v>
      </c>
      <c r="Q1" s="5" t="s">
        <v>214</v>
      </c>
      <c r="R1" s="5" t="s">
        <v>59</v>
      </c>
      <c r="S1" s="5" t="s">
        <v>83</v>
      </c>
      <c r="T1" s="5" t="s">
        <v>154</v>
      </c>
      <c r="U1" s="5" t="s">
        <v>155</v>
      </c>
      <c r="V1" s="5" t="s">
        <v>112</v>
      </c>
      <c r="W1" s="5" t="s">
        <v>168</v>
      </c>
      <c r="X1" s="5" t="s">
        <v>171</v>
      </c>
      <c r="Y1" s="5" t="s">
        <v>172</v>
      </c>
      <c r="Z1" s="5" t="s">
        <v>167</v>
      </c>
      <c r="AA1" s="5" t="s">
        <v>173</v>
      </c>
      <c r="AB1" s="5" t="s">
        <v>233</v>
      </c>
      <c r="AC1" s="2" t="s">
        <v>234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117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117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117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117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117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118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117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84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117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117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117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117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117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85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117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86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117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117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117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117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117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117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/>
      <c r="B55" s="6"/>
      <c r="C55" s="6"/>
      <c r="D55" s="6"/>
      <c r="E55" s="6">
        <v>0.15</v>
      </c>
      <c r="F55" s="6"/>
      <c r="G55" s="6"/>
      <c r="H55" s="6"/>
      <c r="I55" s="6"/>
      <c r="J55" s="4">
        <f t="shared" si="13"/>
        <v>0</v>
      </c>
      <c r="K55" s="4">
        <f t="shared" si="8"/>
        <v>0</v>
      </c>
      <c r="L55" s="4">
        <f t="shared" si="14"/>
        <v>0</v>
      </c>
      <c r="M55" s="4">
        <f>IFERROR(VLOOKUP(I55,FuelTypes!$A$1:$B$32,2,FALSE)*J55,0)</f>
        <v>0</v>
      </c>
      <c r="N55" s="4">
        <f t="shared" si="17"/>
        <v>0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 t="e">
        <f t="shared" si="6"/>
        <v>#DIV/0!</v>
      </c>
      <c r="AB55" s="3">
        <f t="shared" si="11"/>
        <v>0</v>
      </c>
      <c r="AC55" s="3">
        <f t="shared" si="7"/>
        <v>0</v>
      </c>
    </row>
    <row r="56" spans="1:29" x14ac:dyDescent="0.25">
      <c r="A56" s="6"/>
      <c r="B56" s="6"/>
      <c r="C56" s="6"/>
      <c r="D56" s="6"/>
      <c r="E56" s="6">
        <v>0.15</v>
      </c>
      <c r="F56" s="6"/>
      <c r="G56" s="6"/>
      <c r="H56" s="6"/>
      <c r="I56" s="6"/>
      <c r="J56" s="4">
        <f t="shared" si="13"/>
        <v>0</v>
      </c>
      <c r="K56" s="4">
        <f t="shared" si="8"/>
        <v>0</v>
      </c>
      <c r="L56" s="4">
        <f t="shared" si="14"/>
        <v>0</v>
      </c>
      <c r="M56" s="4">
        <f>IFERROR(VLOOKUP(I56,FuelTypes!$A$1:$B$32,2,FALSE)*J56,0)</f>
        <v>0</v>
      </c>
      <c r="N56" s="4">
        <f t="shared" si="17"/>
        <v>0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 t="e">
        <f t="shared" si="6"/>
        <v>#DIV/0!</v>
      </c>
      <c r="AB56" s="3">
        <f t="shared" si="11"/>
        <v>0</v>
      </c>
      <c r="AC56" s="3">
        <f t="shared" si="7"/>
        <v>0</v>
      </c>
    </row>
    <row r="57" spans="1:29" x14ac:dyDescent="0.25">
      <c r="A57" s="6"/>
      <c r="B57" s="6"/>
      <c r="C57" s="6"/>
      <c r="D57" s="6"/>
      <c r="E57" s="6">
        <v>0.15</v>
      </c>
      <c r="F57" s="6"/>
      <c r="G57" s="6"/>
      <c r="H57" s="6"/>
      <c r="I57" s="6"/>
      <c r="J57" s="4">
        <f t="shared" si="13"/>
        <v>0</v>
      </c>
      <c r="K57" s="4">
        <f t="shared" si="8"/>
        <v>0</v>
      </c>
      <c r="L57" s="4">
        <f t="shared" si="14"/>
        <v>0</v>
      </c>
      <c r="M57" s="4">
        <f>IFERROR(VLOOKUP(I57,FuelTypes!$A$1:$B$32,2,FALSE)*J57,0)</f>
        <v>0</v>
      </c>
      <c r="N57" s="4">
        <f t="shared" si="17"/>
        <v>0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 t="e">
        <f t="shared" si="6"/>
        <v>#DIV/0!</v>
      </c>
      <c r="AB57" s="3">
        <f t="shared" si="11"/>
        <v>0</v>
      </c>
      <c r="AC57" s="3">
        <f t="shared" si="7"/>
        <v>0</v>
      </c>
    </row>
    <row r="58" spans="1:29" x14ac:dyDescent="0.25">
      <c r="A58" s="6"/>
      <c r="B58" s="6"/>
      <c r="C58" s="6"/>
      <c r="D58" s="6"/>
      <c r="E58" s="6">
        <v>0.15</v>
      </c>
      <c r="F58" s="6"/>
      <c r="G58" s="6"/>
      <c r="H58" s="6"/>
      <c r="I58" s="6"/>
      <c r="J58" s="4">
        <f t="shared" si="13"/>
        <v>0</v>
      </c>
      <c r="K58" s="4">
        <f t="shared" si="8"/>
        <v>0</v>
      </c>
      <c r="L58" s="4">
        <f t="shared" si="14"/>
        <v>0</v>
      </c>
      <c r="M58" s="4">
        <f>IFERROR(VLOOKUP(I58,FuelTypes!$A$1:$B$32,2,FALSE)*J58,0)</f>
        <v>0</v>
      </c>
      <c r="N58" s="4">
        <f t="shared" si="17"/>
        <v>0</v>
      </c>
      <c r="O58" s="4">
        <f t="shared" si="15"/>
        <v>0</v>
      </c>
      <c r="P58" s="4" t="e">
        <f>VLOOKUP(I58, FuelTypes!$A$1:$R$12,17,FALSE)*J58</f>
        <v>#N/A</v>
      </c>
      <c r="Q58" s="4" t="e">
        <f>VLOOKUP(I58, FuelTypes!$A$1:$R$12,18,FALSE)*J58</f>
        <v>#N/A</v>
      </c>
      <c r="R58" s="4">
        <f t="shared" si="3"/>
        <v>0</v>
      </c>
      <c r="S58" s="4">
        <f t="shared" si="4"/>
        <v>0</v>
      </c>
      <c r="T58" s="4" t="e">
        <f t="shared" si="5"/>
        <v>#DIV/0!</v>
      </c>
      <c r="U58" s="4" t="e">
        <f t="shared" si="12"/>
        <v>#DIV/0!</v>
      </c>
      <c r="W58" s="3">
        <f>IFERROR(VLOOKUP(I58,FuelTypes!$A$2:$G$40,5,FALSE)*M58,0)</f>
        <v>0</v>
      </c>
      <c r="Y58" s="3">
        <f t="shared" si="10"/>
        <v>0</v>
      </c>
      <c r="Z58" s="3" t="e">
        <f t="shared" si="6"/>
        <v>#DIV/0!</v>
      </c>
      <c r="AB58" s="3">
        <f t="shared" si="11"/>
        <v>0</v>
      </c>
      <c r="AC58" s="3">
        <f t="shared" si="7"/>
        <v>0</v>
      </c>
    </row>
    <row r="59" spans="1:29" x14ac:dyDescent="0.25">
      <c r="A59" s="6" t="s">
        <v>61</v>
      </c>
      <c r="B59" s="6">
        <v>1.25</v>
      </c>
      <c r="C59" s="6">
        <v>0</v>
      </c>
      <c r="D59" s="6">
        <v>0.15</v>
      </c>
      <c r="E59" s="6">
        <v>0.15</v>
      </c>
      <c r="F59" s="6">
        <v>0</v>
      </c>
      <c r="G59" s="6">
        <v>0</v>
      </c>
      <c r="H59" s="6">
        <v>0</v>
      </c>
      <c r="I59" s="6"/>
      <c r="J59" s="4">
        <f t="shared" si="13"/>
        <v>0</v>
      </c>
      <c r="K59" s="4">
        <f t="shared" si="8"/>
        <v>0</v>
      </c>
      <c r="L59" s="4">
        <f t="shared" si="14"/>
        <v>1.25</v>
      </c>
      <c r="M59" s="4">
        <f>IFERROR(VLOOKUP(I59,FuelTypes!$A$1:$B$32,2,FALSE)*J59,0)</f>
        <v>0</v>
      </c>
      <c r="N59" s="4">
        <f t="shared" si="17"/>
        <v>1.25</v>
      </c>
      <c r="O59" s="4">
        <f t="shared" si="15"/>
        <v>0</v>
      </c>
      <c r="P59" s="4" t="e">
        <f>VLOOKUP(I59, FuelTypes!$A$1:$R$12,17,FALSE)*J59</f>
        <v>#N/A</v>
      </c>
      <c r="Q59" s="4" t="e">
        <f>VLOOKUP(I59, FuelTypes!$A$1:$R$12,18,FALSE)*J59</f>
        <v>#N/A</v>
      </c>
      <c r="R59" s="4">
        <f t="shared" si="3"/>
        <v>0</v>
      </c>
      <c r="S59" s="4">
        <f t="shared" si="4"/>
        <v>0</v>
      </c>
      <c r="T59" s="4" t="e">
        <f t="shared" si="5"/>
        <v>#DIV/0!</v>
      </c>
      <c r="U59" s="4" t="e">
        <f t="shared" si="12"/>
        <v>#DIV/0!</v>
      </c>
      <c r="W59" s="3">
        <f>IFERROR(VLOOKUP(I59,FuelTypes!$A$2:$G$40,5,FALSE)*M59,0)</f>
        <v>0</v>
      </c>
      <c r="Y59" s="3">
        <f t="shared" si="10"/>
        <v>0</v>
      </c>
      <c r="Z59" s="3">
        <f t="shared" si="6"/>
        <v>0</v>
      </c>
      <c r="AB59" s="3">
        <f t="shared" si="11"/>
        <v>0</v>
      </c>
      <c r="AC59" s="3">
        <f t="shared" si="7"/>
        <v>0</v>
      </c>
    </row>
    <row r="60" spans="1:29" x14ac:dyDescent="0.25">
      <c r="A60" s="6" t="s">
        <v>62</v>
      </c>
      <c r="B60" s="6">
        <v>0.15</v>
      </c>
      <c r="C60" s="6">
        <v>0</v>
      </c>
      <c r="D60" s="6">
        <v>0.15</v>
      </c>
      <c r="E60" s="6">
        <v>0.15</v>
      </c>
      <c r="F60" s="6">
        <v>0</v>
      </c>
      <c r="G60" s="6">
        <v>0</v>
      </c>
      <c r="H60" s="6">
        <v>0</v>
      </c>
      <c r="I60" s="6"/>
      <c r="J60" s="4">
        <f t="shared" si="13"/>
        <v>0</v>
      </c>
      <c r="K60" s="4">
        <f t="shared" si="8"/>
        <v>0</v>
      </c>
      <c r="L60" s="4">
        <f t="shared" si="14"/>
        <v>0.15</v>
      </c>
      <c r="M60" s="4">
        <f>IFERROR(VLOOKUP(I60,FuelTypes!$A$1:$B$32,2,FALSE)*J60,0)</f>
        <v>0</v>
      </c>
      <c r="N60" s="4">
        <f t="shared" si="17"/>
        <v>0.15</v>
      </c>
      <c r="O60" s="4">
        <f t="shared" si="15"/>
        <v>0</v>
      </c>
      <c r="P60" s="4" t="e">
        <f>VLOOKUP(I60, FuelTypes!$A$1:$R$12,17,FALSE)*J60</f>
        <v>#N/A</v>
      </c>
      <c r="Q60" s="4" t="e">
        <f>VLOOKUP(I60, FuelTypes!$A$1:$R$12,18,FALSE)*J60</f>
        <v>#N/A</v>
      </c>
      <c r="R60" s="4">
        <f t="shared" si="3"/>
        <v>0</v>
      </c>
      <c r="S60" s="4">
        <f t="shared" si="4"/>
        <v>0</v>
      </c>
      <c r="T60" s="4" t="e">
        <f t="shared" si="5"/>
        <v>#DIV/0!</v>
      </c>
      <c r="U60" s="4" t="e">
        <f t="shared" si="12"/>
        <v>#DIV/0!</v>
      </c>
      <c r="W60" s="3">
        <f>IFERROR(VLOOKUP(I60,FuelTypes!$A$2:$G$40,5,FALSE)*M60,0)</f>
        <v>0</v>
      </c>
      <c r="Y60" s="3">
        <f t="shared" si="10"/>
        <v>0</v>
      </c>
      <c r="Z60" s="3">
        <f t="shared" si="6"/>
        <v>0</v>
      </c>
      <c r="AB60" s="3">
        <f t="shared" si="11"/>
        <v>0</v>
      </c>
      <c r="AC60" s="3">
        <f t="shared" si="7"/>
        <v>0</v>
      </c>
    </row>
    <row r="61" spans="1:29" x14ac:dyDescent="0.25">
      <c r="A61" s="6" t="s">
        <v>63</v>
      </c>
      <c r="B61" s="6">
        <v>0.05</v>
      </c>
      <c r="C61" s="6">
        <v>0</v>
      </c>
      <c r="D61" s="6">
        <v>0.15</v>
      </c>
      <c r="E61" s="6">
        <v>0.15</v>
      </c>
      <c r="F61" s="6">
        <v>0</v>
      </c>
      <c r="G61" s="6">
        <v>0</v>
      </c>
      <c r="H61" s="6">
        <v>0</v>
      </c>
      <c r="I61" s="6"/>
      <c r="J61" s="4">
        <f t="shared" si="13"/>
        <v>0</v>
      </c>
      <c r="K61" s="4">
        <f t="shared" si="8"/>
        <v>0</v>
      </c>
      <c r="L61" s="4">
        <f t="shared" si="14"/>
        <v>0.05</v>
      </c>
      <c r="M61" s="4">
        <f>IFERROR(VLOOKUP(I61,FuelTypes!$A$1:$B$32,2,FALSE)*J61,0)</f>
        <v>0</v>
      </c>
      <c r="N61" s="4">
        <f t="shared" si="17"/>
        <v>0.05</v>
      </c>
      <c r="O61" s="4">
        <f t="shared" si="15"/>
        <v>0</v>
      </c>
      <c r="P61" s="4" t="e">
        <f>VLOOKUP(I61, FuelTypes!$A$1:$R$12,17,FALSE)*J61</f>
        <v>#N/A</v>
      </c>
      <c r="Q61" s="4" t="e">
        <f>VLOOKUP(I61, FuelTypes!$A$1:$R$12,18,FALSE)*J61</f>
        <v>#N/A</v>
      </c>
      <c r="R61" s="4">
        <f t="shared" si="3"/>
        <v>0</v>
      </c>
      <c r="S61" s="4">
        <f t="shared" si="4"/>
        <v>0</v>
      </c>
      <c r="T61" s="4" t="e">
        <f t="shared" si="5"/>
        <v>#DIV/0!</v>
      </c>
      <c r="U61" s="4" t="e">
        <f t="shared" si="12"/>
        <v>#DIV/0!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</v>
      </c>
      <c r="AC61" s="3">
        <f t="shared" si="7"/>
        <v>0</v>
      </c>
    </row>
    <row r="62" spans="1:29" x14ac:dyDescent="0.25">
      <c r="A62" s="6" t="s">
        <v>64</v>
      </c>
      <c r="B62" s="6">
        <v>6</v>
      </c>
      <c r="C62" s="6">
        <v>0</v>
      </c>
      <c r="D62" s="6">
        <v>0.15</v>
      </c>
      <c r="E62" s="6">
        <v>0.15</v>
      </c>
      <c r="F62" s="6">
        <v>0</v>
      </c>
      <c r="G62" s="6">
        <v>0</v>
      </c>
      <c r="H62" s="6">
        <v>0</v>
      </c>
      <c r="I62" s="6"/>
      <c r="J62" s="4">
        <f t="shared" si="13"/>
        <v>0</v>
      </c>
      <c r="K62" s="4">
        <f t="shared" si="8"/>
        <v>0</v>
      </c>
      <c r="L62" s="4">
        <f t="shared" si="14"/>
        <v>6</v>
      </c>
      <c r="M62" s="4">
        <f>IFERROR(VLOOKUP(I62,FuelTypes!$A$1:$B$32,2,FALSE)*J62,0)</f>
        <v>0</v>
      </c>
      <c r="N62" s="4">
        <f t="shared" si="17"/>
        <v>6</v>
      </c>
      <c r="O62" s="4">
        <f t="shared" si="15"/>
        <v>0</v>
      </c>
      <c r="P62" s="4" t="e">
        <f>VLOOKUP(I62, FuelTypes!$A$1:$R$12,17,FALSE)*J62</f>
        <v>#N/A</v>
      </c>
      <c r="Q62" s="4" t="e">
        <f>VLOOKUP(I62, FuelTypes!$A$1:$R$12,18,FALSE)*J62</f>
        <v>#N/A</v>
      </c>
      <c r="R62" s="4">
        <f t="shared" si="3"/>
        <v>0</v>
      </c>
      <c r="S62" s="4">
        <f t="shared" si="4"/>
        <v>0</v>
      </c>
      <c r="T62" s="4" t="e">
        <f t="shared" si="5"/>
        <v>#DIV/0!</v>
      </c>
      <c r="U62" s="4" t="e">
        <f t="shared" si="12"/>
        <v>#DIV/0!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</v>
      </c>
      <c r="AC62" s="3">
        <f t="shared" si="7"/>
        <v>0</v>
      </c>
    </row>
    <row r="63" spans="1:29" x14ac:dyDescent="0.25">
      <c r="A63" s="6" t="s">
        <v>65</v>
      </c>
      <c r="B63" s="6">
        <v>6</v>
      </c>
      <c r="C63" s="6">
        <v>7</v>
      </c>
      <c r="D63" s="6">
        <v>0</v>
      </c>
      <c r="E63" s="6">
        <v>0.15</v>
      </c>
      <c r="F63" s="6">
        <v>313</v>
      </c>
      <c r="G63" s="6">
        <v>11</v>
      </c>
      <c r="H63" s="6">
        <v>3</v>
      </c>
      <c r="I63" s="6" t="s">
        <v>118</v>
      </c>
      <c r="J63" s="4">
        <f t="shared" si="13"/>
        <v>7</v>
      </c>
      <c r="K63" s="4">
        <f t="shared" si="8"/>
        <v>0.84000000000000008</v>
      </c>
      <c r="L63" s="4">
        <f t="shared" si="14"/>
        <v>6.84</v>
      </c>
      <c r="M63" s="4">
        <f>IFERROR(VLOOKUP(I63,FuelTypes!$A$1:$B$32,2,FALSE)*J63,0)</f>
        <v>5.6000000000000005</v>
      </c>
      <c r="N63" s="4">
        <f t="shared" si="17"/>
        <v>12.440000000000001</v>
      </c>
      <c r="O63" s="4">
        <f t="shared" si="15"/>
        <v>0.45016077170418006</v>
      </c>
      <c r="P63" s="4">
        <f>VLOOKUP(I63, FuelTypes!$A$1:$R$12,17,FALSE)*J63</f>
        <v>1400</v>
      </c>
      <c r="Q63" s="4">
        <f>VLOOKUP(I63, FuelTypes!$A$1:$R$12,18,FALSE)*J63</f>
        <v>0</v>
      </c>
      <c r="R63" s="4">
        <f t="shared" si="3"/>
        <v>8.8424437299035374E-2</v>
      </c>
      <c r="S63" s="4">
        <f t="shared" si="4"/>
        <v>1.8654545454545453</v>
      </c>
      <c r="T63" s="4">
        <f t="shared" si="5"/>
        <v>3.5824434218196858E-3</v>
      </c>
      <c r="U63" s="4">
        <f t="shared" si="12"/>
        <v>1563.1789090909092</v>
      </c>
      <c r="V63" s="2">
        <v>10</v>
      </c>
      <c r="W63" s="3">
        <f>IFERROR(VLOOKUP(I63,FuelTypes!$A$2:$G$40,5,FALSE)*M63,0)</f>
        <v>1344.0000000000002</v>
      </c>
      <c r="Y63" s="3">
        <f t="shared" si="10"/>
        <v>1344.0000000000002</v>
      </c>
      <c r="Z63" s="3">
        <f t="shared" si="6"/>
        <v>0</v>
      </c>
      <c r="AB63" s="3">
        <f t="shared" si="11"/>
        <v>0.86956521739130432</v>
      </c>
      <c r="AC63" s="3">
        <f t="shared" si="7"/>
        <v>0.45016077170418006</v>
      </c>
    </row>
    <row r="64" spans="1:29" x14ac:dyDescent="0.25">
      <c r="A64" s="6" t="s">
        <v>66</v>
      </c>
      <c r="B64" s="6">
        <v>5</v>
      </c>
      <c r="C64" s="6">
        <v>37</v>
      </c>
      <c r="D64" s="6">
        <v>0.15</v>
      </c>
      <c r="E64" s="6">
        <v>0.15</v>
      </c>
      <c r="F64" s="6">
        <v>345</v>
      </c>
      <c r="G64" s="6">
        <v>67.5</v>
      </c>
      <c r="H64" s="6">
        <v>11</v>
      </c>
      <c r="I64" s="6" t="s">
        <v>117</v>
      </c>
      <c r="J64" s="4">
        <f t="shared" si="13"/>
        <v>31.45</v>
      </c>
      <c r="K64" s="4">
        <f t="shared" si="8"/>
        <v>4.7174999999999994</v>
      </c>
      <c r="L64" s="4">
        <f t="shared" si="14"/>
        <v>9.7174999999999994</v>
      </c>
      <c r="M64" s="4">
        <f>IFERROR(VLOOKUP(I64,FuelTypes!$A$1:$B$32,2,FALSE)*J64,0)</f>
        <v>31.45</v>
      </c>
      <c r="N64" s="4">
        <f t="shared" si="17"/>
        <v>41.167499999999997</v>
      </c>
      <c r="O64" s="4">
        <f t="shared" si="15"/>
        <v>0.76395214671767786</v>
      </c>
      <c r="P64" s="4">
        <f>VLOOKUP(I64, FuelTypes!$A$1:$R$12,17,FALSE)*J64</f>
        <v>2830.5</v>
      </c>
      <c r="Q64" s="4">
        <f>VLOOKUP(I64, FuelTypes!$A$1:$R$12,18,FALSE)*J64</f>
        <v>3459.5</v>
      </c>
      <c r="R64" s="4">
        <f t="shared" si="3"/>
        <v>0.16396429222080525</v>
      </c>
      <c r="S64" s="4">
        <f t="shared" si="4"/>
        <v>1.5835925925925927</v>
      </c>
      <c r="T64" s="4">
        <f t="shared" si="5"/>
        <v>1.994415636218588E-2</v>
      </c>
      <c r="U64" s="4">
        <f t="shared" si="12"/>
        <v>1576.903</v>
      </c>
      <c r="V64" s="2">
        <v>37</v>
      </c>
      <c r="W64" s="3">
        <f>IFERROR(VLOOKUP(I64,FuelTypes!$A$2:$G$40,5,FALSE)*M64,0)</f>
        <v>1443.5549999999998</v>
      </c>
      <c r="Y64" s="3">
        <f t="shared" si="10"/>
        <v>1443.5549999999998</v>
      </c>
      <c r="Z64" s="3">
        <f t="shared" si="6"/>
        <v>0</v>
      </c>
      <c r="AB64" s="3">
        <f t="shared" si="11"/>
        <v>0.86956521739130443</v>
      </c>
      <c r="AC64" s="3">
        <f t="shared" si="7"/>
        <v>0.76395214671767786</v>
      </c>
    </row>
    <row r="65" spans="1:29" x14ac:dyDescent="0.25">
      <c r="A65" s="6" t="s">
        <v>67</v>
      </c>
      <c r="B65" s="6">
        <v>4</v>
      </c>
      <c r="C65" s="6">
        <v>102</v>
      </c>
      <c r="D65" s="6">
        <v>0.15</v>
      </c>
      <c r="E65" s="6">
        <v>0.15</v>
      </c>
      <c r="F65" s="6">
        <v>345</v>
      </c>
      <c r="G65" s="6">
        <v>270</v>
      </c>
      <c r="H65" s="6">
        <v>25</v>
      </c>
      <c r="I65" s="6" t="s">
        <v>117</v>
      </c>
      <c r="J65" s="4">
        <f t="shared" si="13"/>
        <v>86.7</v>
      </c>
      <c r="K65" s="4">
        <f t="shared" si="8"/>
        <v>13.005000000000001</v>
      </c>
      <c r="L65" s="4">
        <f t="shared" si="14"/>
        <v>17.005000000000003</v>
      </c>
      <c r="M65" s="4">
        <f>IFERROR(VLOOKUP(I65,FuelTypes!$A$1:$B$32,2,FALSE)*J65,0)</f>
        <v>86.7</v>
      </c>
      <c r="N65" s="4">
        <f t="shared" si="17"/>
        <v>103.70500000000001</v>
      </c>
      <c r="O65" s="4">
        <f t="shared" si="15"/>
        <v>0.83602526396991461</v>
      </c>
      <c r="P65" s="4">
        <f>VLOOKUP(I65, FuelTypes!$A$1:$R$12,17,FALSE)*J65</f>
        <v>7803</v>
      </c>
      <c r="Q65" s="4">
        <f>VLOOKUP(I65, FuelTypes!$A$1:$R$12,18,FALSE)*J65</f>
        <v>9537</v>
      </c>
      <c r="R65" s="4">
        <f t="shared" si="3"/>
        <v>0.26035388843353741</v>
      </c>
      <c r="S65" s="4">
        <f t="shared" si="4"/>
        <v>1.5745370370370373</v>
      </c>
      <c r="T65" s="4">
        <f t="shared" si="5"/>
        <v>7.9776625448743518E-2</v>
      </c>
      <c r="U65" s="4">
        <f t="shared" si="12"/>
        <v>1086.7845</v>
      </c>
      <c r="V65" s="2">
        <v>102</v>
      </c>
      <c r="W65" s="3">
        <f>IFERROR(VLOOKUP(I65,FuelTypes!$A$2:$G$40,5,FALSE)*M65,0)</f>
        <v>3979.53</v>
      </c>
      <c r="Y65" s="3">
        <f t="shared" si="10"/>
        <v>3979.53</v>
      </c>
      <c r="Z65" s="3">
        <f t="shared" si="6"/>
        <v>0</v>
      </c>
      <c r="AB65" s="3">
        <f t="shared" si="11"/>
        <v>0.86956521739130443</v>
      </c>
      <c r="AC65" s="3">
        <f t="shared" si="7"/>
        <v>0.83602526396991461</v>
      </c>
    </row>
    <row r="66" spans="1:29" x14ac:dyDescent="0.25">
      <c r="A66" s="6" t="s">
        <v>137</v>
      </c>
      <c r="B66" s="6">
        <f>6.5*2+1.5</f>
        <v>14.5</v>
      </c>
      <c r="C66" s="6">
        <v>0</v>
      </c>
      <c r="D66" s="6">
        <v>0</v>
      </c>
      <c r="E66" s="6">
        <v>0.15</v>
      </c>
      <c r="F66" s="6">
        <v>325</v>
      </c>
      <c r="G66" s="6">
        <v>3600</v>
      </c>
      <c r="H66" s="6">
        <v>450</v>
      </c>
      <c r="I66" s="6"/>
      <c r="J66" s="4">
        <f t="shared" ref="J66:J97" si="18">C66 - (D66*C66)</f>
        <v>0</v>
      </c>
      <c r="K66" s="4">
        <f t="shared" si="8"/>
        <v>0</v>
      </c>
      <c r="L66" s="4">
        <f t="shared" ref="L66:L97" si="19">K66+B66</f>
        <v>14.5</v>
      </c>
      <c r="M66" s="4">
        <f>IFERROR(VLOOKUP(I66,FuelTypes!$A$1:$B$32,2,FALSE)*J66,0)</f>
        <v>0</v>
      </c>
      <c r="N66" s="4">
        <f t="shared" si="17"/>
        <v>14.5</v>
      </c>
      <c r="O66" s="4">
        <f t="shared" ref="O66:O97" si="20">IF(M66&gt;0, M66/N66,0)</f>
        <v>0</v>
      </c>
      <c r="P66" s="4" t="e">
        <f>VLOOKUP(I66, FuelTypes!$A$1:$R$12,17,FALSE)*J66</f>
        <v>#N/A</v>
      </c>
      <c r="Q66" s="4" t="e">
        <f>VLOOKUP(I66, FuelTypes!$A$1:$R$12,18,FALSE)*J66</f>
        <v>#N/A</v>
      </c>
      <c r="R66" s="4">
        <f t="shared" ref="R66:R129" si="21">IF(L66&gt;0, (G66*0.1)/N66,0)</f>
        <v>24.827586206896552</v>
      </c>
      <c r="S66" s="4">
        <f t="shared" ref="S66:S129" si="22">IFERROR(H66/G66*L66,0)</f>
        <v>1.8125</v>
      </c>
      <c r="T66" s="4">
        <f t="shared" ref="T66:T129" si="23">G66 / (9.81 * F66)</f>
        <v>1.1291460832745237</v>
      </c>
      <c r="U66" s="4">
        <f t="shared" si="12"/>
        <v>0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4">X66/L66</f>
        <v>1379.3103448275863</v>
      </c>
      <c r="AB66" s="3">
        <f t="shared" si="11"/>
        <v>0</v>
      </c>
      <c r="AC66" s="3">
        <f t="shared" ref="AC66:AC129" si="25">IFERROR(M66/N66, 0)</f>
        <v>0</v>
      </c>
    </row>
    <row r="67" spans="1:29" x14ac:dyDescent="0.25">
      <c r="A67" s="6" t="s">
        <v>113</v>
      </c>
      <c r="B67" s="6">
        <f>7*3+2</f>
        <v>23</v>
      </c>
      <c r="C67" s="6">
        <v>0</v>
      </c>
      <c r="D67" s="6">
        <v>0</v>
      </c>
      <c r="E67" s="6">
        <v>0.15</v>
      </c>
      <c r="F67" s="6">
        <v>320</v>
      </c>
      <c r="G67" s="6">
        <v>5700</v>
      </c>
      <c r="H67" s="6">
        <v>450</v>
      </c>
      <c r="I67" s="6"/>
      <c r="J67" s="4">
        <f t="shared" si="18"/>
        <v>0</v>
      </c>
      <c r="K67" s="4">
        <f t="shared" ref="K67:K130" si="26">E67*M67</f>
        <v>0</v>
      </c>
      <c r="L67" s="4">
        <f t="shared" si="19"/>
        <v>23</v>
      </c>
      <c r="M67" s="4">
        <f>IFERROR(VLOOKUP(I67,FuelTypes!$A$1:$B$32,2,FALSE)*J67,0)</f>
        <v>0</v>
      </c>
      <c r="N67" s="4">
        <f t="shared" si="17"/>
        <v>23</v>
      </c>
      <c r="O67" s="4">
        <f t="shared" si="20"/>
        <v>0</v>
      </c>
      <c r="P67" s="4" t="e">
        <f>VLOOKUP(I67, FuelTypes!$A$1:$R$12,17,FALSE)*J67</f>
        <v>#N/A</v>
      </c>
      <c r="Q67" s="4" t="e">
        <f>VLOOKUP(I67, FuelTypes!$A$1:$R$12,18,FALSE)*J67</f>
        <v>#N/A</v>
      </c>
      <c r="R67" s="4">
        <f t="shared" si="21"/>
        <v>24.782608695652176</v>
      </c>
      <c r="S67" s="4">
        <f t="shared" si="22"/>
        <v>1.8157894736842104</v>
      </c>
      <c r="T67" s="4">
        <f t="shared" si="23"/>
        <v>1.8157492354740059</v>
      </c>
      <c r="U67" s="4">
        <f t="shared" si="12"/>
        <v>0</v>
      </c>
      <c r="V67" s="2">
        <v>170</v>
      </c>
      <c r="W67" s="3">
        <f>IFERROR(VLOOKUP(I67,FuelTypes!$A$2:$G$40,5,FALSE)*M67,0)</f>
        <v>0</v>
      </c>
      <c r="X67" s="2">
        <v>30000</v>
      </c>
      <c r="Y67" s="3">
        <f t="shared" ref="Y67:Y130" si="27">X67+W67</f>
        <v>30000</v>
      </c>
      <c r="Z67" s="3">
        <f t="shared" si="24"/>
        <v>1304.3478260869565</v>
      </c>
      <c r="AB67" s="3">
        <f t="shared" ref="AB67:AB130" si="28">IFERROR(M67/(M67+K67), 0)</f>
        <v>0</v>
      </c>
      <c r="AC67" s="3">
        <f t="shared" si="25"/>
        <v>0</v>
      </c>
    </row>
    <row r="68" spans="1:29" x14ac:dyDescent="0.25">
      <c r="A68" s="6" t="s">
        <v>114</v>
      </c>
      <c r="B68" s="6">
        <f>7.5*4+2.5</f>
        <v>32.5</v>
      </c>
      <c r="C68" s="6">
        <v>0</v>
      </c>
      <c r="D68" s="6">
        <v>0</v>
      </c>
      <c r="E68" s="6">
        <v>0.15</v>
      </c>
      <c r="F68" s="6">
        <v>315</v>
      </c>
      <c r="G68" s="6">
        <v>8000</v>
      </c>
      <c r="H68" s="6">
        <v>450</v>
      </c>
      <c r="I68" s="6"/>
      <c r="J68" s="4">
        <f t="shared" si="18"/>
        <v>0</v>
      </c>
      <c r="K68" s="4">
        <f t="shared" si="26"/>
        <v>0</v>
      </c>
      <c r="L68" s="4">
        <f t="shared" si="19"/>
        <v>32.5</v>
      </c>
      <c r="M68" s="4">
        <f>IFERROR(VLOOKUP(I68,FuelTypes!$A$1:$B$32,2,FALSE)*J68,0)</f>
        <v>0</v>
      </c>
      <c r="N68" s="4">
        <f t="shared" si="17"/>
        <v>32.5</v>
      </c>
      <c r="O68" s="4">
        <f t="shared" si="20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1"/>
        <v>24.615384615384617</v>
      </c>
      <c r="S68" s="4">
        <f t="shared" si="22"/>
        <v>1.828125</v>
      </c>
      <c r="T68" s="4">
        <f t="shared" si="23"/>
        <v>2.5888710904001422</v>
      </c>
      <c r="U68" s="4">
        <f t="shared" ref="U68:U131" si="29">M68/T68</f>
        <v>0</v>
      </c>
      <c r="W68" s="3">
        <f>IFERROR(VLOOKUP(I68,FuelTypes!$A$2:$G$40,5,FALSE)*M68,0)</f>
        <v>0</v>
      </c>
      <c r="X68" s="2">
        <v>40000</v>
      </c>
      <c r="Y68" s="3">
        <f t="shared" si="27"/>
        <v>40000</v>
      </c>
      <c r="Z68" s="3">
        <f t="shared" si="24"/>
        <v>1230.7692307692307</v>
      </c>
      <c r="AB68" s="3">
        <f t="shared" si="28"/>
        <v>0</v>
      </c>
      <c r="AC68" s="3">
        <f t="shared" si="25"/>
        <v>0</v>
      </c>
    </row>
    <row r="69" spans="1:29" x14ac:dyDescent="0.25">
      <c r="A69" s="6" t="s">
        <v>115</v>
      </c>
      <c r="B69" s="6">
        <f>(8*5)+3</f>
        <v>43</v>
      </c>
      <c r="C69" s="6">
        <v>0</v>
      </c>
      <c r="D69" s="6">
        <v>0</v>
      </c>
      <c r="E69" s="6">
        <v>0.15</v>
      </c>
      <c r="F69" s="6">
        <v>310</v>
      </c>
      <c r="G69" s="6">
        <v>12000</v>
      </c>
      <c r="H69" s="6">
        <v>450</v>
      </c>
      <c r="I69" s="6"/>
      <c r="J69" s="4">
        <f t="shared" si="18"/>
        <v>0</v>
      </c>
      <c r="K69" s="4">
        <f t="shared" si="26"/>
        <v>0</v>
      </c>
      <c r="L69" s="4">
        <f t="shared" si="19"/>
        <v>43</v>
      </c>
      <c r="M69" s="4">
        <f>IFERROR(VLOOKUP(I69,FuelTypes!$A$1:$B$32,2,FALSE)*J69,0)</f>
        <v>0</v>
      </c>
      <c r="N69" s="4">
        <f t="shared" si="17"/>
        <v>43</v>
      </c>
      <c r="O69" s="4">
        <f t="shared" si="20"/>
        <v>0</v>
      </c>
      <c r="P69" s="4" t="e">
        <f>VLOOKUP(I69, FuelTypes!$A$1:$R$12,17,FALSE)*J69</f>
        <v>#N/A</v>
      </c>
      <c r="Q69" s="4" t="e">
        <f>VLOOKUP(I69, FuelTypes!$A$1:$R$12,18,FALSE)*J69</f>
        <v>#N/A</v>
      </c>
      <c r="R69" s="4">
        <f t="shared" si="21"/>
        <v>27.906976744186046</v>
      </c>
      <c r="S69" s="4">
        <f t="shared" si="22"/>
        <v>1.6125</v>
      </c>
      <c r="T69" s="4">
        <f t="shared" si="23"/>
        <v>3.9459406135937649</v>
      </c>
      <c r="U69" s="4">
        <f t="shared" si="29"/>
        <v>0</v>
      </c>
      <c r="W69" s="3">
        <f>IFERROR(VLOOKUP(I69,FuelTypes!$A$2:$G$40,5,FALSE)*M69,0)</f>
        <v>0</v>
      </c>
      <c r="X69" s="2">
        <v>50000</v>
      </c>
      <c r="Y69" s="3">
        <f t="shared" si="27"/>
        <v>50000</v>
      </c>
      <c r="Z69" s="3">
        <f t="shared" si="24"/>
        <v>1162.7906976744187</v>
      </c>
      <c r="AB69" s="3">
        <f t="shared" si="28"/>
        <v>0</v>
      </c>
      <c r="AC69" s="3">
        <f t="shared" si="25"/>
        <v>0</v>
      </c>
    </row>
    <row r="70" spans="1:29" x14ac:dyDescent="0.25">
      <c r="A70" s="6" t="s">
        <v>153</v>
      </c>
      <c r="B70" s="6">
        <v>0</v>
      </c>
      <c r="C70" s="6">
        <f>PI()*1.25*1.25*5.8*2</f>
        <v>56.941366846314999</v>
      </c>
      <c r="D70" s="6">
        <v>0.2</v>
      </c>
      <c r="E70" s="6">
        <v>0.15</v>
      </c>
      <c r="F70" s="6">
        <v>220</v>
      </c>
      <c r="G70" s="6">
        <v>4900</v>
      </c>
      <c r="H70" s="6">
        <v>20</v>
      </c>
      <c r="I70" s="6" t="s">
        <v>119</v>
      </c>
      <c r="J70" s="4">
        <f t="shared" si="18"/>
        <v>45.553093477052002</v>
      </c>
      <c r="K70" s="4">
        <f t="shared" si="26"/>
        <v>10.249446032336699</v>
      </c>
      <c r="L70" s="4">
        <f t="shared" si="19"/>
        <v>10.249446032336699</v>
      </c>
      <c r="M70" s="4">
        <f>IFERROR(VLOOKUP(I70,FuelTypes!$A$1:$B$32,2,FALSE)*J70,0)</f>
        <v>68.329640215577996</v>
      </c>
      <c r="N70" s="4">
        <f t="shared" si="17"/>
        <v>78.579086247914688</v>
      </c>
      <c r="O70" s="4">
        <f t="shared" si="20"/>
        <v>0.86956521739130443</v>
      </c>
      <c r="P70" s="4">
        <f>VLOOKUP(I70, FuelTypes!$A$1:$R$12,17,FALSE)*J70</f>
        <v>9110.6186954103996</v>
      </c>
      <c r="Q70" s="4">
        <f>VLOOKUP(I70, FuelTypes!$A$1:$R$12,18,FALSE)*J70</f>
        <v>0</v>
      </c>
      <c r="R70" s="4">
        <f t="shared" si="21"/>
        <v>6.2357558912566704</v>
      </c>
      <c r="S70" s="4">
        <f t="shared" si="22"/>
        <v>4.1834473601374288E-2</v>
      </c>
      <c r="T70" s="4">
        <f t="shared" si="23"/>
        <v>2.2704105272912609</v>
      </c>
      <c r="U70" s="4">
        <f t="shared" si="29"/>
        <v>30.095720308828664</v>
      </c>
      <c r="W70" s="3">
        <f>IFERROR(VLOOKUP(I70,FuelTypes!$A$2:$G$40,5,FALSE)*M70,0)</f>
        <v>8199.5568258693602</v>
      </c>
      <c r="X70" s="2">
        <v>10000</v>
      </c>
      <c r="Y70" s="3">
        <f t="shared" si="27"/>
        <v>18199.55682586936</v>
      </c>
      <c r="Z70" s="3">
        <f t="shared" si="24"/>
        <v>975.66248638709794</v>
      </c>
      <c r="AB70" s="3">
        <f t="shared" si="28"/>
        <v>0.86956521739130443</v>
      </c>
      <c r="AC70" s="3">
        <f t="shared" si="25"/>
        <v>0.86956521739130443</v>
      </c>
    </row>
    <row r="71" spans="1:29" x14ac:dyDescent="0.25">
      <c r="A71" s="6" t="s">
        <v>138</v>
      </c>
      <c r="B71" s="6">
        <v>0</v>
      </c>
      <c r="C71" s="6">
        <f>PI()*1.25*1.25*5.8*3</f>
        <v>85.412050269472502</v>
      </c>
      <c r="D71" s="6">
        <v>0.2</v>
      </c>
      <c r="E71" s="6">
        <v>0.15</v>
      </c>
      <c r="F71" s="6">
        <v>220</v>
      </c>
      <c r="G71" s="6">
        <f>G70*1.5</f>
        <v>7350</v>
      </c>
      <c r="H71" s="6">
        <v>20</v>
      </c>
      <c r="I71" s="6" t="s">
        <v>119</v>
      </c>
      <c r="J71" s="4">
        <f t="shared" si="18"/>
        <v>68.329640215577996</v>
      </c>
      <c r="K71" s="4">
        <f t="shared" si="26"/>
        <v>15.374169048505049</v>
      </c>
      <c r="L71" s="4">
        <f t="shared" si="19"/>
        <v>15.374169048505049</v>
      </c>
      <c r="M71" s="4">
        <f>IFERROR(VLOOKUP(I71,FuelTypes!$A$1:$B$32,2,FALSE)*J71,0)</f>
        <v>102.49446032336699</v>
      </c>
      <c r="N71" s="4">
        <f t="shared" si="17"/>
        <v>117.86862937187205</v>
      </c>
      <c r="O71" s="4">
        <f t="shared" si="20"/>
        <v>0.86956521739130432</v>
      </c>
      <c r="P71" s="4">
        <f>VLOOKUP(I71, FuelTypes!$A$1:$R$12,17,FALSE)*J71</f>
        <v>13665.928043115598</v>
      </c>
      <c r="Q71" s="4">
        <f>VLOOKUP(I71, FuelTypes!$A$1:$R$12,18,FALSE)*J71</f>
        <v>0</v>
      </c>
      <c r="R71" s="4">
        <f t="shared" si="21"/>
        <v>6.2357558912566695</v>
      </c>
      <c r="S71" s="4">
        <f t="shared" si="22"/>
        <v>4.1834473601374281E-2</v>
      </c>
      <c r="T71" s="4">
        <f t="shared" si="23"/>
        <v>3.4056157909368916</v>
      </c>
      <c r="U71" s="4">
        <f t="shared" si="29"/>
        <v>30.09572030882866</v>
      </c>
      <c r="W71" s="3">
        <f>IFERROR(VLOOKUP(I71,FuelTypes!$A$2:$G$40,5,FALSE)*M71,0)</f>
        <v>12299.335238804038</v>
      </c>
      <c r="X71" s="2">
        <v>15000</v>
      </c>
      <c r="Y71" s="3">
        <f t="shared" si="27"/>
        <v>27299.335238804037</v>
      </c>
      <c r="Z71" s="3">
        <f t="shared" si="24"/>
        <v>975.66248638709794</v>
      </c>
      <c r="AB71" s="3">
        <f t="shared" si="28"/>
        <v>0.86956521739130432</v>
      </c>
      <c r="AC71" s="3">
        <f t="shared" si="25"/>
        <v>0.86956521739130432</v>
      </c>
    </row>
    <row r="72" spans="1:29" x14ac:dyDescent="0.25">
      <c r="A72" s="6" t="s">
        <v>139</v>
      </c>
      <c r="B72" s="6">
        <v>0</v>
      </c>
      <c r="C72" s="6">
        <f>PI()*1.25*1.25*5.8*4</f>
        <v>113.88273369263</v>
      </c>
      <c r="D72" s="6">
        <v>0.2</v>
      </c>
      <c r="E72" s="6">
        <v>0.15</v>
      </c>
      <c r="F72" s="6">
        <v>220</v>
      </c>
      <c r="G72" s="6">
        <f>G70*2</f>
        <v>9800</v>
      </c>
      <c r="H72" s="6">
        <v>20</v>
      </c>
      <c r="I72" s="6" t="s">
        <v>119</v>
      </c>
      <c r="J72" s="4">
        <f t="shared" si="18"/>
        <v>91.106186954104004</v>
      </c>
      <c r="K72" s="4">
        <f t="shared" si="26"/>
        <v>20.498892064673399</v>
      </c>
      <c r="L72" s="4">
        <f t="shared" si="19"/>
        <v>20.498892064673399</v>
      </c>
      <c r="M72" s="4">
        <f>IFERROR(VLOOKUP(I72,FuelTypes!$A$1:$B$32,2,FALSE)*J72,0)</f>
        <v>136.65928043115599</v>
      </c>
      <c r="N72" s="4">
        <f t="shared" si="17"/>
        <v>157.15817249582938</v>
      </c>
      <c r="O72" s="4">
        <f t="shared" si="20"/>
        <v>0.86956521739130443</v>
      </c>
      <c r="P72" s="4">
        <f>VLOOKUP(I72, FuelTypes!$A$1:$R$12,17,FALSE)*J72</f>
        <v>18221.237390820799</v>
      </c>
      <c r="Q72" s="4">
        <f>VLOOKUP(I72, FuelTypes!$A$1:$R$12,18,FALSE)*J72</f>
        <v>0</v>
      </c>
      <c r="R72" s="4">
        <f t="shared" si="21"/>
        <v>6.2357558912566704</v>
      </c>
      <c r="S72" s="4">
        <f t="shared" si="22"/>
        <v>4.1834473601374288E-2</v>
      </c>
      <c r="T72" s="4">
        <f t="shared" si="23"/>
        <v>4.5408210545825218</v>
      </c>
      <c r="U72" s="4">
        <f t="shared" si="29"/>
        <v>30.095720308828664</v>
      </c>
      <c r="W72" s="3">
        <f>IFERROR(VLOOKUP(I72,FuelTypes!$A$2:$G$40,5,FALSE)*M72,0)</f>
        <v>16399.11365173872</v>
      </c>
      <c r="X72" s="2">
        <v>20000</v>
      </c>
      <c r="Y72" s="3">
        <f t="shared" si="27"/>
        <v>36399.11365173872</v>
      </c>
      <c r="Z72" s="3">
        <f t="shared" si="24"/>
        <v>975.66248638709794</v>
      </c>
      <c r="AB72" s="3">
        <f t="shared" si="28"/>
        <v>0.86956521739130443</v>
      </c>
      <c r="AC72" s="3">
        <f t="shared" si="25"/>
        <v>0.86956521739130443</v>
      </c>
    </row>
    <row r="73" spans="1:29" x14ac:dyDescent="0.25">
      <c r="A73" s="6" t="s">
        <v>140</v>
      </c>
      <c r="B73" s="6">
        <v>0</v>
      </c>
      <c r="C73" s="6">
        <f>PI()*(1.25*1.25)*(5.8*5)</f>
        <v>142.35341711578749</v>
      </c>
      <c r="D73" s="6">
        <v>0.2</v>
      </c>
      <c r="E73" s="6">
        <v>0.15</v>
      </c>
      <c r="F73" s="6">
        <v>220</v>
      </c>
      <c r="G73" s="6">
        <f>G70*2.5</f>
        <v>12250</v>
      </c>
      <c r="H73" s="6">
        <v>20</v>
      </c>
      <c r="I73" s="6" t="s">
        <v>119</v>
      </c>
      <c r="J73" s="4">
        <f t="shared" si="18"/>
        <v>113.88273369263</v>
      </c>
      <c r="K73" s="4">
        <f t="shared" si="26"/>
        <v>25.623615080841748</v>
      </c>
      <c r="L73" s="4">
        <f t="shared" si="19"/>
        <v>25.623615080841748</v>
      </c>
      <c r="M73" s="4">
        <f>IFERROR(VLOOKUP(I73,FuelTypes!$A$1:$B$32,2,FALSE)*J73,0)</f>
        <v>170.824100538945</v>
      </c>
      <c r="N73" s="4">
        <f t="shared" si="17"/>
        <v>196.44771561978675</v>
      </c>
      <c r="O73" s="4">
        <f t="shared" si="20"/>
        <v>0.86956521739130432</v>
      </c>
      <c r="P73" s="4">
        <f>VLOOKUP(I73, FuelTypes!$A$1:$R$12,17,FALSE)*J73</f>
        <v>22776.546738525998</v>
      </c>
      <c r="Q73" s="4">
        <f>VLOOKUP(I73, FuelTypes!$A$1:$R$12,18,FALSE)*J73</f>
        <v>0</v>
      </c>
      <c r="R73" s="4">
        <f t="shared" si="21"/>
        <v>6.2357558912566695</v>
      </c>
      <c r="S73" s="4">
        <f t="shared" si="22"/>
        <v>4.1834473601374288E-2</v>
      </c>
      <c r="T73" s="4">
        <f t="shared" si="23"/>
        <v>5.6760263182281525</v>
      </c>
      <c r="U73" s="4">
        <f t="shared" si="29"/>
        <v>30.095720308828664</v>
      </c>
      <c r="W73" s="3">
        <f>IFERROR(VLOOKUP(I73,FuelTypes!$A$2:$G$40,5,FALSE)*M73,0)</f>
        <v>20498.8920646734</v>
      </c>
      <c r="X73" s="2">
        <v>25000</v>
      </c>
      <c r="Y73" s="3">
        <f t="shared" si="27"/>
        <v>45498.892064673404</v>
      </c>
      <c r="Z73" s="3">
        <f t="shared" si="24"/>
        <v>975.66248638709794</v>
      </c>
      <c r="AB73" s="3">
        <f t="shared" si="28"/>
        <v>0.86956521739130432</v>
      </c>
      <c r="AC73" s="3">
        <f t="shared" si="25"/>
        <v>0.86956521739130432</v>
      </c>
    </row>
    <row r="74" spans="1:29" x14ac:dyDescent="0.25">
      <c r="A74" s="6" t="s">
        <v>129</v>
      </c>
      <c r="B74" s="6">
        <v>0</v>
      </c>
      <c r="C74" s="6">
        <f>ROUNDDOWN(PI()*2.5*2.5*5,0)</f>
        <v>98</v>
      </c>
      <c r="D74" s="6">
        <v>0.15</v>
      </c>
      <c r="E74" s="6">
        <v>0.15</v>
      </c>
      <c r="F74" s="6">
        <v>0</v>
      </c>
      <c r="G74" s="6">
        <v>0</v>
      </c>
      <c r="H74" s="6">
        <v>0</v>
      </c>
      <c r="I74" s="6" t="s">
        <v>117</v>
      </c>
      <c r="J74" s="19">
        <f t="shared" si="18"/>
        <v>83.3</v>
      </c>
      <c r="K74" s="4">
        <f t="shared" si="26"/>
        <v>12.494999999999999</v>
      </c>
      <c r="L74" s="19">
        <f t="shared" si="19"/>
        <v>12.494999999999999</v>
      </c>
      <c r="M74" s="19">
        <f>IFERROR(VLOOKUP(I74,FuelTypes!$A$1:$B$32,2,FALSE)*J74,0)</f>
        <v>83.3</v>
      </c>
      <c r="N74" s="19">
        <f t="shared" si="17"/>
        <v>95.795000000000002</v>
      </c>
      <c r="O74" s="19">
        <f t="shared" si="20"/>
        <v>0.86956521739130432</v>
      </c>
      <c r="P74" s="4">
        <f>VLOOKUP(I74, FuelTypes!$A$1:$R$12,17,FALSE)*J74</f>
        <v>7497</v>
      </c>
      <c r="Q74" s="4">
        <f>VLOOKUP(I74, FuelTypes!$A$1:$R$12,18,FALSE)*J74</f>
        <v>9163</v>
      </c>
      <c r="R74" s="19">
        <f t="shared" si="21"/>
        <v>0</v>
      </c>
      <c r="S74" s="4">
        <f t="shared" si="22"/>
        <v>0</v>
      </c>
      <c r="T74" s="19" t="e">
        <f t="shared" si="23"/>
        <v>#DIV/0!</v>
      </c>
      <c r="U74" s="19" t="e">
        <f t="shared" si="29"/>
        <v>#DIV/0!</v>
      </c>
      <c r="V74" s="2">
        <v>107</v>
      </c>
      <c r="W74" s="3">
        <f>IFERROR(VLOOKUP(I74,FuelTypes!$A$2:$G$40,5,FALSE)*M74,0)</f>
        <v>3823.47</v>
      </c>
      <c r="X74" s="2">
        <v>1200</v>
      </c>
      <c r="Y74" s="3">
        <f t="shared" si="27"/>
        <v>5023.4699999999993</v>
      </c>
      <c r="Z74" s="3">
        <f t="shared" si="24"/>
        <v>96.038415366146467</v>
      </c>
      <c r="AB74" s="3">
        <f t="shared" si="28"/>
        <v>0.86956521739130432</v>
      </c>
      <c r="AC74" s="3">
        <f t="shared" si="25"/>
        <v>0.86956521739130432</v>
      </c>
    </row>
    <row r="75" spans="1:29" x14ac:dyDescent="0.25">
      <c r="A75" s="6" t="s">
        <v>130</v>
      </c>
      <c r="B75" s="6">
        <v>0</v>
      </c>
      <c r="C75" s="6">
        <f>ROUNDDOWN(PI()*2.5*2.5*10,0)</f>
        <v>196</v>
      </c>
      <c r="D75" s="6">
        <v>0.15</v>
      </c>
      <c r="E75" s="6">
        <v>0.15</v>
      </c>
      <c r="F75" s="6">
        <v>0</v>
      </c>
      <c r="G75" s="6">
        <v>0</v>
      </c>
      <c r="H75" s="6">
        <v>0</v>
      </c>
      <c r="I75" s="6" t="s">
        <v>117</v>
      </c>
      <c r="J75" s="19">
        <f t="shared" si="18"/>
        <v>166.6</v>
      </c>
      <c r="K75" s="4">
        <f t="shared" si="26"/>
        <v>24.99</v>
      </c>
      <c r="L75" s="19">
        <f t="shared" si="19"/>
        <v>24.99</v>
      </c>
      <c r="M75" s="19">
        <f>IFERROR(VLOOKUP(I75,FuelTypes!$A$1:$B$32,2,FALSE)*J75,0)</f>
        <v>166.6</v>
      </c>
      <c r="N75" s="19">
        <f t="shared" si="17"/>
        <v>191.59</v>
      </c>
      <c r="O75" s="19">
        <f t="shared" si="20"/>
        <v>0.86956521739130432</v>
      </c>
      <c r="P75" s="4">
        <f>VLOOKUP(I75, FuelTypes!$A$1:$R$12,17,FALSE)*J75</f>
        <v>14994</v>
      </c>
      <c r="Q75" s="4">
        <f>VLOOKUP(I75, FuelTypes!$A$1:$R$12,18,FALSE)*J75</f>
        <v>18326</v>
      </c>
      <c r="R75" s="19">
        <f t="shared" si="21"/>
        <v>0</v>
      </c>
      <c r="S75" s="4">
        <f t="shared" si="22"/>
        <v>0</v>
      </c>
      <c r="T75" s="19" t="e">
        <f t="shared" si="23"/>
        <v>#DIV/0!</v>
      </c>
      <c r="U75" s="19" t="e">
        <f t="shared" si="29"/>
        <v>#DIV/0!</v>
      </c>
      <c r="W75" s="3">
        <f>IFERROR(VLOOKUP(I75,FuelTypes!$A$2:$G$40,5,FALSE)*M75,0)</f>
        <v>7646.94</v>
      </c>
      <c r="X75" s="2">
        <v>2400</v>
      </c>
      <c r="Y75" s="3">
        <f t="shared" si="27"/>
        <v>10046.939999999999</v>
      </c>
      <c r="Z75" s="3">
        <f t="shared" si="24"/>
        <v>96.038415366146467</v>
      </c>
      <c r="AB75" s="3">
        <f t="shared" si="28"/>
        <v>0.86956521739130432</v>
      </c>
      <c r="AC75" s="3">
        <f t="shared" si="25"/>
        <v>0.86956521739130432</v>
      </c>
    </row>
    <row r="76" spans="1:29" x14ac:dyDescent="0.25">
      <c r="A76" s="6" t="s">
        <v>131</v>
      </c>
      <c r="B76" s="6">
        <v>0</v>
      </c>
      <c r="C76" s="6">
        <f>ROUNDDOWN(PI()*2.5*2.5*15,0)</f>
        <v>294</v>
      </c>
      <c r="D76" s="6">
        <v>0.15</v>
      </c>
      <c r="E76" s="6">
        <v>0.15</v>
      </c>
      <c r="F76" s="6">
        <v>0</v>
      </c>
      <c r="G76" s="6">
        <v>0</v>
      </c>
      <c r="H76" s="6">
        <v>0</v>
      </c>
      <c r="I76" s="6" t="s">
        <v>117</v>
      </c>
      <c r="J76" s="19">
        <f t="shared" si="18"/>
        <v>249.9</v>
      </c>
      <c r="K76" s="4">
        <f t="shared" si="26"/>
        <v>37.484999999999999</v>
      </c>
      <c r="L76" s="19">
        <f t="shared" si="19"/>
        <v>37.484999999999999</v>
      </c>
      <c r="M76" s="19">
        <f>IFERROR(VLOOKUP(I76,FuelTypes!$A$1:$B$32,2,FALSE)*J76,0)</f>
        <v>249.9</v>
      </c>
      <c r="N76" s="19">
        <f t="shared" si="17"/>
        <v>287.38499999999999</v>
      </c>
      <c r="O76" s="19">
        <f t="shared" si="20"/>
        <v>0.86956521739130443</v>
      </c>
      <c r="P76" s="4">
        <f>VLOOKUP(I76, FuelTypes!$A$1:$R$12,17,FALSE)*J76</f>
        <v>22491</v>
      </c>
      <c r="Q76" s="4">
        <f>VLOOKUP(I76, FuelTypes!$A$1:$R$12,18,FALSE)*J76</f>
        <v>27489</v>
      </c>
      <c r="R76" s="19">
        <f t="shared" si="21"/>
        <v>0</v>
      </c>
      <c r="S76" s="4">
        <f t="shared" si="22"/>
        <v>0</v>
      </c>
      <c r="T76" s="19" t="e">
        <f t="shared" si="23"/>
        <v>#DIV/0!</v>
      </c>
      <c r="U76" s="19" t="e">
        <f t="shared" si="29"/>
        <v>#DIV/0!</v>
      </c>
      <c r="W76" s="3">
        <f>IFERROR(VLOOKUP(I76,FuelTypes!$A$2:$G$40,5,FALSE)*M76,0)</f>
        <v>11470.41</v>
      </c>
      <c r="X76" s="2">
        <v>3600</v>
      </c>
      <c r="Y76" s="3">
        <f t="shared" si="27"/>
        <v>15070.41</v>
      </c>
      <c r="Z76" s="3">
        <f t="shared" si="24"/>
        <v>96.038415366146467</v>
      </c>
      <c r="AB76" s="3">
        <f t="shared" si="28"/>
        <v>0.86956521739130443</v>
      </c>
      <c r="AC76" s="3">
        <f t="shared" si="25"/>
        <v>0.86956521739130443</v>
      </c>
    </row>
    <row r="77" spans="1:29" x14ac:dyDescent="0.25">
      <c r="A77" s="6" t="s">
        <v>132</v>
      </c>
      <c r="B77" s="6">
        <v>0</v>
      </c>
      <c r="C77" s="6">
        <f>ROUNDDOWN(PI()*2.5*2.5*20,0)</f>
        <v>392</v>
      </c>
      <c r="D77" s="6">
        <v>0.15</v>
      </c>
      <c r="E77" s="6">
        <v>0.15</v>
      </c>
      <c r="F77" s="6">
        <v>0</v>
      </c>
      <c r="G77" s="6">
        <v>0</v>
      </c>
      <c r="H77" s="6">
        <v>0</v>
      </c>
      <c r="I77" s="6" t="s">
        <v>117</v>
      </c>
      <c r="J77" s="19">
        <f t="shared" si="18"/>
        <v>333.2</v>
      </c>
      <c r="K77" s="4">
        <f t="shared" si="26"/>
        <v>49.98</v>
      </c>
      <c r="L77" s="19">
        <f t="shared" si="19"/>
        <v>49.98</v>
      </c>
      <c r="M77" s="19">
        <f>IFERROR(VLOOKUP(I77,FuelTypes!$A$1:$B$32,2,FALSE)*J77,0)</f>
        <v>333.2</v>
      </c>
      <c r="N77" s="19">
        <f t="shared" si="17"/>
        <v>383.18</v>
      </c>
      <c r="O77" s="19">
        <f t="shared" si="20"/>
        <v>0.86956521739130432</v>
      </c>
      <c r="P77" s="4">
        <f>VLOOKUP(I77, FuelTypes!$A$1:$R$12,17,FALSE)*J77</f>
        <v>29988</v>
      </c>
      <c r="Q77" s="4">
        <f>VLOOKUP(I77, FuelTypes!$A$1:$R$12,18,FALSE)*J77</f>
        <v>36652</v>
      </c>
      <c r="R77" s="19">
        <f t="shared" si="21"/>
        <v>0</v>
      </c>
      <c r="S77" s="4">
        <f t="shared" si="22"/>
        <v>0</v>
      </c>
      <c r="T77" s="19" t="e">
        <f t="shared" si="23"/>
        <v>#DIV/0!</v>
      </c>
      <c r="U77" s="19" t="e">
        <f t="shared" si="29"/>
        <v>#DIV/0!</v>
      </c>
      <c r="W77" s="3">
        <f>IFERROR(VLOOKUP(I77,FuelTypes!$A$2:$G$40,5,FALSE)*M77,0)</f>
        <v>15293.88</v>
      </c>
      <c r="X77" s="2">
        <v>4800</v>
      </c>
      <c r="Y77" s="3">
        <f t="shared" si="27"/>
        <v>20093.879999999997</v>
      </c>
      <c r="Z77" s="3">
        <f t="shared" si="24"/>
        <v>96.038415366146467</v>
      </c>
      <c r="AB77" s="3">
        <f t="shared" si="28"/>
        <v>0.86956521739130432</v>
      </c>
      <c r="AC77" s="3">
        <f t="shared" si="25"/>
        <v>0.86956521739130432</v>
      </c>
    </row>
    <row r="78" spans="1:29" x14ac:dyDescent="0.25">
      <c r="A78" s="6" t="s">
        <v>133</v>
      </c>
      <c r="B78" s="6">
        <v>0</v>
      </c>
      <c r="C78" s="6">
        <f>ROUNDDOWN(PI()*2.5*2.5*25,0)</f>
        <v>490</v>
      </c>
      <c r="D78" s="6">
        <v>0.15</v>
      </c>
      <c r="E78" s="6">
        <v>0.15</v>
      </c>
      <c r="F78" s="6">
        <v>0</v>
      </c>
      <c r="G78" s="6">
        <v>0</v>
      </c>
      <c r="H78" s="6">
        <v>0</v>
      </c>
      <c r="I78" s="6" t="s">
        <v>117</v>
      </c>
      <c r="J78" s="19">
        <f t="shared" si="18"/>
        <v>416.5</v>
      </c>
      <c r="K78" s="4">
        <f t="shared" si="26"/>
        <v>62.474999999999994</v>
      </c>
      <c r="L78" s="19">
        <f t="shared" si="19"/>
        <v>62.474999999999994</v>
      </c>
      <c r="M78" s="19">
        <f>IFERROR(VLOOKUP(I78,FuelTypes!$A$1:$B$32,2,FALSE)*J78,0)</f>
        <v>416.5</v>
      </c>
      <c r="N78" s="19">
        <f t="shared" si="17"/>
        <v>478.97500000000002</v>
      </c>
      <c r="O78" s="19">
        <f t="shared" si="20"/>
        <v>0.86956521739130432</v>
      </c>
      <c r="P78" s="4">
        <f>VLOOKUP(I78, FuelTypes!$A$1:$R$12,17,FALSE)*J78</f>
        <v>37485</v>
      </c>
      <c r="Q78" s="4">
        <f>VLOOKUP(I78, FuelTypes!$A$1:$R$12,18,FALSE)*J78</f>
        <v>45815</v>
      </c>
      <c r="R78" s="19">
        <f t="shared" si="21"/>
        <v>0</v>
      </c>
      <c r="S78" s="4">
        <f t="shared" si="22"/>
        <v>0</v>
      </c>
      <c r="T78" s="19" t="e">
        <f t="shared" si="23"/>
        <v>#DIV/0!</v>
      </c>
      <c r="U78" s="19" t="e">
        <f t="shared" si="29"/>
        <v>#DIV/0!</v>
      </c>
      <c r="W78" s="3">
        <f>IFERROR(VLOOKUP(I78,FuelTypes!$A$2:$G$40,5,FALSE)*M78,0)</f>
        <v>19117.349999999999</v>
      </c>
      <c r="X78" s="2">
        <v>6000</v>
      </c>
      <c r="Y78" s="3">
        <f t="shared" si="27"/>
        <v>25117.35</v>
      </c>
      <c r="Z78" s="3">
        <f t="shared" si="24"/>
        <v>96.038415366146467</v>
      </c>
      <c r="AB78" s="3">
        <f t="shared" si="28"/>
        <v>0.86956521739130432</v>
      </c>
      <c r="AC78" s="3">
        <f t="shared" si="25"/>
        <v>0.86956521739130432</v>
      </c>
    </row>
    <row r="79" spans="1:29" x14ac:dyDescent="0.25">
      <c r="A79" s="6" t="s">
        <v>134</v>
      </c>
      <c r="B79" s="6">
        <v>0</v>
      </c>
      <c r="C79" s="6">
        <f>ROUNDDOWN(PI()*2.5*2.5*30,0)</f>
        <v>589</v>
      </c>
      <c r="D79" s="6">
        <v>0.15</v>
      </c>
      <c r="E79" s="6">
        <v>0.15</v>
      </c>
      <c r="F79" s="6">
        <v>0</v>
      </c>
      <c r="G79" s="6">
        <v>0</v>
      </c>
      <c r="H79" s="6">
        <v>0</v>
      </c>
      <c r="I79" s="6" t="s">
        <v>117</v>
      </c>
      <c r="J79" s="19">
        <f t="shared" si="18"/>
        <v>500.65</v>
      </c>
      <c r="K79" s="4">
        <f t="shared" si="26"/>
        <v>75.097499999999997</v>
      </c>
      <c r="L79" s="19">
        <f t="shared" si="19"/>
        <v>75.097499999999997</v>
      </c>
      <c r="M79" s="19">
        <f>IFERROR(VLOOKUP(I79,FuelTypes!$A$1:$B$32,2,FALSE)*J79,0)</f>
        <v>500.65</v>
      </c>
      <c r="N79" s="19">
        <f t="shared" si="17"/>
        <v>575.74749999999995</v>
      </c>
      <c r="O79" s="19">
        <f t="shared" si="20"/>
        <v>0.86956521739130443</v>
      </c>
      <c r="P79" s="4">
        <f>VLOOKUP(I79, FuelTypes!$A$1:$R$12,17,FALSE)*J79</f>
        <v>45058.5</v>
      </c>
      <c r="Q79" s="4">
        <f>VLOOKUP(I79, FuelTypes!$A$1:$R$12,18,FALSE)*J79</f>
        <v>55071.5</v>
      </c>
      <c r="R79" s="19">
        <f t="shared" si="21"/>
        <v>0</v>
      </c>
      <c r="S79" s="4">
        <f t="shared" si="22"/>
        <v>0</v>
      </c>
      <c r="T79" s="19" t="e">
        <f t="shared" si="23"/>
        <v>#DIV/0!</v>
      </c>
      <c r="U79" s="19" t="e">
        <f t="shared" si="29"/>
        <v>#DIV/0!</v>
      </c>
      <c r="W79" s="3">
        <f>IFERROR(VLOOKUP(I79,FuelTypes!$A$2:$G$40,5,FALSE)*M79,0)</f>
        <v>22979.834999999999</v>
      </c>
      <c r="X79" s="2">
        <v>7200</v>
      </c>
      <c r="Y79" s="3">
        <f t="shared" si="27"/>
        <v>30179.834999999999</v>
      </c>
      <c r="Z79" s="3">
        <f t="shared" si="24"/>
        <v>95.875362029361838</v>
      </c>
      <c r="AB79" s="3">
        <f t="shared" si="28"/>
        <v>0.86956521739130443</v>
      </c>
      <c r="AC79" s="3">
        <f t="shared" si="25"/>
        <v>0.86956521739130443</v>
      </c>
    </row>
    <row r="80" spans="1:29" x14ac:dyDescent="0.25">
      <c r="A80" s="6" t="s">
        <v>135</v>
      </c>
      <c r="B80" s="6">
        <v>0</v>
      </c>
      <c r="C80" s="6">
        <f>ROUNDDOWN(PI()*2.5*2.5*35,0)</f>
        <v>687</v>
      </c>
      <c r="D80" s="6">
        <v>0.15</v>
      </c>
      <c r="E80" s="6">
        <v>0.15</v>
      </c>
      <c r="F80" s="6">
        <v>0</v>
      </c>
      <c r="G80" s="6">
        <v>0</v>
      </c>
      <c r="H80" s="6">
        <v>0</v>
      </c>
      <c r="I80" s="6" t="s">
        <v>117</v>
      </c>
      <c r="J80" s="19">
        <f t="shared" si="18"/>
        <v>583.95000000000005</v>
      </c>
      <c r="K80" s="4">
        <f t="shared" si="26"/>
        <v>87.592500000000001</v>
      </c>
      <c r="L80" s="19">
        <f t="shared" si="19"/>
        <v>87.592500000000001</v>
      </c>
      <c r="M80" s="19">
        <f>IFERROR(VLOOKUP(I80,FuelTypes!$A$1:$B$32,2,FALSE)*J80,0)</f>
        <v>583.95000000000005</v>
      </c>
      <c r="N80" s="19">
        <f t="shared" si="17"/>
        <v>671.54250000000002</v>
      </c>
      <c r="O80" s="19">
        <f t="shared" si="20"/>
        <v>0.86956521739130443</v>
      </c>
      <c r="P80" s="4">
        <f>VLOOKUP(I80, FuelTypes!$A$1:$R$12,17,FALSE)*J80</f>
        <v>52555.500000000007</v>
      </c>
      <c r="Q80" s="4">
        <f>VLOOKUP(I80, FuelTypes!$A$1:$R$12,18,FALSE)*J80</f>
        <v>64234.500000000007</v>
      </c>
      <c r="R80" s="19">
        <f t="shared" si="21"/>
        <v>0</v>
      </c>
      <c r="S80" s="4">
        <f t="shared" si="22"/>
        <v>0</v>
      </c>
      <c r="T80" s="19" t="e">
        <f t="shared" si="23"/>
        <v>#DIV/0!</v>
      </c>
      <c r="U80" s="19" t="e">
        <f t="shared" si="29"/>
        <v>#DIV/0!</v>
      </c>
      <c r="W80" s="3">
        <f>IFERROR(VLOOKUP(I80,FuelTypes!$A$2:$G$40,5,FALSE)*M80,0)</f>
        <v>26803.305</v>
      </c>
      <c r="X80" s="2">
        <v>8400</v>
      </c>
      <c r="Y80" s="3">
        <f t="shared" si="27"/>
        <v>35203.305</v>
      </c>
      <c r="Z80" s="3">
        <f t="shared" si="24"/>
        <v>95.898621457316551</v>
      </c>
      <c r="AB80" s="3">
        <f t="shared" si="28"/>
        <v>0.86956521739130443</v>
      </c>
      <c r="AC80" s="3">
        <f t="shared" si="25"/>
        <v>0.86956521739130443</v>
      </c>
    </row>
    <row r="81" spans="1:29" x14ac:dyDescent="0.25">
      <c r="A81" s="6" t="s">
        <v>136</v>
      </c>
      <c r="B81" s="6">
        <v>0</v>
      </c>
      <c r="C81" s="6">
        <f>ROUNDDOWN(PI()*2.5*2.5*40,0)</f>
        <v>785</v>
      </c>
      <c r="D81" s="6">
        <v>0.15</v>
      </c>
      <c r="E81" s="6">
        <v>0.15</v>
      </c>
      <c r="F81" s="6">
        <v>0</v>
      </c>
      <c r="G81" s="6">
        <v>0</v>
      </c>
      <c r="H81" s="6">
        <v>0</v>
      </c>
      <c r="I81" s="6" t="s">
        <v>117</v>
      </c>
      <c r="J81" s="19">
        <f t="shared" si="18"/>
        <v>667.25</v>
      </c>
      <c r="K81" s="4">
        <f t="shared" si="26"/>
        <v>100.08749999999999</v>
      </c>
      <c r="L81" s="19">
        <f t="shared" si="19"/>
        <v>100.08749999999999</v>
      </c>
      <c r="M81" s="19">
        <f>IFERROR(VLOOKUP(I81,FuelTypes!$A$1:$B$32,2,FALSE)*J81,0)</f>
        <v>667.25</v>
      </c>
      <c r="N81" s="19">
        <f t="shared" si="17"/>
        <v>767.33749999999998</v>
      </c>
      <c r="O81" s="19">
        <f t="shared" si="20"/>
        <v>0.86956521739130432</v>
      </c>
      <c r="P81" s="4">
        <f>VLOOKUP(I81, FuelTypes!$A$1:$R$12,17,FALSE)*J81</f>
        <v>60052.5</v>
      </c>
      <c r="Q81" s="4">
        <f>VLOOKUP(I81, FuelTypes!$A$1:$R$12,18,FALSE)*J81</f>
        <v>73397.5</v>
      </c>
      <c r="R81" s="19">
        <f t="shared" si="21"/>
        <v>0</v>
      </c>
      <c r="S81" s="4">
        <f t="shared" si="22"/>
        <v>0</v>
      </c>
      <c r="T81" s="19" t="e">
        <f t="shared" si="23"/>
        <v>#DIV/0!</v>
      </c>
      <c r="U81" s="19" t="e">
        <f t="shared" si="29"/>
        <v>#DIV/0!</v>
      </c>
      <c r="W81" s="3">
        <f>IFERROR(VLOOKUP(I81,FuelTypes!$A$2:$G$40,5,FALSE)*M81,0)</f>
        <v>30626.774999999998</v>
      </c>
      <c r="X81" s="2">
        <v>9600</v>
      </c>
      <c r="Y81" s="3">
        <f t="shared" si="27"/>
        <v>40226.774999999994</v>
      </c>
      <c r="Z81" s="3">
        <f t="shared" si="24"/>
        <v>95.916073435743726</v>
      </c>
      <c r="AB81" s="3">
        <f t="shared" si="28"/>
        <v>0.86956521739130432</v>
      </c>
      <c r="AC81" s="3">
        <f t="shared" si="25"/>
        <v>0.86956521739130432</v>
      </c>
    </row>
    <row r="82" spans="1:29" x14ac:dyDescent="0.25">
      <c r="A82" s="6" t="s">
        <v>164</v>
      </c>
      <c r="B82" s="6">
        <v>1.1000000000000001</v>
      </c>
      <c r="C82" s="6">
        <v>10</v>
      </c>
      <c r="D82" s="6">
        <v>0.15</v>
      </c>
      <c r="E82" s="6">
        <v>0.15</v>
      </c>
      <c r="F82" s="6">
        <v>345</v>
      </c>
      <c r="G82" s="6">
        <v>250</v>
      </c>
      <c r="H82" s="6">
        <v>200</v>
      </c>
      <c r="I82" s="6" t="s">
        <v>117</v>
      </c>
      <c r="J82" s="4">
        <f t="shared" si="18"/>
        <v>8.5</v>
      </c>
      <c r="K82" s="4">
        <f t="shared" si="26"/>
        <v>1.2749999999999999</v>
      </c>
      <c r="L82" s="4">
        <f t="shared" si="19"/>
        <v>2.375</v>
      </c>
      <c r="M82" s="4">
        <f>IFERROR(VLOOKUP(I82,FuelTypes!$A$1:$B$32,2,FALSE)*J82,0)</f>
        <v>8.5</v>
      </c>
      <c r="N82" s="4">
        <f t="shared" si="17"/>
        <v>10.875</v>
      </c>
      <c r="O82" s="4">
        <f t="shared" si="20"/>
        <v>0.7816091954022989</v>
      </c>
      <c r="P82" s="4">
        <f>VLOOKUP(I82, FuelTypes!$A$1:$R$12,17,FALSE)*J82</f>
        <v>765</v>
      </c>
      <c r="Q82" s="4">
        <f>VLOOKUP(I82, FuelTypes!$A$1:$R$12,18,FALSE)*J82</f>
        <v>935</v>
      </c>
      <c r="R82" s="4">
        <f t="shared" si="21"/>
        <v>2.2988505747126435</v>
      </c>
      <c r="S82" s="4">
        <f t="shared" si="22"/>
        <v>1.9000000000000001</v>
      </c>
      <c r="T82" s="4">
        <f t="shared" si="23"/>
        <v>7.3867245785873628E-2</v>
      </c>
      <c r="U82" s="4">
        <f t="shared" si="29"/>
        <v>115.07129999999999</v>
      </c>
      <c r="W82" s="3">
        <f>IFERROR(VLOOKUP(I82,FuelTypes!$A$2:$G$40,5,FALSE)*M82,0)</f>
        <v>390.15</v>
      </c>
      <c r="Y82" s="3">
        <f t="shared" si="27"/>
        <v>390.15</v>
      </c>
      <c r="Z82" s="3">
        <f t="shared" si="24"/>
        <v>0</v>
      </c>
      <c r="AB82" s="3">
        <f t="shared" si="28"/>
        <v>0.86956521739130432</v>
      </c>
      <c r="AC82" s="3">
        <f t="shared" si="25"/>
        <v>0.7816091954022989</v>
      </c>
    </row>
    <row r="83" spans="1:29" x14ac:dyDescent="0.25">
      <c r="A83" s="6" t="s">
        <v>166</v>
      </c>
      <c r="B83" s="6">
        <v>0.8</v>
      </c>
      <c r="C83" s="6">
        <v>6</v>
      </c>
      <c r="D83" s="6">
        <v>0.15</v>
      </c>
      <c r="E83" s="6">
        <v>0.15</v>
      </c>
      <c r="F83" s="6">
        <v>345</v>
      </c>
      <c r="G83" s="6">
        <v>250</v>
      </c>
      <c r="H83" s="6">
        <v>200</v>
      </c>
      <c r="I83" s="6" t="s">
        <v>117</v>
      </c>
      <c r="J83" s="4">
        <f t="shared" si="18"/>
        <v>5.0999999999999996</v>
      </c>
      <c r="K83" s="4">
        <f t="shared" si="26"/>
        <v>0.7649999999999999</v>
      </c>
      <c r="L83" s="4">
        <f t="shared" si="19"/>
        <v>1.5649999999999999</v>
      </c>
      <c r="M83" s="4">
        <f>IFERROR(VLOOKUP(I83,FuelTypes!$A$1:$B$32,2,FALSE)*J83,0)</f>
        <v>5.0999999999999996</v>
      </c>
      <c r="N83" s="4">
        <f t="shared" si="17"/>
        <v>6.6649999999999991</v>
      </c>
      <c r="O83" s="4">
        <f t="shared" si="20"/>
        <v>0.76519129782445616</v>
      </c>
      <c r="P83" s="4">
        <f>VLOOKUP(I83, FuelTypes!$A$1:$R$12,17,FALSE)*J83</f>
        <v>458.99999999999994</v>
      </c>
      <c r="Q83" s="4">
        <f>VLOOKUP(I83, FuelTypes!$A$1:$R$12,18,FALSE)*J83</f>
        <v>561</v>
      </c>
      <c r="R83" s="4">
        <f t="shared" si="21"/>
        <v>3.750937734433609</v>
      </c>
      <c r="S83" s="4">
        <f t="shared" si="22"/>
        <v>1.252</v>
      </c>
      <c r="T83" s="4">
        <f t="shared" si="23"/>
        <v>7.3867245785873628E-2</v>
      </c>
      <c r="U83" s="4">
        <f t="shared" si="29"/>
        <v>69.042779999999993</v>
      </c>
      <c r="W83" s="3">
        <f>IFERROR(VLOOKUP(I83,FuelTypes!$A$2:$G$40,5,FALSE)*M83,0)</f>
        <v>234.08999999999997</v>
      </c>
      <c r="Y83" s="3">
        <f t="shared" si="27"/>
        <v>234.08999999999997</v>
      </c>
      <c r="Z83" s="3">
        <f t="shared" si="24"/>
        <v>0</v>
      </c>
      <c r="AB83" s="3">
        <f t="shared" si="28"/>
        <v>0.86956521739130443</v>
      </c>
      <c r="AC83" s="3">
        <f t="shared" si="25"/>
        <v>0.76519129782445616</v>
      </c>
    </row>
    <row r="84" spans="1:29" x14ac:dyDescent="0.25">
      <c r="A84" s="6" t="s">
        <v>165</v>
      </c>
      <c r="B84" s="6">
        <v>5</v>
      </c>
      <c r="C84" s="6">
        <v>5</v>
      </c>
      <c r="D84" s="6">
        <v>0</v>
      </c>
      <c r="E84" s="6">
        <v>0.15</v>
      </c>
      <c r="F84" s="6">
        <v>315</v>
      </c>
      <c r="G84" s="6">
        <v>200</v>
      </c>
      <c r="H84" s="6">
        <v>200</v>
      </c>
      <c r="I84" s="6" t="s">
        <v>118</v>
      </c>
      <c r="J84" s="4">
        <f t="shared" si="18"/>
        <v>5</v>
      </c>
      <c r="K84" s="4">
        <f t="shared" si="26"/>
        <v>0.6</v>
      </c>
      <c r="L84" s="4">
        <f t="shared" si="19"/>
        <v>5.6</v>
      </c>
      <c r="M84" s="4">
        <f>IFERROR(VLOOKUP(I84,FuelTypes!$A$1:$B$32,2,FALSE)*J84,0)</f>
        <v>4</v>
      </c>
      <c r="N84" s="4">
        <f t="shared" si="17"/>
        <v>9.6</v>
      </c>
      <c r="O84" s="4">
        <f t="shared" si="20"/>
        <v>0.41666666666666669</v>
      </c>
      <c r="P84" s="4">
        <f>VLOOKUP(I84, FuelTypes!$A$1:$R$12,17,FALSE)*J84</f>
        <v>1000</v>
      </c>
      <c r="Q84" s="4">
        <f>VLOOKUP(I84, FuelTypes!$A$1:$R$12,18,FALSE)*J84</f>
        <v>0</v>
      </c>
      <c r="R84" s="4">
        <f t="shared" si="21"/>
        <v>2.0833333333333335</v>
      </c>
      <c r="S84" s="4">
        <f t="shared" si="22"/>
        <v>5.6</v>
      </c>
      <c r="T84" s="4">
        <f t="shared" si="23"/>
        <v>6.4721777260003555E-2</v>
      </c>
      <c r="U84" s="4">
        <f t="shared" si="29"/>
        <v>61.803000000000004</v>
      </c>
      <c r="W84" s="3">
        <f>IFERROR(VLOOKUP(I84,FuelTypes!$A$2:$G$40,5,FALSE)*M84,0)</f>
        <v>960</v>
      </c>
      <c r="Y84" s="3">
        <f t="shared" si="27"/>
        <v>960</v>
      </c>
      <c r="Z84" s="3">
        <f t="shared" si="24"/>
        <v>0</v>
      </c>
      <c r="AB84" s="3">
        <f t="shared" si="28"/>
        <v>0.86956521739130443</v>
      </c>
      <c r="AC84" s="3">
        <f t="shared" si="25"/>
        <v>0.41666666666666669</v>
      </c>
    </row>
    <row r="85" spans="1:29" x14ac:dyDescent="0.25">
      <c r="A85" s="6"/>
      <c r="B85" s="6"/>
      <c r="C85" s="18"/>
      <c r="D85" s="6"/>
      <c r="E85" s="6">
        <v>0.15</v>
      </c>
      <c r="F85" s="6">
        <v>0</v>
      </c>
      <c r="G85" s="6">
        <v>0</v>
      </c>
      <c r="H85" s="6">
        <v>0</v>
      </c>
      <c r="I85" s="6" t="s">
        <v>117</v>
      </c>
      <c r="J85" s="4">
        <f t="shared" si="18"/>
        <v>0</v>
      </c>
      <c r="K85" s="4">
        <f t="shared" si="26"/>
        <v>0</v>
      </c>
      <c r="L85" s="4">
        <f t="shared" si="19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0"/>
        <v>0</v>
      </c>
      <c r="P85" s="4">
        <f>VLOOKUP(I85, FuelTypes!$A$1:$R$12,17,FALSE)*J85</f>
        <v>0</v>
      </c>
      <c r="Q85" s="4">
        <f>VLOOKUP(I85, FuelTypes!$A$1:$R$12,18,FALSE)*J85</f>
        <v>0</v>
      </c>
      <c r="R85" s="4">
        <f t="shared" si="21"/>
        <v>0</v>
      </c>
      <c r="S85" s="4">
        <f t="shared" si="22"/>
        <v>0</v>
      </c>
      <c r="T85" s="4" t="e">
        <f t="shared" si="23"/>
        <v>#DIV/0!</v>
      </c>
      <c r="U85" s="4" t="e">
        <f t="shared" si="29"/>
        <v>#DIV/0!</v>
      </c>
      <c r="W85" s="3">
        <f>IFERROR(VLOOKUP(I85,FuelTypes!$A$2:$G$40,5,FALSE)*M85,0)</f>
        <v>0</v>
      </c>
      <c r="Y85" s="3">
        <f t="shared" si="27"/>
        <v>0</v>
      </c>
      <c r="Z85" s="3" t="e">
        <f t="shared" si="24"/>
        <v>#DIV/0!</v>
      </c>
      <c r="AB85" s="3">
        <f t="shared" si="28"/>
        <v>0</v>
      </c>
      <c r="AC85" s="3">
        <f t="shared" si="25"/>
        <v>0</v>
      </c>
    </row>
    <row r="86" spans="1:29" x14ac:dyDescent="0.25">
      <c r="A86" s="6" t="s">
        <v>184</v>
      </c>
      <c r="B86" s="6"/>
      <c r="C86" s="18"/>
      <c r="D86" s="6"/>
      <c r="E86" s="6">
        <v>0.15</v>
      </c>
      <c r="F86" s="6">
        <v>0</v>
      </c>
      <c r="G86" s="6">
        <v>0</v>
      </c>
      <c r="H86" s="6">
        <v>0</v>
      </c>
      <c r="I86" s="6" t="s">
        <v>117</v>
      </c>
      <c r="J86" s="4">
        <f t="shared" si="18"/>
        <v>0</v>
      </c>
      <c r="K86" s="4">
        <f t="shared" si="26"/>
        <v>0</v>
      </c>
      <c r="L86" s="4">
        <f t="shared" si="19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0"/>
        <v>0</v>
      </c>
      <c r="P86" s="4">
        <f>VLOOKUP(I86, FuelTypes!$A$1:$R$12,17,FALSE)*J86</f>
        <v>0</v>
      </c>
      <c r="Q86" s="4">
        <f>VLOOKUP(I86, FuelTypes!$A$1:$R$12,18,FALSE)*J86</f>
        <v>0</v>
      </c>
      <c r="R86" s="4">
        <f t="shared" si="21"/>
        <v>0</v>
      </c>
      <c r="S86" s="4">
        <f t="shared" si="22"/>
        <v>0</v>
      </c>
      <c r="T86" s="4" t="e">
        <f t="shared" si="23"/>
        <v>#DIV/0!</v>
      </c>
      <c r="U86" s="4" t="e">
        <f t="shared" si="29"/>
        <v>#DIV/0!</v>
      </c>
      <c r="W86" s="3">
        <f>IFERROR(VLOOKUP(I86,FuelTypes!$A$2:$G$40,5,FALSE)*M86,0)</f>
        <v>0</v>
      </c>
      <c r="Y86" s="3">
        <f t="shared" si="27"/>
        <v>0</v>
      </c>
      <c r="Z86" s="3" t="e">
        <f t="shared" si="24"/>
        <v>#DIV/0!</v>
      </c>
      <c r="AB86" s="3">
        <f t="shared" si="28"/>
        <v>0</v>
      </c>
      <c r="AC86" s="3">
        <f t="shared" si="25"/>
        <v>0</v>
      </c>
    </row>
    <row r="87" spans="1:29" x14ac:dyDescent="0.25">
      <c r="A87" s="6" t="s">
        <v>185</v>
      </c>
      <c r="B87" s="6"/>
      <c r="C87" s="18"/>
      <c r="D87" s="6"/>
      <c r="E87" s="6">
        <v>0.15</v>
      </c>
      <c r="F87" s="6">
        <v>0</v>
      </c>
      <c r="G87" s="6">
        <v>0</v>
      </c>
      <c r="H87" s="6">
        <v>0</v>
      </c>
      <c r="I87" s="6" t="s">
        <v>117</v>
      </c>
      <c r="J87" s="4">
        <f t="shared" si="18"/>
        <v>0</v>
      </c>
      <c r="K87" s="4">
        <f t="shared" si="26"/>
        <v>0</v>
      </c>
      <c r="L87" s="4">
        <f t="shared" si="19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0"/>
        <v>0</v>
      </c>
      <c r="P87" s="4">
        <f>VLOOKUP(I87, FuelTypes!$A$1:$R$12,17,FALSE)*J87</f>
        <v>0</v>
      </c>
      <c r="Q87" s="4">
        <f>VLOOKUP(I87, FuelTypes!$A$1:$R$12,18,FALSE)*J87</f>
        <v>0</v>
      </c>
      <c r="R87" s="4">
        <f t="shared" si="21"/>
        <v>0</v>
      </c>
      <c r="S87" s="4">
        <f t="shared" si="22"/>
        <v>0</v>
      </c>
      <c r="T87" s="4" t="e">
        <f t="shared" si="23"/>
        <v>#DIV/0!</v>
      </c>
      <c r="U87" s="4" t="e">
        <f t="shared" si="29"/>
        <v>#DIV/0!</v>
      </c>
      <c r="W87" s="3">
        <f>IFERROR(VLOOKUP(I87,FuelTypes!$A$2:$G$40,5,FALSE)*M87,0)</f>
        <v>0</v>
      </c>
      <c r="Y87" s="3">
        <f t="shared" si="27"/>
        <v>0</v>
      </c>
      <c r="Z87" s="3" t="e">
        <f t="shared" si="24"/>
        <v>#DIV/0!</v>
      </c>
      <c r="AB87" s="3">
        <f t="shared" si="28"/>
        <v>0</v>
      </c>
      <c r="AC87" s="3">
        <f t="shared" si="25"/>
        <v>0</v>
      </c>
    </row>
    <row r="88" spans="1:29" x14ac:dyDescent="0.25">
      <c r="A88" s="6" t="s">
        <v>186</v>
      </c>
      <c r="B88" s="6">
        <v>3.5</v>
      </c>
      <c r="C88" s="18">
        <v>7</v>
      </c>
      <c r="D88" s="6">
        <v>0</v>
      </c>
      <c r="E88" s="6">
        <v>0.15</v>
      </c>
      <c r="F88" s="6">
        <v>300</v>
      </c>
      <c r="G88" s="6">
        <v>37</v>
      </c>
      <c r="H88" s="6">
        <v>20</v>
      </c>
      <c r="I88" s="6" t="s">
        <v>117</v>
      </c>
      <c r="J88" s="4">
        <f t="shared" si="18"/>
        <v>7</v>
      </c>
      <c r="K88" s="4">
        <f t="shared" si="26"/>
        <v>1.05</v>
      </c>
      <c r="L88" s="4">
        <f t="shared" si="19"/>
        <v>4.55</v>
      </c>
      <c r="M88" s="4">
        <f>IFERROR(VLOOKUP(I88,FuelTypes!$A$1:$B$32,2,FALSE)*J88,0)</f>
        <v>7</v>
      </c>
      <c r="N88" s="4">
        <f t="shared" si="17"/>
        <v>11.55</v>
      </c>
      <c r="O88" s="4">
        <f t="shared" si="20"/>
        <v>0.60606060606060608</v>
      </c>
      <c r="P88" s="4">
        <f>VLOOKUP(I88, FuelTypes!$A$1:$R$12,17,FALSE)*J88</f>
        <v>630</v>
      </c>
      <c r="Q88" s="4">
        <f>VLOOKUP(I88, FuelTypes!$A$1:$R$12,18,FALSE)*J88</f>
        <v>770</v>
      </c>
      <c r="R88" s="4">
        <f t="shared" si="21"/>
        <v>0.32034632034632032</v>
      </c>
      <c r="S88" s="4">
        <f t="shared" si="22"/>
        <v>2.4594594594594597</v>
      </c>
      <c r="T88" s="4">
        <f t="shared" si="23"/>
        <v>1.2572205232755691E-2</v>
      </c>
      <c r="U88" s="4">
        <f t="shared" si="29"/>
        <v>556.78378378378386</v>
      </c>
      <c r="W88" s="3">
        <f>IFERROR(VLOOKUP(I88,FuelTypes!$A$2:$G$40,5,FALSE)*M88,0)</f>
        <v>321.3</v>
      </c>
      <c r="Y88" s="3">
        <f t="shared" si="27"/>
        <v>321.3</v>
      </c>
      <c r="Z88" s="3">
        <f t="shared" si="24"/>
        <v>0</v>
      </c>
      <c r="AB88" s="3">
        <f t="shared" si="28"/>
        <v>0.86956521739130432</v>
      </c>
      <c r="AC88" s="3">
        <f t="shared" si="25"/>
        <v>0.60606060606060608</v>
      </c>
    </row>
    <row r="89" spans="1:29" x14ac:dyDescent="0.25">
      <c r="A89" s="6"/>
      <c r="B89" s="6"/>
      <c r="C89" s="18"/>
      <c r="D89" s="6"/>
      <c r="E89" s="6">
        <v>0.15</v>
      </c>
      <c r="F89" s="6">
        <v>0</v>
      </c>
      <c r="G89" s="6">
        <v>0</v>
      </c>
      <c r="H89" s="6">
        <v>0</v>
      </c>
      <c r="I89" s="6" t="s">
        <v>117</v>
      </c>
      <c r="J89" s="4">
        <f t="shared" si="18"/>
        <v>0</v>
      </c>
      <c r="K89" s="4">
        <f t="shared" si="26"/>
        <v>0</v>
      </c>
      <c r="L89" s="4">
        <f t="shared" si="19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0"/>
        <v>0</v>
      </c>
      <c r="P89" s="4">
        <f>VLOOKUP(I89, FuelTypes!$A$1:$R$12,17,FALSE)*J89</f>
        <v>0</v>
      </c>
      <c r="Q89" s="4">
        <f>VLOOKUP(I89, FuelTypes!$A$1:$R$12,18,FALSE)*J89</f>
        <v>0</v>
      </c>
      <c r="R89" s="4">
        <f t="shared" si="21"/>
        <v>0</v>
      </c>
      <c r="S89" s="4">
        <f t="shared" si="22"/>
        <v>0</v>
      </c>
      <c r="T89" s="4" t="e">
        <f t="shared" si="23"/>
        <v>#DIV/0!</v>
      </c>
      <c r="U89" s="4" t="e">
        <f t="shared" si="29"/>
        <v>#DIV/0!</v>
      </c>
      <c r="W89" s="3">
        <f>IFERROR(VLOOKUP(I89,FuelTypes!$A$2:$G$40,5,FALSE)*M89,0)</f>
        <v>0</v>
      </c>
      <c r="Y89" s="3">
        <f t="shared" si="27"/>
        <v>0</v>
      </c>
      <c r="Z89" s="3" t="e">
        <f t="shared" si="24"/>
        <v>#DIV/0!</v>
      </c>
      <c r="AB89" s="3">
        <f t="shared" si="28"/>
        <v>0</v>
      </c>
      <c r="AC89" s="3">
        <f t="shared" si="25"/>
        <v>0</v>
      </c>
    </row>
    <row r="90" spans="1:29" x14ac:dyDescent="0.25">
      <c r="A90" s="6" t="s">
        <v>211</v>
      </c>
      <c r="B90" s="6">
        <v>4.4000000000000004</v>
      </c>
      <c r="C90" s="18"/>
      <c r="D90" s="6"/>
      <c r="E90" s="6">
        <v>0.15</v>
      </c>
      <c r="F90" s="6">
        <v>435</v>
      </c>
      <c r="G90" s="6">
        <v>635</v>
      </c>
      <c r="H90" s="6">
        <v>200</v>
      </c>
      <c r="I90" s="6" t="s">
        <v>117</v>
      </c>
      <c r="J90" s="4">
        <f t="shared" si="18"/>
        <v>0</v>
      </c>
      <c r="K90" s="4">
        <f t="shared" si="26"/>
        <v>0</v>
      </c>
      <c r="L90" s="4">
        <f t="shared" si="19"/>
        <v>4.4000000000000004</v>
      </c>
      <c r="M90" s="4">
        <f>IFERROR(VLOOKUP(I90,FuelTypes!$A$1:$B$32,2,FALSE)*J90,0)</f>
        <v>0</v>
      </c>
      <c r="N90" s="4">
        <f t="shared" si="17"/>
        <v>4.4000000000000004</v>
      </c>
      <c r="O90" s="4">
        <f t="shared" si="20"/>
        <v>0</v>
      </c>
      <c r="P90" s="4">
        <f>VLOOKUP(I90, FuelTypes!$A$1:$R$12,17,FALSE)*J90</f>
        <v>0</v>
      </c>
      <c r="Q90" s="4">
        <f>VLOOKUP(I90, FuelTypes!$A$1:$R$12,18,FALSE)*J90</f>
        <v>0</v>
      </c>
      <c r="R90" s="4">
        <f t="shared" si="21"/>
        <v>14.43181818181818</v>
      </c>
      <c r="S90" s="4">
        <f t="shared" si="22"/>
        <v>1.3858267716535435</v>
      </c>
      <c r="T90" s="4">
        <f t="shared" si="23"/>
        <v>0.1488042930624392</v>
      </c>
      <c r="U90" s="4">
        <f t="shared" si="29"/>
        <v>0</v>
      </c>
      <c r="W90" s="3">
        <f>IFERROR(VLOOKUP(I90,FuelTypes!$A$2:$G$40,5,FALSE)*M90,0)</f>
        <v>0</v>
      </c>
      <c r="Y90" s="3">
        <f t="shared" si="27"/>
        <v>0</v>
      </c>
      <c r="Z90" s="3">
        <f t="shared" si="24"/>
        <v>0</v>
      </c>
      <c r="AB90" s="3">
        <f t="shared" si="28"/>
        <v>0</v>
      </c>
      <c r="AC90" s="3">
        <f t="shared" si="25"/>
        <v>0</v>
      </c>
    </row>
    <row r="91" spans="1:29" x14ac:dyDescent="0.25">
      <c r="A91" s="6" t="s">
        <v>199</v>
      </c>
      <c r="B91" s="6">
        <v>0.4</v>
      </c>
      <c r="C91" s="18"/>
      <c r="D91" s="6"/>
      <c r="E91" s="6">
        <v>0.15</v>
      </c>
      <c r="F91" s="6">
        <v>450</v>
      </c>
      <c r="G91" s="6">
        <v>55</v>
      </c>
      <c r="H91" s="6">
        <v>200</v>
      </c>
      <c r="I91" s="6" t="s">
        <v>196</v>
      </c>
      <c r="J91" s="4">
        <f t="shared" si="18"/>
        <v>0</v>
      </c>
      <c r="K91" s="4">
        <f t="shared" si="26"/>
        <v>0</v>
      </c>
      <c r="L91" s="4">
        <f t="shared" si="19"/>
        <v>0.4</v>
      </c>
      <c r="M91" s="4">
        <f>IFERROR(VLOOKUP(I91,FuelTypes!$A$1:$B$32,2,FALSE)*J91,0)</f>
        <v>0</v>
      </c>
      <c r="N91" s="4">
        <f t="shared" si="17"/>
        <v>0.4</v>
      </c>
      <c r="O91" s="4">
        <f t="shared" si="20"/>
        <v>0</v>
      </c>
      <c r="P91" s="4">
        <f>VLOOKUP(I91, FuelTypes!$A$1:$R$12,17,FALSE)*J91</f>
        <v>0</v>
      </c>
      <c r="Q91" s="4">
        <f>VLOOKUP(I91, FuelTypes!$A$1:$R$12,18,FALSE)*J91</f>
        <v>0</v>
      </c>
      <c r="R91" s="4">
        <f t="shared" si="21"/>
        <v>13.75</v>
      </c>
      <c r="S91" s="4">
        <f t="shared" si="22"/>
        <v>1.4545454545454546</v>
      </c>
      <c r="T91" s="4">
        <f t="shared" si="23"/>
        <v>1.2458942122550686E-2</v>
      </c>
      <c r="U91" s="4">
        <f t="shared" si="29"/>
        <v>0</v>
      </c>
      <c r="W91" s="3">
        <f>IFERROR(VLOOKUP(I91,FuelTypes!$A$2:$G$40,5,FALSE)*M91,0)</f>
        <v>0</v>
      </c>
      <c r="Y91" s="3">
        <f t="shared" si="27"/>
        <v>0</v>
      </c>
      <c r="Z91" s="3">
        <f t="shared" si="24"/>
        <v>0</v>
      </c>
      <c r="AB91" s="3">
        <f t="shared" si="28"/>
        <v>0</v>
      </c>
      <c r="AC91" s="3">
        <f t="shared" si="25"/>
        <v>0</v>
      </c>
    </row>
    <row r="92" spans="1:29" x14ac:dyDescent="0.25">
      <c r="A92" s="6" t="s">
        <v>198</v>
      </c>
      <c r="B92" s="6">
        <v>0.5</v>
      </c>
      <c r="C92" s="18"/>
      <c r="D92" s="6"/>
      <c r="E92" s="6">
        <v>0.15</v>
      </c>
      <c r="F92" s="6">
        <v>455</v>
      </c>
      <c r="G92" s="6">
        <v>67</v>
      </c>
      <c r="H92" s="6">
        <v>200</v>
      </c>
      <c r="I92" s="6" t="s">
        <v>196</v>
      </c>
      <c r="J92" s="4">
        <f t="shared" si="18"/>
        <v>0</v>
      </c>
      <c r="K92" s="4">
        <f t="shared" si="26"/>
        <v>0</v>
      </c>
      <c r="L92" s="4">
        <f t="shared" si="19"/>
        <v>0.5</v>
      </c>
      <c r="M92" s="4">
        <f>IFERROR(VLOOKUP(I92,FuelTypes!$A$1:$B$32,2,FALSE)*J92,0)</f>
        <v>0</v>
      </c>
      <c r="N92" s="4">
        <f t="shared" si="17"/>
        <v>0.5</v>
      </c>
      <c r="O92" s="4">
        <f t="shared" si="20"/>
        <v>0</v>
      </c>
      <c r="P92" s="4">
        <f>VLOOKUP(I92, FuelTypes!$A$1:$R$12,17,FALSE)*J92</f>
        <v>0</v>
      </c>
      <c r="Q92" s="4">
        <f>VLOOKUP(I92, FuelTypes!$A$1:$R$12,18,FALSE)*J92</f>
        <v>0</v>
      </c>
      <c r="R92" s="4">
        <f t="shared" si="21"/>
        <v>13.4</v>
      </c>
      <c r="S92" s="4">
        <f t="shared" si="22"/>
        <v>1.4925373134328359</v>
      </c>
      <c r="T92" s="4">
        <f t="shared" si="23"/>
        <v>1.5010473726070056E-2</v>
      </c>
      <c r="U92" s="4">
        <f t="shared" si="29"/>
        <v>0</v>
      </c>
      <c r="W92" s="3">
        <f>IFERROR(VLOOKUP(I92,FuelTypes!$A$2:$G$40,5,FALSE)*M92,0)</f>
        <v>0</v>
      </c>
      <c r="Y92" s="3">
        <f t="shared" si="27"/>
        <v>0</v>
      </c>
      <c r="Z92" s="3">
        <f t="shared" si="24"/>
        <v>0</v>
      </c>
      <c r="AB92" s="3">
        <f t="shared" si="28"/>
        <v>0</v>
      </c>
      <c r="AC92" s="3">
        <f t="shared" si="25"/>
        <v>0</v>
      </c>
    </row>
    <row r="93" spans="1:29" x14ac:dyDescent="0.25">
      <c r="A93" s="6" t="s">
        <v>212</v>
      </c>
      <c r="B93" s="6">
        <v>2</v>
      </c>
      <c r="C93" s="18">
        <v>102</v>
      </c>
      <c r="D93" s="6">
        <v>0.15</v>
      </c>
      <c r="E93" s="6">
        <v>0.15</v>
      </c>
      <c r="F93" s="6">
        <v>455</v>
      </c>
      <c r="G93" s="6">
        <f>67*4</f>
        <v>268</v>
      </c>
      <c r="H93" s="6">
        <v>25</v>
      </c>
      <c r="I93" s="6" t="s">
        <v>196</v>
      </c>
      <c r="J93" s="19">
        <f t="shared" si="18"/>
        <v>86.7</v>
      </c>
      <c r="K93" s="4">
        <f t="shared" si="26"/>
        <v>3.7119521250000007</v>
      </c>
      <c r="L93" s="19">
        <f t="shared" si="19"/>
        <v>5.7119521250000007</v>
      </c>
      <c r="M93" s="19">
        <f>IFERROR(VLOOKUP(I93,FuelTypes!$A$1:$B$32,2,FALSE)*J93,0)</f>
        <v>24.746347500000006</v>
      </c>
      <c r="N93" s="19">
        <f t="shared" si="17"/>
        <v>30.458299625000006</v>
      </c>
      <c r="O93" s="19">
        <f t="shared" si="20"/>
        <v>0.81246648055455928</v>
      </c>
      <c r="P93" s="4">
        <f>VLOOKUP(I93, FuelTypes!$A$1:$R$12,17,FALSE)*J93</f>
        <v>65025</v>
      </c>
      <c r="Q93" s="4">
        <f>VLOOKUP(I93, FuelTypes!$A$1:$R$12,18,FALSE)*J93</f>
        <v>4335</v>
      </c>
      <c r="R93" s="19">
        <f t="shared" si="21"/>
        <v>0.87989153465424275</v>
      </c>
      <c r="S93" s="4">
        <f t="shared" si="22"/>
        <v>0.53283135494403</v>
      </c>
      <c r="T93" s="19">
        <f t="shared" si="23"/>
        <v>6.0041894904280226E-2</v>
      </c>
      <c r="U93" s="19">
        <f t="shared" si="29"/>
        <v>412.15134098367548</v>
      </c>
      <c r="W93" s="3">
        <f>IFERROR(VLOOKUP(I93,FuelTypes!$A$2:$G$40,5,FALSE)*M93,0)</f>
        <v>0</v>
      </c>
      <c r="X93" s="2">
        <v>100</v>
      </c>
      <c r="Y93" s="3">
        <f t="shared" si="27"/>
        <v>100</v>
      </c>
      <c r="Z93" s="3">
        <f t="shared" si="24"/>
        <v>17.507149536901974</v>
      </c>
      <c r="AB93" s="3">
        <f t="shared" si="28"/>
        <v>0.86956521739130443</v>
      </c>
      <c r="AC93" s="3">
        <f t="shared" si="25"/>
        <v>0.81246648055455928</v>
      </c>
    </row>
    <row r="94" spans="1:29" x14ac:dyDescent="0.25">
      <c r="A94" s="6" t="s">
        <v>208</v>
      </c>
      <c r="B94" s="6">
        <v>0.5</v>
      </c>
      <c r="C94" s="18">
        <v>37</v>
      </c>
      <c r="D94" s="6">
        <v>0.15</v>
      </c>
      <c r="E94" s="6">
        <v>0.15</v>
      </c>
      <c r="F94" s="6">
        <v>455</v>
      </c>
      <c r="G94" s="6">
        <v>67</v>
      </c>
      <c r="H94" s="6">
        <v>18</v>
      </c>
      <c r="I94" s="6" t="s">
        <v>196</v>
      </c>
      <c r="J94" s="19">
        <f t="shared" si="18"/>
        <v>31.45</v>
      </c>
      <c r="K94" s="4">
        <f t="shared" si="26"/>
        <v>1.3464924375</v>
      </c>
      <c r="L94" s="19">
        <f t="shared" si="19"/>
        <v>1.8464924375</v>
      </c>
      <c r="M94" s="19">
        <f>IFERROR(VLOOKUP(I94,FuelTypes!$A$1:$B$32,2,FALSE)*J94,0)</f>
        <v>8.9766162500000011</v>
      </c>
      <c r="N94" s="19">
        <f t="shared" si="17"/>
        <v>10.823108687500001</v>
      </c>
      <c r="O94" s="19">
        <f t="shared" si="20"/>
        <v>0.82939352354166218</v>
      </c>
      <c r="P94" s="4">
        <f>VLOOKUP(I94, FuelTypes!$A$1:$R$12,17,FALSE)*J94</f>
        <v>23587.5</v>
      </c>
      <c r="Q94" s="4">
        <f>VLOOKUP(I94, FuelTypes!$A$1:$R$12,18,FALSE)*J94</f>
        <v>1572.5</v>
      </c>
      <c r="R94" s="19">
        <f t="shared" si="21"/>
        <v>0.61904580222298533</v>
      </c>
      <c r="S94" s="4">
        <f t="shared" si="22"/>
        <v>0.49607259514925373</v>
      </c>
      <c r="T94" s="19">
        <f t="shared" si="23"/>
        <v>1.5010473726070056E-2</v>
      </c>
      <c r="U94" s="19">
        <f t="shared" si="29"/>
        <v>598.02351436847027</v>
      </c>
      <c r="W94" s="3">
        <f>IFERROR(VLOOKUP(I94,FuelTypes!$A$2:$G$40,5,FALSE)*M94,0)</f>
        <v>0</v>
      </c>
      <c r="X94" s="2">
        <v>200</v>
      </c>
      <c r="Y94" s="3">
        <f t="shared" si="27"/>
        <v>200</v>
      </c>
      <c r="Z94" s="3">
        <f t="shared" si="24"/>
        <v>108.31346824836373</v>
      </c>
      <c r="AB94" s="3">
        <f t="shared" si="28"/>
        <v>0.86956521739130432</v>
      </c>
      <c r="AC94" s="3">
        <f t="shared" si="25"/>
        <v>0.82939352354166218</v>
      </c>
    </row>
    <row r="95" spans="1:29" x14ac:dyDescent="0.25">
      <c r="A95" s="6" t="s">
        <v>200</v>
      </c>
      <c r="B95" s="6">
        <v>0</v>
      </c>
      <c r="C95" s="18">
        <v>98</v>
      </c>
      <c r="D95" s="6">
        <v>0.15</v>
      </c>
      <c r="E95" s="6">
        <v>0.05</v>
      </c>
      <c r="F95" s="6">
        <v>0</v>
      </c>
      <c r="G95" s="6">
        <v>0</v>
      </c>
      <c r="H95" s="6">
        <v>0</v>
      </c>
      <c r="I95" s="6" t="s">
        <v>196</v>
      </c>
      <c r="J95" s="19">
        <f t="shared" si="18"/>
        <v>83.3</v>
      </c>
      <c r="K95" s="4">
        <f t="shared" si="26"/>
        <v>1.1887951250000002</v>
      </c>
      <c r="L95" s="19">
        <f t="shared" si="19"/>
        <v>1.1887951250000002</v>
      </c>
      <c r="M95" s="19">
        <f>IFERROR(VLOOKUP(I95,FuelTypes!$A$1:$B$32,2,FALSE)*J95,0)</f>
        <v>23.775902500000001</v>
      </c>
      <c r="N95" s="19">
        <f t="shared" si="17"/>
        <v>24.964697624999999</v>
      </c>
      <c r="O95" s="19">
        <f t="shared" si="20"/>
        <v>0.95238095238095244</v>
      </c>
      <c r="P95" s="4">
        <f>VLOOKUP(I95, FuelTypes!$A$1:$R$12,17,FALSE)*J95</f>
        <v>62475</v>
      </c>
      <c r="Q95" s="4">
        <f>VLOOKUP(I95, FuelTypes!$A$1:$R$12,18,FALSE)*J95</f>
        <v>4165</v>
      </c>
      <c r="R95" s="19">
        <f t="shared" si="21"/>
        <v>0</v>
      </c>
      <c r="S95" s="4">
        <f t="shared" si="22"/>
        <v>0</v>
      </c>
      <c r="T95" s="19" t="e">
        <f t="shared" si="23"/>
        <v>#DIV/0!</v>
      </c>
      <c r="U95" s="19" t="e">
        <f t="shared" si="29"/>
        <v>#DIV/0!</v>
      </c>
      <c r="W95" s="3">
        <f>IFERROR(VLOOKUP(I95,FuelTypes!$A$2:$G$40,5,FALSE)*M95,0)</f>
        <v>0</v>
      </c>
      <c r="X95" s="2">
        <v>300</v>
      </c>
      <c r="Y95" s="3">
        <f t="shared" si="27"/>
        <v>300</v>
      </c>
      <c r="Z95" s="3">
        <f t="shared" si="24"/>
        <v>252.35635114166536</v>
      </c>
      <c r="AB95" s="3">
        <f t="shared" si="28"/>
        <v>0.95238095238095244</v>
      </c>
      <c r="AC95" s="3">
        <f t="shared" si="25"/>
        <v>0.95238095238095244</v>
      </c>
    </row>
    <row r="96" spans="1:29" x14ac:dyDescent="0.25">
      <c r="A96" s="6" t="s">
        <v>201</v>
      </c>
      <c r="B96" s="6">
        <v>0</v>
      </c>
      <c r="C96" s="18">
        <v>196</v>
      </c>
      <c r="D96" s="6">
        <v>0.15</v>
      </c>
      <c r="E96" s="6">
        <v>0.05</v>
      </c>
      <c r="F96" s="6">
        <v>0</v>
      </c>
      <c r="G96" s="6">
        <v>0</v>
      </c>
      <c r="H96" s="6">
        <v>0</v>
      </c>
      <c r="I96" s="6" t="s">
        <v>196</v>
      </c>
      <c r="J96" s="19">
        <f t="shared" si="18"/>
        <v>166.6</v>
      </c>
      <c r="K96" s="4">
        <f t="shared" si="26"/>
        <v>2.3775902500000003</v>
      </c>
      <c r="L96" s="19">
        <f t="shared" si="19"/>
        <v>2.3775902500000003</v>
      </c>
      <c r="M96" s="19">
        <f>IFERROR(VLOOKUP(I96,FuelTypes!$A$1:$B$32,2,FALSE)*J96,0)</f>
        <v>47.551805000000002</v>
      </c>
      <c r="N96" s="19">
        <f t="shared" si="17"/>
        <v>49.929395249999999</v>
      </c>
      <c r="O96" s="19">
        <f t="shared" si="20"/>
        <v>0.95238095238095244</v>
      </c>
      <c r="P96" s="4">
        <f>VLOOKUP(I96, FuelTypes!$A$1:$R$12,17,FALSE)*J96</f>
        <v>124950</v>
      </c>
      <c r="Q96" s="4">
        <f>VLOOKUP(I96, FuelTypes!$A$1:$R$12,18,FALSE)*J96</f>
        <v>8330</v>
      </c>
      <c r="R96" s="19">
        <f t="shared" si="21"/>
        <v>0</v>
      </c>
      <c r="S96" s="4">
        <f t="shared" si="22"/>
        <v>0</v>
      </c>
      <c r="T96" s="19" t="e">
        <f t="shared" si="23"/>
        <v>#DIV/0!</v>
      </c>
      <c r="U96" s="19" t="e">
        <f t="shared" si="29"/>
        <v>#DIV/0!</v>
      </c>
      <c r="W96" s="3">
        <f>IFERROR(VLOOKUP(I96,FuelTypes!$A$2:$G$40,5,FALSE)*M96,0)</f>
        <v>0</v>
      </c>
      <c r="X96" s="2">
        <v>400</v>
      </c>
      <c r="Y96" s="3">
        <f t="shared" si="27"/>
        <v>400</v>
      </c>
      <c r="Z96" s="3">
        <f t="shared" si="24"/>
        <v>168.2375674277769</v>
      </c>
      <c r="AB96" s="3">
        <f t="shared" si="28"/>
        <v>0.95238095238095244</v>
      </c>
      <c r="AC96" s="3">
        <f t="shared" si="25"/>
        <v>0.95238095238095244</v>
      </c>
    </row>
    <row r="97" spans="1:29" x14ac:dyDescent="0.25">
      <c r="A97" s="6" t="s">
        <v>202</v>
      </c>
      <c r="B97" s="6">
        <v>0</v>
      </c>
      <c r="C97" s="18">
        <v>294</v>
      </c>
      <c r="D97" s="6">
        <v>0.15</v>
      </c>
      <c r="E97" s="6">
        <v>0.05</v>
      </c>
      <c r="F97" s="6">
        <v>0</v>
      </c>
      <c r="G97" s="6">
        <v>0</v>
      </c>
      <c r="H97" s="6">
        <v>0</v>
      </c>
      <c r="I97" s="6" t="s">
        <v>196</v>
      </c>
      <c r="J97" s="19">
        <f t="shared" si="18"/>
        <v>249.9</v>
      </c>
      <c r="K97" s="4">
        <f t="shared" si="26"/>
        <v>3.5663853750000012</v>
      </c>
      <c r="L97" s="19">
        <f t="shared" si="19"/>
        <v>3.5663853750000012</v>
      </c>
      <c r="M97" s="19">
        <f>IFERROR(VLOOKUP(I97,FuelTypes!$A$1:$B$32,2,FALSE)*J97,0)</f>
        <v>71.327707500000017</v>
      </c>
      <c r="N97" s="19">
        <f t="shared" si="17"/>
        <v>74.894092875000013</v>
      </c>
      <c r="O97" s="19">
        <f t="shared" si="20"/>
        <v>0.95238095238095244</v>
      </c>
      <c r="P97" s="4">
        <f>VLOOKUP(I97, FuelTypes!$A$1:$R$12,17,FALSE)*J97</f>
        <v>187425</v>
      </c>
      <c r="Q97" s="4">
        <f>VLOOKUP(I97, FuelTypes!$A$1:$R$12,18,FALSE)*J97</f>
        <v>12495</v>
      </c>
      <c r="R97" s="19">
        <f t="shared" si="21"/>
        <v>0</v>
      </c>
      <c r="S97" s="4">
        <f t="shared" si="22"/>
        <v>0</v>
      </c>
      <c r="T97" s="19" t="e">
        <f t="shared" si="23"/>
        <v>#DIV/0!</v>
      </c>
      <c r="U97" s="19" t="e">
        <f t="shared" si="29"/>
        <v>#DIV/0!</v>
      </c>
      <c r="W97" s="3">
        <f>IFERROR(VLOOKUP(I97,FuelTypes!$A$2:$G$40,5,FALSE)*M97,0)</f>
        <v>0</v>
      </c>
      <c r="X97" s="2">
        <v>500</v>
      </c>
      <c r="Y97" s="3">
        <f t="shared" si="27"/>
        <v>500</v>
      </c>
      <c r="Z97" s="3">
        <f t="shared" si="24"/>
        <v>140.19797285648073</v>
      </c>
      <c r="AB97" s="3">
        <f t="shared" si="28"/>
        <v>0.95238095238095244</v>
      </c>
      <c r="AC97" s="3">
        <f t="shared" si="25"/>
        <v>0.95238095238095244</v>
      </c>
    </row>
    <row r="98" spans="1:29" x14ac:dyDescent="0.25">
      <c r="A98" s="6" t="s">
        <v>203</v>
      </c>
      <c r="B98" s="6">
        <v>0</v>
      </c>
      <c r="C98" s="18">
        <v>392</v>
      </c>
      <c r="D98" s="6">
        <v>0.15</v>
      </c>
      <c r="E98" s="6">
        <v>0.05</v>
      </c>
      <c r="F98" s="6">
        <v>0</v>
      </c>
      <c r="G98" s="6">
        <v>0</v>
      </c>
      <c r="H98" s="6">
        <v>0</v>
      </c>
      <c r="I98" s="6" t="s">
        <v>196</v>
      </c>
      <c r="J98" s="19">
        <f t="shared" ref="J98:J129" si="30">C98 - (D98*C98)</f>
        <v>333.2</v>
      </c>
      <c r="K98" s="4">
        <f t="shared" si="26"/>
        <v>4.7551805000000007</v>
      </c>
      <c r="L98" s="19">
        <f t="shared" ref="L98:L129" si="31">K98+B98</f>
        <v>4.7551805000000007</v>
      </c>
      <c r="M98" s="19">
        <f>IFERROR(VLOOKUP(I98,FuelTypes!$A$1:$B$32,2,FALSE)*J98,0)</f>
        <v>95.103610000000003</v>
      </c>
      <c r="N98" s="19">
        <f t="shared" si="17"/>
        <v>99.858790499999998</v>
      </c>
      <c r="O98" s="19">
        <f t="shared" ref="O98:O129" si="32">IF(M98&gt;0, M98/N98,0)</f>
        <v>0.95238095238095244</v>
      </c>
      <c r="P98" s="4">
        <f>VLOOKUP(I98, FuelTypes!$A$1:$R$12,17,FALSE)*J98</f>
        <v>249900</v>
      </c>
      <c r="Q98" s="4">
        <f>VLOOKUP(I98, FuelTypes!$A$1:$R$12,18,FALSE)*J98</f>
        <v>16660</v>
      </c>
      <c r="R98" s="19">
        <f t="shared" si="21"/>
        <v>0</v>
      </c>
      <c r="S98" s="4">
        <f t="shared" si="22"/>
        <v>0</v>
      </c>
      <c r="T98" s="19" t="e">
        <f t="shared" si="23"/>
        <v>#DIV/0!</v>
      </c>
      <c r="U98" s="19" t="e">
        <f t="shared" si="29"/>
        <v>#DIV/0!</v>
      </c>
      <c r="W98" s="3">
        <f>IFERROR(VLOOKUP(I98,FuelTypes!$A$2:$G$40,5,FALSE)*M98,0)</f>
        <v>0</v>
      </c>
      <c r="X98" s="2">
        <v>600</v>
      </c>
      <c r="Y98" s="3">
        <f t="shared" si="27"/>
        <v>600</v>
      </c>
      <c r="Z98" s="3">
        <f t="shared" si="24"/>
        <v>126.17817557083268</v>
      </c>
      <c r="AB98" s="3">
        <f t="shared" si="28"/>
        <v>0.95238095238095244</v>
      </c>
      <c r="AC98" s="3">
        <f t="shared" si="25"/>
        <v>0.95238095238095244</v>
      </c>
    </row>
    <row r="99" spans="1:29" x14ac:dyDescent="0.25">
      <c r="A99" s="6" t="s">
        <v>204</v>
      </c>
      <c r="B99" s="6">
        <v>0</v>
      </c>
      <c r="C99" s="18">
        <v>490</v>
      </c>
      <c r="D99" s="6">
        <v>0.15</v>
      </c>
      <c r="E99" s="6">
        <v>0.05</v>
      </c>
      <c r="F99" s="6">
        <v>0</v>
      </c>
      <c r="G99" s="6">
        <v>0</v>
      </c>
      <c r="H99" s="6">
        <v>0</v>
      </c>
      <c r="I99" s="6" t="s">
        <v>196</v>
      </c>
      <c r="J99" s="19">
        <f t="shared" si="30"/>
        <v>416.5</v>
      </c>
      <c r="K99" s="4">
        <f t="shared" si="26"/>
        <v>5.9439756250000011</v>
      </c>
      <c r="L99" s="19">
        <f t="shared" si="31"/>
        <v>5.9439756250000011</v>
      </c>
      <c r="M99" s="19">
        <f>IFERROR(VLOOKUP(I99,FuelTypes!$A$1:$B$32,2,FALSE)*J99,0)</f>
        <v>118.87951250000002</v>
      </c>
      <c r="N99" s="19">
        <f t="shared" si="17"/>
        <v>124.82348812500003</v>
      </c>
      <c r="O99" s="19">
        <f t="shared" si="32"/>
        <v>0.95238095238095233</v>
      </c>
      <c r="P99" s="4">
        <f>VLOOKUP(I99, FuelTypes!$A$1:$R$12,17,FALSE)*J99</f>
        <v>312375</v>
      </c>
      <c r="Q99" s="4">
        <f>VLOOKUP(I99, FuelTypes!$A$1:$R$12,18,FALSE)*J99</f>
        <v>20825</v>
      </c>
      <c r="R99" s="19">
        <f t="shared" si="21"/>
        <v>0</v>
      </c>
      <c r="S99" s="4">
        <f t="shared" si="22"/>
        <v>0</v>
      </c>
      <c r="T99" s="19" t="e">
        <f t="shared" si="23"/>
        <v>#DIV/0!</v>
      </c>
      <c r="U99" s="19" t="e">
        <f t="shared" si="29"/>
        <v>#DIV/0!</v>
      </c>
      <c r="W99" s="3">
        <f>IFERROR(VLOOKUP(I99,FuelTypes!$A$2:$G$40,5,FALSE)*M99,0)</f>
        <v>0</v>
      </c>
      <c r="X99" s="2">
        <v>700</v>
      </c>
      <c r="Y99" s="3">
        <f t="shared" si="27"/>
        <v>700</v>
      </c>
      <c r="Z99" s="3">
        <f t="shared" si="24"/>
        <v>117.76629719944383</v>
      </c>
      <c r="AB99" s="3">
        <f t="shared" si="28"/>
        <v>0.95238095238095233</v>
      </c>
      <c r="AC99" s="3">
        <f t="shared" si="25"/>
        <v>0.95238095238095233</v>
      </c>
    </row>
    <row r="100" spans="1:29" x14ac:dyDescent="0.25">
      <c r="A100" s="6" t="s">
        <v>205</v>
      </c>
      <c r="B100" s="6">
        <v>0</v>
      </c>
      <c r="C100" s="18">
        <v>589</v>
      </c>
      <c r="D100" s="6">
        <v>0.15</v>
      </c>
      <c r="E100" s="6">
        <v>0.05</v>
      </c>
      <c r="F100" s="6">
        <v>0</v>
      </c>
      <c r="G100" s="6">
        <v>0</v>
      </c>
      <c r="H100" s="6">
        <v>0</v>
      </c>
      <c r="I100" s="6" t="s">
        <v>196</v>
      </c>
      <c r="J100" s="19">
        <f t="shared" si="30"/>
        <v>500.65</v>
      </c>
      <c r="K100" s="4">
        <f t="shared" si="26"/>
        <v>7.1449013125000009</v>
      </c>
      <c r="L100" s="19">
        <f t="shared" si="31"/>
        <v>7.1449013125000009</v>
      </c>
      <c r="M100" s="19">
        <f>IFERROR(VLOOKUP(I100,FuelTypes!$A$1:$B$32,2,FALSE)*J100,0)</f>
        <v>142.89802625000002</v>
      </c>
      <c r="N100" s="19">
        <f t="shared" si="17"/>
        <v>150.04292756250001</v>
      </c>
      <c r="O100" s="19">
        <f t="shared" si="32"/>
        <v>0.95238095238095244</v>
      </c>
      <c r="P100" s="4">
        <f>VLOOKUP(I100, FuelTypes!$A$1:$R$12,17,FALSE)*J100</f>
        <v>375487.5</v>
      </c>
      <c r="Q100" s="4">
        <f>VLOOKUP(I100, FuelTypes!$A$1:$R$12,18,FALSE)*J100</f>
        <v>25032.5</v>
      </c>
      <c r="R100" s="19">
        <f t="shared" si="21"/>
        <v>0</v>
      </c>
      <c r="S100" s="4">
        <f t="shared" si="22"/>
        <v>0</v>
      </c>
      <c r="T100" s="19" t="e">
        <f t="shared" si="23"/>
        <v>#DIV/0!</v>
      </c>
      <c r="U100" s="19" t="e">
        <f t="shared" si="29"/>
        <v>#DIV/0!</v>
      </c>
      <c r="W100" s="3">
        <f>IFERROR(VLOOKUP(I100,FuelTypes!$A$2:$G$40,5,FALSE)*M100,0)</f>
        <v>0</v>
      </c>
      <c r="X100" s="2">
        <v>800</v>
      </c>
      <c r="Y100" s="3">
        <f t="shared" si="27"/>
        <v>800</v>
      </c>
      <c r="Z100" s="3">
        <f t="shared" si="24"/>
        <v>111.96795659030313</v>
      </c>
      <c r="AB100" s="3">
        <f t="shared" si="28"/>
        <v>0.95238095238095244</v>
      </c>
      <c r="AC100" s="3">
        <f t="shared" si="25"/>
        <v>0.95238095238095244</v>
      </c>
    </row>
    <row r="101" spans="1:29" x14ac:dyDescent="0.25">
      <c r="A101" s="6" t="s">
        <v>206</v>
      </c>
      <c r="B101" s="6">
        <v>0</v>
      </c>
      <c r="C101" s="18">
        <v>687</v>
      </c>
      <c r="D101" s="6">
        <v>0.15</v>
      </c>
      <c r="E101" s="6">
        <v>0.05</v>
      </c>
      <c r="F101" s="6">
        <v>0</v>
      </c>
      <c r="G101" s="6">
        <v>0</v>
      </c>
      <c r="H101" s="6">
        <v>0</v>
      </c>
      <c r="I101" s="6" t="s">
        <v>196</v>
      </c>
      <c r="J101" s="4">
        <f t="shared" si="30"/>
        <v>583.95000000000005</v>
      </c>
      <c r="K101" s="4">
        <f t="shared" si="26"/>
        <v>8.3336964375000022</v>
      </c>
      <c r="L101" s="4">
        <f t="shared" si="31"/>
        <v>8.3336964375000022</v>
      </c>
      <c r="M101" s="4">
        <f>IFERROR(VLOOKUP(I101,FuelTypes!$A$1:$B$32,2,FALSE)*J101,0)</f>
        <v>166.67392875000004</v>
      </c>
      <c r="N101" s="4">
        <f t="shared" si="17"/>
        <v>175.00762518750005</v>
      </c>
      <c r="O101" s="4">
        <f t="shared" si="32"/>
        <v>0.95238095238095233</v>
      </c>
      <c r="P101" s="4">
        <f>VLOOKUP(I101, FuelTypes!$A$1:$R$12,17,FALSE)*J101</f>
        <v>437962.50000000006</v>
      </c>
      <c r="Q101" s="4">
        <f>VLOOKUP(I101, FuelTypes!$A$1:$R$12,18,FALSE)*J101</f>
        <v>29197.500000000004</v>
      </c>
      <c r="R101" s="4">
        <f t="shared" si="21"/>
        <v>0</v>
      </c>
      <c r="S101" s="4">
        <f t="shared" si="22"/>
        <v>0</v>
      </c>
      <c r="T101" s="4" t="e">
        <f t="shared" si="23"/>
        <v>#DIV/0!</v>
      </c>
      <c r="U101" s="4" t="e">
        <f t="shared" si="29"/>
        <v>#DIV/0!</v>
      </c>
      <c r="W101" s="3">
        <f>IFERROR(VLOOKUP(I101,FuelTypes!$A$2:$G$40,5,FALSE)*M101,0)</f>
        <v>0</v>
      </c>
      <c r="X101" s="2">
        <v>300</v>
      </c>
      <c r="Y101" s="3">
        <f t="shared" si="27"/>
        <v>300</v>
      </c>
      <c r="Z101" s="3">
        <f t="shared" si="24"/>
        <v>35.998431458345273</v>
      </c>
      <c r="AB101" s="3">
        <f t="shared" si="28"/>
        <v>0.95238095238095233</v>
      </c>
      <c r="AC101" s="3">
        <f t="shared" si="25"/>
        <v>0.95238095238095233</v>
      </c>
    </row>
    <row r="102" spans="1:29" x14ac:dyDescent="0.25">
      <c r="A102" s="6" t="s">
        <v>207</v>
      </c>
      <c r="B102" s="6">
        <v>0</v>
      </c>
      <c r="C102" s="18">
        <v>785</v>
      </c>
      <c r="D102" s="6">
        <v>0.15</v>
      </c>
      <c r="E102" s="6">
        <v>0.05</v>
      </c>
      <c r="F102" s="6">
        <v>0</v>
      </c>
      <c r="G102" s="6">
        <v>0</v>
      </c>
      <c r="H102" s="6">
        <v>0</v>
      </c>
      <c r="I102" s="6" t="s">
        <v>196</v>
      </c>
      <c r="J102" s="4">
        <f t="shared" si="30"/>
        <v>667.25</v>
      </c>
      <c r="K102" s="4">
        <f t="shared" si="26"/>
        <v>9.5224915625000008</v>
      </c>
      <c r="L102" s="4">
        <f t="shared" si="31"/>
        <v>9.5224915625000008</v>
      </c>
      <c r="M102" s="4">
        <f>IFERROR(VLOOKUP(I102,FuelTypes!$A$1:$B$32,2,FALSE)*J102,0)</f>
        <v>190.44983125000002</v>
      </c>
      <c r="N102" s="4">
        <f t="shared" si="17"/>
        <v>199.97232281250001</v>
      </c>
      <c r="O102" s="4">
        <f t="shared" si="32"/>
        <v>0.95238095238095244</v>
      </c>
      <c r="P102" s="4">
        <f>VLOOKUP(I102, FuelTypes!$A$1:$R$12,17,FALSE)*J102</f>
        <v>500437.5</v>
      </c>
      <c r="Q102" s="4">
        <f>VLOOKUP(I102, FuelTypes!$A$1:$R$12,18,FALSE)*J102</f>
        <v>33362.5</v>
      </c>
      <c r="R102" s="4">
        <f t="shared" si="21"/>
        <v>0</v>
      </c>
      <c r="S102" s="4">
        <f t="shared" si="22"/>
        <v>0</v>
      </c>
      <c r="T102" s="4" t="e">
        <f t="shared" si="23"/>
        <v>#DIV/0!</v>
      </c>
      <c r="U102" s="4" t="e">
        <f t="shared" si="29"/>
        <v>#DIV/0!</v>
      </c>
      <c r="W102" s="3">
        <f>IFERROR(VLOOKUP(I102,FuelTypes!$A$2:$G$40,5,FALSE)*M102,0)</f>
        <v>0</v>
      </c>
      <c r="X102" s="2">
        <v>600</v>
      </c>
      <c r="Y102" s="3">
        <f t="shared" si="27"/>
        <v>600</v>
      </c>
      <c r="Z102" s="3">
        <f t="shared" si="24"/>
        <v>63.008719520721542</v>
      </c>
      <c r="AB102" s="3">
        <f t="shared" si="28"/>
        <v>0.95238095238095244</v>
      </c>
      <c r="AC102" s="3">
        <f t="shared" si="25"/>
        <v>0.95238095238095244</v>
      </c>
    </row>
    <row r="103" spans="1:29" x14ac:dyDescent="0.25">
      <c r="A103" s="6" t="s">
        <v>209</v>
      </c>
      <c r="B103" s="6">
        <f>10*0.64*0.64*0.64*2</f>
        <v>5.2428800000000004</v>
      </c>
      <c r="C103" s="18">
        <v>0</v>
      </c>
      <c r="D103" s="6">
        <v>0</v>
      </c>
      <c r="E103" s="6">
        <v>0.05</v>
      </c>
      <c r="F103" s="6">
        <v>0</v>
      </c>
      <c r="G103" s="6">
        <v>0</v>
      </c>
      <c r="H103" s="6">
        <v>0</v>
      </c>
      <c r="I103" s="6" t="s">
        <v>117</v>
      </c>
      <c r="J103" s="4">
        <f t="shared" si="30"/>
        <v>0</v>
      </c>
      <c r="K103" s="4">
        <f t="shared" si="26"/>
        <v>0</v>
      </c>
      <c r="L103" s="4">
        <f t="shared" si="31"/>
        <v>5.2428800000000004</v>
      </c>
      <c r="M103" s="4">
        <f>IFERROR(VLOOKUP(I103,FuelTypes!$A$1:$B$32,2,FALSE)*J103,0)</f>
        <v>0</v>
      </c>
      <c r="N103" s="4">
        <f t="shared" si="17"/>
        <v>5.2428800000000004</v>
      </c>
      <c r="O103" s="4">
        <f t="shared" si="32"/>
        <v>0</v>
      </c>
      <c r="P103" s="4">
        <f>VLOOKUP(I103, FuelTypes!$A$1:$R$12,17,FALSE)*J103</f>
        <v>0</v>
      </c>
      <c r="Q103" s="4">
        <f>VLOOKUP(I103, FuelTypes!$A$1:$R$12,18,FALSE)*J103</f>
        <v>0</v>
      </c>
      <c r="R103" s="4">
        <f t="shared" si="21"/>
        <v>0</v>
      </c>
      <c r="S103" s="4">
        <f t="shared" si="22"/>
        <v>0</v>
      </c>
      <c r="T103" s="4" t="e">
        <f t="shared" si="23"/>
        <v>#DIV/0!</v>
      </c>
      <c r="U103" s="4" t="e">
        <f t="shared" si="29"/>
        <v>#DIV/0!</v>
      </c>
      <c r="W103" s="3">
        <f>IFERROR(VLOOKUP(I103,FuelTypes!$A$2:$G$40,5,FALSE)*M103,0)</f>
        <v>0</v>
      </c>
      <c r="X103" s="2">
        <v>900</v>
      </c>
      <c r="Y103" s="3">
        <f t="shared" si="27"/>
        <v>900</v>
      </c>
      <c r="Z103" s="3">
        <f t="shared" si="24"/>
        <v>171.661376953125</v>
      </c>
      <c r="AB103" s="3">
        <f t="shared" si="28"/>
        <v>0</v>
      </c>
      <c r="AC103" s="3">
        <f t="shared" si="25"/>
        <v>0</v>
      </c>
    </row>
    <row r="104" spans="1:29" x14ac:dyDescent="0.25">
      <c r="A104" s="6" t="s">
        <v>210</v>
      </c>
      <c r="B104" s="6">
        <f>3.7*0.64*0.64*0.64*2</f>
        <v>1.9398656000000003</v>
      </c>
      <c r="C104" s="18">
        <v>5.5</v>
      </c>
      <c r="D104" s="6">
        <v>0.05</v>
      </c>
      <c r="E104" s="6">
        <v>0.05</v>
      </c>
      <c r="F104" s="6">
        <v>308</v>
      </c>
      <c r="G104" s="6">
        <v>11</v>
      </c>
      <c r="H104" s="6">
        <v>0</v>
      </c>
      <c r="I104" s="6" t="s">
        <v>118</v>
      </c>
      <c r="J104" s="4">
        <f t="shared" si="30"/>
        <v>5.2249999999999996</v>
      </c>
      <c r="K104" s="4">
        <f t="shared" si="26"/>
        <v>0.20899999999999999</v>
      </c>
      <c r="L104" s="4">
        <f t="shared" si="31"/>
        <v>2.1488656000000002</v>
      </c>
      <c r="M104" s="4">
        <f>IFERROR(VLOOKUP(I104,FuelTypes!$A$1:$B$32,2,FALSE)*J104,0)</f>
        <v>4.18</v>
      </c>
      <c r="N104" s="4">
        <f t="shared" si="17"/>
        <v>6.3288656000000003</v>
      </c>
      <c r="O104" s="4">
        <f t="shared" si="32"/>
        <v>0.66046591351220973</v>
      </c>
      <c r="P104" s="4">
        <f>VLOOKUP(I104, FuelTypes!$A$1:$R$12,17,FALSE)*J104</f>
        <v>1045</v>
      </c>
      <c r="Q104" s="4">
        <f>VLOOKUP(I104, FuelTypes!$A$1:$R$12,18,FALSE)*J104</f>
        <v>0</v>
      </c>
      <c r="R104" s="4">
        <f t="shared" si="21"/>
        <v>0.17380681934531839</v>
      </c>
      <c r="S104" s="4">
        <f t="shared" si="22"/>
        <v>0</v>
      </c>
      <c r="T104" s="4">
        <f t="shared" si="23"/>
        <v>3.6405999708752001E-3</v>
      </c>
      <c r="U104" s="4">
        <f t="shared" si="29"/>
        <v>1148.1623999999999</v>
      </c>
      <c r="W104" s="3">
        <f>IFERROR(VLOOKUP(I104,FuelTypes!$A$2:$G$40,5,FALSE)*M104,0)</f>
        <v>1003.1999999999999</v>
      </c>
      <c r="X104" s="2">
        <v>1200</v>
      </c>
      <c r="Y104" s="3">
        <f t="shared" si="27"/>
        <v>2203.1999999999998</v>
      </c>
      <c r="Z104" s="3">
        <f t="shared" si="24"/>
        <v>558.43418034147874</v>
      </c>
      <c r="AB104" s="3">
        <f t="shared" si="28"/>
        <v>0.95238095238095244</v>
      </c>
      <c r="AC104" s="3">
        <f t="shared" si="25"/>
        <v>0.66046591351220973</v>
      </c>
    </row>
    <row r="105" spans="1:29" x14ac:dyDescent="0.25">
      <c r="A105" s="6"/>
      <c r="B105" s="6"/>
      <c r="C105" s="18"/>
      <c r="D105" s="6"/>
      <c r="E105" s="6">
        <v>0.15</v>
      </c>
      <c r="F105" s="6">
        <v>0</v>
      </c>
      <c r="G105" s="6">
        <v>0</v>
      </c>
      <c r="H105" s="6">
        <v>0</v>
      </c>
      <c r="I105" s="6" t="s">
        <v>117</v>
      </c>
      <c r="J105" s="4">
        <f t="shared" si="30"/>
        <v>0</v>
      </c>
      <c r="K105" s="4">
        <f t="shared" si="26"/>
        <v>0</v>
      </c>
      <c r="L105" s="4">
        <f t="shared" si="31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2"/>
        <v>0</v>
      </c>
      <c r="P105" s="4">
        <f>VLOOKUP(I105, FuelTypes!$A$1:$R$12,17,FALSE)*J105</f>
        <v>0</v>
      </c>
      <c r="Q105" s="4">
        <f>VLOOKUP(I105, FuelTypes!$A$1:$R$12,18,FALSE)*J105</f>
        <v>0</v>
      </c>
      <c r="R105" s="4">
        <f t="shared" si="21"/>
        <v>0</v>
      </c>
      <c r="S105" s="4">
        <f t="shared" si="22"/>
        <v>0</v>
      </c>
      <c r="T105" s="4" t="e">
        <f t="shared" si="23"/>
        <v>#DIV/0!</v>
      </c>
      <c r="U105" s="4" t="e">
        <f t="shared" si="29"/>
        <v>#DIV/0!</v>
      </c>
      <c r="W105" s="3">
        <f>IFERROR(VLOOKUP(I105,FuelTypes!$A$2:$G$40,5,FALSE)*M105,0)</f>
        <v>0</v>
      </c>
      <c r="X105" s="2">
        <v>1500</v>
      </c>
      <c r="Y105" s="3">
        <f t="shared" si="27"/>
        <v>1500</v>
      </c>
      <c r="Z105" s="3" t="e">
        <f t="shared" si="24"/>
        <v>#DIV/0!</v>
      </c>
      <c r="AB105" s="3">
        <f t="shared" si="28"/>
        <v>0</v>
      </c>
      <c r="AC105" s="3">
        <f t="shared" si="25"/>
        <v>0</v>
      </c>
    </row>
    <row r="106" spans="1:29" x14ac:dyDescent="0.25">
      <c r="A106" s="6"/>
      <c r="B106" s="6"/>
      <c r="C106" s="18"/>
      <c r="D106" s="6"/>
      <c r="E106" s="6">
        <v>0.15</v>
      </c>
      <c r="F106" s="6">
        <v>0</v>
      </c>
      <c r="G106" s="6">
        <v>0</v>
      </c>
      <c r="H106" s="6">
        <v>0</v>
      </c>
      <c r="I106" s="6" t="s">
        <v>117</v>
      </c>
      <c r="J106" s="4">
        <f t="shared" si="30"/>
        <v>0</v>
      </c>
      <c r="K106" s="4">
        <f t="shared" si="26"/>
        <v>0</v>
      </c>
      <c r="L106" s="4">
        <f t="shared" si="31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2"/>
        <v>0</v>
      </c>
      <c r="P106" s="4">
        <f>VLOOKUP(I106, FuelTypes!$A$1:$R$12,17,FALSE)*J106</f>
        <v>0</v>
      </c>
      <c r="Q106" s="4">
        <f>VLOOKUP(I106, FuelTypes!$A$1:$R$12,18,FALSE)*J106</f>
        <v>0</v>
      </c>
      <c r="R106" s="4">
        <f t="shared" si="21"/>
        <v>0</v>
      </c>
      <c r="S106" s="4">
        <f t="shared" si="22"/>
        <v>0</v>
      </c>
      <c r="T106" s="4" t="e">
        <f t="shared" si="23"/>
        <v>#DIV/0!</v>
      </c>
      <c r="U106" s="4" t="e">
        <f t="shared" si="29"/>
        <v>#DIV/0!</v>
      </c>
      <c r="W106" s="3">
        <f>IFERROR(VLOOKUP(I106,FuelTypes!$A$2:$G$40,5,FALSE)*M106,0)</f>
        <v>0</v>
      </c>
      <c r="X106" s="2">
        <v>1800</v>
      </c>
      <c r="Y106" s="3">
        <f t="shared" si="27"/>
        <v>1800</v>
      </c>
      <c r="Z106" s="3" t="e">
        <f t="shared" si="24"/>
        <v>#DIV/0!</v>
      </c>
      <c r="AB106" s="3">
        <f t="shared" si="28"/>
        <v>0</v>
      </c>
      <c r="AC106" s="3">
        <f t="shared" si="25"/>
        <v>0</v>
      </c>
    </row>
    <row r="107" spans="1:29" x14ac:dyDescent="0.25">
      <c r="A107" s="6"/>
      <c r="B107" s="6"/>
      <c r="C107" s="18"/>
      <c r="D107" s="6"/>
      <c r="E107" s="6">
        <v>0.15</v>
      </c>
      <c r="F107" s="6">
        <v>0</v>
      </c>
      <c r="G107" s="6">
        <v>0</v>
      </c>
      <c r="H107" s="6">
        <v>0</v>
      </c>
      <c r="I107" s="6" t="s">
        <v>117</v>
      </c>
      <c r="J107" s="4">
        <f t="shared" si="30"/>
        <v>0</v>
      </c>
      <c r="K107" s="4">
        <f t="shared" si="26"/>
        <v>0</v>
      </c>
      <c r="L107" s="4">
        <f t="shared" si="31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2"/>
        <v>0</v>
      </c>
      <c r="P107" s="4">
        <f>VLOOKUP(I107, FuelTypes!$A$1:$R$12,17,FALSE)*J107</f>
        <v>0</v>
      </c>
      <c r="Q107" s="4">
        <f>VLOOKUP(I107, FuelTypes!$A$1:$R$12,18,FALSE)*J107</f>
        <v>0</v>
      </c>
      <c r="R107" s="4">
        <f t="shared" si="21"/>
        <v>0</v>
      </c>
      <c r="S107" s="4">
        <f t="shared" si="22"/>
        <v>0</v>
      </c>
      <c r="T107" s="4" t="e">
        <f t="shared" si="23"/>
        <v>#DIV/0!</v>
      </c>
      <c r="U107" s="4" t="e">
        <f t="shared" si="29"/>
        <v>#DIV/0!</v>
      </c>
      <c r="W107" s="3">
        <f>IFERROR(VLOOKUP(I107,FuelTypes!$A$2:$G$40,5,FALSE)*M107,0)</f>
        <v>0</v>
      </c>
      <c r="X107" s="2">
        <v>2100</v>
      </c>
      <c r="Y107" s="3">
        <f t="shared" si="27"/>
        <v>2100</v>
      </c>
      <c r="Z107" s="3" t="e">
        <f t="shared" si="24"/>
        <v>#DIV/0!</v>
      </c>
      <c r="AB107" s="3">
        <f t="shared" si="28"/>
        <v>0</v>
      </c>
      <c r="AC107" s="3">
        <f t="shared" si="25"/>
        <v>0</v>
      </c>
    </row>
    <row r="108" spans="1:29" x14ac:dyDescent="0.25">
      <c r="A108" s="6"/>
      <c r="B108" s="6"/>
      <c r="C108" s="18"/>
      <c r="D108" s="6"/>
      <c r="E108" s="6">
        <v>0.15</v>
      </c>
      <c r="F108" s="6">
        <v>0</v>
      </c>
      <c r="G108" s="6">
        <v>0</v>
      </c>
      <c r="H108" s="6">
        <v>0</v>
      </c>
      <c r="I108" s="6" t="s">
        <v>117</v>
      </c>
      <c r="J108" s="4">
        <f t="shared" si="30"/>
        <v>0</v>
      </c>
      <c r="K108" s="4">
        <f t="shared" si="26"/>
        <v>0</v>
      </c>
      <c r="L108" s="4">
        <f t="shared" si="31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2"/>
        <v>0</v>
      </c>
      <c r="P108" s="4">
        <f>VLOOKUP(I108, FuelTypes!$A$1:$R$12,17,FALSE)*J108</f>
        <v>0</v>
      </c>
      <c r="Q108" s="4">
        <f>VLOOKUP(I108, FuelTypes!$A$1:$R$12,18,FALSE)*J108</f>
        <v>0</v>
      </c>
      <c r="R108" s="4">
        <f t="shared" si="21"/>
        <v>0</v>
      </c>
      <c r="S108" s="4">
        <f t="shared" si="22"/>
        <v>0</v>
      </c>
      <c r="T108" s="4" t="e">
        <f t="shared" si="23"/>
        <v>#DIV/0!</v>
      </c>
      <c r="U108" s="4" t="e">
        <f t="shared" si="29"/>
        <v>#DIV/0!</v>
      </c>
      <c r="W108" s="3">
        <f>IFERROR(VLOOKUP(I108,FuelTypes!$A$2:$G$40,5,FALSE)*M108,0)</f>
        <v>0</v>
      </c>
      <c r="X108" s="2">
        <v>2400</v>
      </c>
      <c r="Y108" s="3">
        <f t="shared" si="27"/>
        <v>2400</v>
      </c>
      <c r="Z108" s="3" t="e">
        <f t="shared" si="24"/>
        <v>#DIV/0!</v>
      </c>
      <c r="AB108" s="3">
        <f t="shared" si="28"/>
        <v>0</v>
      </c>
      <c r="AC108" s="3">
        <f t="shared" si="25"/>
        <v>0</v>
      </c>
    </row>
    <row r="109" spans="1:29" x14ac:dyDescent="0.25">
      <c r="A109" s="6"/>
      <c r="B109" s="6"/>
      <c r="C109" s="18"/>
      <c r="D109" s="6"/>
      <c r="E109" s="6">
        <v>0.15</v>
      </c>
      <c r="F109" s="6">
        <v>0</v>
      </c>
      <c r="G109" s="6">
        <v>0</v>
      </c>
      <c r="H109" s="6">
        <v>0</v>
      </c>
      <c r="I109" s="6" t="s">
        <v>117</v>
      </c>
      <c r="J109" s="19">
        <f t="shared" si="30"/>
        <v>0</v>
      </c>
      <c r="K109" s="4">
        <f t="shared" si="26"/>
        <v>0</v>
      </c>
      <c r="L109" s="19">
        <f t="shared" si="31"/>
        <v>0</v>
      </c>
      <c r="M109" s="19">
        <f>IFERROR(VLOOKUP(I109,FuelTypes!$A$1:$B$32,2,FALSE)*J109,0)</f>
        <v>0</v>
      </c>
      <c r="N109" s="19">
        <f t="shared" si="17"/>
        <v>0</v>
      </c>
      <c r="O109" s="19">
        <f t="shared" si="32"/>
        <v>0</v>
      </c>
      <c r="P109" s="4">
        <f>VLOOKUP(I109, FuelTypes!$A$1:$R$12,17,FALSE)*J109</f>
        <v>0</v>
      </c>
      <c r="Q109" s="4">
        <f>VLOOKUP(I109, FuelTypes!$A$1:$R$12,18,FALSE)*J109</f>
        <v>0</v>
      </c>
      <c r="R109" s="19">
        <f t="shared" si="21"/>
        <v>0</v>
      </c>
      <c r="S109" s="4">
        <f t="shared" si="22"/>
        <v>0</v>
      </c>
      <c r="T109" s="19" t="e">
        <f t="shared" si="23"/>
        <v>#DIV/0!</v>
      </c>
      <c r="U109" s="19" t="e">
        <f t="shared" si="29"/>
        <v>#DIV/0!</v>
      </c>
      <c r="W109" s="3">
        <f>IFERROR(VLOOKUP(I109,FuelTypes!$A$2:$G$40,5,FALSE)*M109,0)</f>
        <v>0</v>
      </c>
      <c r="X109" s="2">
        <v>700</v>
      </c>
      <c r="Y109" s="3">
        <f t="shared" si="27"/>
        <v>700</v>
      </c>
      <c r="Z109" s="3" t="e">
        <f t="shared" si="24"/>
        <v>#DIV/0!</v>
      </c>
      <c r="AB109" s="3">
        <f t="shared" si="28"/>
        <v>0</v>
      </c>
      <c r="AC109" s="3">
        <f t="shared" si="25"/>
        <v>0</v>
      </c>
    </row>
    <row r="110" spans="1:29" x14ac:dyDescent="0.25">
      <c r="A110" s="6"/>
      <c r="B110" s="6"/>
      <c r="C110" s="18"/>
      <c r="D110" s="6"/>
      <c r="E110" s="6">
        <v>0.15</v>
      </c>
      <c r="F110" s="6">
        <v>0</v>
      </c>
      <c r="G110" s="6">
        <v>0</v>
      </c>
      <c r="H110" s="6">
        <v>0</v>
      </c>
      <c r="I110" s="6" t="s">
        <v>117</v>
      </c>
      <c r="J110" s="19">
        <f t="shared" si="30"/>
        <v>0</v>
      </c>
      <c r="K110" s="4">
        <f t="shared" si="26"/>
        <v>0</v>
      </c>
      <c r="L110" s="19">
        <f t="shared" si="31"/>
        <v>0</v>
      </c>
      <c r="M110" s="19">
        <f>IFERROR(VLOOKUP(I110,FuelTypes!$A$1:$B$32,2,FALSE)*J110,0)</f>
        <v>0</v>
      </c>
      <c r="N110" s="19">
        <f t="shared" si="17"/>
        <v>0</v>
      </c>
      <c r="O110" s="19">
        <f t="shared" si="32"/>
        <v>0</v>
      </c>
      <c r="P110" s="4">
        <f>VLOOKUP(I110, FuelTypes!$A$1:$R$12,17,FALSE)*J110</f>
        <v>0</v>
      </c>
      <c r="Q110" s="4">
        <f>VLOOKUP(I110, FuelTypes!$A$1:$R$12,18,FALSE)*J110</f>
        <v>0</v>
      </c>
      <c r="R110" s="19">
        <f t="shared" si="21"/>
        <v>0</v>
      </c>
      <c r="S110" s="4">
        <f t="shared" si="22"/>
        <v>0</v>
      </c>
      <c r="T110" s="19" t="e">
        <f t="shared" si="23"/>
        <v>#DIV/0!</v>
      </c>
      <c r="U110" s="19" t="e">
        <f t="shared" si="29"/>
        <v>#DIV/0!</v>
      </c>
      <c r="W110" s="3">
        <f>IFERROR(VLOOKUP(I110,FuelTypes!$A$2:$G$40,5,FALSE)*M110,0)</f>
        <v>0</v>
      </c>
      <c r="X110" s="2">
        <v>1400</v>
      </c>
      <c r="Y110" s="3">
        <f t="shared" si="27"/>
        <v>1400</v>
      </c>
      <c r="Z110" s="3" t="e">
        <f t="shared" si="24"/>
        <v>#DIV/0!</v>
      </c>
      <c r="AB110" s="3">
        <f t="shared" si="28"/>
        <v>0</v>
      </c>
      <c r="AC110" s="3">
        <f t="shared" si="25"/>
        <v>0</v>
      </c>
    </row>
    <row r="111" spans="1:29" x14ac:dyDescent="0.25">
      <c r="A111" s="6"/>
      <c r="B111" s="6"/>
      <c r="C111" s="18"/>
      <c r="D111" s="6"/>
      <c r="E111" s="6">
        <v>0.15</v>
      </c>
      <c r="F111" s="6">
        <v>0</v>
      </c>
      <c r="G111" s="6">
        <v>0</v>
      </c>
      <c r="H111" s="6">
        <v>0</v>
      </c>
      <c r="I111" s="6" t="s">
        <v>117</v>
      </c>
      <c r="J111" s="19">
        <f t="shared" si="30"/>
        <v>0</v>
      </c>
      <c r="K111" s="4">
        <f t="shared" si="26"/>
        <v>0</v>
      </c>
      <c r="L111" s="19">
        <f t="shared" si="31"/>
        <v>0</v>
      </c>
      <c r="M111" s="19">
        <f>IFERROR(VLOOKUP(I111,FuelTypes!$A$1:$B$32,2,FALSE)*J111,0)</f>
        <v>0</v>
      </c>
      <c r="N111" s="19">
        <f t="shared" si="17"/>
        <v>0</v>
      </c>
      <c r="O111" s="19">
        <f t="shared" si="32"/>
        <v>0</v>
      </c>
      <c r="P111" s="4">
        <f>VLOOKUP(I111, FuelTypes!$A$1:$R$12,17,FALSE)*J111</f>
        <v>0</v>
      </c>
      <c r="Q111" s="4">
        <f>VLOOKUP(I111, FuelTypes!$A$1:$R$12,18,FALSE)*J111</f>
        <v>0</v>
      </c>
      <c r="R111" s="19">
        <f t="shared" si="21"/>
        <v>0</v>
      </c>
      <c r="S111" s="4">
        <f t="shared" si="22"/>
        <v>0</v>
      </c>
      <c r="T111" s="19" t="e">
        <f t="shared" si="23"/>
        <v>#DIV/0!</v>
      </c>
      <c r="U111" s="19" t="e">
        <f t="shared" si="29"/>
        <v>#DIV/0!</v>
      </c>
      <c r="W111" s="3">
        <f>IFERROR(VLOOKUP(I111,FuelTypes!$A$2:$G$40,5,FALSE)*M111,0)</f>
        <v>0</v>
      </c>
      <c r="X111" s="2">
        <v>2100</v>
      </c>
      <c r="Y111" s="3">
        <f t="shared" si="27"/>
        <v>2100</v>
      </c>
      <c r="Z111" s="3" t="e">
        <f t="shared" si="24"/>
        <v>#DIV/0!</v>
      </c>
      <c r="AB111" s="3">
        <f t="shared" si="28"/>
        <v>0</v>
      </c>
      <c r="AC111" s="3">
        <f t="shared" si="25"/>
        <v>0</v>
      </c>
    </row>
    <row r="112" spans="1:29" x14ac:dyDescent="0.25">
      <c r="A112" s="6"/>
      <c r="B112" s="6"/>
      <c r="C112" s="18"/>
      <c r="D112" s="6"/>
      <c r="E112" s="6">
        <v>0.15</v>
      </c>
      <c r="F112" s="6">
        <v>0</v>
      </c>
      <c r="G112" s="6">
        <v>0</v>
      </c>
      <c r="H112" s="6">
        <v>0</v>
      </c>
      <c r="I112" s="6" t="s">
        <v>117</v>
      </c>
      <c r="J112" s="19">
        <f t="shared" si="30"/>
        <v>0</v>
      </c>
      <c r="K112" s="4">
        <f t="shared" si="26"/>
        <v>0</v>
      </c>
      <c r="L112" s="19">
        <f t="shared" si="31"/>
        <v>0</v>
      </c>
      <c r="M112" s="19">
        <f>IFERROR(VLOOKUP(I112,FuelTypes!$A$1:$B$32,2,FALSE)*J112,0)</f>
        <v>0</v>
      </c>
      <c r="N112" s="19">
        <f t="shared" si="17"/>
        <v>0</v>
      </c>
      <c r="O112" s="19">
        <f t="shared" si="32"/>
        <v>0</v>
      </c>
      <c r="P112" s="4">
        <f>VLOOKUP(I112, FuelTypes!$A$1:$R$12,17,FALSE)*J112</f>
        <v>0</v>
      </c>
      <c r="Q112" s="4">
        <f>VLOOKUP(I112, FuelTypes!$A$1:$R$12,18,FALSE)*J112</f>
        <v>0</v>
      </c>
      <c r="R112" s="19">
        <f t="shared" si="21"/>
        <v>0</v>
      </c>
      <c r="S112" s="4">
        <f t="shared" si="22"/>
        <v>0</v>
      </c>
      <c r="T112" s="19" t="e">
        <f t="shared" si="23"/>
        <v>#DIV/0!</v>
      </c>
      <c r="U112" s="19" t="e">
        <f t="shared" si="29"/>
        <v>#DIV/0!</v>
      </c>
      <c r="W112" s="3">
        <f>IFERROR(VLOOKUP(I112,FuelTypes!$A$2:$G$40,5,FALSE)*M112,0)</f>
        <v>0</v>
      </c>
      <c r="X112" s="2">
        <v>2800</v>
      </c>
      <c r="Y112" s="3">
        <f t="shared" si="27"/>
        <v>2800</v>
      </c>
      <c r="Z112" s="3" t="e">
        <f t="shared" si="24"/>
        <v>#DIV/0!</v>
      </c>
      <c r="AB112" s="3">
        <f t="shared" si="28"/>
        <v>0</v>
      </c>
      <c r="AC112" s="3">
        <f t="shared" si="25"/>
        <v>0</v>
      </c>
    </row>
    <row r="113" spans="1:29" x14ac:dyDescent="0.25">
      <c r="A113" s="6"/>
      <c r="B113" s="6"/>
      <c r="C113" s="18"/>
      <c r="D113" s="6"/>
      <c r="E113" s="6">
        <v>0.15</v>
      </c>
      <c r="F113" s="6">
        <v>0</v>
      </c>
      <c r="G113" s="6">
        <v>0</v>
      </c>
      <c r="H113" s="6">
        <v>0</v>
      </c>
      <c r="I113" s="6" t="s">
        <v>117</v>
      </c>
      <c r="J113" s="19">
        <f t="shared" si="30"/>
        <v>0</v>
      </c>
      <c r="K113" s="4">
        <f t="shared" si="26"/>
        <v>0</v>
      </c>
      <c r="L113" s="19">
        <f t="shared" si="31"/>
        <v>0</v>
      </c>
      <c r="M113" s="19">
        <f>IFERROR(VLOOKUP(I113,FuelTypes!$A$1:$B$32,2,FALSE)*J113,0)</f>
        <v>0</v>
      </c>
      <c r="N113" s="19">
        <f t="shared" si="17"/>
        <v>0</v>
      </c>
      <c r="O113" s="19">
        <f t="shared" si="32"/>
        <v>0</v>
      </c>
      <c r="P113" s="4">
        <f>VLOOKUP(I113, FuelTypes!$A$1:$R$12,17,FALSE)*J113</f>
        <v>0</v>
      </c>
      <c r="Q113" s="4">
        <f>VLOOKUP(I113, FuelTypes!$A$1:$R$12,18,FALSE)*J113</f>
        <v>0</v>
      </c>
      <c r="R113" s="19">
        <f t="shared" si="21"/>
        <v>0</v>
      </c>
      <c r="S113" s="4">
        <f t="shared" si="22"/>
        <v>0</v>
      </c>
      <c r="T113" s="19" t="e">
        <f t="shared" si="23"/>
        <v>#DIV/0!</v>
      </c>
      <c r="U113" s="19" t="e">
        <f t="shared" si="29"/>
        <v>#DIV/0!</v>
      </c>
      <c r="W113" s="3">
        <f>IFERROR(VLOOKUP(I113,FuelTypes!$A$2:$G$40,5,FALSE)*M113,0)</f>
        <v>0</v>
      </c>
      <c r="X113" s="2">
        <v>3500</v>
      </c>
      <c r="Y113" s="3">
        <f t="shared" si="27"/>
        <v>3500</v>
      </c>
      <c r="Z113" s="3" t="e">
        <f t="shared" si="24"/>
        <v>#DIV/0!</v>
      </c>
      <c r="AB113" s="3">
        <f t="shared" si="28"/>
        <v>0</v>
      </c>
      <c r="AC113" s="3">
        <f t="shared" si="25"/>
        <v>0</v>
      </c>
    </row>
    <row r="114" spans="1:29" x14ac:dyDescent="0.25">
      <c r="A114" s="6"/>
      <c r="B114" s="6"/>
      <c r="C114" s="18"/>
      <c r="D114" s="6"/>
      <c r="E114" s="6">
        <v>0.15</v>
      </c>
      <c r="F114" s="6">
        <v>0</v>
      </c>
      <c r="G114" s="6">
        <v>0</v>
      </c>
      <c r="H114" s="6">
        <v>0</v>
      </c>
      <c r="I114" s="6" t="s">
        <v>117</v>
      </c>
      <c r="J114" s="19">
        <f t="shared" si="30"/>
        <v>0</v>
      </c>
      <c r="K114" s="4">
        <f t="shared" si="26"/>
        <v>0</v>
      </c>
      <c r="L114" s="19">
        <f t="shared" si="31"/>
        <v>0</v>
      </c>
      <c r="M114" s="19">
        <f>IFERROR(VLOOKUP(I114,FuelTypes!$A$1:$B$32,2,FALSE)*J114,0)</f>
        <v>0</v>
      </c>
      <c r="N114" s="19">
        <f t="shared" si="17"/>
        <v>0</v>
      </c>
      <c r="O114" s="19">
        <f t="shared" si="32"/>
        <v>0</v>
      </c>
      <c r="P114" s="4">
        <f>VLOOKUP(I114, FuelTypes!$A$1:$R$12,17,FALSE)*J114</f>
        <v>0</v>
      </c>
      <c r="Q114" s="4">
        <f>VLOOKUP(I114, FuelTypes!$A$1:$R$12,18,FALSE)*J114</f>
        <v>0</v>
      </c>
      <c r="R114" s="19">
        <f t="shared" si="21"/>
        <v>0</v>
      </c>
      <c r="S114" s="4">
        <f t="shared" si="22"/>
        <v>0</v>
      </c>
      <c r="T114" s="19" t="e">
        <f t="shared" si="23"/>
        <v>#DIV/0!</v>
      </c>
      <c r="U114" s="19" t="e">
        <f t="shared" si="29"/>
        <v>#DIV/0!</v>
      </c>
      <c r="W114" s="3">
        <f>IFERROR(VLOOKUP(I114,FuelTypes!$A$2:$G$40,5,FALSE)*M114,0)</f>
        <v>0</v>
      </c>
      <c r="X114" s="2">
        <v>4200</v>
      </c>
      <c r="Y114" s="3">
        <f t="shared" si="27"/>
        <v>4200</v>
      </c>
      <c r="Z114" s="3" t="e">
        <f t="shared" si="24"/>
        <v>#DIV/0!</v>
      </c>
      <c r="AB114" s="3">
        <f t="shared" si="28"/>
        <v>0</v>
      </c>
      <c r="AC114" s="3">
        <f t="shared" si="25"/>
        <v>0</v>
      </c>
    </row>
    <row r="115" spans="1:29" x14ac:dyDescent="0.25">
      <c r="A115" s="6"/>
      <c r="B115" s="6"/>
      <c r="C115" s="18"/>
      <c r="D115" s="6"/>
      <c r="E115" s="6">
        <v>0.15</v>
      </c>
      <c r="F115" s="6">
        <v>0</v>
      </c>
      <c r="G115" s="6">
        <v>0</v>
      </c>
      <c r="H115" s="6">
        <v>0</v>
      </c>
      <c r="I115" s="6" t="s">
        <v>117</v>
      </c>
      <c r="J115" s="19">
        <f t="shared" si="30"/>
        <v>0</v>
      </c>
      <c r="K115" s="4">
        <f t="shared" si="26"/>
        <v>0</v>
      </c>
      <c r="L115" s="19">
        <f t="shared" si="31"/>
        <v>0</v>
      </c>
      <c r="M115" s="19">
        <f>IFERROR(VLOOKUP(I115,FuelTypes!$A$1:$B$32,2,FALSE)*J115,0)</f>
        <v>0</v>
      </c>
      <c r="N115" s="19">
        <f t="shared" si="17"/>
        <v>0</v>
      </c>
      <c r="O115" s="19">
        <f t="shared" si="32"/>
        <v>0</v>
      </c>
      <c r="P115" s="4">
        <f>VLOOKUP(I115, FuelTypes!$A$1:$R$12,17,FALSE)*J115</f>
        <v>0</v>
      </c>
      <c r="Q115" s="4">
        <f>VLOOKUP(I115, FuelTypes!$A$1:$R$12,18,FALSE)*J115</f>
        <v>0</v>
      </c>
      <c r="R115" s="19">
        <f t="shared" si="21"/>
        <v>0</v>
      </c>
      <c r="S115" s="4">
        <f t="shared" si="22"/>
        <v>0</v>
      </c>
      <c r="T115" s="19" t="e">
        <f t="shared" si="23"/>
        <v>#DIV/0!</v>
      </c>
      <c r="U115" s="19" t="e">
        <f t="shared" si="29"/>
        <v>#DIV/0!</v>
      </c>
      <c r="W115" s="3">
        <f>IFERROR(VLOOKUP(I115,FuelTypes!$A$2:$G$40,5,FALSE)*M115,0)</f>
        <v>0</v>
      </c>
      <c r="X115" s="2">
        <v>4900</v>
      </c>
      <c r="Y115" s="3">
        <f t="shared" si="27"/>
        <v>4900</v>
      </c>
      <c r="Z115" s="3" t="e">
        <f t="shared" si="24"/>
        <v>#DIV/0!</v>
      </c>
      <c r="AB115" s="3">
        <f t="shared" si="28"/>
        <v>0</v>
      </c>
      <c r="AC115" s="3">
        <f t="shared" si="25"/>
        <v>0</v>
      </c>
    </row>
    <row r="116" spans="1:29" x14ac:dyDescent="0.25">
      <c r="A116" s="6"/>
      <c r="B116" s="6"/>
      <c r="C116" s="18"/>
      <c r="D116" s="6"/>
      <c r="E116" s="6">
        <v>0.15</v>
      </c>
      <c r="F116" s="6">
        <v>0</v>
      </c>
      <c r="G116" s="6">
        <v>0</v>
      </c>
      <c r="H116" s="6">
        <v>0</v>
      </c>
      <c r="I116" s="6" t="s">
        <v>117</v>
      </c>
      <c r="J116" s="19">
        <f t="shared" si="30"/>
        <v>0</v>
      </c>
      <c r="K116" s="4">
        <f t="shared" si="26"/>
        <v>0</v>
      </c>
      <c r="L116" s="19">
        <f t="shared" si="31"/>
        <v>0</v>
      </c>
      <c r="M116" s="19">
        <f>IFERROR(VLOOKUP(I116,FuelTypes!$A$1:$B$32,2,FALSE)*J116,0)</f>
        <v>0</v>
      </c>
      <c r="N116" s="19">
        <f t="shared" si="17"/>
        <v>0</v>
      </c>
      <c r="O116" s="19">
        <f t="shared" si="32"/>
        <v>0</v>
      </c>
      <c r="P116" s="4">
        <f>VLOOKUP(I116, FuelTypes!$A$1:$R$12,17,FALSE)*J116</f>
        <v>0</v>
      </c>
      <c r="Q116" s="4">
        <f>VLOOKUP(I116, FuelTypes!$A$1:$R$12,18,FALSE)*J116</f>
        <v>0</v>
      </c>
      <c r="R116" s="19">
        <f t="shared" si="21"/>
        <v>0</v>
      </c>
      <c r="S116" s="4">
        <f t="shared" si="22"/>
        <v>0</v>
      </c>
      <c r="T116" s="19" t="e">
        <f t="shared" si="23"/>
        <v>#DIV/0!</v>
      </c>
      <c r="U116" s="19" t="e">
        <f t="shared" si="29"/>
        <v>#DIV/0!</v>
      </c>
      <c r="W116" s="3">
        <f>IFERROR(VLOOKUP(I116,FuelTypes!$A$2:$G$40,5,FALSE)*M116,0)</f>
        <v>0</v>
      </c>
      <c r="X116" s="2">
        <v>5600</v>
      </c>
      <c r="Y116" s="3">
        <f t="shared" si="27"/>
        <v>5600</v>
      </c>
      <c r="Z116" s="3" t="e">
        <f t="shared" si="24"/>
        <v>#DIV/0!</v>
      </c>
      <c r="AB116" s="3">
        <f t="shared" si="28"/>
        <v>0</v>
      </c>
      <c r="AC116" s="3">
        <f t="shared" si="25"/>
        <v>0</v>
      </c>
    </row>
    <row r="117" spans="1:29" x14ac:dyDescent="0.25">
      <c r="A117" s="6" t="s">
        <v>211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196</v>
      </c>
      <c r="J117" s="4">
        <f t="shared" si="30"/>
        <v>0</v>
      </c>
      <c r="K117" s="4">
        <f t="shared" si="26"/>
        <v>0</v>
      </c>
      <c r="L117" s="4">
        <f t="shared" si="31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2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1"/>
        <v>14.43181818181818</v>
      </c>
      <c r="S117" s="4">
        <f t="shared" si="22"/>
        <v>1.3858267716535435</v>
      </c>
      <c r="T117" s="4">
        <f t="shared" si="23"/>
        <v>0.1488042930624392</v>
      </c>
      <c r="U117" s="4">
        <f t="shared" si="29"/>
        <v>0</v>
      </c>
      <c r="W117" s="3">
        <f>IFERROR(VLOOKUP(I117,FuelTypes!$A$2:$G$40,5,FALSE)*M117,0)</f>
        <v>0</v>
      </c>
      <c r="Y117" s="3">
        <f t="shared" si="27"/>
        <v>0</v>
      </c>
      <c r="Z117" s="3">
        <f t="shared" si="24"/>
        <v>0</v>
      </c>
      <c r="AB117" s="3">
        <f t="shared" si="28"/>
        <v>0</v>
      </c>
      <c r="AC117" s="3">
        <f t="shared" si="25"/>
        <v>0</v>
      </c>
    </row>
    <row r="118" spans="1:29" x14ac:dyDescent="0.25">
      <c r="A118" s="6" t="s">
        <v>199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196</v>
      </c>
      <c r="J118" s="4">
        <f t="shared" si="30"/>
        <v>0</v>
      </c>
      <c r="K118" s="4">
        <f t="shared" si="26"/>
        <v>0</v>
      </c>
      <c r="L118" s="4">
        <f t="shared" si="31"/>
        <v>0.4</v>
      </c>
      <c r="M118" s="4">
        <f>IFERROR(VLOOKUP(I118,FuelTypes!$A$1:$B$32,2,FALSE)*J118,0)</f>
        <v>0</v>
      </c>
      <c r="N118" s="4">
        <f t="shared" ref="N118:N150" si="33">L118+M118</f>
        <v>0.4</v>
      </c>
      <c r="O118" s="4">
        <f t="shared" si="32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1"/>
        <v>13.75</v>
      </c>
      <c r="S118" s="4">
        <f t="shared" si="22"/>
        <v>1.4545454545454546</v>
      </c>
      <c r="T118" s="4">
        <f t="shared" si="23"/>
        <v>1.2458942122550686E-2</v>
      </c>
      <c r="U118" s="4">
        <f t="shared" si="29"/>
        <v>0</v>
      </c>
      <c r="W118" s="3">
        <f>IFERROR(VLOOKUP(I118,FuelTypes!$A$2:$G$40,5,FALSE)*M118,0)</f>
        <v>0</v>
      </c>
      <c r="Y118" s="3">
        <f t="shared" si="27"/>
        <v>0</v>
      </c>
      <c r="Z118" s="3">
        <f t="shared" si="24"/>
        <v>0</v>
      </c>
      <c r="AB118" s="3">
        <f t="shared" si="28"/>
        <v>0</v>
      </c>
      <c r="AC118" s="3">
        <f t="shared" si="25"/>
        <v>0</v>
      </c>
    </row>
    <row r="119" spans="1:29" x14ac:dyDescent="0.25">
      <c r="A119" s="6" t="s">
        <v>198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196</v>
      </c>
      <c r="J119" s="4">
        <f t="shared" si="30"/>
        <v>0</v>
      </c>
      <c r="K119" s="4">
        <f t="shared" si="26"/>
        <v>0</v>
      </c>
      <c r="L119" s="4">
        <f t="shared" si="31"/>
        <v>0.5</v>
      </c>
      <c r="M119" s="4">
        <f>IFERROR(VLOOKUP(I119,FuelTypes!$A$1:$B$32,2,FALSE)*J119,0)</f>
        <v>0</v>
      </c>
      <c r="N119" s="4">
        <f t="shared" si="33"/>
        <v>0.5</v>
      </c>
      <c r="O119" s="4">
        <f t="shared" si="32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1"/>
        <v>13.4</v>
      </c>
      <c r="S119" s="4">
        <f t="shared" si="22"/>
        <v>1.4925373134328359</v>
      </c>
      <c r="T119" s="4">
        <f t="shared" si="23"/>
        <v>1.5010473726070056E-2</v>
      </c>
      <c r="U119" s="4">
        <f t="shared" si="29"/>
        <v>0</v>
      </c>
      <c r="W119" s="3">
        <f>IFERROR(VLOOKUP(I119,FuelTypes!$A$2:$G$40,5,FALSE)*M119,0)</f>
        <v>0</v>
      </c>
      <c r="Y119" s="3">
        <f t="shared" si="27"/>
        <v>0</v>
      </c>
      <c r="Z119" s="3">
        <f t="shared" si="24"/>
        <v>0</v>
      </c>
      <c r="AB119" s="3">
        <f t="shared" si="28"/>
        <v>0</v>
      </c>
      <c r="AC119" s="3">
        <f t="shared" si="25"/>
        <v>0</v>
      </c>
    </row>
    <row r="120" spans="1:29" x14ac:dyDescent="0.25">
      <c r="A120" s="6" t="s">
        <v>180</v>
      </c>
      <c r="B120" s="6">
        <v>8.66</v>
      </c>
      <c r="C120" s="6"/>
      <c r="D120" s="6"/>
      <c r="E120" s="6">
        <v>0.15</v>
      </c>
      <c r="F120" s="6">
        <v>445</v>
      </c>
      <c r="G120" s="6">
        <v>1398</v>
      </c>
      <c r="H120" s="6">
        <v>250</v>
      </c>
      <c r="I120" s="6" t="s">
        <v>196</v>
      </c>
      <c r="J120" s="4">
        <f t="shared" si="30"/>
        <v>0</v>
      </c>
      <c r="K120" s="4">
        <f t="shared" si="26"/>
        <v>0</v>
      </c>
      <c r="L120" s="4">
        <f t="shared" si="31"/>
        <v>8.66</v>
      </c>
      <c r="M120" s="4">
        <f>IFERROR(VLOOKUP(I120,FuelTypes!$A$1:$B$32,2,FALSE)*J120,0)</f>
        <v>0</v>
      </c>
      <c r="N120" s="4">
        <f t="shared" si="33"/>
        <v>8.66</v>
      </c>
      <c r="O120" s="4">
        <f t="shared" si="32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1"/>
        <v>16.143187066974598</v>
      </c>
      <c r="S120" s="4">
        <f t="shared" si="22"/>
        <v>1.5486409155937053</v>
      </c>
      <c r="T120" s="4">
        <f t="shared" si="23"/>
        <v>0.32024189946053672</v>
      </c>
      <c r="U120" s="4">
        <f t="shared" si="29"/>
        <v>0</v>
      </c>
      <c r="W120" s="3">
        <f>IFERROR(VLOOKUP(I120,FuelTypes!$A$2:$G$40,5,FALSE)*M120,0)</f>
        <v>0</v>
      </c>
      <c r="Y120" s="3">
        <f t="shared" si="27"/>
        <v>0</v>
      </c>
      <c r="Z120" s="3">
        <f t="shared" si="24"/>
        <v>0</v>
      </c>
      <c r="AB120" s="3">
        <f t="shared" si="28"/>
        <v>0</v>
      </c>
      <c r="AC120" s="3">
        <f t="shared" si="25"/>
        <v>0</v>
      </c>
    </row>
    <row r="121" spans="1:29" x14ac:dyDescent="0.25">
      <c r="A121" s="6" t="s">
        <v>181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117</v>
      </c>
      <c r="J121" s="4">
        <f t="shared" si="30"/>
        <v>0</v>
      </c>
      <c r="K121" s="4">
        <f t="shared" si="26"/>
        <v>0</v>
      </c>
      <c r="L121" s="4">
        <f t="shared" si="31"/>
        <v>11.404999999999999</v>
      </c>
      <c r="M121" s="4">
        <f>IFERROR(VLOOKUP(I121,FuelTypes!$A$1:$B$32,2,FALSE)*J121,0)</f>
        <v>0</v>
      </c>
      <c r="N121" s="4">
        <f t="shared" si="33"/>
        <v>11.404999999999999</v>
      </c>
      <c r="O121" s="4">
        <f t="shared" si="32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1"/>
        <v>27.829899167032007</v>
      </c>
      <c r="S121" s="4">
        <f t="shared" si="22"/>
        <v>1.5271345305608064</v>
      </c>
      <c r="T121" s="4">
        <f t="shared" si="23"/>
        <v>0.99247668899270181</v>
      </c>
      <c r="U121" s="4">
        <f t="shared" si="29"/>
        <v>0</v>
      </c>
      <c r="W121" s="3">
        <f>IFERROR(VLOOKUP(I121,FuelTypes!$A$2:$G$40,5,FALSE)*M121,0)</f>
        <v>0</v>
      </c>
      <c r="Y121" s="3">
        <f t="shared" si="27"/>
        <v>0</v>
      </c>
      <c r="Z121" s="3">
        <f t="shared" si="24"/>
        <v>0</v>
      </c>
      <c r="AB121" s="3">
        <f t="shared" si="28"/>
        <v>0</v>
      </c>
      <c r="AC121" s="3">
        <f t="shared" si="25"/>
        <v>0</v>
      </c>
    </row>
    <row r="122" spans="1:29" x14ac:dyDescent="0.25">
      <c r="A122" s="6" t="s">
        <v>182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117</v>
      </c>
      <c r="J122" s="4">
        <f t="shared" si="30"/>
        <v>0</v>
      </c>
      <c r="K122" s="4">
        <f t="shared" si="26"/>
        <v>0</v>
      </c>
      <c r="L122" s="4">
        <f t="shared" si="31"/>
        <v>13.1</v>
      </c>
      <c r="M122" s="4">
        <f>IFERROR(VLOOKUP(I122,FuelTypes!$A$1:$B$32,2,FALSE)*J122,0)</f>
        <v>0</v>
      </c>
      <c r="N122" s="4">
        <f t="shared" si="33"/>
        <v>13.1</v>
      </c>
      <c r="O122" s="4">
        <f t="shared" si="32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1"/>
        <v>31.984732824427482</v>
      </c>
      <c r="S122" s="4">
        <f t="shared" si="22"/>
        <v>1.4850835322195703</v>
      </c>
      <c r="T122" s="4">
        <f t="shared" si="23"/>
        <v>1.3021804529971903</v>
      </c>
      <c r="U122" s="4">
        <f t="shared" si="29"/>
        <v>0</v>
      </c>
      <c r="W122" s="3">
        <f>IFERROR(VLOOKUP(I122,FuelTypes!$A$2:$G$40,5,FALSE)*M122,0)</f>
        <v>0</v>
      </c>
      <c r="Y122" s="3">
        <f t="shared" si="27"/>
        <v>0</v>
      </c>
      <c r="Z122" s="3">
        <f t="shared" si="24"/>
        <v>0</v>
      </c>
      <c r="AB122" s="3">
        <f t="shared" si="28"/>
        <v>0</v>
      </c>
      <c r="AC122" s="3">
        <f t="shared" si="25"/>
        <v>0</v>
      </c>
    </row>
    <row r="123" spans="1:29" x14ac:dyDescent="0.25">
      <c r="A123" s="6" t="s">
        <v>183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196</v>
      </c>
      <c r="J123" s="4">
        <f t="shared" si="30"/>
        <v>0</v>
      </c>
      <c r="K123" s="4">
        <f t="shared" si="26"/>
        <v>0</v>
      </c>
      <c r="L123" s="4">
        <f t="shared" si="31"/>
        <v>10.81</v>
      </c>
      <c r="M123" s="4">
        <f>IFERROR(VLOOKUP(I123,FuelTypes!$A$1:$B$32,2,FALSE)*J123,0)</f>
        <v>0</v>
      </c>
      <c r="N123" s="4">
        <f t="shared" si="33"/>
        <v>10.81</v>
      </c>
      <c r="O123" s="4">
        <f t="shared" si="32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1"/>
        <v>15.679925994449583</v>
      </c>
      <c r="S123" s="4">
        <f t="shared" si="22"/>
        <v>0</v>
      </c>
      <c r="T123" s="4">
        <f t="shared" si="23"/>
        <v>0.39720201061548732</v>
      </c>
      <c r="U123" s="4">
        <f t="shared" si="29"/>
        <v>0</v>
      </c>
      <c r="W123" s="3">
        <f>IFERROR(VLOOKUP(I123,FuelTypes!$A$2:$G$40,5,FALSE)*M123,0)</f>
        <v>0</v>
      </c>
      <c r="Y123" s="3">
        <f t="shared" si="27"/>
        <v>0</v>
      </c>
      <c r="Z123" s="3">
        <f t="shared" si="24"/>
        <v>0</v>
      </c>
      <c r="AB123" s="3">
        <f t="shared" si="28"/>
        <v>0</v>
      </c>
      <c r="AC123" s="3">
        <f t="shared" si="25"/>
        <v>0</v>
      </c>
    </row>
    <row r="124" spans="1:29" x14ac:dyDescent="0.25">
      <c r="A124" s="6"/>
      <c r="B124" s="6"/>
      <c r="C124" s="6"/>
      <c r="D124" s="6"/>
      <c r="E124" s="6">
        <v>0.15</v>
      </c>
      <c r="F124" s="6"/>
      <c r="G124" s="6"/>
      <c r="H124" s="6"/>
      <c r="I124" s="6"/>
      <c r="J124" s="4">
        <f t="shared" si="30"/>
        <v>0</v>
      </c>
      <c r="K124" s="4">
        <f t="shared" si="26"/>
        <v>0</v>
      </c>
      <c r="L124" s="4">
        <f t="shared" si="31"/>
        <v>0</v>
      </c>
      <c r="M124" s="4">
        <f>IFERROR(VLOOKUP(I124,FuelTypes!$A$1:$B$32,2,FALSE)*J124,0)</f>
        <v>0</v>
      </c>
      <c r="N124" s="4">
        <f t="shared" si="33"/>
        <v>0</v>
      </c>
      <c r="O124" s="4">
        <f t="shared" si="32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1"/>
        <v>0</v>
      </c>
      <c r="S124" s="4">
        <f t="shared" si="22"/>
        <v>0</v>
      </c>
      <c r="T124" s="4" t="e">
        <f t="shared" si="23"/>
        <v>#DIV/0!</v>
      </c>
      <c r="U124" s="4" t="e">
        <f t="shared" si="29"/>
        <v>#DIV/0!</v>
      </c>
      <c r="W124" s="3">
        <f>IFERROR(VLOOKUP(I124,FuelTypes!$A$2:$G$40,5,FALSE)*M124,0)</f>
        <v>0</v>
      </c>
      <c r="Y124" s="3">
        <f t="shared" si="27"/>
        <v>0</v>
      </c>
      <c r="Z124" s="3" t="e">
        <f t="shared" si="24"/>
        <v>#DIV/0!</v>
      </c>
      <c r="AB124" s="3">
        <f t="shared" si="28"/>
        <v>0</v>
      </c>
      <c r="AC124" s="3">
        <f t="shared" si="25"/>
        <v>0</v>
      </c>
    </row>
    <row r="125" spans="1:29" x14ac:dyDescent="0.25">
      <c r="A125" s="6"/>
      <c r="B125" s="6"/>
      <c r="C125" s="6"/>
      <c r="D125" s="6"/>
      <c r="E125" s="6">
        <v>0.15</v>
      </c>
      <c r="F125" s="6"/>
      <c r="G125" s="6"/>
      <c r="H125" s="6"/>
      <c r="I125" s="6"/>
      <c r="J125" s="4">
        <f t="shared" si="30"/>
        <v>0</v>
      </c>
      <c r="K125" s="4">
        <f t="shared" si="26"/>
        <v>0</v>
      </c>
      <c r="L125" s="4">
        <f t="shared" si="31"/>
        <v>0</v>
      </c>
      <c r="M125" s="4">
        <f>IFERROR(VLOOKUP(I125,FuelTypes!$A$1:$B$32,2,FALSE)*J125,0)</f>
        <v>0</v>
      </c>
      <c r="N125" s="4">
        <f t="shared" si="33"/>
        <v>0</v>
      </c>
      <c r="O125" s="4">
        <f t="shared" si="32"/>
        <v>0</v>
      </c>
      <c r="P125" s="4" t="e">
        <f>VLOOKUP(I125, FuelTypes!$A$1:$R$12,17,FALSE)*J125</f>
        <v>#N/A</v>
      </c>
      <c r="Q125" s="4" t="e">
        <f>VLOOKUP(I125, FuelTypes!$A$1:$R$12,18,FALSE)*J125</f>
        <v>#N/A</v>
      </c>
      <c r="R125" s="4">
        <f t="shared" si="21"/>
        <v>0</v>
      </c>
      <c r="S125" s="4">
        <f t="shared" si="22"/>
        <v>0</v>
      </c>
      <c r="T125" s="4" t="e">
        <f t="shared" si="23"/>
        <v>#DIV/0!</v>
      </c>
      <c r="U125" s="4" t="e">
        <f t="shared" si="29"/>
        <v>#DIV/0!</v>
      </c>
      <c r="W125" s="3">
        <f>IFERROR(VLOOKUP(I125,FuelTypes!$A$2:$G$40,5,FALSE)*M125,0)</f>
        <v>0</v>
      </c>
      <c r="Y125" s="3">
        <f t="shared" si="27"/>
        <v>0</v>
      </c>
      <c r="Z125" s="3" t="e">
        <f t="shared" si="24"/>
        <v>#DIV/0!</v>
      </c>
      <c r="AB125" s="3">
        <f t="shared" si="28"/>
        <v>0</v>
      </c>
      <c r="AC125" s="3">
        <f t="shared" si="25"/>
        <v>0</v>
      </c>
    </row>
    <row r="126" spans="1:29" x14ac:dyDescent="0.25">
      <c r="A126" s="6"/>
      <c r="B126" s="6"/>
      <c r="C126" s="6"/>
      <c r="D126" s="6"/>
      <c r="E126" s="6">
        <v>0.15</v>
      </c>
      <c r="F126" s="6"/>
      <c r="G126" s="6"/>
      <c r="H126" s="6"/>
      <c r="I126" s="6"/>
      <c r="J126" s="4">
        <f t="shared" si="30"/>
        <v>0</v>
      </c>
      <c r="K126" s="4">
        <f t="shared" si="26"/>
        <v>0</v>
      </c>
      <c r="L126" s="4">
        <f t="shared" si="31"/>
        <v>0</v>
      </c>
      <c r="M126" s="4">
        <f>IFERROR(VLOOKUP(I126,FuelTypes!$A$1:$B$32,2,FALSE)*J126,0)</f>
        <v>0</v>
      </c>
      <c r="N126" s="4">
        <f t="shared" si="33"/>
        <v>0</v>
      </c>
      <c r="O126" s="4">
        <f t="shared" si="32"/>
        <v>0</v>
      </c>
      <c r="P126" s="4" t="e">
        <f>VLOOKUP(I126, FuelTypes!$A$1:$R$12,17,FALSE)*J126</f>
        <v>#N/A</v>
      </c>
      <c r="Q126" s="4" t="e">
        <f>VLOOKUP(I126, FuelTypes!$A$1:$R$12,18,FALSE)*J126</f>
        <v>#N/A</v>
      </c>
      <c r="R126" s="4">
        <f t="shared" si="21"/>
        <v>0</v>
      </c>
      <c r="S126" s="4">
        <f t="shared" si="22"/>
        <v>0</v>
      </c>
      <c r="T126" s="4" t="e">
        <f t="shared" si="23"/>
        <v>#DIV/0!</v>
      </c>
      <c r="U126" s="4" t="e">
        <f t="shared" si="29"/>
        <v>#DIV/0!</v>
      </c>
      <c r="W126" s="3">
        <f>IFERROR(VLOOKUP(I126,FuelTypes!$A$2:$G$40,5,FALSE)*M126,0)</f>
        <v>0</v>
      </c>
      <c r="Y126" s="3">
        <f t="shared" si="27"/>
        <v>0</v>
      </c>
      <c r="Z126" s="3" t="e">
        <f t="shared" si="24"/>
        <v>#DIV/0!</v>
      </c>
      <c r="AB126" s="3">
        <f t="shared" si="28"/>
        <v>0</v>
      </c>
      <c r="AC126" s="3">
        <f t="shared" si="25"/>
        <v>0</v>
      </c>
    </row>
    <row r="127" spans="1:29" x14ac:dyDescent="0.25">
      <c r="A127" s="6"/>
      <c r="B127" s="6"/>
      <c r="C127" s="6"/>
      <c r="D127" s="6"/>
      <c r="E127" s="6">
        <v>0.15</v>
      </c>
      <c r="F127" s="6"/>
      <c r="G127" s="6"/>
      <c r="H127" s="6"/>
      <c r="I127" s="6"/>
      <c r="J127" s="4">
        <f t="shared" si="30"/>
        <v>0</v>
      </c>
      <c r="K127" s="4">
        <f t="shared" si="26"/>
        <v>0</v>
      </c>
      <c r="L127" s="4">
        <f t="shared" si="31"/>
        <v>0</v>
      </c>
      <c r="M127" s="4">
        <f>IFERROR(VLOOKUP(I127,FuelTypes!$A$1:$B$32,2,FALSE)*J127,0)</f>
        <v>0</v>
      </c>
      <c r="N127" s="4">
        <f t="shared" si="33"/>
        <v>0</v>
      </c>
      <c r="O127" s="4">
        <f t="shared" si="32"/>
        <v>0</v>
      </c>
      <c r="P127" s="4" t="e">
        <f>VLOOKUP(I127, FuelTypes!$A$1:$R$12,17,FALSE)*J127</f>
        <v>#N/A</v>
      </c>
      <c r="Q127" s="4" t="e">
        <f>VLOOKUP(I127, FuelTypes!$A$1:$R$12,18,FALSE)*J127</f>
        <v>#N/A</v>
      </c>
      <c r="R127" s="4">
        <f t="shared" si="21"/>
        <v>0</v>
      </c>
      <c r="S127" s="4">
        <f t="shared" si="22"/>
        <v>0</v>
      </c>
      <c r="T127" s="4" t="e">
        <f t="shared" si="23"/>
        <v>#DIV/0!</v>
      </c>
      <c r="U127" s="4" t="e">
        <f t="shared" si="29"/>
        <v>#DIV/0!</v>
      </c>
      <c r="W127" s="3">
        <f>IFERROR(VLOOKUP(I127,FuelTypes!$A$2:$G$40,5,FALSE)*M127,0)</f>
        <v>0</v>
      </c>
      <c r="Y127" s="3">
        <f t="shared" si="27"/>
        <v>0</v>
      </c>
      <c r="Z127" s="3" t="e">
        <f t="shared" si="24"/>
        <v>#DIV/0!</v>
      </c>
      <c r="AB127" s="3">
        <f t="shared" si="28"/>
        <v>0</v>
      </c>
      <c r="AC127" s="3">
        <f t="shared" si="25"/>
        <v>0</v>
      </c>
    </row>
    <row r="128" spans="1:29" x14ac:dyDescent="0.25">
      <c r="A128" s="6"/>
      <c r="B128" s="6"/>
      <c r="C128" s="6"/>
      <c r="D128" s="6"/>
      <c r="E128" s="6">
        <v>0.15</v>
      </c>
      <c r="F128" s="6"/>
      <c r="G128" s="6"/>
      <c r="H128" s="6"/>
      <c r="I128" s="6"/>
      <c r="J128" s="4">
        <f t="shared" si="30"/>
        <v>0</v>
      </c>
      <c r="K128" s="4">
        <f t="shared" si="26"/>
        <v>0</v>
      </c>
      <c r="L128" s="4">
        <f t="shared" si="31"/>
        <v>0</v>
      </c>
      <c r="M128" s="4">
        <f>IFERROR(VLOOKUP(I128,FuelTypes!$A$1:$B$32,2,FALSE)*J128,0)</f>
        <v>0</v>
      </c>
      <c r="N128" s="4">
        <f t="shared" si="33"/>
        <v>0</v>
      </c>
      <c r="O128" s="4">
        <f t="shared" si="32"/>
        <v>0</v>
      </c>
      <c r="P128" s="4" t="e">
        <f>VLOOKUP(I128, FuelTypes!$A$1:$R$12,17,FALSE)*J128</f>
        <v>#N/A</v>
      </c>
      <c r="Q128" s="4" t="e">
        <f>VLOOKUP(I128, FuelTypes!$A$1:$R$12,18,FALSE)*J128</f>
        <v>#N/A</v>
      </c>
      <c r="R128" s="4">
        <f t="shared" si="21"/>
        <v>0</v>
      </c>
      <c r="S128" s="4">
        <f t="shared" si="22"/>
        <v>0</v>
      </c>
      <c r="T128" s="4" t="e">
        <f t="shared" si="23"/>
        <v>#DIV/0!</v>
      </c>
      <c r="U128" s="4" t="e">
        <f t="shared" si="29"/>
        <v>#DIV/0!</v>
      </c>
      <c r="W128" s="3">
        <f>IFERROR(VLOOKUP(I128,FuelTypes!$A$2:$G$40,5,FALSE)*M128,0)</f>
        <v>0</v>
      </c>
      <c r="Y128" s="3">
        <f t="shared" si="27"/>
        <v>0</v>
      </c>
      <c r="Z128" s="3" t="e">
        <f t="shared" si="24"/>
        <v>#DIV/0!</v>
      </c>
      <c r="AB128" s="3">
        <f t="shared" si="28"/>
        <v>0</v>
      </c>
      <c r="AC128" s="3">
        <f t="shared" si="25"/>
        <v>0</v>
      </c>
    </row>
    <row r="129" spans="1:29" x14ac:dyDescent="0.25">
      <c r="A129" s="6"/>
      <c r="B129" s="6"/>
      <c r="C129" s="6"/>
      <c r="D129" s="6"/>
      <c r="E129" s="6">
        <v>0.15</v>
      </c>
      <c r="F129" s="6"/>
      <c r="G129" s="6"/>
      <c r="H129" s="6"/>
      <c r="I129" s="6"/>
      <c r="J129" s="4">
        <f t="shared" si="30"/>
        <v>0</v>
      </c>
      <c r="K129" s="4">
        <f t="shared" si="26"/>
        <v>0</v>
      </c>
      <c r="L129" s="4">
        <f t="shared" si="31"/>
        <v>0</v>
      </c>
      <c r="M129" s="4">
        <f>IFERROR(VLOOKUP(I129,FuelTypes!$A$1:$B$32,2,FALSE)*J129,0)</f>
        <v>0</v>
      </c>
      <c r="N129" s="4">
        <f t="shared" si="33"/>
        <v>0</v>
      </c>
      <c r="O129" s="4">
        <f t="shared" si="32"/>
        <v>0</v>
      </c>
      <c r="P129" s="4" t="e">
        <f>VLOOKUP(I129, FuelTypes!$A$1:$R$12,17,FALSE)*J129</f>
        <v>#N/A</v>
      </c>
      <c r="Q129" s="4" t="e">
        <f>VLOOKUP(I129, FuelTypes!$A$1:$R$12,18,FALSE)*J129</f>
        <v>#N/A</v>
      </c>
      <c r="R129" s="4">
        <f t="shared" si="21"/>
        <v>0</v>
      </c>
      <c r="S129" s="4">
        <f t="shared" si="22"/>
        <v>0</v>
      </c>
      <c r="T129" s="4" t="e">
        <f t="shared" si="23"/>
        <v>#DIV/0!</v>
      </c>
      <c r="U129" s="4" t="e">
        <f t="shared" si="29"/>
        <v>#DIV/0!</v>
      </c>
      <c r="W129" s="3">
        <f>IFERROR(VLOOKUP(I129,FuelTypes!$A$2:$G$40,5,FALSE)*M129,0)</f>
        <v>0</v>
      </c>
      <c r="Y129" s="3">
        <f t="shared" si="27"/>
        <v>0</v>
      </c>
      <c r="Z129" s="3" t="e">
        <f t="shared" si="24"/>
        <v>#DIV/0!</v>
      </c>
      <c r="AB129" s="3">
        <f t="shared" si="28"/>
        <v>0</v>
      </c>
      <c r="AC129" s="3">
        <f t="shared" si="25"/>
        <v>0</v>
      </c>
    </row>
    <row r="130" spans="1:29" x14ac:dyDescent="0.25">
      <c r="A130" s="6"/>
      <c r="B130" s="6"/>
      <c r="C130" s="6"/>
      <c r="D130" s="6"/>
      <c r="E130" s="6">
        <v>0.15</v>
      </c>
      <c r="F130" s="6"/>
      <c r="G130" s="6"/>
      <c r="H130" s="6"/>
      <c r="I130" s="6"/>
      <c r="J130" s="4">
        <f t="shared" ref="J130:J150" si="34">C130 - (D130*C130)</f>
        <v>0</v>
      </c>
      <c r="K130" s="4">
        <f t="shared" si="26"/>
        <v>0</v>
      </c>
      <c r="L130" s="4">
        <f t="shared" ref="L130:L150" si="35">K130+B130</f>
        <v>0</v>
      </c>
      <c r="M130" s="4">
        <f>IFERROR(VLOOKUP(I130,FuelTypes!$A$1:$B$32,2,FALSE)*J130,0)</f>
        <v>0</v>
      </c>
      <c r="N130" s="4">
        <f t="shared" si="33"/>
        <v>0</v>
      </c>
      <c r="O130" s="4">
        <f t="shared" ref="O130:O150" si="36">IF(M130&gt;0, M130/N130,0)</f>
        <v>0</v>
      </c>
      <c r="P130" s="4" t="e">
        <f>VLOOKUP(I130, FuelTypes!$A$1:$R$12,17,FALSE)*J130</f>
        <v>#N/A</v>
      </c>
      <c r="Q130" s="4" t="e">
        <f>VLOOKUP(I130, FuelTypes!$A$1:$R$12,18,FALSE)*J130</f>
        <v>#N/A</v>
      </c>
      <c r="R130" s="4">
        <f t="shared" ref="R130:R193" si="37">IF(L130&gt;0, (G130*0.1)/N130,0)</f>
        <v>0</v>
      </c>
      <c r="S130" s="4">
        <f t="shared" ref="S130:S193" si="38">IFERROR(H130/G130*L130,0)</f>
        <v>0</v>
      </c>
      <c r="T130" s="4" t="e">
        <f t="shared" ref="T130:T193" si="39">G130 / (9.81 * F130)</f>
        <v>#DIV/0!</v>
      </c>
      <c r="U130" s="4" t="e">
        <f t="shared" si="29"/>
        <v>#DIV/0!</v>
      </c>
      <c r="W130" s="3">
        <f>IFERROR(VLOOKUP(I130,FuelTypes!$A$2:$G$40,5,FALSE)*M130,0)</f>
        <v>0</v>
      </c>
      <c r="Y130" s="3">
        <f t="shared" si="27"/>
        <v>0</v>
      </c>
      <c r="Z130" s="3" t="e">
        <f t="shared" ref="Z130:Z193" si="40">X130/L130</f>
        <v>#DIV/0!</v>
      </c>
      <c r="AB130" s="3">
        <f t="shared" si="28"/>
        <v>0</v>
      </c>
      <c r="AC130" s="3">
        <f t="shared" ref="AC130:AC193" si="41">IFERROR(M130/N130, 0)</f>
        <v>0</v>
      </c>
    </row>
    <row r="131" spans="1:29" x14ac:dyDescent="0.25">
      <c r="A131" s="6"/>
      <c r="B131" s="6"/>
      <c r="C131" s="6"/>
      <c r="D131" s="6"/>
      <c r="E131" s="6">
        <v>0.15</v>
      </c>
      <c r="F131" s="6"/>
      <c r="G131" s="6"/>
      <c r="H131" s="6"/>
      <c r="I131" s="6"/>
      <c r="J131" s="4">
        <f t="shared" si="34"/>
        <v>0</v>
      </c>
      <c r="K131" s="4">
        <f t="shared" ref="K131:K194" si="42">E131*M131</f>
        <v>0</v>
      </c>
      <c r="L131" s="4">
        <f t="shared" si="35"/>
        <v>0</v>
      </c>
      <c r="M131" s="4">
        <f>IFERROR(VLOOKUP(I131,FuelTypes!$A$1:$B$32,2,FALSE)*J131,0)</f>
        <v>0</v>
      </c>
      <c r="N131" s="4">
        <f t="shared" si="33"/>
        <v>0</v>
      </c>
      <c r="O131" s="4">
        <f t="shared" si="36"/>
        <v>0</v>
      </c>
      <c r="P131" s="4" t="e">
        <f>VLOOKUP(I131, FuelTypes!$A$1:$R$12,17,FALSE)*J131</f>
        <v>#N/A</v>
      </c>
      <c r="Q131" s="4" t="e">
        <f>VLOOKUP(I131, FuelTypes!$A$1:$R$12,18,FALSE)*J131</f>
        <v>#N/A</v>
      </c>
      <c r="R131" s="4">
        <f t="shared" si="37"/>
        <v>0</v>
      </c>
      <c r="S131" s="4">
        <f t="shared" si="38"/>
        <v>0</v>
      </c>
      <c r="T131" s="4" t="e">
        <f t="shared" si="39"/>
        <v>#DIV/0!</v>
      </c>
      <c r="U131" s="4" t="e">
        <f t="shared" si="29"/>
        <v>#DIV/0!</v>
      </c>
      <c r="W131" s="3">
        <f>IFERROR(VLOOKUP(I131,FuelTypes!$A$2:$G$40,5,FALSE)*M131,0)</f>
        <v>0</v>
      </c>
      <c r="Y131" s="3">
        <f t="shared" ref="Y131:Y194" si="43">X131+W131</f>
        <v>0</v>
      </c>
      <c r="Z131" s="3" t="e">
        <f t="shared" si="40"/>
        <v>#DIV/0!</v>
      </c>
      <c r="AB131" s="3">
        <f t="shared" ref="AB131:AB194" si="44">IFERROR(M131/(M131+K131), 0)</f>
        <v>0</v>
      </c>
      <c r="AC131" s="3">
        <f t="shared" si="41"/>
        <v>0</v>
      </c>
    </row>
    <row r="132" spans="1:29" x14ac:dyDescent="0.25">
      <c r="A132" s="6"/>
      <c r="B132" s="6"/>
      <c r="C132" s="6"/>
      <c r="D132" s="6"/>
      <c r="E132" s="6">
        <v>0.15</v>
      </c>
      <c r="F132" s="6"/>
      <c r="G132" s="6"/>
      <c r="H132" s="6"/>
      <c r="I132" s="6"/>
      <c r="J132" s="4">
        <f t="shared" si="34"/>
        <v>0</v>
      </c>
      <c r="K132" s="4">
        <f t="shared" si="42"/>
        <v>0</v>
      </c>
      <c r="L132" s="4">
        <f t="shared" si="35"/>
        <v>0</v>
      </c>
      <c r="M132" s="4">
        <f>IFERROR(VLOOKUP(I132,FuelTypes!$A$1:$B$32,2,FALSE)*J132,0)</f>
        <v>0</v>
      </c>
      <c r="N132" s="4">
        <f t="shared" si="33"/>
        <v>0</v>
      </c>
      <c r="O132" s="4">
        <f t="shared" si="36"/>
        <v>0</v>
      </c>
      <c r="P132" s="4" t="e">
        <f>VLOOKUP(I132, FuelTypes!$A$1:$R$12,17,FALSE)*J132</f>
        <v>#N/A</v>
      </c>
      <c r="Q132" s="4" t="e">
        <f>VLOOKUP(I132, FuelTypes!$A$1:$R$12,18,FALSE)*J132</f>
        <v>#N/A</v>
      </c>
      <c r="R132" s="4">
        <f t="shared" si="37"/>
        <v>0</v>
      </c>
      <c r="S132" s="4">
        <f t="shared" si="38"/>
        <v>0</v>
      </c>
      <c r="T132" s="4" t="e">
        <f t="shared" si="39"/>
        <v>#DIV/0!</v>
      </c>
      <c r="U132" s="4" t="e">
        <f t="shared" ref="U132:U195" si="45">M132/T132</f>
        <v>#DIV/0!</v>
      </c>
      <c r="W132" s="3">
        <f>IFERROR(VLOOKUP(I132,FuelTypes!$A$2:$G$40,5,FALSE)*M132,0)</f>
        <v>0</v>
      </c>
      <c r="Y132" s="3">
        <f t="shared" si="43"/>
        <v>0</v>
      </c>
      <c r="Z132" s="3" t="e">
        <f t="shared" si="40"/>
        <v>#DIV/0!</v>
      </c>
      <c r="AB132" s="3">
        <f t="shared" si="44"/>
        <v>0</v>
      </c>
      <c r="AC132" s="3">
        <f t="shared" si="41"/>
        <v>0</v>
      </c>
    </row>
    <row r="133" spans="1:29" x14ac:dyDescent="0.25">
      <c r="A133" s="6"/>
      <c r="B133" s="6"/>
      <c r="C133" s="6"/>
      <c r="D133" s="6"/>
      <c r="E133" s="6">
        <v>0.15</v>
      </c>
      <c r="F133" s="6"/>
      <c r="G133" s="6"/>
      <c r="H133" s="6"/>
      <c r="I133" s="6"/>
      <c r="J133" s="4">
        <f t="shared" si="34"/>
        <v>0</v>
      </c>
      <c r="K133" s="4">
        <f t="shared" si="42"/>
        <v>0</v>
      </c>
      <c r="L133" s="4">
        <f t="shared" si="35"/>
        <v>0</v>
      </c>
      <c r="M133" s="4">
        <f>IFERROR(VLOOKUP(I133,FuelTypes!$A$1:$B$32,2,FALSE)*J133,0)</f>
        <v>0</v>
      </c>
      <c r="N133" s="4">
        <f t="shared" si="33"/>
        <v>0</v>
      </c>
      <c r="O133" s="4">
        <f t="shared" si="36"/>
        <v>0</v>
      </c>
      <c r="P133" s="4" t="e">
        <f>VLOOKUP(I133, FuelTypes!$A$1:$R$12,17,FALSE)*J133</f>
        <v>#N/A</v>
      </c>
      <c r="Q133" s="4" t="e">
        <f>VLOOKUP(I133, FuelTypes!$A$1:$R$12,18,FALSE)*J133</f>
        <v>#N/A</v>
      </c>
      <c r="R133" s="4">
        <f t="shared" si="37"/>
        <v>0</v>
      </c>
      <c r="S133" s="4">
        <f t="shared" si="38"/>
        <v>0</v>
      </c>
      <c r="T133" s="4" t="e">
        <f t="shared" si="39"/>
        <v>#DIV/0!</v>
      </c>
      <c r="U133" s="4" t="e">
        <f t="shared" si="45"/>
        <v>#DIV/0!</v>
      </c>
      <c r="W133" s="3">
        <f>IFERROR(VLOOKUP(I133,FuelTypes!$A$2:$G$40,5,FALSE)*M133,0)</f>
        <v>0</v>
      </c>
      <c r="Y133" s="3">
        <f t="shared" si="43"/>
        <v>0</v>
      </c>
      <c r="Z133" s="3" t="e">
        <f t="shared" si="40"/>
        <v>#DIV/0!</v>
      </c>
      <c r="AB133" s="3">
        <f t="shared" si="44"/>
        <v>0</v>
      </c>
      <c r="AC133" s="3">
        <f t="shared" si="41"/>
        <v>0</v>
      </c>
    </row>
    <row r="134" spans="1:29" x14ac:dyDescent="0.25">
      <c r="A134" s="6"/>
      <c r="B134" s="6"/>
      <c r="C134" s="6"/>
      <c r="D134" s="6"/>
      <c r="E134" s="6">
        <v>0.15</v>
      </c>
      <c r="F134" s="6"/>
      <c r="G134" s="6"/>
      <c r="H134" s="6"/>
      <c r="I134" s="6"/>
      <c r="J134" s="4">
        <f t="shared" si="34"/>
        <v>0</v>
      </c>
      <c r="K134" s="4">
        <f t="shared" si="42"/>
        <v>0</v>
      </c>
      <c r="L134" s="4">
        <f t="shared" si="35"/>
        <v>0</v>
      </c>
      <c r="M134" s="4">
        <f>IFERROR(VLOOKUP(I134,FuelTypes!$A$1:$B$32,2,FALSE)*J134,0)</f>
        <v>0</v>
      </c>
      <c r="N134" s="4">
        <f t="shared" si="33"/>
        <v>0</v>
      </c>
      <c r="O134" s="4">
        <f t="shared" si="36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7"/>
        <v>0</v>
      </c>
      <c r="S134" s="4">
        <f t="shared" si="38"/>
        <v>0</v>
      </c>
      <c r="T134" s="4" t="e">
        <f t="shared" si="39"/>
        <v>#DIV/0!</v>
      </c>
      <c r="U134" s="4" t="e">
        <f t="shared" si="45"/>
        <v>#DIV/0!</v>
      </c>
      <c r="W134" s="3">
        <f>IFERROR(VLOOKUP(I134,FuelTypes!$A$2:$G$40,5,FALSE)*M134,0)</f>
        <v>0</v>
      </c>
      <c r="Y134" s="3">
        <f t="shared" si="43"/>
        <v>0</v>
      </c>
      <c r="Z134" s="3" t="e">
        <f t="shared" si="40"/>
        <v>#DIV/0!</v>
      </c>
      <c r="AB134" s="3">
        <f t="shared" si="44"/>
        <v>0</v>
      </c>
      <c r="AC134" s="3">
        <f t="shared" si="41"/>
        <v>0</v>
      </c>
    </row>
    <row r="135" spans="1:29" x14ac:dyDescent="0.25">
      <c r="A135" s="6"/>
      <c r="B135" s="6"/>
      <c r="C135" s="6"/>
      <c r="D135" s="6"/>
      <c r="E135" s="6">
        <v>0.15</v>
      </c>
      <c r="F135" s="6"/>
      <c r="G135" s="6"/>
      <c r="H135" s="6"/>
      <c r="I135" s="6"/>
      <c r="J135" s="4">
        <f t="shared" si="34"/>
        <v>0</v>
      </c>
      <c r="K135" s="4">
        <f t="shared" si="42"/>
        <v>0</v>
      </c>
      <c r="L135" s="4">
        <f t="shared" si="35"/>
        <v>0</v>
      </c>
      <c r="M135" s="4">
        <f>IFERROR(VLOOKUP(I135,FuelTypes!$A$1:$B$32,2,FALSE)*J135,0)</f>
        <v>0</v>
      </c>
      <c r="N135" s="4">
        <f t="shared" si="33"/>
        <v>0</v>
      </c>
      <c r="O135" s="4">
        <f t="shared" si="36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7"/>
        <v>0</v>
      </c>
      <c r="S135" s="4">
        <f t="shared" si="38"/>
        <v>0</v>
      </c>
      <c r="T135" s="4" t="e">
        <f t="shared" si="39"/>
        <v>#DIV/0!</v>
      </c>
      <c r="U135" s="4" t="e">
        <f t="shared" si="45"/>
        <v>#DIV/0!</v>
      </c>
      <c r="W135" s="3">
        <f>IFERROR(VLOOKUP(I135,FuelTypes!$A$2:$G$40,5,FALSE)*M135,0)</f>
        <v>0</v>
      </c>
      <c r="Y135" s="3">
        <f t="shared" si="43"/>
        <v>0</v>
      </c>
      <c r="Z135" s="3" t="e">
        <f t="shared" si="40"/>
        <v>#DIV/0!</v>
      </c>
      <c r="AB135" s="3">
        <f t="shared" si="44"/>
        <v>0</v>
      </c>
      <c r="AC135" s="3">
        <f t="shared" si="41"/>
        <v>0</v>
      </c>
    </row>
    <row r="136" spans="1:29" x14ac:dyDescent="0.25">
      <c r="A136" s="6"/>
      <c r="B136" s="6"/>
      <c r="C136" s="6"/>
      <c r="D136" s="6"/>
      <c r="E136" s="6">
        <v>0.15</v>
      </c>
      <c r="F136" s="6"/>
      <c r="G136" s="6"/>
      <c r="H136" s="6"/>
      <c r="I136" s="6"/>
      <c r="J136" s="4">
        <f t="shared" si="34"/>
        <v>0</v>
      </c>
      <c r="K136" s="4">
        <f t="shared" si="42"/>
        <v>0</v>
      </c>
      <c r="L136" s="4">
        <f t="shared" si="35"/>
        <v>0</v>
      </c>
      <c r="M136" s="4">
        <f>IFERROR(VLOOKUP(I136,FuelTypes!$A$1:$B$32,2,FALSE)*J136,0)</f>
        <v>0</v>
      </c>
      <c r="N136" s="4">
        <f t="shared" si="33"/>
        <v>0</v>
      </c>
      <c r="O136" s="4">
        <f t="shared" si="36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7"/>
        <v>0</v>
      </c>
      <c r="S136" s="4">
        <f t="shared" si="38"/>
        <v>0</v>
      </c>
      <c r="T136" s="4" t="e">
        <f t="shared" si="39"/>
        <v>#DIV/0!</v>
      </c>
      <c r="U136" s="4" t="e">
        <f t="shared" si="45"/>
        <v>#DIV/0!</v>
      </c>
      <c r="W136" s="3">
        <f>IFERROR(VLOOKUP(I136,FuelTypes!$A$2:$G$40,5,FALSE)*M136,0)</f>
        <v>0</v>
      </c>
      <c r="Y136" s="3">
        <f t="shared" si="43"/>
        <v>0</v>
      </c>
      <c r="Z136" s="3" t="e">
        <f t="shared" si="40"/>
        <v>#DIV/0!</v>
      </c>
      <c r="AB136" s="3">
        <f t="shared" si="44"/>
        <v>0</v>
      </c>
      <c r="AC136" s="3">
        <f t="shared" si="41"/>
        <v>0</v>
      </c>
    </row>
    <row r="137" spans="1:29" x14ac:dyDescent="0.25">
      <c r="A137" s="6"/>
      <c r="B137" s="6"/>
      <c r="C137" s="6"/>
      <c r="D137" s="6"/>
      <c r="E137" s="6">
        <v>0.15</v>
      </c>
      <c r="F137" s="6"/>
      <c r="G137" s="6"/>
      <c r="H137" s="6"/>
      <c r="I137" s="6"/>
      <c r="J137" s="4">
        <f t="shared" si="34"/>
        <v>0</v>
      </c>
      <c r="K137" s="4">
        <f t="shared" si="42"/>
        <v>0</v>
      </c>
      <c r="L137" s="4">
        <f t="shared" si="35"/>
        <v>0</v>
      </c>
      <c r="M137" s="4">
        <f>IFERROR(VLOOKUP(I137,FuelTypes!$A$1:$B$32,2,FALSE)*J137,0)</f>
        <v>0</v>
      </c>
      <c r="N137" s="4">
        <f t="shared" si="33"/>
        <v>0</v>
      </c>
      <c r="O137" s="4">
        <f t="shared" si="36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7"/>
        <v>0</v>
      </c>
      <c r="S137" s="4">
        <f t="shared" si="38"/>
        <v>0</v>
      </c>
      <c r="T137" s="4" t="e">
        <f t="shared" si="39"/>
        <v>#DIV/0!</v>
      </c>
      <c r="U137" s="4" t="e">
        <f t="shared" si="45"/>
        <v>#DIV/0!</v>
      </c>
      <c r="W137" s="3">
        <f>IFERROR(VLOOKUP(I137,FuelTypes!$A$2:$G$40,5,FALSE)*M137,0)</f>
        <v>0</v>
      </c>
      <c r="Y137" s="3">
        <f t="shared" si="43"/>
        <v>0</v>
      </c>
      <c r="Z137" s="3" t="e">
        <f t="shared" si="40"/>
        <v>#DIV/0!</v>
      </c>
      <c r="AB137" s="3">
        <f t="shared" si="44"/>
        <v>0</v>
      </c>
      <c r="AC137" s="3">
        <f t="shared" si="41"/>
        <v>0</v>
      </c>
    </row>
    <row r="138" spans="1:29" x14ac:dyDescent="0.25">
      <c r="A138" s="6"/>
      <c r="B138" s="6"/>
      <c r="C138" s="6"/>
      <c r="D138" s="6"/>
      <c r="E138" s="6">
        <v>0.15</v>
      </c>
      <c r="F138" s="6"/>
      <c r="G138" s="6"/>
      <c r="H138" s="6"/>
      <c r="I138" s="6"/>
      <c r="J138" s="4">
        <f t="shared" si="34"/>
        <v>0</v>
      </c>
      <c r="K138" s="4">
        <f t="shared" si="42"/>
        <v>0</v>
      </c>
      <c r="L138" s="4">
        <f t="shared" si="35"/>
        <v>0</v>
      </c>
      <c r="M138" s="4">
        <f>IFERROR(VLOOKUP(I138,FuelTypes!$A$1:$B$32,2,FALSE)*J138,0)</f>
        <v>0</v>
      </c>
      <c r="N138" s="4">
        <f t="shared" si="33"/>
        <v>0</v>
      </c>
      <c r="O138" s="4">
        <f t="shared" si="36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7"/>
        <v>0</v>
      </c>
      <c r="S138" s="4">
        <f t="shared" si="38"/>
        <v>0</v>
      </c>
      <c r="T138" s="4" t="e">
        <f t="shared" si="39"/>
        <v>#DIV/0!</v>
      </c>
      <c r="U138" s="4" t="e">
        <f t="shared" si="45"/>
        <v>#DIV/0!</v>
      </c>
      <c r="W138" s="3">
        <f>IFERROR(VLOOKUP(I138,FuelTypes!$A$2:$G$40,5,FALSE)*M138,0)</f>
        <v>0</v>
      </c>
      <c r="Y138" s="3">
        <f t="shared" si="43"/>
        <v>0</v>
      </c>
      <c r="Z138" s="3" t="e">
        <f t="shared" si="40"/>
        <v>#DIV/0!</v>
      </c>
      <c r="AB138" s="3">
        <f t="shared" si="44"/>
        <v>0</v>
      </c>
      <c r="AC138" s="3">
        <f t="shared" si="41"/>
        <v>0</v>
      </c>
    </row>
    <row r="139" spans="1:29" x14ac:dyDescent="0.25">
      <c r="A139" s="6"/>
      <c r="B139" s="6"/>
      <c r="C139" s="6"/>
      <c r="D139" s="6"/>
      <c r="E139" s="6">
        <v>0.15</v>
      </c>
      <c r="F139" s="6"/>
      <c r="G139" s="6"/>
      <c r="H139" s="6"/>
      <c r="I139" s="6"/>
      <c r="J139" s="4">
        <f t="shared" si="34"/>
        <v>0</v>
      </c>
      <c r="K139" s="4">
        <f t="shared" si="42"/>
        <v>0</v>
      </c>
      <c r="L139" s="4">
        <f t="shared" si="35"/>
        <v>0</v>
      </c>
      <c r="M139" s="4">
        <f>IFERROR(VLOOKUP(I139,FuelTypes!$A$1:$B$32,2,FALSE)*J139,0)</f>
        <v>0</v>
      </c>
      <c r="N139" s="4">
        <f t="shared" si="33"/>
        <v>0</v>
      </c>
      <c r="O139" s="4">
        <f t="shared" si="36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7"/>
        <v>0</v>
      </c>
      <c r="S139" s="4">
        <f t="shared" si="38"/>
        <v>0</v>
      </c>
      <c r="T139" s="4" t="e">
        <f t="shared" si="39"/>
        <v>#DIV/0!</v>
      </c>
      <c r="U139" s="4" t="e">
        <f t="shared" si="45"/>
        <v>#DIV/0!</v>
      </c>
      <c r="W139" s="3">
        <f>IFERROR(VLOOKUP(I139,FuelTypes!$A$2:$G$40,5,FALSE)*M139,0)</f>
        <v>0</v>
      </c>
      <c r="Y139" s="3">
        <f t="shared" si="43"/>
        <v>0</v>
      </c>
      <c r="Z139" s="3" t="e">
        <f t="shared" si="40"/>
        <v>#DIV/0!</v>
      </c>
      <c r="AB139" s="3">
        <f t="shared" si="44"/>
        <v>0</v>
      </c>
      <c r="AC139" s="3">
        <f t="shared" si="41"/>
        <v>0</v>
      </c>
    </row>
    <row r="140" spans="1:29" x14ac:dyDescent="0.25">
      <c r="A140" s="6"/>
      <c r="B140" s="6"/>
      <c r="C140" s="6"/>
      <c r="D140" s="6"/>
      <c r="E140" s="6">
        <v>0.15</v>
      </c>
      <c r="F140" s="6"/>
      <c r="G140" s="6"/>
      <c r="H140" s="6"/>
      <c r="I140" s="6"/>
      <c r="J140" s="4">
        <f t="shared" si="34"/>
        <v>0</v>
      </c>
      <c r="K140" s="4">
        <f t="shared" si="42"/>
        <v>0</v>
      </c>
      <c r="L140" s="4">
        <f t="shared" si="35"/>
        <v>0</v>
      </c>
      <c r="M140" s="4">
        <f>IFERROR(VLOOKUP(I140,FuelTypes!$A$1:$B$32,2,FALSE)*J140,0)</f>
        <v>0</v>
      </c>
      <c r="N140" s="4">
        <f t="shared" si="33"/>
        <v>0</v>
      </c>
      <c r="O140" s="4">
        <f t="shared" si="36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7"/>
        <v>0</v>
      </c>
      <c r="S140" s="4">
        <f t="shared" si="38"/>
        <v>0</v>
      </c>
      <c r="T140" s="4" t="e">
        <f t="shared" si="39"/>
        <v>#DIV/0!</v>
      </c>
      <c r="U140" s="4" t="e">
        <f t="shared" si="45"/>
        <v>#DIV/0!</v>
      </c>
      <c r="W140" s="3">
        <f>IFERROR(VLOOKUP(I140,FuelTypes!$A$2:$G$40,5,FALSE)*M140,0)</f>
        <v>0</v>
      </c>
      <c r="Y140" s="3">
        <f t="shared" si="43"/>
        <v>0</v>
      </c>
      <c r="Z140" s="3" t="e">
        <f t="shared" si="40"/>
        <v>#DIV/0!</v>
      </c>
      <c r="AB140" s="3">
        <f t="shared" si="44"/>
        <v>0</v>
      </c>
      <c r="AC140" s="3">
        <f t="shared" si="41"/>
        <v>0</v>
      </c>
    </row>
    <row r="141" spans="1:29" x14ac:dyDescent="0.25">
      <c r="A141" s="6"/>
      <c r="B141" s="6"/>
      <c r="C141" s="6"/>
      <c r="D141" s="6"/>
      <c r="E141" s="6">
        <v>0.15</v>
      </c>
      <c r="F141" s="6"/>
      <c r="G141" s="6"/>
      <c r="H141" s="6"/>
      <c r="I141" s="6"/>
      <c r="J141" s="4">
        <f t="shared" si="34"/>
        <v>0</v>
      </c>
      <c r="K141" s="4">
        <f t="shared" si="42"/>
        <v>0</v>
      </c>
      <c r="L141" s="4">
        <f t="shared" si="35"/>
        <v>0</v>
      </c>
      <c r="M141" s="4">
        <f>IFERROR(VLOOKUP(I141,FuelTypes!$A$1:$B$32,2,FALSE)*J141,0)</f>
        <v>0</v>
      </c>
      <c r="N141" s="4">
        <f t="shared" si="33"/>
        <v>0</v>
      </c>
      <c r="O141" s="4">
        <f t="shared" si="36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7"/>
        <v>0</v>
      </c>
      <c r="S141" s="4">
        <f t="shared" si="38"/>
        <v>0</v>
      </c>
      <c r="T141" s="4" t="e">
        <f t="shared" si="39"/>
        <v>#DIV/0!</v>
      </c>
      <c r="U141" s="4" t="e">
        <f t="shared" si="45"/>
        <v>#DIV/0!</v>
      </c>
      <c r="W141" s="3">
        <f>IFERROR(VLOOKUP(I141,FuelTypes!$A$2:$G$40,5,FALSE)*M141,0)</f>
        <v>0</v>
      </c>
      <c r="Y141" s="3">
        <f t="shared" si="43"/>
        <v>0</v>
      </c>
      <c r="Z141" s="3" t="e">
        <f t="shared" si="40"/>
        <v>#DIV/0!</v>
      </c>
      <c r="AB141" s="3">
        <f t="shared" si="44"/>
        <v>0</v>
      </c>
      <c r="AC141" s="3">
        <f t="shared" si="41"/>
        <v>0</v>
      </c>
    </row>
    <row r="142" spans="1:29" x14ac:dyDescent="0.25">
      <c r="A142" s="6"/>
      <c r="B142" s="6"/>
      <c r="C142" s="6"/>
      <c r="D142" s="6"/>
      <c r="E142" s="6">
        <v>0.15</v>
      </c>
      <c r="F142" s="6"/>
      <c r="G142" s="6"/>
      <c r="H142" s="6"/>
      <c r="I142" s="6"/>
      <c r="J142" s="4">
        <f t="shared" si="34"/>
        <v>0</v>
      </c>
      <c r="K142" s="4">
        <f t="shared" si="42"/>
        <v>0</v>
      </c>
      <c r="L142" s="4">
        <f t="shared" si="35"/>
        <v>0</v>
      </c>
      <c r="M142" s="4">
        <f>IFERROR(VLOOKUP(I142,FuelTypes!$A$1:$B$32,2,FALSE)*J142,0)</f>
        <v>0</v>
      </c>
      <c r="N142" s="4">
        <f t="shared" si="33"/>
        <v>0</v>
      </c>
      <c r="O142" s="4">
        <f t="shared" si="36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7"/>
        <v>0</v>
      </c>
      <c r="S142" s="4">
        <f t="shared" si="38"/>
        <v>0</v>
      </c>
      <c r="T142" s="4" t="e">
        <f t="shared" si="39"/>
        <v>#DIV/0!</v>
      </c>
      <c r="U142" s="4" t="e">
        <f t="shared" si="45"/>
        <v>#DIV/0!</v>
      </c>
      <c r="W142" s="3">
        <f>IFERROR(VLOOKUP(I142,FuelTypes!$A$2:$G$40,5,FALSE)*M142,0)</f>
        <v>0</v>
      </c>
      <c r="Y142" s="3">
        <f t="shared" si="43"/>
        <v>0</v>
      </c>
      <c r="Z142" s="3" t="e">
        <f t="shared" si="40"/>
        <v>#DIV/0!</v>
      </c>
      <c r="AB142" s="3">
        <f t="shared" si="44"/>
        <v>0</v>
      </c>
      <c r="AC142" s="3">
        <f t="shared" si="41"/>
        <v>0</v>
      </c>
    </row>
    <row r="143" spans="1:29" x14ac:dyDescent="0.25">
      <c r="A143" s="6"/>
      <c r="B143" s="6"/>
      <c r="C143" s="6"/>
      <c r="D143" s="6"/>
      <c r="E143" s="6">
        <v>0.15</v>
      </c>
      <c r="F143" s="6"/>
      <c r="G143" s="6"/>
      <c r="H143" s="6"/>
      <c r="I143" s="6"/>
      <c r="J143" s="4">
        <f t="shared" si="34"/>
        <v>0</v>
      </c>
      <c r="K143" s="4">
        <f t="shared" si="42"/>
        <v>0</v>
      </c>
      <c r="L143" s="4">
        <f t="shared" si="35"/>
        <v>0</v>
      </c>
      <c r="M143" s="4">
        <f>IFERROR(VLOOKUP(I143,FuelTypes!$A$1:$B$32,2,FALSE)*J143,0)</f>
        <v>0</v>
      </c>
      <c r="N143" s="4">
        <f t="shared" si="33"/>
        <v>0</v>
      </c>
      <c r="O143" s="4">
        <f t="shared" si="36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7"/>
        <v>0</v>
      </c>
      <c r="S143" s="4">
        <f t="shared" si="38"/>
        <v>0</v>
      </c>
      <c r="T143" s="4" t="e">
        <f t="shared" si="39"/>
        <v>#DIV/0!</v>
      </c>
      <c r="U143" s="4" t="e">
        <f t="shared" si="45"/>
        <v>#DIV/0!</v>
      </c>
      <c r="W143" s="3">
        <f>IFERROR(VLOOKUP(I143,FuelTypes!$A$2:$G$40,5,FALSE)*M143,0)</f>
        <v>0</v>
      </c>
      <c r="Y143" s="3">
        <f t="shared" si="43"/>
        <v>0</v>
      </c>
      <c r="Z143" s="3" t="e">
        <f t="shared" si="40"/>
        <v>#DIV/0!</v>
      </c>
      <c r="AB143" s="3">
        <f t="shared" si="44"/>
        <v>0</v>
      </c>
      <c r="AC143" s="3">
        <f t="shared" si="41"/>
        <v>0</v>
      </c>
    </row>
    <row r="144" spans="1:29" x14ac:dyDescent="0.25">
      <c r="A144" s="6"/>
      <c r="B144" s="6"/>
      <c r="C144" s="6"/>
      <c r="D144" s="6"/>
      <c r="E144" s="6">
        <v>0.15</v>
      </c>
      <c r="F144" s="6"/>
      <c r="G144" s="6"/>
      <c r="H144" s="6"/>
      <c r="I144" s="6"/>
      <c r="J144" s="4">
        <f t="shared" si="34"/>
        <v>0</v>
      </c>
      <c r="K144" s="4">
        <f t="shared" si="42"/>
        <v>0</v>
      </c>
      <c r="L144" s="4">
        <f t="shared" si="35"/>
        <v>0</v>
      </c>
      <c r="M144" s="4">
        <f>IFERROR(VLOOKUP(I144,FuelTypes!$A$1:$B$32,2,FALSE)*J144,0)</f>
        <v>0</v>
      </c>
      <c r="N144" s="4">
        <f t="shared" si="33"/>
        <v>0</v>
      </c>
      <c r="O144" s="4">
        <f t="shared" si="36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7"/>
        <v>0</v>
      </c>
      <c r="S144" s="4">
        <f t="shared" si="38"/>
        <v>0</v>
      </c>
      <c r="T144" s="4" t="e">
        <f t="shared" si="39"/>
        <v>#DIV/0!</v>
      </c>
      <c r="U144" s="4" t="e">
        <f t="shared" si="45"/>
        <v>#DIV/0!</v>
      </c>
      <c r="W144" s="3">
        <f>IFERROR(VLOOKUP(I144,FuelTypes!$A$2:$G$40,5,FALSE)*M144,0)</f>
        <v>0</v>
      </c>
      <c r="Y144" s="3">
        <f t="shared" si="43"/>
        <v>0</v>
      </c>
      <c r="Z144" s="3" t="e">
        <f t="shared" si="40"/>
        <v>#DIV/0!</v>
      </c>
      <c r="AB144" s="3">
        <f t="shared" si="44"/>
        <v>0</v>
      </c>
      <c r="AC144" s="3">
        <f t="shared" si="41"/>
        <v>0</v>
      </c>
    </row>
    <row r="145" spans="1:29" x14ac:dyDescent="0.25">
      <c r="A145" s="6"/>
      <c r="B145" s="6"/>
      <c r="C145" s="6"/>
      <c r="D145" s="6"/>
      <c r="E145" s="6">
        <v>0.15</v>
      </c>
      <c r="F145" s="6"/>
      <c r="G145" s="6"/>
      <c r="H145" s="6"/>
      <c r="I145" s="6"/>
      <c r="J145" s="4">
        <f t="shared" si="34"/>
        <v>0</v>
      </c>
      <c r="K145" s="4">
        <f t="shared" si="42"/>
        <v>0</v>
      </c>
      <c r="L145" s="4">
        <f t="shared" si="35"/>
        <v>0</v>
      </c>
      <c r="M145" s="4">
        <f>IFERROR(VLOOKUP(I145,FuelTypes!$A$1:$B$32,2,FALSE)*J145,0)</f>
        <v>0</v>
      </c>
      <c r="N145" s="4">
        <f t="shared" si="33"/>
        <v>0</v>
      </c>
      <c r="O145" s="4">
        <f t="shared" si="36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7"/>
        <v>0</v>
      </c>
      <c r="S145" s="4">
        <f t="shared" si="38"/>
        <v>0</v>
      </c>
      <c r="T145" s="4" t="e">
        <f t="shared" si="39"/>
        <v>#DIV/0!</v>
      </c>
      <c r="U145" s="4" t="e">
        <f t="shared" si="45"/>
        <v>#DIV/0!</v>
      </c>
      <c r="W145" s="3">
        <f>IFERROR(VLOOKUP(I145,FuelTypes!$A$2:$G$40,5,FALSE)*M145,0)</f>
        <v>0</v>
      </c>
      <c r="Y145" s="3">
        <f t="shared" si="43"/>
        <v>0</v>
      </c>
      <c r="Z145" s="3" t="e">
        <f t="shared" si="40"/>
        <v>#DIV/0!</v>
      </c>
      <c r="AB145" s="3">
        <f t="shared" si="44"/>
        <v>0</v>
      </c>
      <c r="AC145" s="3">
        <f t="shared" si="41"/>
        <v>0</v>
      </c>
    </row>
    <row r="146" spans="1:29" x14ac:dyDescent="0.25">
      <c r="A146" s="6" t="s">
        <v>68</v>
      </c>
      <c r="B146" s="6">
        <v>8.15</v>
      </c>
      <c r="C146" s="6"/>
      <c r="D146" s="6"/>
      <c r="E146" s="6">
        <v>0.15</v>
      </c>
      <c r="F146" s="6"/>
      <c r="G146" s="6"/>
      <c r="H146" s="6"/>
      <c r="I146" s="6"/>
      <c r="J146" s="4">
        <f t="shared" si="34"/>
        <v>0</v>
      </c>
      <c r="K146" s="4">
        <f t="shared" si="42"/>
        <v>0</v>
      </c>
      <c r="L146" s="4">
        <f t="shared" si="35"/>
        <v>8.15</v>
      </c>
      <c r="M146" s="4">
        <f>IFERROR(VLOOKUP(I146,FuelTypes!$A$1:$B$32,2,FALSE)*J146,0)</f>
        <v>0</v>
      </c>
      <c r="N146" s="4">
        <f t="shared" si="33"/>
        <v>8.15</v>
      </c>
      <c r="O146" s="4">
        <f t="shared" si="36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7"/>
        <v>0</v>
      </c>
      <c r="S146" s="4">
        <f t="shared" si="38"/>
        <v>0</v>
      </c>
      <c r="T146" s="4" t="e">
        <f t="shared" si="39"/>
        <v>#DIV/0!</v>
      </c>
      <c r="U146" s="4" t="e">
        <f t="shared" si="45"/>
        <v>#DIV/0!</v>
      </c>
      <c r="W146" s="3">
        <f>IFERROR(VLOOKUP(I146,FuelTypes!$A$2:$G$40,5,FALSE)*M146,0)</f>
        <v>0</v>
      </c>
      <c r="Y146" s="3">
        <f t="shared" si="43"/>
        <v>0</v>
      </c>
      <c r="Z146" s="3">
        <f t="shared" si="40"/>
        <v>0</v>
      </c>
      <c r="AB146" s="3">
        <f t="shared" si="44"/>
        <v>0</v>
      </c>
      <c r="AC146" s="3">
        <f t="shared" si="41"/>
        <v>0</v>
      </c>
    </row>
    <row r="147" spans="1:29" x14ac:dyDescent="0.25">
      <c r="A147" s="6" t="s">
        <v>69</v>
      </c>
      <c r="B147" s="6"/>
      <c r="C147" s="6"/>
      <c r="D147" s="6"/>
      <c r="E147" s="6">
        <v>0.15</v>
      </c>
      <c r="F147" s="6"/>
      <c r="G147" s="6"/>
      <c r="H147" s="6"/>
      <c r="I147" s="6"/>
      <c r="J147" s="4">
        <f t="shared" si="34"/>
        <v>0</v>
      </c>
      <c r="K147" s="4">
        <f t="shared" si="42"/>
        <v>0</v>
      </c>
      <c r="L147" s="4">
        <f t="shared" si="35"/>
        <v>0</v>
      </c>
      <c r="M147" s="4">
        <f>IFERROR(VLOOKUP(I147,FuelTypes!$A$1:$B$32,2,FALSE)*J147,0)</f>
        <v>0</v>
      </c>
      <c r="N147" s="4">
        <f t="shared" si="33"/>
        <v>0</v>
      </c>
      <c r="O147" s="4">
        <f t="shared" si="36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7"/>
        <v>0</v>
      </c>
      <c r="S147" s="4">
        <f t="shared" si="38"/>
        <v>0</v>
      </c>
      <c r="T147" s="4" t="e">
        <f t="shared" si="39"/>
        <v>#DIV/0!</v>
      </c>
      <c r="U147" s="4" t="e">
        <f t="shared" si="45"/>
        <v>#DIV/0!</v>
      </c>
      <c r="W147" s="3">
        <f>IFERROR(VLOOKUP(I147,FuelTypes!$A$2:$G$40,5,FALSE)*M147,0)</f>
        <v>0</v>
      </c>
      <c r="Y147" s="3">
        <f t="shared" si="43"/>
        <v>0</v>
      </c>
      <c r="Z147" s="3" t="e">
        <f t="shared" si="40"/>
        <v>#DIV/0!</v>
      </c>
      <c r="AB147" s="3">
        <f t="shared" si="44"/>
        <v>0</v>
      </c>
      <c r="AC147" s="3">
        <f t="shared" si="41"/>
        <v>0</v>
      </c>
    </row>
    <row r="148" spans="1:29" x14ac:dyDescent="0.25">
      <c r="A148" s="6" t="s">
        <v>70</v>
      </c>
      <c r="B148" s="6"/>
      <c r="C148" s="6"/>
      <c r="D148" s="6"/>
      <c r="E148" s="6">
        <v>0.15</v>
      </c>
      <c r="F148" s="6"/>
      <c r="G148" s="6"/>
      <c r="H148" s="6"/>
      <c r="I148" s="6"/>
      <c r="J148" s="4">
        <f t="shared" si="34"/>
        <v>0</v>
      </c>
      <c r="K148" s="4">
        <f t="shared" si="42"/>
        <v>0</v>
      </c>
      <c r="L148" s="4">
        <f t="shared" si="35"/>
        <v>0</v>
      </c>
      <c r="M148" s="4">
        <f>IFERROR(VLOOKUP(I148,FuelTypes!$A$1:$B$32,2,FALSE)*J148,0)</f>
        <v>0</v>
      </c>
      <c r="N148" s="4">
        <f t="shared" si="33"/>
        <v>0</v>
      </c>
      <c r="O148" s="4">
        <f t="shared" si="36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7"/>
        <v>0</v>
      </c>
      <c r="S148" s="4">
        <f t="shared" si="38"/>
        <v>0</v>
      </c>
      <c r="T148" s="4" t="e">
        <f t="shared" si="39"/>
        <v>#DIV/0!</v>
      </c>
      <c r="U148" s="4" t="e">
        <f t="shared" si="45"/>
        <v>#DIV/0!</v>
      </c>
      <c r="W148" s="3">
        <f>IFERROR(VLOOKUP(I148,FuelTypes!$A$2:$G$40,5,FALSE)*M148,0)</f>
        <v>0</v>
      </c>
      <c r="Y148" s="3">
        <f t="shared" si="43"/>
        <v>0</v>
      </c>
      <c r="Z148" s="3" t="e">
        <f t="shared" si="40"/>
        <v>#DIV/0!</v>
      </c>
      <c r="AB148" s="3">
        <f t="shared" si="44"/>
        <v>0</v>
      </c>
      <c r="AC148" s="3">
        <f t="shared" si="41"/>
        <v>0</v>
      </c>
    </row>
    <row r="149" spans="1:29" x14ac:dyDescent="0.25">
      <c r="A149" s="6" t="s">
        <v>71</v>
      </c>
      <c r="B149" s="6"/>
      <c r="C149" s="6"/>
      <c r="D149" s="6"/>
      <c r="E149" s="6">
        <v>0.15</v>
      </c>
      <c r="F149" s="6"/>
      <c r="G149" s="6"/>
      <c r="H149" s="6"/>
      <c r="I149" s="6"/>
      <c r="J149" s="4">
        <f t="shared" si="34"/>
        <v>0</v>
      </c>
      <c r="K149" s="4">
        <f t="shared" si="42"/>
        <v>0</v>
      </c>
      <c r="L149" s="4">
        <f t="shared" si="35"/>
        <v>0</v>
      </c>
      <c r="M149" s="4">
        <f>IFERROR(VLOOKUP(I149,FuelTypes!$A$1:$B$32,2,FALSE)*J149,0)</f>
        <v>0</v>
      </c>
      <c r="N149" s="4">
        <f t="shared" si="33"/>
        <v>0</v>
      </c>
      <c r="O149" s="4">
        <f t="shared" si="36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7"/>
        <v>0</v>
      </c>
      <c r="S149" s="4">
        <f t="shared" si="38"/>
        <v>0</v>
      </c>
      <c r="T149" s="4" t="e">
        <f t="shared" si="39"/>
        <v>#DIV/0!</v>
      </c>
      <c r="U149" s="4" t="e">
        <f t="shared" si="45"/>
        <v>#DIV/0!</v>
      </c>
      <c r="W149" s="3">
        <f>IFERROR(VLOOKUP(I149,FuelTypes!$A$2:$G$40,5,FALSE)*M149,0)</f>
        <v>0</v>
      </c>
      <c r="Y149" s="3">
        <f t="shared" si="43"/>
        <v>0</v>
      </c>
      <c r="Z149" s="3" t="e">
        <f t="shared" si="40"/>
        <v>#DIV/0!</v>
      </c>
      <c r="AB149" s="3">
        <f t="shared" si="44"/>
        <v>0</v>
      </c>
      <c r="AC149" s="3">
        <f t="shared" si="41"/>
        <v>0</v>
      </c>
    </row>
    <row r="150" spans="1:29" x14ac:dyDescent="0.25">
      <c r="A150" s="6" t="s">
        <v>126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4"/>
        <v>0</v>
      </c>
      <c r="K150" s="4">
        <f t="shared" si="42"/>
        <v>0</v>
      </c>
      <c r="L150" s="4">
        <f t="shared" si="35"/>
        <v>5</v>
      </c>
      <c r="M150" s="4">
        <f>IFERROR(VLOOKUP(I150,FuelTypes!$A$1:$B$32,2,FALSE)*J150,0)</f>
        <v>0</v>
      </c>
      <c r="N150" s="4">
        <f t="shared" si="33"/>
        <v>5</v>
      </c>
      <c r="O150" s="4">
        <f t="shared" si="36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7"/>
        <v>0</v>
      </c>
      <c r="S150" s="4">
        <f t="shared" si="38"/>
        <v>0</v>
      </c>
      <c r="T150" s="4" t="e">
        <f t="shared" si="39"/>
        <v>#DIV/0!</v>
      </c>
      <c r="U150" s="4" t="e">
        <f t="shared" si="45"/>
        <v>#DIV/0!</v>
      </c>
      <c r="W150" s="3">
        <f>IFERROR(VLOOKUP(I150,FuelTypes!$A$2:$G$40,5,FALSE)*M150,0)</f>
        <v>0</v>
      </c>
      <c r="Y150" s="3">
        <f t="shared" si="43"/>
        <v>0</v>
      </c>
      <c r="Z150" s="3">
        <f t="shared" si="40"/>
        <v>0</v>
      </c>
      <c r="AB150" s="3">
        <f t="shared" si="44"/>
        <v>0</v>
      </c>
      <c r="AC150" s="3">
        <f t="shared" si="41"/>
        <v>0</v>
      </c>
    </row>
    <row r="151" spans="1:29" x14ac:dyDescent="0.25">
      <c r="A151" s="6" t="s">
        <v>123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6">C151 - (D151*C151)</f>
        <v>0</v>
      </c>
      <c r="K151" s="4">
        <f t="shared" si="42"/>
        <v>0</v>
      </c>
      <c r="L151" s="4">
        <f t="shared" ref="L151:L214" si="47">K151+B151</f>
        <v>10</v>
      </c>
      <c r="M151" s="4">
        <f>IFERROR(VLOOKUP(I151,FuelTypes!$A$1:$B$32,2,FALSE)*J151,0)</f>
        <v>0</v>
      </c>
      <c r="N151" s="4">
        <f t="shared" ref="N151:N214" si="48">L151+M151</f>
        <v>10</v>
      </c>
      <c r="O151" s="4">
        <f t="shared" ref="O151:O214" si="49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7"/>
        <v>0</v>
      </c>
      <c r="S151" s="4">
        <f t="shared" si="38"/>
        <v>0</v>
      </c>
      <c r="T151" s="4" t="e">
        <f t="shared" si="39"/>
        <v>#DIV/0!</v>
      </c>
      <c r="U151" s="4" t="e">
        <f t="shared" si="45"/>
        <v>#DIV/0!</v>
      </c>
      <c r="W151" s="3">
        <f>IFERROR(VLOOKUP(I151,FuelTypes!$A$2:$G$40,5,FALSE)*M151,0)</f>
        <v>0</v>
      </c>
      <c r="Y151" s="3">
        <f t="shared" si="43"/>
        <v>0</v>
      </c>
      <c r="Z151" s="3">
        <f t="shared" si="40"/>
        <v>0</v>
      </c>
      <c r="AB151" s="3">
        <f t="shared" si="44"/>
        <v>0</v>
      </c>
      <c r="AC151" s="3">
        <f t="shared" si="41"/>
        <v>0</v>
      </c>
    </row>
    <row r="152" spans="1:29" x14ac:dyDescent="0.25">
      <c r="A152" s="6" t="s">
        <v>124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6"/>
        <v>0</v>
      </c>
      <c r="K152" s="4">
        <f t="shared" si="42"/>
        <v>0</v>
      </c>
      <c r="L152" s="4">
        <f t="shared" si="47"/>
        <v>20</v>
      </c>
      <c r="M152" s="4">
        <f>IFERROR(VLOOKUP(I152,FuelTypes!$A$1:$B$32,2,FALSE)*J152,0)</f>
        <v>0</v>
      </c>
      <c r="N152" s="4">
        <f t="shared" si="48"/>
        <v>20</v>
      </c>
      <c r="O152" s="4">
        <f t="shared" si="49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7"/>
        <v>0</v>
      </c>
      <c r="S152" s="4">
        <f t="shared" si="38"/>
        <v>0</v>
      </c>
      <c r="T152" s="4" t="e">
        <f t="shared" si="39"/>
        <v>#DIV/0!</v>
      </c>
      <c r="U152" s="4" t="e">
        <f t="shared" si="45"/>
        <v>#DIV/0!</v>
      </c>
      <c r="W152" s="3">
        <f>IFERROR(VLOOKUP(I152,FuelTypes!$A$2:$G$40,5,FALSE)*M152,0)</f>
        <v>0</v>
      </c>
      <c r="Y152" s="3">
        <f t="shared" si="43"/>
        <v>0</v>
      </c>
      <c r="Z152" s="3">
        <f t="shared" si="40"/>
        <v>0</v>
      </c>
      <c r="AB152" s="3">
        <f t="shared" si="44"/>
        <v>0</v>
      </c>
      <c r="AC152" s="3">
        <f t="shared" si="41"/>
        <v>0</v>
      </c>
    </row>
    <row r="153" spans="1:29" x14ac:dyDescent="0.25">
      <c r="A153" s="6" t="s">
        <v>125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6"/>
        <v>0</v>
      </c>
      <c r="K153" s="4">
        <f t="shared" si="42"/>
        <v>0</v>
      </c>
      <c r="L153" s="4">
        <f t="shared" si="47"/>
        <v>40</v>
      </c>
      <c r="M153" s="4">
        <f>IFERROR(VLOOKUP(I153,FuelTypes!$A$1:$B$32,2,FALSE)*J153,0)</f>
        <v>0</v>
      </c>
      <c r="N153" s="4">
        <f t="shared" si="48"/>
        <v>40</v>
      </c>
      <c r="O153" s="4">
        <f t="shared" si="49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7"/>
        <v>0</v>
      </c>
      <c r="S153" s="4">
        <f t="shared" si="38"/>
        <v>0</v>
      </c>
      <c r="T153" s="4" t="e">
        <f t="shared" si="39"/>
        <v>#DIV/0!</v>
      </c>
      <c r="U153" s="4" t="e">
        <f t="shared" si="45"/>
        <v>#DIV/0!</v>
      </c>
      <c r="W153" s="3">
        <f>IFERROR(VLOOKUP(I153,FuelTypes!$A$2:$G$40,5,FALSE)*M153,0)</f>
        <v>0</v>
      </c>
      <c r="Y153" s="3">
        <f t="shared" si="43"/>
        <v>0</v>
      </c>
      <c r="Z153" s="3">
        <f t="shared" si="40"/>
        <v>0</v>
      </c>
      <c r="AB153" s="3">
        <f t="shared" si="44"/>
        <v>0</v>
      </c>
      <c r="AC153" s="3">
        <f t="shared" si="41"/>
        <v>0</v>
      </c>
    </row>
    <row r="154" spans="1:29" x14ac:dyDescent="0.25">
      <c r="A154" s="6" t="s">
        <v>87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6"/>
        <v>0</v>
      </c>
      <c r="K154" s="4">
        <f t="shared" si="42"/>
        <v>0</v>
      </c>
      <c r="L154" s="4">
        <f t="shared" si="47"/>
        <v>70</v>
      </c>
      <c r="M154" s="4">
        <f>IFERROR(VLOOKUP(I154,FuelTypes!$A$1:$B$32,2,FALSE)*J154,0)</f>
        <v>0</v>
      </c>
      <c r="N154" s="4">
        <f t="shared" si="48"/>
        <v>70</v>
      </c>
      <c r="O154" s="4">
        <f t="shared" si="49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7"/>
        <v>0</v>
      </c>
      <c r="S154" s="4">
        <f t="shared" si="38"/>
        <v>0</v>
      </c>
      <c r="T154" s="4" t="e">
        <f t="shared" si="39"/>
        <v>#DIV/0!</v>
      </c>
      <c r="U154" s="4" t="e">
        <f t="shared" si="45"/>
        <v>#DIV/0!</v>
      </c>
      <c r="W154" s="3">
        <f>IFERROR(VLOOKUP(I154,FuelTypes!$A$2:$G$40,5,FALSE)*M154,0)</f>
        <v>0</v>
      </c>
      <c r="Y154" s="3">
        <f t="shared" si="43"/>
        <v>0</v>
      </c>
      <c r="Z154" s="3">
        <f t="shared" si="40"/>
        <v>0</v>
      </c>
      <c r="AB154" s="3">
        <f t="shared" si="44"/>
        <v>0</v>
      </c>
      <c r="AC154" s="3">
        <f t="shared" si="41"/>
        <v>0</v>
      </c>
    </row>
    <row r="155" spans="1:29" x14ac:dyDescent="0.25">
      <c r="A155" s="6" t="s">
        <v>88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6"/>
        <v>0</v>
      </c>
      <c r="K155" s="4">
        <f t="shared" si="42"/>
        <v>0</v>
      </c>
      <c r="L155" s="4">
        <f t="shared" si="47"/>
        <v>80</v>
      </c>
      <c r="M155" s="4">
        <f>IFERROR(VLOOKUP(I155,FuelTypes!$A$1:$B$32,2,FALSE)*J155,0)</f>
        <v>0</v>
      </c>
      <c r="N155" s="4">
        <f t="shared" si="48"/>
        <v>80</v>
      </c>
      <c r="O155" s="4">
        <f t="shared" si="49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7"/>
        <v>0</v>
      </c>
      <c r="S155" s="4">
        <f t="shared" si="38"/>
        <v>0</v>
      </c>
      <c r="T155" s="4" t="e">
        <f t="shared" si="39"/>
        <v>#DIV/0!</v>
      </c>
      <c r="U155" s="4" t="e">
        <f t="shared" si="45"/>
        <v>#DIV/0!</v>
      </c>
      <c r="W155" s="3">
        <f>IFERROR(VLOOKUP(I155,FuelTypes!$A$2:$G$40,5,FALSE)*M155,0)</f>
        <v>0</v>
      </c>
      <c r="Y155" s="3">
        <f t="shared" si="43"/>
        <v>0</v>
      </c>
      <c r="Z155" s="3">
        <f t="shared" si="40"/>
        <v>0</v>
      </c>
      <c r="AB155" s="3">
        <f t="shared" si="44"/>
        <v>0</v>
      </c>
      <c r="AC155" s="3">
        <f t="shared" si="41"/>
        <v>0</v>
      </c>
    </row>
    <row r="156" spans="1:29" x14ac:dyDescent="0.25">
      <c r="A156" s="6" t="s">
        <v>89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6"/>
        <v>0</v>
      </c>
      <c r="K156" s="4">
        <f t="shared" si="42"/>
        <v>0</v>
      </c>
      <c r="L156" s="4">
        <f t="shared" si="47"/>
        <v>90</v>
      </c>
      <c r="M156" s="4">
        <f>IFERROR(VLOOKUP(I156,FuelTypes!$A$1:$B$32,2,FALSE)*J156,0)</f>
        <v>0</v>
      </c>
      <c r="N156" s="4">
        <f t="shared" si="48"/>
        <v>90</v>
      </c>
      <c r="O156" s="4">
        <f t="shared" si="49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7"/>
        <v>0</v>
      </c>
      <c r="S156" s="4">
        <f t="shared" si="38"/>
        <v>0</v>
      </c>
      <c r="T156" s="4" t="e">
        <f t="shared" si="39"/>
        <v>#DIV/0!</v>
      </c>
      <c r="U156" s="4" t="e">
        <f t="shared" si="45"/>
        <v>#DIV/0!</v>
      </c>
      <c r="W156" s="3">
        <f>IFERROR(VLOOKUP(I156,FuelTypes!$A$2:$G$40,5,FALSE)*M156,0)</f>
        <v>0</v>
      </c>
      <c r="Y156" s="3">
        <f t="shared" si="43"/>
        <v>0</v>
      </c>
      <c r="Z156" s="3">
        <f t="shared" si="40"/>
        <v>0</v>
      </c>
      <c r="AB156" s="3">
        <f t="shared" si="44"/>
        <v>0</v>
      </c>
      <c r="AC156" s="3">
        <f t="shared" si="41"/>
        <v>0</v>
      </c>
    </row>
    <row r="157" spans="1:29" x14ac:dyDescent="0.25">
      <c r="A157" s="6" t="s">
        <v>90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6"/>
        <v>0</v>
      </c>
      <c r="K157" s="4">
        <f t="shared" si="42"/>
        <v>0</v>
      </c>
      <c r="L157" s="4">
        <f t="shared" si="47"/>
        <v>100</v>
      </c>
      <c r="M157" s="4">
        <f>IFERROR(VLOOKUP(I157,FuelTypes!$A$1:$B$32,2,FALSE)*J157,0)</f>
        <v>0</v>
      </c>
      <c r="N157" s="4">
        <f t="shared" si="48"/>
        <v>100</v>
      </c>
      <c r="O157" s="4">
        <f t="shared" si="49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7"/>
        <v>0</v>
      </c>
      <c r="S157" s="4">
        <f t="shared" si="38"/>
        <v>0</v>
      </c>
      <c r="T157" s="4" t="e">
        <f t="shared" si="39"/>
        <v>#DIV/0!</v>
      </c>
      <c r="U157" s="4" t="e">
        <f t="shared" si="45"/>
        <v>#DIV/0!</v>
      </c>
      <c r="W157" s="3">
        <f>IFERROR(VLOOKUP(I157,FuelTypes!$A$2:$G$40,5,FALSE)*M157,0)</f>
        <v>0</v>
      </c>
      <c r="Y157" s="3">
        <f t="shared" si="43"/>
        <v>0</v>
      </c>
      <c r="Z157" s="3">
        <f t="shared" si="40"/>
        <v>0</v>
      </c>
      <c r="AB157" s="3">
        <f t="shared" si="44"/>
        <v>0</v>
      </c>
      <c r="AC157" s="3">
        <f t="shared" si="41"/>
        <v>0</v>
      </c>
    </row>
    <row r="158" spans="1:29" x14ac:dyDescent="0.25">
      <c r="A158" s="6" t="s">
        <v>91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6"/>
        <v>0</v>
      </c>
      <c r="K158" s="4">
        <f t="shared" si="42"/>
        <v>0</v>
      </c>
      <c r="L158" s="4">
        <f t="shared" si="47"/>
        <v>110</v>
      </c>
      <c r="M158" s="4">
        <f>IFERROR(VLOOKUP(I158,FuelTypes!$A$1:$B$32,2,FALSE)*J158,0)</f>
        <v>0</v>
      </c>
      <c r="N158" s="4">
        <f t="shared" si="48"/>
        <v>110</v>
      </c>
      <c r="O158" s="4">
        <f t="shared" si="49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7"/>
        <v>0</v>
      </c>
      <c r="S158" s="4">
        <f t="shared" si="38"/>
        <v>0</v>
      </c>
      <c r="T158" s="4" t="e">
        <f t="shared" si="39"/>
        <v>#DIV/0!</v>
      </c>
      <c r="U158" s="4" t="e">
        <f t="shared" si="45"/>
        <v>#DIV/0!</v>
      </c>
      <c r="W158" s="3">
        <f>IFERROR(VLOOKUP(I158,FuelTypes!$A$2:$G$40,5,FALSE)*M158,0)</f>
        <v>0</v>
      </c>
      <c r="Y158" s="3">
        <f t="shared" si="43"/>
        <v>0</v>
      </c>
      <c r="Z158" s="3">
        <f t="shared" si="40"/>
        <v>0</v>
      </c>
      <c r="AB158" s="3">
        <f t="shared" si="44"/>
        <v>0</v>
      </c>
      <c r="AC158" s="3">
        <f t="shared" si="41"/>
        <v>0</v>
      </c>
    </row>
    <row r="159" spans="1:29" x14ac:dyDescent="0.25">
      <c r="A159" s="6" t="s">
        <v>92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6"/>
        <v>0</v>
      </c>
      <c r="K159" s="4">
        <f t="shared" si="42"/>
        <v>0</v>
      </c>
      <c r="L159" s="4">
        <f t="shared" si="47"/>
        <v>120</v>
      </c>
      <c r="M159" s="4">
        <f>IFERROR(VLOOKUP(I159,FuelTypes!$A$1:$B$32,2,FALSE)*J159,0)</f>
        <v>0</v>
      </c>
      <c r="N159" s="4">
        <f t="shared" si="48"/>
        <v>120</v>
      </c>
      <c r="O159" s="4">
        <f t="shared" si="49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7"/>
        <v>0</v>
      </c>
      <c r="S159" s="4">
        <f t="shared" si="38"/>
        <v>0</v>
      </c>
      <c r="T159" s="4" t="e">
        <f t="shared" si="39"/>
        <v>#DIV/0!</v>
      </c>
      <c r="U159" s="4" t="e">
        <f t="shared" si="45"/>
        <v>#DIV/0!</v>
      </c>
      <c r="W159" s="3">
        <f>IFERROR(VLOOKUP(I159,FuelTypes!$A$2:$G$40,5,FALSE)*M159,0)</f>
        <v>0</v>
      </c>
      <c r="Y159" s="3">
        <f t="shared" si="43"/>
        <v>0</v>
      </c>
      <c r="Z159" s="3">
        <f t="shared" si="40"/>
        <v>0</v>
      </c>
      <c r="AB159" s="3">
        <f t="shared" si="44"/>
        <v>0</v>
      </c>
      <c r="AC159" s="3">
        <f t="shared" si="41"/>
        <v>0</v>
      </c>
    </row>
    <row r="160" spans="1:29" x14ac:dyDescent="0.25">
      <c r="A160" s="6" t="s">
        <v>93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6"/>
        <v>0</v>
      </c>
      <c r="K160" s="4">
        <f t="shared" si="42"/>
        <v>0</v>
      </c>
      <c r="L160" s="4">
        <f t="shared" si="47"/>
        <v>130</v>
      </c>
      <c r="M160" s="4">
        <f>IFERROR(VLOOKUP(I160,FuelTypes!$A$1:$B$32,2,FALSE)*J160,0)</f>
        <v>0</v>
      </c>
      <c r="N160" s="4">
        <f t="shared" si="48"/>
        <v>130</v>
      </c>
      <c r="O160" s="4">
        <f t="shared" si="49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7"/>
        <v>0</v>
      </c>
      <c r="S160" s="4">
        <f t="shared" si="38"/>
        <v>0</v>
      </c>
      <c r="T160" s="4" t="e">
        <f t="shared" si="39"/>
        <v>#DIV/0!</v>
      </c>
      <c r="U160" s="4" t="e">
        <f t="shared" si="45"/>
        <v>#DIV/0!</v>
      </c>
      <c r="W160" s="3">
        <f>IFERROR(VLOOKUP(I160,FuelTypes!$A$2:$G$40,5,FALSE)*M160,0)</f>
        <v>0</v>
      </c>
      <c r="Y160" s="3">
        <f t="shared" si="43"/>
        <v>0</v>
      </c>
      <c r="Z160" s="3">
        <f t="shared" si="40"/>
        <v>0</v>
      </c>
      <c r="AB160" s="3">
        <f t="shared" si="44"/>
        <v>0</v>
      </c>
      <c r="AC160" s="3">
        <f t="shared" si="41"/>
        <v>0</v>
      </c>
    </row>
    <row r="161" spans="1:29" x14ac:dyDescent="0.25">
      <c r="A161" s="6" t="s">
        <v>94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6"/>
        <v>0</v>
      </c>
      <c r="K161" s="4">
        <f t="shared" si="42"/>
        <v>0</v>
      </c>
      <c r="L161" s="4">
        <f t="shared" si="47"/>
        <v>140</v>
      </c>
      <c r="M161" s="4">
        <f>IFERROR(VLOOKUP(I161,FuelTypes!$A$1:$B$32,2,FALSE)*J161,0)</f>
        <v>0</v>
      </c>
      <c r="N161" s="4">
        <f t="shared" si="48"/>
        <v>140</v>
      </c>
      <c r="O161" s="4">
        <f t="shared" si="49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7"/>
        <v>0</v>
      </c>
      <c r="S161" s="4">
        <f t="shared" si="38"/>
        <v>0</v>
      </c>
      <c r="T161" s="4" t="e">
        <f t="shared" si="39"/>
        <v>#DIV/0!</v>
      </c>
      <c r="U161" s="4" t="e">
        <f t="shared" si="45"/>
        <v>#DIV/0!</v>
      </c>
      <c r="W161" s="3">
        <f>IFERROR(VLOOKUP(I161,FuelTypes!$A$2:$G$40,5,FALSE)*M161,0)</f>
        <v>0</v>
      </c>
      <c r="Y161" s="3">
        <f t="shared" si="43"/>
        <v>0</v>
      </c>
      <c r="Z161" s="3">
        <f t="shared" si="40"/>
        <v>0</v>
      </c>
      <c r="AB161" s="3">
        <f t="shared" si="44"/>
        <v>0</v>
      </c>
      <c r="AC161" s="3">
        <f t="shared" si="41"/>
        <v>0</v>
      </c>
    </row>
    <row r="162" spans="1:29" x14ac:dyDescent="0.25">
      <c r="A162" s="6" t="s">
        <v>95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6"/>
        <v>0</v>
      </c>
      <c r="K162" s="4">
        <f t="shared" si="42"/>
        <v>0</v>
      </c>
      <c r="L162" s="4">
        <f t="shared" si="47"/>
        <v>150</v>
      </c>
      <c r="M162" s="4">
        <f>IFERROR(VLOOKUP(I162,FuelTypes!$A$1:$B$32,2,FALSE)*J162,0)</f>
        <v>0</v>
      </c>
      <c r="N162" s="4">
        <f t="shared" si="48"/>
        <v>150</v>
      </c>
      <c r="O162" s="4">
        <f t="shared" si="49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7"/>
        <v>0</v>
      </c>
      <c r="S162" s="4">
        <f t="shared" si="38"/>
        <v>0</v>
      </c>
      <c r="T162" s="4" t="e">
        <f t="shared" si="39"/>
        <v>#DIV/0!</v>
      </c>
      <c r="U162" s="4" t="e">
        <f t="shared" si="45"/>
        <v>#DIV/0!</v>
      </c>
      <c r="W162" s="3">
        <f>IFERROR(VLOOKUP(I162,FuelTypes!$A$2:$G$40,5,FALSE)*M162,0)</f>
        <v>0</v>
      </c>
      <c r="Y162" s="3">
        <f t="shared" si="43"/>
        <v>0</v>
      </c>
      <c r="Z162" s="3">
        <f t="shared" si="40"/>
        <v>0</v>
      </c>
      <c r="AB162" s="3">
        <f t="shared" si="44"/>
        <v>0</v>
      </c>
      <c r="AC162" s="3">
        <f t="shared" si="41"/>
        <v>0</v>
      </c>
    </row>
    <row r="163" spans="1:29" x14ac:dyDescent="0.25">
      <c r="A163" s="6" t="s">
        <v>96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6"/>
        <v>0</v>
      </c>
      <c r="K163" s="4">
        <f t="shared" si="42"/>
        <v>0</v>
      </c>
      <c r="L163" s="4">
        <f t="shared" si="47"/>
        <v>160</v>
      </c>
      <c r="M163" s="4">
        <f>IFERROR(VLOOKUP(I163,FuelTypes!$A$1:$B$32,2,FALSE)*J163,0)</f>
        <v>0</v>
      </c>
      <c r="N163" s="4">
        <f t="shared" si="48"/>
        <v>160</v>
      </c>
      <c r="O163" s="4">
        <f t="shared" si="49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7"/>
        <v>0</v>
      </c>
      <c r="S163" s="4">
        <f t="shared" si="38"/>
        <v>0</v>
      </c>
      <c r="T163" s="4" t="e">
        <f t="shared" si="39"/>
        <v>#DIV/0!</v>
      </c>
      <c r="U163" s="4" t="e">
        <f t="shared" si="45"/>
        <v>#DIV/0!</v>
      </c>
      <c r="W163" s="3">
        <f>IFERROR(VLOOKUP(I163,FuelTypes!$A$2:$G$40,5,FALSE)*M163,0)</f>
        <v>0</v>
      </c>
      <c r="Y163" s="3">
        <f t="shared" si="43"/>
        <v>0</v>
      </c>
      <c r="Z163" s="3">
        <f t="shared" si="40"/>
        <v>0</v>
      </c>
      <c r="AB163" s="3">
        <f t="shared" si="44"/>
        <v>0</v>
      </c>
      <c r="AC163" s="3">
        <f t="shared" si="41"/>
        <v>0</v>
      </c>
    </row>
    <row r="164" spans="1:29" x14ac:dyDescent="0.25">
      <c r="A164" s="6" t="s">
        <v>141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6"/>
        <v>0</v>
      </c>
      <c r="K164" s="4">
        <f t="shared" si="42"/>
        <v>0</v>
      </c>
      <c r="L164" s="4">
        <f t="shared" si="47"/>
        <v>170</v>
      </c>
      <c r="M164" s="4">
        <f>IFERROR(VLOOKUP(I164,FuelTypes!$A$1:$B$32,2,FALSE)*J164,0)</f>
        <v>0</v>
      </c>
      <c r="N164" s="4">
        <f t="shared" si="48"/>
        <v>170</v>
      </c>
      <c r="O164" s="4">
        <f t="shared" si="49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7"/>
        <v>0</v>
      </c>
      <c r="S164" s="4">
        <f t="shared" si="38"/>
        <v>0</v>
      </c>
      <c r="T164" s="4" t="e">
        <f t="shared" si="39"/>
        <v>#DIV/0!</v>
      </c>
      <c r="U164" s="4" t="e">
        <f t="shared" si="45"/>
        <v>#DIV/0!</v>
      </c>
      <c r="W164" s="3">
        <f>IFERROR(VLOOKUP(I164,FuelTypes!$A$2:$G$40,5,FALSE)*M164,0)</f>
        <v>0</v>
      </c>
      <c r="Y164" s="3">
        <f t="shared" si="43"/>
        <v>0</v>
      </c>
      <c r="Z164" s="3">
        <f t="shared" si="40"/>
        <v>0</v>
      </c>
      <c r="AB164" s="3">
        <f t="shared" si="44"/>
        <v>0</v>
      </c>
      <c r="AC164" s="3">
        <f t="shared" si="41"/>
        <v>0</v>
      </c>
    </row>
    <row r="165" spans="1:29" x14ac:dyDescent="0.25">
      <c r="A165" s="6" t="s">
        <v>97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6"/>
        <v>0</v>
      </c>
      <c r="K165" s="4">
        <f t="shared" si="42"/>
        <v>0</v>
      </c>
      <c r="L165" s="4">
        <f t="shared" si="47"/>
        <v>180</v>
      </c>
      <c r="M165" s="4">
        <f>IFERROR(VLOOKUP(I165,FuelTypes!$A$1:$B$32,2,FALSE)*J165,0)</f>
        <v>0</v>
      </c>
      <c r="N165" s="4">
        <f t="shared" si="48"/>
        <v>180</v>
      </c>
      <c r="O165" s="4">
        <f t="shared" si="49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7"/>
        <v>0</v>
      </c>
      <c r="S165" s="4">
        <f t="shared" si="38"/>
        <v>0</v>
      </c>
      <c r="T165" s="4" t="e">
        <f t="shared" si="39"/>
        <v>#DIV/0!</v>
      </c>
      <c r="U165" s="4" t="e">
        <f t="shared" si="45"/>
        <v>#DIV/0!</v>
      </c>
      <c r="W165" s="3">
        <f>IFERROR(VLOOKUP(I165,FuelTypes!$A$2:$G$40,5,FALSE)*M165,0)</f>
        <v>0</v>
      </c>
      <c r="Y165" s="3">
        <f t="shared" si="43"/>
        <v>0</v>
      </c>
      <c r="Z165" s="3">
        <f t="shared" si="40"/>
        <v>0</v>
      </c>
      <c r="AB165" s="3">
        <f t="shared" si="44"/>
        <v>0</v>
      </c>
      <c r="AC165" s="3">
        <f t="shared" si="41"/>
        <v>0</v>
      </c>
    </row>
    <row r="166" spans="1:29" x14ac:dyDescent="0.25">
      <c r="A166" s="6" t="s">
        <v>142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6"/>
        <v>0</v>
      </c>
      <c r="K166" s="4">
        <f t="shared" si="42"/>
        <v>0</v>
      </c>
      <c r="L166" s="4">
        <f t="shared" si="47"/>
        <v>190</v>
      </c>
      <c r="M166" s="4">
        <f>IFERROR(VLOOKUP(I166,FuelTypes!$A$1:$B$32,2,FALSE)*J166,0)</f>
        <v>0</v>
      </c>
      <c r="N166" s="4">
        <f t="shared" si="48"/>
        <v>190</v>
      </c>
      <c r="O166" s="4">
        <f t="shared" si="49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7"/>
        <v>0</v>
      </c>
      <c r="S166" s="4">
        <f t="shared" si="38"/>
        <v>0</v>
      </c>
      <c r="T166" s="4" t="e">
        <f t="shared" si="39"/>
        <v>#DIV/0!</v>
      </c>
      <c r="U166" s="4" t="e">
        <f t="shared" si="45"/>
        <v>#DIV/0!</v>
      </c>
      <c r="W166" s="3">
        <f>IFERROR(VLOOKUP(I166,FuelTypes!$A$2:$G$40,5,FALSE)*M166,0)</f>
        <v>0</v>
      </c>
      <c r="Y166" s="3">
        <f t="shared" si="43"/>
        <v>0</v>
      </c>
      <c r="Z166" s="3">
        <f t="shared" si="40"/>
        <v>0</v>
      </c>
      <c r="AB166" s="3">
        <f t="shared" si="44"/>
        <v>0</v>
      </c>
      <c r="AC166" s="3">
        <f t="shared" si="41"/>
        <v>0</v>
      </c>
    </row>
    <row r="167" spans="1:29" x14ac:dyDescent="0.25">
      <c r="A167" s="6" t="s">
        <v>98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6"/>
        <v>0</v>
      </c>
      <c r="K167" s="4">
        <f t="shared" si="42"/>
        <v>0</v>
      </c>
      <c r="L167" s="4">
        <f t="shared" si="47"/>
        <v>200</v>
      </c>
      <c r="M167" s="4">
        <f>IFERROR(VLOOKUP(I167,FuelTypes!$A$1:$B$32,2,FALSE)*J167,0)</f>
        <v>0</v>
      </c>
      <c r="N167" s="4">
        <f t="shared" si="48"/>
        <v>200</v>
      </c>
      <c r="O167" s="4">
        <f t="shared" si="49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7"/>
        <v>0</v>
      </c>
      <c r="S167" s="4">
        <f t="shared" si="38"/>
        <v>0</v>
      </c>
      <c r="T167" s="4" t="e">
        <f t="shared" si="39"/>
        <v>#DIV/0!</v>
      </c>
      <c r="U167" s="4" t="e">
        <f t="shared" si="45"/>
        <v>#DIV/0!</v>
      </c>
      <c r="W167" s="3">
        <f>IFERROR(VLOOKUP(I167,FuelTypes!$A$2:$G$40,5,FALSE)*M167,0)</f>
        <v>0</v>
      </c>
      <c r="Y167" s="3">
        <f t="shared" si="43"/>
        <v>0</v>
      </c>
      <c r="Z167" s="3">
        <f t="shared" si="40"/>
        <v>0</v>
      </c>
      <c r="AB167" s="3">
        <f t="shared" si="44"/>
        <v>0</v>
      </c>
      <c r="AC167" s="3">
        <f t="shared" si="41"/>
        <v>0</v>
      </c>
    </row>
    <row r="168" spans="1:29" x14ac:dyDescent="0.25">
      <c r="A168" s="6" t="s">
        <v>143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6"/>
        <v>0</v>
      </c>
      <c r="K168" s="4">
        <f t="shared" si="42"/>
        <v>0</v>
      </c>
      <c r="L168" s="4">
        <f t="shared" si="47"/>
        <v>210</v>
      </c>
      <c r="M168" s="4">
        <f>IFERROR(VLOOKUP(I168,FuelTypes!$A$1:$B$32,2,FALSE)*J168,0)</f>
        <v>0</v>
      </c>
      <c r="N168" s="4">
        <f t="shared" si="48"/>
        <v>210</v>
      </c>
      <c r="O168" s="4">
        <f t="shared" si="49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7"/>
        <v>0</v>
      </c>
      <c r="S168" s="4">
        <f t="shared" si="38"/>
        <v>0</v>
      </c>
      <c r="T168" s="4" t="e">
        <f t="shared" si="39"/>
        <v>#DIV/0!</v>
      </c>
      <c r="U168" s="4" t="e">
        <f t="shared" si="45"/>
        <v>#DIV/0!</v>
      </c>
      <c r="W168" s="3">
        <f>IFERROR(VLOOKUP(I168,FuelTypes!$A$2:$G$40,5,FALSE)*M168,0)</f>
        <v>0</v>
      </c>
      <c r="Y168" s="3">
        <f t="shared" si="43"/>
        <v>0</v>
      </c>
      <c r="Z168" s="3">
        <f t="shared" si="40"/>
        <v>0</v>
      </c>
      <c r="AB168" s="3">
        <f t="shared" si="44"/>
        <v>0</v>
      </c>
      <c r="AC168" s="3">
        <f t="shared" si="41"/>
        <v>0</v>
      </c>
    </row>
    <row r="169" spans="1:29" x14ac:dyDescent="0.25">
      <c r="A169" s="6" t="s">
        <v>99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6"/>
        <v>0</v>
      </c>
      <c r="K169" s="4">
        <f t="shared" si="42"/>
        <v>0</v>
      </c>
      <c r="L169" s="4">
        <f t="shared" si="47"/>
        <v>220</v>
      </c>
      <c r="M169" s="4">
        <f>IFERROR(VLOOKUP(I169,FuelTypes!$A$1:$B$32,2,FALSE)*J169,0)</f>
        <v>0</v>
      </c>
      <c r="N169" s="4">
        <f t="shared" si="48"/>
        <v>220</v>
      </c>
      <c r="O169" s="4">
        <f t="shared" si="49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7"/>
        <v>0</v>
      </c>
      <c r="S169" s="4">
        <f t="shared" si="38"/>
        <v>0</v>
      </c>
      <c r="T169" s="4" t="e">
        <f t="shared" si="39"/>
        <v>#DIV/0!</v>
      </c>
      <c r="U169" s="4" t="e">
        <f t="shared" si="45"/>
        <v>#DIV/0!</v>
      </c>
      <c r="W169" s="3">
        <f>IFERROR(VLOOKUP(I169,FuelTypes!$A$2:$G$40,5,FALSE)*M169,0)</f>
        <v>0</v>
      </c>
      <c r="Y169" s="3">
        <f t="shared" si="43"/>
        <v>0</v>
      </c>
      <c r="Z169" s="3">
        <f t="shared" si="40"/>
        <v>0</v>
      </c>
      <c r="AB169" s="3">
        <f t="shared" si="44"/>
        <v>0</v>
      </c>
      <c r="AC169" s="3">
        <f t="shared" si="41"/>
        <v>0</v>
      </c>
    </row>
    <row r="170" spans="1:29" x14ac:dyDescent="0.25">
      <c r="A170" s="6" t="s">
        <v>144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6"/>
        <v>0</v>
      </c>
      <c r="K170" s="4">
        <f t="shared" si="42"/>
        <v>0</v>
      </c>
      <c r="L170" s="4">
        <f t="shared" si="47"/>
        <v>230</v>
      </c>
      <c r="M170" s="4">
        <f>IFERROR(VLOOKUP(I170,FuelTypes!$A$1:$B$32,2,FALSE)*J170,0)</f>
        <v>0</v>
      </c>
      <c r="N170" s="4">
        <f t="shared" si="48"/>
        <v>230</v>
      </c>
      <c r="O170" s="4">
        <f t="shared" si="49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7"/>
        <v>0</v>
      </c>
      <c r="S170" s="4">
        <f t="shared" si="38"/>
        <v>0</v>
      </c>
      <c r="T170" s="4" t="e">
        <f t="shared" si="39"/>
        <v>#DIV/0!</v>
      </c>
      <c r="U170" s="4" t="e">
        <f t="shared" si="45"/>
        <v>#DIV/0!</v>
      </c>
      <c r="W170" s="3">
        <f>IFERROR(VLOOKUP(I170,FuelTypes!$A$2:$G$40,5,FALSE)*M170,0)</f>
        <v>0</v>
      </c>
      <c r="Y170" s="3">
        <f t="shared" si="43"/>
        <v>0</v>
      </c>
      <c r="Z170" s="3">
        <f t="shared" si="40"/>
        <v>0</v>
      </c>
      <c r="AB170" s="3">
        <f t="shared" si="44"/>
        <v>0</v>
      </c>
      <c r="AC170" s="3">
        <f t="shared" si="41"/>
        <v>0</v>
      </c>
    </row>
    <row r="171" spans="1:29" x14ac:dyDescent="0.25">
      <c r="A171" s="6" t="s">
        <v>100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6"/>
        <v>0</v>
      </c>
      <c r="K171" s="4">
        <f t="shared" si="42"/>
        <v>0</v>
      </c>
      <c r="L171" s="4">
        <f t="shared" si="47"/>
        <v>240</v>
      </c>
      <c r="M171" s="4">
        <f>IFERROR(VLOOKUP(I171,FuelTypes!$A$1:$B$32,2,FALSE)*J171,0)</f>
        <v>0</v>
      </c>
      <c r="N171" s="4">
        <f t="shared" si="48"/>
        <v>240</v>
      </c>
      <c r="O171" s="4">
        <f t="shared" si="49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7"/>
        <v>0</v>
      </c>
      <c r="S171" s="4">
        <f t="shared" si="38"/>
        <v>0</v>
      </c>
      <c r="T171" s="4" t="e">
        <f t="shared" si="39"/>
        <v>#DIV/0!</v>
      </c>
      <c r="U171" s="4" t="e">
        <f t="shared" si="45"/>
        <v>#DIV/0!</v>
      </c>
      <c r="W171" s="3">
        <f>IFERROR(VLOOKUP(I171,FuelTypes!$A$2:$G$40,5,FALSE)*M171,0)</f>
        <v>0</v>
      </c>
      <c r="Y171" s="3">
        <f t="shared" si="43"/>
        <v>0</v>
      </c>
      <c r="Z171" s="3">
        <f t="shared" si="40"/>
        <v>0</v>
      </c>
      <c r="AB171" s="3">
        <f t="shared" si="44"/>
        <v>0</v>
      </c>
      <c r="AC171" s="3">
        <f t="shared" si="41"/>
        <v>0</v>
      </c>
    </row>
    <row r="172" spans="1:29" x14ac:dyDescent="0.25">
      <c r="A172" s="6" t="s">
        <v>145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6"/>
        <v>0</v>
      </c>
      <c r="K172" s="4">
        <f t="shared" si="42"/>
        <v>0</v>
      </c>
      <c r="L172" s="4">
        <f t="shared" si="47"/>
        <v>250</v>
      </c>
      <c r="M172" s="4">
        <f>IFERROR(VLOOKUP(I172,FuelTypes!$A$1:$B$32,2,FALSE)*J172,0)</f>
        <v>0</v>
      </c>
      <c r="N172" s="4">
        <f t="shared" si="48"/>
        <v>250</v>
      </c>
      <c r="O172" s="4">
        <f t="shared" si="49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7"/>
        <v>0</v>
      </c>
      <c r="S172" s="4">
        <f t="shared" si="38"/>
        <v>0</v>
      </c>
      <c r="T172" s="4" t="e">
        <f t="shared" si="39"/>
        <v>#DIV/0!</v>
      </c>
      <c r="U172" s="4" t="e">
        <f t="shared" si="45"/>
        <v>#DIV/0!</v>
      </c>
      <c r="W172" s="3">
        <f>IFERROR(VLOOKUP(I172,FuelTypes!$A$2:$G$40,5,FALSE)*M172,0)</f>
        <v>0</v>
      </c>
      <c r="Y172" s="3">
        <f t="shared" si="43"/>
        <v>0</v>
      </c>
      <c r="Z172" s="3">
        <f t="shared" si="40"/>
        <v>0</v>
      </c>
      <c r="AB172" s="3">
        <f t="shared" si="44"/>
        <v>0</v>
      </c>
      <c r="AC172" s="3">
        <f t="shared" si="41"/>
        <v>0</v>
      </c>
    </row>
    <row r="173" spans="1:29" x14ac:dyDescent="0.25">
      <c r="A173" s="6" t="s">
        <v>101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6"/>
        <v>0</v>
      </c>
      <c r="K173" s="4">
        <f t="shared" si="42"/>
        <v>0</v>
      </c>
      <c r="L173" s="4">
        <f t="shared" si="47"/>
        <v>260</v>
      </c>
      <c r="M173" s="4">
        <f>IFERROR(VLOOKUP(I173,FuelTypes!$A$1:$B$32,2,FALSE)*J173,0)</f>
        <v>0</v>
      </c>
      <c r="N173" s="4">
        <f t="shared" si="48"/>
        <v>260</v>
      </c>
      <c r="O173" s="4">
        <f t="shared" si="49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7"/>
        <v>0</v>
      </c>
      <c r="S173" s="4">
        <f t="shared" si="38"/>
        <v>0</v>
      </c>
      <c r="T173" s="4" t="e">
        <f t="shared" si="39"/>
        <v>#DIV/0!</v>
      </c>
      <c r="U173" s="4" t="e">
        <f t="shared" si="45"/>
        <v>#DIV/0!</v>
      </c>
      <c r="W173" s="3">
        <f>IFERROR(VLOOKUP(I173,FuelTypes!$A$2:$G$40,5,FALSE)*M173,0)</f>
        <v>0</v>
      </c>
      <c r="Y173" s="3">
        <f t="shared" si="43"/>
        <v>0</v>
      </c>
      <c r="Z173" s="3">
        <f t="shared" si="40"/>
        <v>0</v>
      </c>
      <c r="AB173" s="3">
        <f t="shared" si="44"/>
        <v>0</v>
      </c>
      <c r="AC173" s="3">
        <f t="shared" si="41"/>
        <v>0</v>
      </c>
    </row>
    <row r="174" spans="1:29" x14ac:dyDescent="0.25">
      <c r="A174" s="6" t="s">
        <v>146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6"/>
        <v>0</v>
      </c>
      <c r="K174" s="4">
        <f t="shared" si="42"/>
        <v>0</v>
      </c>
      <c r="L174" s="4">
        <f t="shared" si="47"/>
        <v>270</v>
      </c>
      <c r="M174" s="4">
        <f>IFERROR(VLOOKUP(I174,FuelTypes!$A$1:$B$32,2,FALSE)*J174,0)</f>
        <v>0</v>
      </c>
      <c r="N174" s="4">
        <f t="shared" si="48"/>
        <v>270</v>
      </c>
      <c r="O174" s="4">
        <f t="shared" si="49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7"/>
        <v>0</v>
      </c>
      <c r="S174" s="4">
        <f t="shared" si="38"/>
        <v>0</v>
      </c>
      <c r="T174" s="4" t="e">
        <f t="shared" si="39"/>
        <v>#DIV/0!</v>
      </c>
      <c r="U174" s="4" t="e">
        <f t="shared" si="45"/>
        <v>#DIV/0!</v>
      </c>
      <c r="W174" s="3">
        <f>IFERROR(VLOOKUP(I174,FuelTypes!$A$2:$G$40,5,FALSE)*M174,0)</f>
        <v>0</v>
      </c>
      <c r="Y174" s="3">
        <f t="shared" si="43"/>
        <v>0</v>
      </c>
      <c r="Z174" s="3">
        <f t="shared" si="40"/>
        <v>0</v>
      </c>
      <c r="AB174" s="3">
        <f t="shared" si="44"/>
        <v>0</v>
      </c>
      <c r="AC174" s="3">
        <f t="shared" si="41"/>
        <v>0</v>
      </c>
    </row>
    <row r="175" spans="1:29" x14ac:dyDescent="0.25">
      <c r="A175" s="6" t="s">
        <v>102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6"/>
        <v>0</v>
      </c>
      <c r="K175" s="4">
        <f t="shared" si="42"/>
        <v>0</v>
      </c>
      <c r="L175" s="4">
        <f t="shared" si="47"/>
        <v>280</v>
      </c>
      <c r="M175" s="4">
        <f>IFERROR(VLOOKUP(I175,FuelTypes!$A$1:$B$32,2,FALSE)*J175,0)</f>
        <v>0</v>
      </c>
      <c r="N175" s="4">
        <f t="shared" si="48"/>
        <v>280</v>
      </c>
      <c r="O175" s="4">
        <f t="shared" si="49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7"/>
        <v>0</v>
      </c>
      <c r="S175" s="4">
        <f t="shared" si="38"/>
        <v>0</v>
      </c>
      <c r="T175" s="4" t="e">
        <f t="shared" si="39"/>
        <v>#DIV/0!</v>
      </c>
      <c r="U175" s="4" t="e">
        <f t="shared" si="45"/>
        <v>#DIV/0!</v>
      </c>
      <c r="W175" s="3">
        <f>IFERROR(VLOOKUP(I175,FuelTypes!$A$2:$G$40,5,FALSE)*M175,0)</f>
        <v>0</v>
      </c>
      <c r="Y175" s="3">
        <f t="shared" si="43"/>
        <v>0</v>
      </c>
      <c r="Z175" s="3">
        <f t="shared" si="40"/>
        <v>0</v>
      </c>
      <c r="AB175" s="3">
        <f t="shared" si="44"/>
        <v>0</v>
      </c>
      <c r="AC175" s="3">
        <f t="shared" si="41"/>
        <v>0</v>
      </c>
    </row>
    <row r="176" spans="1:29" x14ac:dyDescent="0.25">
      <c r="A176" s="6" t="s">
        <v>147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6"/>
        <v>0</v>
      </c>
      <c r="K176" s="4">
        <f t="shared" si="42"/>
        <v>0</v>
      </c>
      <c r="L176" s="4">
        <f t="shared" si="47"/>
        <v>290</v>
      </c>
      <c r="M176" s="4">
        <f>IFERROR(VLOOKUP(I176,FuelTypes!$A$1:$B$32,2,FALSE)*J176,0)</f>
        <v>0</v>
      </c>
      <c r="N176" s="4">
        <f t="shared" si="48"/>
        <v>290</v>
      </c>
      <c r="O176" s="4">
        <f t="shared" si="49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7"/>
        <v>0</v>
      </c>
      <c r="S176" s="4">
        <f t="shared" si="38"/>
        <v>0</v>
      </c>
      <c r="T176" s="4" t="e">
        <f t="shared" si="39"/>
        <v>#DIV/0!</v>
      </c>
      <c r="U176" s="4" t="e">
        <f t="shared" si="45"/>
        <v>#DIV/0!</v>
      </c>
      <c r="W176" s="3">
        <f>IFERROR(VLOOKUP(I176,FuelTypes!$A$2:$G$40,5,FALSE)*M176,0)</f>
        <v>0</v>
      </c>
      <c r="Y176" s="3">
        <f t="shared" si="43"/>
        <v>0</v>
      </c>
      <c r="Z176" s="3">
        <f t="shared" si="40"/>
        <v>0</v>
      </c>
      <c r="AB176" s="3">
        <f t="shared" si="44"/>
        <v>0</v>
      </c>
      <c r="AC176" s="3">
        <f t="shared" si="41"/>
        <v>0</v>
      </c>
    </row>
    <row r="177" spans="1:29" x14ac:dyDescent="0.25">
      <c r="A177" s="6" t="s">
        <v>103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6"/>
        <v>0</v>
      </c>
      <c r="K177" s="4">
        <f t="shared" si="42"/>
        <v>0</v>
      </c>
      <c r="L177" s="4">
        <f t="shared" si="47"/>
        <v>300</v>
      </c>
      <c r="M177" s="4">
        <f>IFERROR(VLOOKUP(I177,FuelTypes!$A$1:$B$32,2,FALSE)*J177,0)</f>
        <v>0</v>
      </c>
      <c r="N177" s="4">
        <f t="shared" si="48"/>
        <v>300</v>
      </c>
      <c r="O177" s="4">
        <f t="shared" si="49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7"/>
        <v>0</v>
      </c>
      <c r="S177" s="4">
        <f t="shared" si="38"/>
        <v>0</v>
      </c>
      <c r="T177" s="4" t="e">
        <f t="shared" si="39"/>
        <v>#DIV/0!</v>
      </c>
      <c r="U177" s="4" t="e">
        <f t="shared" si="45"/>
        <v>#DIV/0!</v>
      </c>
      <c r="W177" s="3">
        <f>IFERROR(VLOOKUP(I177,FuelTypes!$A$2:$G$40,5,FALSE)*M177,0)</f>
        <v>0</v>
      </c>
      <c r="Y177" s="3">
        <f t="shared" si="43"/>
        <v>0</v>
      </c>
      <c r="Z177" s="3">
        <f t="shared" si="40"/>
        <v>0</v>
      </c>
      <c r="AB177" s="3">
        <f t="shared" si="44"/>
        <v>0</v>
      </c>
      <c r="AC177" s="3">
        <f t="shared" si="41"/>
        <v>0</v>
      </c>
    </row>
    <row r="178" spans="1:29" x14ac:dyDescent="0.25">
      <c r="A178" s="6" t="s">
        <v>148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6"/>
        <v>0</v>
      </c>
      <c r="K178" s="4">
        <f t="shared" si="42"/>
        <v>0</v>
      </c>
      <c r="L178" s="4">
        <f t="shared" si="47"/>
        <v>310</v>
      </c>
      <c r="M178" s="4">
        <f>IFERROR(VLOOKUP(I178,FuelTypes!$A$1:$B$32,2,FALSE)*J178,0)</f>
        <v>0</v>
      </c>
      <c r="N178" s="4">
        <f t="shared" si="48"/>
        <v>310</v>
      </c>
      <c r="O178" s="4">
        <f t="shared" si="49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7"/>
        <v>0</v>
      </c>
      <c r="S178" s="4">
        <f t="shared" si="38"/>
        <v>0</v>
      </c>
      <c r="T178" s="4" t="e">
        <f t="shared" si="39"/>
        <v>#DIV/0!</v>
      </c>
      <c r="U178" s="4" t="e">
        <f t="shared" si="45"/>
        <v>#DIV/0!</v>
      </c>
      <c r="W178" s="3">
        <f>IFERROR(VLOOKUP(I178,FuelTypes!$A$2:$G$40,5,FALSE)*M178,0)</f>
        <v>0</v>
      </c>
      <c r="Y178" s="3">
        <f t="shared" si="43"/>
        <v>0</v>
      </c>
      <c r="Z178" s="3">
        <f t="shared" si="40"/>
        <v>0</v>
      </c>
      <c r="AB178" s="3">
        <f t="shared" si="44"/>
        <v>0</v>
      </c>
      <c r="AC178" s="3">
        <f t="shared" si="41"/>
        <v>0</v>
      </c>
    </row>
    <row r="179" spans="1:29" x14ac:dyDescent="0.25">
      <c r="A179" s="6" t="s">
        <v>104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6"/>
        <v>0</v>
      </c>
      <c r="K179" s="4">
        <f t="shared" si="42"/>
        <v>0</v>
      </c>
      <c r="L179" s="4">
        <f t="shared" si="47"/>
        <v>320</v>
      </c>
      <c r="M179" s="4">
        <f>IFERROR(VLOOKUP(I179,FuelTypes!$A$1:$B$32,2,FALSE)*J179,0)</f>
        <v>0</v>
      </c>
      <c r="N179" s="4">
        <f t="shared" si="48"/>
        <v>320</v>
      </c>
      <c r="O179" s="4">
        <f t="shared" si="49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7"/>
        <v>0</v>
      </c>
      <c r="S179" s="4">
        <f t="shared" si="38"/>
        <v>0</v>
      </c>
      <c r="T179" s="4" t="e">
        <f t="shared" si="39"/>
        <v>#DIV/0!</v>
      </c>
      <c r="U179" s="4" t="e">
        <f t="shared" si="45"/>
        <v>#DIV/0!</v>
      </c>
      <c r="W179" s="3">
        <f>IFERROR(VLOOKUP(I179,FuelTypes!$A$2:$G$40,5,FALSE)*M179,0)</f>
        <v>0</v>
      </c>
      <c r="Y179" s="3">
        <f t="shared" si="43"/>
        <v>0</v>
      </c>
      <c r="Z179" s="3">
        <f t="shared" si="40"/>
        <v>0</v>
      </c>
      <c r="AB179" s="3">
        <f t="shared" si="44"/>
        <v>0</v>
      </c>
      <c r="AC179" s="3">
        <f t="shared" si="41"/>
        <v>0</v>
      </c>
    </row>
    <row r="180" spans="1:29" x14ac:dyDescent="0.25">
      <c r="A180" s="6" t="s">
        <v>149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6"/>
        <v>0</v>
      </c>
      <c r="K180" s="4">
        <f t="shared" si="42"/>
        <v>0</v>
      </c>
      <c r="L180" s="4">
        <f t="shared" si="47"/>
        <v>330</v>
      </c>
      <c r="M180" s="4">
        <f>IFERROR(VLOOKUP(I180,FuelTypes!$A$1:$B$32,2,FALSE)*J180,0)</f>
        <v>0</v>
      </c>
      <c r="N180" s="4">
        <f t="shared" si="48"/>
        <v>330</v>
      </c>
      <c r="O180" s="4">
        <f t="shared" si="49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7"/>
        <v>0</v>
      </c>
      <c r="S180" s="4">
        <f t="shared" si="38"/>
        <v>0</v>
      </c>
      <c r="T180" s="4" t="e">
        <f t="shared" si="39"/>
        <v>#DIV/0!</v>
      </c>
      <c r="U180" s="4" t="e">
        <f t="shared" si="45"/>
        <v>#DIV/0!</v>
      </c>
      <c r="W180" s="3">
        <f>IFERROR(VLOOKUP(I180,FuelTypes!$A$2:$G$40,5,FALSE)*M180,0)</f>
        <v>0</v>
      </c>
      <c r="Y180" s="3">
        <f t="shared" si="43"/>
        <v>0</v>
      </c>
      <c r="Z180" s="3">
        <f t="shared" si="40"/>
        <v>0</v>
      </c>
      <c r="AB180" s="3">
        <f t="shared" si="44"/>
        <v>0</v>
      </c>
      <c r="AC180" s="3">
        <f t="shared" si="41"/>
        <v>0</v>
      </c>
    </row>
    <row r="181" spans="1:29" x14ac:dyDescent="0.25">
      <c r="A181" s="6" t="s">
        <v>105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6"/>
        <v>0</v>
      </c>
      <c r="K181" s="4">
        <f t="shared" si="42"/>
        <v>0</v>
      </c>
      <c r="L181" s="4">
        <f t="shared" si="47"/>
        <v>340</v>
      </c>
      <c r="M181" s="4">
        <f>IFERROR(VLOOKUP(I181,FuelTypes!$A$1:$B$32,2,FALSE)*J181,0)</f>
        <v>0</v>
      </c>
      <c r="N181" s="4">
        <f t="shared" si="48"/>
        <v>340</v>
      </c>
      <c r="O181" s="4">
        <f t="shared" si="49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7"/>
        <v>0</v>
      </c>
      <c r="S181" s="4">
        <f t="shared" si="38"/>
        <v>0</v>
      </c>
      <c r="T181" s="4" t="e">
        <f t="shared" si="39"/>
        <v>#DIV/0!</v>
      </c>
      <c r="U181" s="4" t="e">
        <f t="shared" si="45"/>
        <v>#DIV/0!</v>
      </c>
      <c r="W181" s="3">
        <f>IFERROR(VLOOKUP(I181,FuelTypes!$A$2:$G$40,5,FALSE)*M181,0)</f>
        <v>0</v>
      </c>
      <c r="Y181" s="3">
        <f t="shared" si="43"/>
        <v>0</v>
      </c>
      <c r="Z181" s="3">
        <f t="shared" si="40"/>
        <v>0</v>
      </c>
      <c r="AB181" s="3">
        <f t="shared" si="44"/>
        <v>0</v>
      </c>
      <c r="AC181" s="3">
        <f t="shared" si="41"/>
        <v>0</v>
      </c>
    </row>
    <row r="182" spans="1:29" x14ac:dyDescent="0.25">
      <c r="A182" s="6" t="s">
        <v>150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6"/>
        <v>0</v>
      </c>
      <c r="K182" s="4">
        <f t="shared" si="42"/>
        <v>0</v>
      </c>
      <c r="L182" s="4">
        <f t="shared" si="47"/>
        <v>350</v>
      </c>
      <c r="M182" s="4">
        <f>IFERROR(VLOOKUP(I182,FuelTypes!$A$1:$B$32,2,FALSE)*J182,0)</f>
        <v>0</v>
      </c>
      <c r="N182" s="4">
        <f t="shared" si="48"/>
        <v>350</v>
      </c>
      <c r="O182" s="4">
        <f t="shared" si="49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7"/>
        <v>0</v>
      </c>
      <c r="S182" s="4">
        <f t="shared" si="38"/>
        <v>0</v>
      </c>
      <c r="T182" s="4" t="e">
        <f t="shared" si="39"/>
        <v>#DIV/0!</v>
      </c>
      <c r="U182" s="4" t="e">
        <f t="shared" si="45"/>
        <v>#DIV/0!</v>
      </c>
      <c r="W182" s="3">
        <f>IFERROR(VLOOKUP(I182,FuelTypes!$A$2:$G$40,5,FALSE)*M182,0)</f>
        <v>0</v>
      </c>
      <c r="Y182" s="3">
        <f t="shared" si="43"/>
        <v>0</v>
      </c>
      <c r="Z182" s="3">
        <f t="shared" si="40"/>
        <v>0</v>
      </c>
      <c r="AB182" s="3">
        <f t="shared" si="44"/>
        <v>0</v>
      </c>
      <c r="AC182" s="3">
        <f t="shared" si="41"/>
        <v>0</v>
      </c>
    </row>
    <row r="183" spans="1:29" x14ac:dyDescent="0.25">
      <c r="A183" s="6" t="s">
        <v>106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6"/>
        <v>0</v>
      </c>
      <c r="K183" s="4">
        <f t="shared" si="42"/>
        <v>0</v>
      </c>
      <c r="L183" s="4">
        <f t="shared" si="47"/>
        <v>360</v>
      </c>
      <c r="M183" s="4">
        <f>IFERROR(VLOOKUP(I183,FuelTypes!$A$1:$B$32,2,FALSE)*J183,0)</f>
        <v>0</v>
      </c>
      <c r="N183" s="4">
        <f t="shared" si="48"/>
        <v>360</v>
      </c>
      <c r="O183" s="4">
        <f t="shared" si="49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7"/>
        <v>0</v>
      </c>
      <c r="S183" s="4">
        <f t="shared" si="38"/>
        <v>0</v>
      </c>
      <c r="T183" s="4" t="e">
        <f t="shared" si="39"/>
        <v>#DIV/0!</v>
      </c>
      <c r="U183" s="4" t="e">
        <f t="shared" si="45"/>
        <v>#DIV/0!</v>
      </c>
      <c r="W183" s="3">
        <f>IFERROR(VLOOKUP(I183,FuelTypes!$A$2:$G$40,5,FALSE)*M183,0)</f>
        <v>0</v>
      </c>
      <c r="Y183" s="3">
        <f t="shared" si="43"/>
        <v>0</v>
      </c>
      <c r="Z183" s="3">
        <f t="shared" si="40"/>
        <v>0</v>
      </c>
      <c r="AB183" s="3">
        <f t="shared" si="44"/>
        <v>0</v>
      </c>
      <c r="AC183" s="3">
        <f t="shared" si="41"/>
        <v>0</v>
      </c>
    </row>
    <row r="184" spans="1:29" x14ac:dyDescent="0.25">
      <c r="A184" s="6" t="s">
        <v>151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6"/>
        <v>0</v>
      </c>
      <c r="K184" s="4">
        <f t="shared" si="42"/>
        <v>0</v>
      </c>
      <c r="L184" s="4">
        <f t="shared" si="47"/>
        <v>370</v>
      </c>
      <c r="M184" s="4">
        <f>IFERROR(VLOOKUP(I184,FuelTypes!$A$1:$B$32,2,FALSE)*J184,0)</f>
        <v>0</v>
      </c>
      <c r="N184" s="4">
        <f t="shared" si="48"/>
        <v>370</v>
      </c>
      <c r="O184" s="4">
        <f t="shared" si="49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7"/>
        <v>0</v>
      </c>
      <c r="S184" s="4">
        <f t="shared" si="38"/>
        <v>0</v>
      </c>
      <c r="T184" s="4" t="e">
        <f t="shared" si="39"/>
        <v>#DIV/0!</v>
      </c>
      <c r="U184" s="4" t="e">
        <f t="shared" si="45"/>
        <v>#DIV/0!</v>
      </c>
      <c r="W184" s="3">
        <f>IFERROR(VLOOKUP(I184,FuelTypes!$A$2:$G$40,5,FALSE)*M184,0)</f>
        <v>0</v>
      </c>
      <c r="Y184" s="3">
        <f t="shared" si="43"/>
        <v>0</v>
      </c>
      <c r="Z184" s="3">
        <f t="shared" si="40"/>
        <v>0</v>
      </c>
      <c r="AB184" s="3">
        <f t="shared" si="44"/>
        <v>0</v>
      </c>
      <c r="AC184" s="3">
        <f t="shared" si="41"/>
        <v>0</v>
      </c>
    </row>
    <row r="185" spans="1:29" x14ac:dyDescent="0.25">
      <c r="A185" s="6" t="s">
        <v>107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6"/>
        <v>0</v>
      </c>
      <c r="K185" s="4">
        <f t="shared" si="42"/>
        <v>0</v>
      </c>
      <c r="L185" s="4">
        <f t="shared" si="47"/>
        <v>380</v>
      </c>
      <c r="M185" s="4">
        <f>IFERROR(VLOOKUP(I185,FuelTypes!$A$1:$B$32,2,FALSE)*J185,0)</f>
        <v>0</v>
      </c>
      <c r="N185" s="4">
        <f t="shared" si="48"/>
        <v>380</v>
      </c>
      <c r="O185" s="4">
        <f t="shared" si="49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7"/>
        <v>0</v>
      </c>
      <c r="S185" s="4">
        <f t="shared" si="38"/>
        <v>0</v>
      </c>
      <c r="T185" s="4" t="e">
        <f t="shared" si="39"/>
        <v>#DIV/0!</v>
      </c>
      <c r="U185" s="4" t="e">
        <f t="shared" si="45"/>
        <v>#DIV/0!</v>
      </c>
      <c r="W185" s="3">
        <f>IFERROR(VLOOKUP(I185,FuelTypes!$A$2:$G$40,5,FALSE)*M185,0)</f>
        <v>0</v>
      </c>
      <c r="Y185" s="3">
        <f t="shared" si="43"/>
        <v>0</v>
      </c>
      <c r="Z185" s="3">
        <f t="shared" si="40"/>
        <v>0</v>
      </c>
      <c r="AB185" s="3">
        <f t="shared" si="44"/>
        <v>0</v>
      </c>
      <c r="AC185" s="3">
        <f t="shared" si="41"/>
        <v>0</v>
      </c>
    </row>
    <row r="186" spans="1:29" x14ac:dyDescent="0.25">
      <c r="A186" s="6" t="s">
        <v>152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6"/>
        <v>0</v>
      </c>
      <c r="K186" s="4">
        <f t="shared" si="42"/>
        <v>0</v>
      </c>
      <c r="L186" s="4">
        <f t="shared" si="47"/>
        <v>390</v>
      </c>
      <c r="M186" s="4">
        <f>IFERROR(VLOOKUP(I186,FuelTypes!$A$1:$B$32,2,FALSE)*J186,0)</f>
        <v>0</v>
      </c>
      <c r="N186" s="4">
        <f t="shared" si="48"/>
        <v>390</v>
      </c>
      <c r="O186" s="4">
        <f t="shared" si="49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7"/>
        <v>0</v>
      </c>
      <c r="S186" s="4">
        <f t="shared" si="38"/>
        <v>0</v>
      </c>
      <c r="T186" s="4" t="e">
        <f t="shared" si="39"/>
        <v>#DIV/0!</v>
      </c>
      <c r="U186" s="4" t="e">
        <f t="shared" si="45"/>
        <v>#DIV/0!</v>
      </c>
      <c r="W186" s="3">
        <f>IFERROR(VLOOKUP(I186,FuelTypes!$A$2:$G$40,5,FALSE)*M186,0)</f>
        <v>0</v>
      </c>
      <c r="Y186" s="3">
        <f t="shared" si="43"/>
        <v>0</v>
      </c>
      <c r="Z186" s="3">
        <f t="shared" si="40"/>
        <v>0</v>
      </c>
      <c r="AB186" s="3">
        <f t="shared" si="44"/>
        <v>0</v>
      </c>
      <c r="AC186" s="3">
        <f t="shared" si="41"/>
        <v>0</v>
      </c>
    </row>
    <row r="187" spans="1:29" x14ac:dyDescent="0.25">
      <c r="A187" s="6" t="s">
        <v>108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6"/>
        <v>0</v>
      </c>
      <c r="K187" s="4">
        <f t="shared" si="42"/>
        <v>0</v>
      </c>
      <c r="L187" s="4">
        <f t="shared" si="47"/>
        <v>400</v>
      </c>
      <c r="M187" s="4">
        <f>IFERROR(VLOOKUP(I187,FuelTypes!$A$1:$B$32,2,FALSE)*J187,0)</f>
        <v>0</v>
      </c>
      <c r="N187" s="4">
        <f t="shared" si="48"/>
        <v>400</v>
      </c>
      <c r="O187" s="4">
        <f t="shared" si="49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7"/>
        <v>0</v>
      </c>
      <c r="S187" s="4">
        <f t="shared" si="38"/>
        <v>0</v>
      </c>
      <c r="T187" s="4" t="e">
        <f t="shared" si="39"/>
        <v>#DIV/0!</v>
      </c>
      <c r="U187" s="4" t="e">
        <f t="shared" si="45"/>
        <v>#DIV/0!</v>
      </c>
      <c r="W187" s="3">
        <f>IFERROR(VLOOKUP(I187,FuelTypes!$A$2:$G$40,5,FALSE)*M187,0)</f>
        <v>0</v>
      </c>
      <c r="Y187" s="3">
        <f t="shared" si="43"/>
        <v>0</v>
      </c>
      <c r="Z187" s="3">
        <f t="shared" si="40"/>
        <v>0</v>
      </c>
      <c r="AB187" s="3">
        <f t="shared" si="44"/>
        <v>0</v>
      </c>
      <c r="AC187" s="3">
        <f t="shared" si="41"/>
        <v>0</v>
      </c>
    </row>
    <row r="188" spans="1:29" x14ac:dyDescent="0.25">
      <c r="A188" s="6" t="s">
        <v>159</v>
      </c>
      <c r="B188" s="6"/>
      <c r="C188" s="6"/>
      <c r="D188" s="6"/>
      <c r="E188" s="6">
        <v>0.15</v>
      </c>
      <c r="F188" s="6"/>
      <c r="G188" s="6"/>
      <c r="H188" s="6"/>
      <c r="I188" s="6"/>
      <c r="J188" s="4">
        <f t="shared" si="46"/>
        <v>0</v>
      </c>
      <c r="K188" s="4">
        <f t="shared" si="42"/>
        <v>0</v>
      </c>
      <c r="L188" s="4">
        <f t="shared" si="47"/>
        <v>0</v>
      </c>
      <c r="M188" s="4">
        <f>IFERROR(VLOOKUP(I188,FuelTypes!$A$1:$B$32,2,FALSE)*J188,0)</f>
        <v>0</v>
      </c>
      <c r="N188" s="4">
        <f t="shared" si="48"/>
        <v>0</v>
      </c>
      <c r="O188" s="4">
        <f t="shared" si="49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7"/>
        <v>0</v>
      </c>
      <c r="S188" s="4">
        <f t="shared" si="38"/>
        <v>0</v>
      </c>
      <c r="T188" s="4" t="e">
        <f t="shared" si="39"/>
        <v>#DIV/0!</v>
      </c>
      <c r="U188" s="4" t="e">
        <f t="shared" si="45"/>
        <v>#DIV/0!</v>
      </c>
      <c r="W188" s="3">
        <f>IFERROR(VLOOKUP(I188,FuelTypes!$A$2:$G$40,5,FALSE)*M188,0)</f>
        <v>0</v>
      </c>
      <c r="Y188" s="3">
        <f t="shared" si="43"/>
        <v>0</v>
      </c>
      <c r="Z188" s="3" t="e">
        <f t="shared" si="40"/>
        <v>#DIV/0!</v>
      </c>
      <c r="AB188" s="3">
        <f t="shared" si="44"/>
        <v>0</v>
      </c>
      <c r="AC188" s="3">
        <f t="shared" si="41"/>
        <v>0</v>
      </c>
    </row>
    <row r="189" spans="1:29" x14ac:dyDescent="0.25">
      <c r="A189" s="6" t="s">
        <v>158</v>
      </c>
      <c r="B189" s="6"/>
      <c r="C189" s="6"/>
      <c r="D189" s="6"/>
      <c r="E189" s="6">
        <v>0.15</v>
      </c>
      <c r="F189" s="6"/>
      <c r="G189" s="6"/>
      <c r="H189" s="6"/>
      <c r="I189" s="6"/>
      <c r="J189" s="4">
        <f t="shared" si="46"/>
        <v>0</v>
      </c>
      <c r="K189" s="4">
        <f t="shared" si="42"/>
        <v>0</v>
      </c>
      <c r="L189" s="4">
        <f t="shared" si="47"/>
        <v>0</v>
      </c>
      <c r="M189" s="4">
        <f>IFERROR(VLOOKUP(I189,FuelTypes!$A$1:$B$32,2,FALSE)*J189,0)</f>
        <v>0</v>
      </c>
      <c r="N189" s="4">
        <f t="shared" si="48"/>
        <v>0</v>
      </c>
      <c r="O189" s="4">
        <f t="shared" si="49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7"/>
        <v>0</v>
      </c>
      <c r="S189" s="4">
        <f t="shared" si="38"/>
        <v>0</v>
      </c>
      <c r="T189" s="4" t="e">
        <f t="shared" si="39"/>
        <v>#DIV/0!</v>
      </c>
      <c r="U189" s="4" t="e">
        <f t="shared" si="45"/>
        <v>#DIV/0!</v>
      </c>
      <c r="W189" s="3">
        <f>IFERROR(VLOOKUP(I189,FuelTypes!$A$2:$G$40,5,FALSE)*M189,0)</f>
        <v>0</v>
      </c>
      <c r="Y189" s="3">
        <f t="shared" si="43"/>
        <v>0</v>
      </c>
      <c r="Z189" s="3" t="e">
        <f t="shared" si="40"/>
        <v>#DIV/0!</v>
      </c>
      <c r="AB189" s="3">
        <f t="shared" si="44"/>
        <v>0</v>
      </c>
      <c r="AC189" s="3">
        <f t="shared" si="41"/>
        <v>0</v>
      </c>
    </row>
    <row r="190" spans="1:29" x14ac:dyDescent="0.25">
      <c r="A190" s="6" t="s">
        <v>160</v>
      </c>
      <c r="B190" s="6"/>
      <c r="C190" s="6"/>
      <c r="D190" s="6"/>
      <c r="E190" s="6">
        <v>0.15</v>
      </c>
      <c r="F190" s="6"/>
      <c r="G190" s="6"/>
      <c r="H190" s="6"/>
      <c r="I190" s="6"/>
      <c r="J190" s="4">
        <f t="shared" si="46"/>
        <v>0</v>
      </c>
      <c r="K190" s="4">
        <f t="shared" si="42"/>
        <v>0</v>
      </c>
      <c r="L190" s="4">
        <f t="shared" si="47"/>
        <v>0</v>
      </c>
      <c r="M190" s="4">
        <f>IFERROR(VLOOKUP(I190,FuelTypes!$A$1:$B$32,2,FALSE)*J190,0)</f>
        <v>0</v>
      </c>
      <c r="N190" s="4">
        <f t="shared" si="48"/>
        <v>0</v>
      </c>
      <c r="O190" s="4">
        <f t="shared" si="49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7"/>
        <v>0</v>
      </c>
      <c r="S190" s="4">
        <f t="shared" si="38"/>
        <v>0</v>
      </c>
      <c r="T190" s="4" t="e">
        <f t="shared" si="39"/>
        <v>#DIV/0!</v>
      </c>
      <c r="U190" s="4" t="e">
        <f t="shared" si="45"/>
        <v>#DIV/0!</v>
      </c>
      <c r="W190" s="3">
        <f>IFERROR(VLOOKUP(I190,FuelTypes!$A$2:$G$40,5,FALSE)*M190,0)</f>
        <v>0</v>
      </c>
      <c r="Y190" s="3">
        <f t="shared" si="43"/>
        <v>0</v>
      </c>
      <c r="Z190" s="3" t="e">
        <f t="shared" si="40"/>
        <v>#DIV/0!</v>
      </c>
      <c r="AB190" s="3">
        <f t="shared" si="44"/>
        <v>0</v>
      </c>
      <c r="AC190" s="3">
        <f t="shared" si="41"/>
        <v>0</v>
      </c>
    </row>
    <row r="191" spans="1:29" x14ac:dyDescent="0.25">
      <c r="A191" s="6" t="s">
        <v>161</v>
      </c>
      <c r="B191" s="6"/>
      <c r="C191" s="6"/>
      <c r="D191" s="6"/>
      <c r="E191" s="6">
        <v>0.15</v>
      </c>
      <c r="F191" s="6"/>
      <c r="G191" s="6"/>
      <c r="H191" s="6"/>
      <c r="I191" s="6"/>
      <c r="J191" s="4">
        <f t="shared" si="46"/>
        <v>0</v>
      </c>
      <c r="K191" s="4">
        <f t="shared" si="42"/>
        <v>0</v>
      </c>
      <c r="L191" s="4">
        <f t="shared" si="47"/>
        <v>0</v>
      </c>
      <c r="M191" s="4">
        <f>IFERROR(VLOOKUP(I191,FuelTypes!$A$1:$B$32,2,FALSE)*J191,0)</f>
        <v>0</v>
      </c>
      <c r="N191" s="4">
        <f t="shared" si="48"/>
        <v>0</v>
      </c>
      <c r="O191" s="4">
        <f t="shared" si="49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7"/>
        <v>0</v>
      </c>
      <c r="S191" s="4">
        <f t="shared" si="38"/>
        <v>0</v>
      </c>
      <c r="T191" s="4" t="e">
        <f t="shared" si="39"/>
        <v>#DIV/0!</v>
      </c>
      <c r="U191" s="4" t="e">
        <f t="shared" si="45"/>
        <v>#DIV/0!</v>
      </c>
      <c r="W191" s="3">
        <f>IFERROR(VLOOKUP(I191,FuelTypes!$A$2:$G$40,5,FALSE)*M191,0)</f>
        <v>0</v>
      </c>
      <c r="Y191" s="3">
        <f t="shared" si="43"/>
        <v>0</v>
      </c>
      <c r="Z191" s="3" t="e">
        <f t="shared" si="40"/>
        <v>#DIV/0!</v>
      </c>
      <c r="AB191" s="3">
        <f t="shared" si="44"/>
        <v>0</v>
      </c>
      <c r="AC191" s="3">
        <f t="shared" si="41"/>
        <v>0</v>
      </c>
    </row>
    <row r="192" spans="1:29" x14ac:dyDescent="0.25">
      <c r="A192" s="6" t="s">
        <v>157</v>
      </c>
      <c r="B192" s="6"/>
      <c r="C192" s="6"/>
      <c r="D192" s="6"/>
      <c r="E192" s="6">
        <v>0.15</v>
      </c>
      <c r="F192" s="6"/>
      <c r="G192" s="6"/>
      <c r="H192" s="6"/>
      <c r="I192" s="6"/>
      <c r="J192" s="4">
        <f t="shared" si="46"/>
        <v>0</v>
      </c>
      <c r="K192" s="4">
        <f t="shared" si="42"/>
        <v>0</v>
      </c>
      <c r="L192" s="4">
        <f t="shared" si="47"/>
        <v>0</v>
      </c>
      <c r="M192" s="4">
        <f>IFERROR(VLOOKUP(I192,FuelTypes!$A$1:$B$32,2,FALSE)*J192,0)</f>
        <v>0</v>
      </c>
      <c r="N192" s="4">
        <f t="shared" si="48"/>
        <v>0</v>
      </c>
      <c r="O192" s="4">
        <f t="shared" si="49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7"/>
        <v>0</v>
      </c>
      <c r="S192" s="4">
        <f t="shared" si="38"/>
        <v>0</v>
      </c>
      <c r="T192" s="4" t="e">
        <f t="shared" si="39"/>
        <v>#DIV/0!</v>
      </c>
      <c r="U192" s="4" t="e">
        <f t="shared" si="45"/>
        <v>#DIV/0!</v>
      </c>
      <c r="W192" s="3">
        <f>IFERROR(VLOOKUP(I192,FuelTypes!$A$2:$G$40,5,FALSE)*M192,0)</f>
        <v>0</v>
      </c>
      <c r="Y192" s="3">
        <f t="shared" si="43"/>
        <v>0</v>
      </c>
      <c r="Z192" s="3" t="e">
        <f t="shared" si="40"/>
        <v>#DIV/0!</v>
      </c>
      <c r="AB192" s="3">
        <f t="shared" si="44"/>
        <v>0</v>
      </c>
      <c r="AC192" s="3">
        <f t="shared" si="41"/>
        <v>0</v>
      </c>
    </row>
    <row r="193" spans="1:29" x14ac:dyDescent="0.25">
      <c r="A193" s="6" t="s">
        <v>156</v>
      </c>
      <c r="B193" s="6"/>
      <c r="C193" s="6"/>
      <c r="D193" s="6"/>
      <c r="E193" s="6">
        <v>0.15</v>
      </c>
      <c r="F193" s="6"/>
      <c r="G193" s="6"/>
      <c r="H193" s="6"/>
      <c r="I193" s="6"/>
      <c r="J193" s="4">
        <f t="shared" si="46"/>
        <v>0</v>
      </c>
      <c r="K193" s="4">
        <f t="shared" si="42"/>
        <v>0</v>
      </c>
      <c r="L193" s="4">
        <f t="shared" si="47"/>
        <v>0</v>
      </c>
      <c r="M193" s="4">
        <f>IFERROR(VLOOKUP(I193,FuelTypes!$A$1:$B$32,2,FALSE)*J193,0)</f>
        <v>0</v>
      </c>
      <c r="N193" s="4">
        <f t="shared" si="48"/>
        <v>0</v>
      </c>
      <c r="O193" s="4">
        <f t="shared" si="49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7"/>
        <v>0</v>
      </c>
      <c r="S193" s="4">
        <f t="shared" si="38"/>
        <v>0</v>
      </c>
      <c r="T193" s="4" t="e">
        <f t="shared" si="39"/>
        <v>#DIV/0!</v>
      </c>
      <c r="U193" s="4" t="e">
        <f t="shared" si="45"/>
        <v>#DIV/0!</v>
      </c>
      <c r="W193" s="3">
        <f>IFERROR(VLOOKUP(I193,FuelTypes!$A$2:$G$40,5,FALSE)*M193,0)</f>
        <v>0</v>
      </c>
      <c r="Y193" s="3">
        <f t="shared" si="43"/>
        <v>0</v>
      </c>
      <c r="Z193" s="3" t="e">
        <f t="shared" si="40"/>
        <v>#DIV/0!</v>
      </c>
      <c r="AB193" s="3">
        <f t="shared" si="44"/>
        <v>0</v>
      </c>
      <c r="AC193" s="3">
        <f t="shared" si="41"/>
        <v>0</v>
      </c>
    </row>
    <row r="194" spans="1:29" x14ac:dyDescent="0.25">
      <c r="A194" s="6" t="s">
        <v>162</v>
      </c>
      <c r="B194" s="6"/>
      <c r="C194" s="6"/>
      <c r="D194" s="6"/>
      <c r="E194" s="6">
        <v>0.15</v>
      </c>
      <c r="F194" s="6"/>
      <c r="G194" s="6"/>
      <c r="H194" s="6"/>
      <c r="I194" s="6"/>
      <c r="J194" s="4">
        <f t="shared" si="46"/>
        <v>0</v>
      </c>
      <c r="K194" s="4">
        <f t="shared" si="42"/>
        <v>0</v>
      </c>
      <c r="L194" s="4">
        <f t="shared" si="47"/>
        <v>0</v>
      </c>
      <c r="M194" s="4">
        <f>IFERROR(VLOOKUP(I194,FuelTypes!$A$1:$B$32,2,FALSE)*J194,0)</f>
        <v>0</v>
      </c>
      <c r="N194" s="4">
        <f t="shared" si="48"/>
        <v>0</v>
      </c>
      <c r="O194" s="4">
        <f t="shared" si="49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0">IF(L194&gt;0, (G194*0.1)/N194,0)</f>
        <v>0</v>
      </c>
      <c r="S194" s="4">
        <f t="shared" ref="S194:S257" si="51">IFERROR(H194/G194*L194,0)</f>
        <v>0</v>
      </c>
      <c r="T194" s="4" t="e">
        <f t="shared" ref="T194:T257" si="52">G194 / (9.81 * F194)</f>
        <v>#DIV/0!</v>
      </c>
      <c r="U194" s="4" t="e">
        <f t="shared" si="45"/>
        <v>#DIV/0!</v>
      </c>
      <c r="W194" s="3">
        <f>IFERROR(VLOOKUP(I194,FuelTypes!$A$2:$G$40,5,FALSE)*M194,0)</f>
        <v>0</v>
      </c>
      <c r="Y194" s="3">
        <f t="shared" si="43"/>
        <v>0</v>
      </c>
      <c r="Z194" s="3" t="e">
        <f t="shared" ref="Z194:Z257" si="53">X194/L194</f>
        <v>#DIV/0!</v>
      </c>
      <c r="AB194" s="3">
        <f t="shared" si="44"/>
        <v>0</v>
      </c>
      <c r="AC194" s="3">
        <f t="shared" ref="AC194:AC257" si="54">IFERROR(M194/N194, 0)</f>
        <v>0</v>
      </c>
    </row>
    <row r="195" spans="1:29" x14ac:dyDescent="0.25">
      <c r="A195" s="6"/>
      <c r="B195" s="6"/>
      <c r="C195" s="6"/>
      <c r="D195" s="6"/>
      <c r="E195" s="6">
        <v>0.15</v>
      </c>
      <c r="F195" s="6"/>
      <c r="G195" s="6"/>
      <c r="H195" s="6"/>
      <c r="I195" s="6"/>
      <c r="J195" s="4">
        <f t="shared" si="46"/>
        <v>0</v>
      </c>
      <c r="K195" s="4">
        <f t="shared" ref="K195:K258" si="55">E195*M195</f>
        <v>0</v>
      </c>
      <c r="L195" s="4">
        <f t="shared" si="47"/>
        <v>0</v>
      </c>
      <c r="M195" s="4">
        <f>IFERROR(VLOOKUP(I195,FuelTypes!$A$1:$B$32,2,FALSE)*J195,0)</f>
        <v>0</v>
      </c>
      <c r="N195" s="4">
        <f t="shared" si="48"/>
        <v>0</v>
      </c>
      <c r="O195" s="4">
        <f t="shared" si="49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0"/>
        <v>0</v>
      </c>
      <c r="S195" s="4">
        <f t="shared" si="51"/>
        <v>0</v>
      </c>
      <c r="T195" s="4" t="e">
        <f t="shared" si="52"/>
        <v>#DIV/0!</v>
      </c>
      <c r="U195" s="4" t="e">
        <f t="shared" si="45"/>
        <v>#DIV/0!</v>
      </c>
      <c r="W195" s="3">
        <f>IFERROR(VLOOKUP(I195,FuelTypes!$A$2:$G$40,5,FALSE)*M195,0)</f>
        <v>0</v>
      </c>
      <c r="Y195" s="3">
        <f t="shared" ref="Y195:Y258" si="56">X195+W195</f>
        <v>0</v>
      </c>
      <c r="Z195" s="3" t="e">
        <f t="shared" si="53"/>
        <v>#DIV/0!</v>
      </c>
      <c r="AB195" s="3">
        <f t="shared" ref="AB195:AB258" si="57">IFERROR(M195/(M195+K195), 0)</f>
        <v>0</v>
      </c>
      <c r="AC195" s="3">
        <f t="shared" si="54"/>
        <v>0</v>
      </c>
    </row>
    <row r="196" spans="1:29" x14ac:dyDescent="0.25">
      <c r="A196" s="6" t="s">
        <v>174</v>
      </c>
      <c r="B196" s="6">
        <v>0</v>
      </c>
      <c r="C196" s="6">
        <v>100</v>
      </c>
      <c r="D196" s="6">
        <v>0.15</v>
      </c>
      <c r="E196" s="6">
        <v>0.15</v>
      </c>
      <c r="F196" s="6">
        <v>0</v>
      </c>
      <c r="G196" s="6">
        <v>0</v>
      </c>
      <c r="H196" s="6">
        <v>0</v>
      </c>
      <c r="I196" s="6" t="s">
        <v>117</v>
      </c>
      <c r="J196" s="4">
        <f t="shared" si="46"/>
        <v>85</v>
      </c>
      <c r="K196" s="4">
        <f t="shared" si="55"/>
        <v>12.75</v>
      </c>
      <c r="L196" s="4">
        <f t="shared" si="47"/>
        <v>12.75</v>
      </c>
      <c r="M196" s="4">
        <f>IFERROR(VLOOKUP(I196,FuelTypes!$A$1:$B$32,2,FALSE)*J196,0)</f>
        <v>85</v>
      </c>
      <c r="N196" s="4">
        <f t="shared" si="48"/>
        <v>97.75</v>
      </c>
      <c r="O196" s="4">
        <f t="shared" si="49"/>
        <v>0.86956521739130432</v>
      </c>
      <c r="P196" s="4">
        <f>VLOOKUP(I196, FuelTypes!$A$1:$R$12,17,FALSE)*J196</f>
        <v>7650</v>
      </c>
      <c r="Q196" s="4">
        <f>VLOOKUP(I196, FuelTypes!$A$1:$R$12,18,FALSE)*J196</f>
        <v>9350</v>
      </c>
      <c r="R196" s="4">
        <f t="shared" si="50"/>
        <v>0</v>
      </c>
      <c r="S196" s="4">
        <f t="shared" si="51"/>
        <v>0</v>
      </c>
      <c r="T196" s="4" t="e">
        <f t="shared" si="52"/>
        <v>#DIV/0!</v>
      </c>
      <c r="U196" s="4" t="e">
        <f t="shared" ref="U196:U259" si="58">M196/T196</f>
        <v>#DIV/0!</v>
      </c>
      <c r="W196" s="3">
        <f>IFERROR(VLOOKUP(I196,FuelTypes!$A$2:$G$40,5,FALSE)*M196,0)</f>
        <v>3901.5</v>
      </c>
      <c r="Y196" s="3">
        <f t="shared" si="56"/>
        <v>3901.5</v>
      </c>
      <c r="Z196" s="3">
        <f t="shared" si="53"/>
        <v>0</v>
      </c>
      <c r="AB196" s="3">
        <f t="shared" si="57"/>
        <v>0.86956521739130432</v>
      </c>
      <c r="AC196" s="3">
        <f t="shared" si="54"/>
        <v>0.86956521739130432</v>
      </c>
    </row>
    <row r="197" spans="1:29" x14ac:dyDescent="0.25">
      <c r="A197" s="6" t="s">
        <v>175</v>
      </c>
      <c r="B197" s="6">
        <v>0</v>
      </c>
      <c r="C197" s="6">
        <v>100</v>
      </c>
      <c r="D197" s="6">
        <v>3.5000000000000003E-2</v>
      </c>
      <c r="E197" s="6">
        <v>0.15</v>
      </c>
      <c r="F197" s="6">
        <v>0</v>
      </c>
      <c r="G197" s="6">
        <v>0</v>
      </c>
      <c r="H197" s="6">
        <v>0</v>
      </c>
      <c r="I197" s="6" t="s">
        <v>176</v>
      </c>
      <c r="J197" s="4">
        <f t="shared" si="46"/>
        <v>96.5</v>
      </c>
      <c r="K197" s="4">
        <f t="shared" si="55"/>
        <v>0</v>
      </c>
      <c r="L197" s="4">
        <f t="shared" si="47"/>
        <v>0</v>
      </c>
      <c r="M197" s="4">
        <f>IFERROR(VLOOKUP(I197,FuelTypes!$A$1:$B$32,2,FALSE)*J197,0)</f>
        <v>0</v>
      </c>
      <c r="N197" s="4">
        <f t="shared" si="48"/>
        <v>0</v>
      </c>
      <c r="O197" s="4">
        <f t="shared" si="49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0"/>
        <v>0</v>
      </c>
      <c r="S197" s="4">
        <f t="shared" si="51"/>
        <v>0</v>
      </c>
      <c r="T197" s="4" t="e">
        <f t="shared" si="52"/>
        <v>#DIV/0!</v>
      </c>
      <c r="U197" s="4" t="e">
        <f t="shared" si="58"/>
        <v>#DIV/0!</v>
      </c>
      <c r="W197" s="3">
        <f>IFERROR(VLOOKUP(I197,FuelTypes!$A$2:$G$40,5,FALSE)*M197,0)</f>
        <v>0</v>
      </c>
      <c r="Y197" s="3">
        <f t="shared" si="56"/>
        <v>0</v>
      </c>
      <c r="Z197" s="3" t="e">
        <f t="shared" si="53"/>
        <v>#DIV/0!</v>
      </c>
      <c r="AB197" s="3">
        <f t="shared" si="57"/>
        <v>0</v>
      </c>
      <c r="AC197" s="3">
        <f t="shared" si="54"/>
        <v>0</v>
      </c>
    </row>
    <row r="198" spans="1:29" x14ac:dyDescent="0.25">
      <c r="A198" s="6" t="s">
        <v>177</v>
      </c>
      <c r="B198" s="6">
        <v>2</v>
      </c>
      <c r="C198" s="6">
        <v>0</v>
      </c>
      <c r="D198" s="6">
        <v>0</v>
      </c>
      <c r="E198" s="6">
        <v>0.15</v>
      </c>
      <c r="F198" s="6">
        <v>360</v>
      </c>
      <c r="G198" s="6">
        <v>400</v>
      </c>
      <c r="H198" s="6">
        <v>250</v>
      </c>
      <c r="I198" s="6"/>
      <c r="J198" s="4">
        <f t="shared" si="46"/>
        <v>0</v>
      </c>
      <c r="K198" s="4">
        <f t="shared" si="55"/>
        <v>0</v>
      </c>
      <c r="L198" s="4">
        <f t="shared" si="47"/>
        <v>2</v>
      </c>
      <c r="M198" s="4">
        <f>IFERROR(VLOOKUP(I198,FuelTypes!$A$1:$B$32,2,FALSE)*J198,0)</f>
        <v>0</v>
      </c>
      <c r="N198" s="4">
        <f t="shared" si="48"/>
        <v>2</v>
      </c>
      <c r="O198" s="4">
        <f t="shared" si="49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0"/>
        <v>20</v>
      </c>
      <c r="S198" s="4">
        <f t="shared" si="51"/>
        <v>1.25</v>
      </c>
      <c r="T198" s="4">
        <f t="shared" si="52"/>
        <v>0.11326311020500622</v>
      </c>
      <c r="U198" s="4">
        <f t="shared" si="58"/>
        <v>0</v>
      </c>
      <c r="W198" s="3">
        <f>IFERROR(VLOOKUP(I198,FuelTypes!$A$2:$G$40,5,FALSE)*M198,0)</f>
        <v>0</v>
      </c>
      <c r="Y198" s="3">
        <f t="shared" si="56"/>
        <v>0</v>
      </c>
      <c r="Z198" s="3">
        <f t="shared" si="53"/>
        <v>0</v>
      </c>
      <c r="AB198" s="3">
        <f t="shared" si="57"/>
        <v>0</v>
      </c>
      <c r="AC198" s="3">
        <f t="shared" si="54"/>
        <v>0</v>
      </c>
    </row>
    <row r="199" spans="1:29" x14ac:dyDescent="0.25">
      <c r="A199" s="6" t="s">
        <v>178</v>
      </c>
      <c r="B199" s="6">
        <v>2</v>
      </c>
      <c r="C199" s="6">
        <v>0</v>
      </c>
      <c r="D199" s="6">
        <v>0</v>
      </c>
      <c r="E199" s="6">
        <v>0.15</v>
      </c>
      <c r="F199" s="6">
        <v>460</v>
      </c>
      <c r="G199" s="6">
        <v>200</v>
      </c>
      <c r="H199" s="6">
        <v>250</v>
      </c>
      <c r="I199" s="6"/>
      <c r="J199" s="4">
        <f t="shared" si="46"/>
        <v>0</v>
      </c>
      <c r="K199" s="4">
        <f t="shared" si="55"/>
        <v>0</v>
      </c>
      <c r="L199" s="4">
        <f t="shared" si="47"/>
        <v>2</v>
      </c>
      <c r="M199" s="4">
        <f>IFERROR(VLOOKUP(I199,FuelTypes!$A$1:$B$32,2,FALSE)*J199,0)</f>
        <v>0</v>
      </c>
      <c r="N199" s="4">
        <f t="shared" si="48"/>
        <v>2</v>
      </c>
      <c r="O199" s="4">
        <f t="shared" si="49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0"/>
        <v>10</v>
      </c>
      <c r="S199" s="4">
        <f t="shared" si="51"/>
        <v>2.5</v>
      </c>
      <c r="T199" s="4">
        <f t="shared" si="52"/>
        <v>4.432034747152417E-2</v>
      </c>
      <c r="U199" s="4">
        <f t="shared" si="58"/>
        <v>0</v>
      </c>
      <c r="W199" s="3">
        <f>IFERROR(VLOOKUP(I199,FuelTypes!$A$2:$G$40,5,FALSE)*M199,0)</f>
        <v>0</v>
      </c>
      <c r="Y199" s="3">
        <f t="shared" si="56"/>
        <v>0</v>
      </c>
      <c r="Z199" s="3">
        <f t="shared" si="53"/>
        <v>0</v>
      </c>
      <c r="AB199" s="3">
        <f t="shared" si="57"/>
        <v>0</v>
      </c>
      <c r="AC199" s="3">
        <f t="shared" si="54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6"/>
        <v>0</v>
      </c>
      <c r="K200" s="4">
        <f t="shared" si="55"/>
        <v>0</v>
      </c>
      <c r="L200" s="4">
        <f t="shared" si="47"/>
        <v>0</v>
      </c>
      <c r="M200" s="4">
        <f>IFERROR(VLOOKUP(I200,FuelTypes!$A$1:$B$32,2,FALSE)*J200,0)</f>
        <v>0</v>
      </c>
      <c r="N200" s="4">
        <f t="shared" si="48"/>
        <v>0</v>
      </c>
      <c r="O200" s="4">
        <f t="shared" si="49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0"/>
        <v>0</v>
      </c>
      <c r="S200" s="4">
        <f t="shared" si="51"/>
        <v>0</v>
      </c>
      <c r="T200" s="4" t="e">
        <f t="shared" si="52"/>
        <v>#DIV/0!</v>
      </c>
      <c r="U200" s="4" t="e">
        <f t="shared" si="58"/>
        <v>#DIV/0!</v>
      </c>
      <c r="W200" s="3">
        <f>IFERROR(VLOOKUP(I200,FuelTypes!$A$2:$G$40,5,FALSE)*M200,0)</f>
        <v>0</v>
      </c>
      <c r="Y200" s="3">
        <f t="shared" si="56"/>
        <v>0</v>
      </c>
      <c r="Z200" s="3" t="e">
        <f t="shared" si="53"/>
        <v>#DIV/0!</v>
      </c>
      <c r="AB200" s="3">
        <f t="shared" si="57"/>
        <v>0</v>
      </c>
      <c r="AC200" s="3">
        <f t="shared" si="54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6"/>
        <v>0</v>
      </c>
      <c r="K201" s="4">
        <f t="shared" si="55"/>
        <v>0</v>
      </c>
      <c r="L201" s="4">
        <f t="shared" si="47"/>
        <v>0</v>
      </c>
      <c r="M201" s="4">
        <f>IFERROR(VLOOKUP(I201,FuelTypes!$A$1:$B$32,2,FALSE)*J201,0)</f>
        <v>0</v>
      </c>
      <c r="N201" s="4">
        <f t="shared" si="48"/>
        <v>0</v>
      </c>
      <c r="O201" s="4">
        <f t="shared" si="49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0"/>
        <v>0</v>
      </c>
      <c r="S201" s="4">
        <f t="shared" si="51"/>
        <v>0</v>
      </c>
      <c r="T201" s="4" t="e">
        <f t="shared" si="52"/>
        <v>#DIV/0!</v>
      </c>
      <c r="U201" s="4" t="e">
        <f t="shared" si="58"/>
        <v>#DIV/0!</v>
      </c>
      <c r="W201" s="3">
        <f>IFERROR(VLOOKUP(I201,FuelTypes!$A$2:$G$40,5,FALSE)*M201,0)</f>
        <v>0</v>
      </c>
      <c r="Y201" s="3">
        <f t="shared" si="56"/>
        <v>0</v>
      </c>
      <c r="Z201" s="3" t="e">
        <f t="shared" si="53"/>
        <v>#DIV/0!</v>
      </c>
      <c r="AB201" s="3">
        <f t="shared" si="57"/>
        <v>0</v>
      </c>
      <c r="AC201" s="3">
        <f t="shared" si="54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6"/>
        <v>0</v>
      </c>
      <c r="K202" s="4">
        <f t="shared" si="55"/>
        <v>0</v>
      </c>
      <c r="L202" s="4">
        <f t="shared" si="47"/>
        <v>0</v>
      </c>
      <c r="M202" s="4">
        <f>IFERROR(VLOOKUP(I202,FuelTypes!$A$1:$B$32,2,FALSE)*J202,0)</f>
        <v>0</v>
      </c>
      <c r="N202" s="4">
        <f t="shared" si="48"/>
        <v>0</v>
      </c>
      <c r="O202" s="4">
        <f t="shared" si="49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0"/>
        <v>0</v>
      </c>
      <c r="S202" s="4">
        <f t="shared" si="51"/>
        <v>0</v>
      </c>
      <c r="T202" s="4" t="e">
        <f t="shared" si="52"/>
        <v>#DIV/0!</v>
      </c>
      <c r="U202" s="4" t="e">
        <f t="shared" si="58"/>
        <v>#DIV/0!</v>
      </c>
      <c r="W202" s="3">
        <f>IFERROR(VLOOKUP(I202,FuelTypes!$A$2:$G$40,5,FALSE)*M202,0)</f>
        <v>0</v>
      </c>
      <c r="Y202" s="3">
        <f t="shared" si="56"/>
        <v>0</v>
      </c>
      <c r="Z202" s="3" t="e">
        <f t="shared" si="53"/>
        <v>#DIV/0!</v>
      </c>
      <c r="AB202" s="3">
        <f t="shared" si="57"/>
        <v>0</v>
      </c>
      <c r="AC202" s="3">
        <f t="shared" si="54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6"/>
        <v>0</v>
      </c>
      <c r="K203" s="4">
        <f t="shared" si="55"/>
        <v>0</v>
      </c>
      <c r="L203" s="4">
        <f t="shared" si="47"/>
        <v>0</v>
      </c>
      <c r="M203" s="4">
        <f>IFERROR(VLOOKUP(I203,FuelTypes!$A$1:$B$32,2,FALSE)*J203,0)</f>
        <v>0</v>
      </c>
      <c r="N203" s="4">
        <f t="shared" si="48"/>
        <v>0</v>
      </c>
      <c r="O203" s="4">
        <f t="shared" si="49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0"/>
        <v>0</v>
      </c>
      <c r="S203" s="4">
        <f t="shared" si="51"/>
        <v>0</v>
      </c>
      <c r="T203" s="4" t="e">
        <f t="shared" si="52"/>
        <v>#DIV/0!</v>
      </c>
      <c r="U203" s="4" t="e">
        <f t="shared" si="58"/>
        <v>#DIV/0!</v>
      </c>
      <c r="W203" s="3">
        <f>IFERROR(VLOOKUP(I203,FuelTypes!$A$2:$G$40,5,FALSE)*M203,0)</f>
        <v>0</v>
      </c>
      <c r="Y203" s="3">
        <f t="shared" si="56"/>
        <v>0</v>
      </c>
      <c r="Z203" s="3" t="e">
        <f t="shared" si="53"/>
        <v>#DIV/0!</v>
      </c>
      <c r="AB203" s="3">
        <f t="shared" si="57"/>
        <v>0</v>
      </c>
      <c r="AC203" s="3">
        <f t="shared" si="54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6"/>
        <v>0</v>
      </c>
      <c r="K204" s="4">
        <f t="shared" si="55"/>
        <v>0</v>
      </c>
      <c r="L204" s="4">
        <f t="shared" si="47"/>
        <v>0</v>
      </c>
      <c r="M204" s="4">
        <f>IFERROR(VLOOKUP(I204,FuelTypes!$A$1:$B$32,2,FALSE)*J204,0)</f>
        <v>0</v>
      </c>
      <c r="N204" s="4">
        <f t="shared" si="48"/>
        <v>0</v>
      </c>
      <c r="O204" s="4">
        <f t="shared" si="49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0"/>
        <v>0</v>
      </c>
      <c r="S204" s="4">
        <f t="shared" si="51"/>
        <v>0</v>
      </c>
      <c r="T204" s="4" t="e">
        <f t="shared" si="52"/>
        <v>#DIV/0!</v>
      </c>
      <c r="U204" s="4" t="e">
        <f t="shared" si="58"/>
        <v>#DIV/0!</v>
      </c>
      <c r="W204" s="3">
        <f>IFERROR(VLOOKUP(I204,FuelTypes!$A$2:$G$40,5,FALSE)*M204,0)</f>
        <v>0</v>
      </c>
      <c r="Y204" s="3">
        <f t="shared" si="56"/>
        <v>0</v>
      </c>
      <c r="Z204" s="3" t="e">
        <f t="shared" si="53"/>
        <v>#DIV/0!</v>
      </c>
      <c r="AB204" s="3">
        <f t="shared" si="57"/>
        <v>0</v>
      </c>
      <c r="AC204" s="3">
        <f t="shared" si="54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6"/>
        <v>0</v>
      </c>
      <c r="K205" s="4">
        <f t="shared" si="55"/>
        <v>0</v>
      </c>
      <c r="L205" s="4">
        <f t="shared" si="47"/>
        <v>0</v>
      </c>
      <c r="M205" s="4">
        <f>IFERROR(VLOOKUP(I205,FuelTypes!$A$1:$B$32,2,FALSE)*J205,0)</f>
        <v>0</v>
      </c>
      <c r="N205" s="4">
        <f t="shared" si="48"/>
        <v>0</v>
      </c>
      <c r="O205" s="4">
        <f t="shared" si="49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0"/>
        <v>0</v>
      </c>
      <c r="S205" s="4">
        <f t="shared" si="51"/>
        <v>0</v>
      </c>
      <c r="T205" s="4" t="e">
        <f t="shared" si="52"/>
        <v>#DIV/0!</v>
      </c>
      <c r="U205" s="4" t="e">
        <f t="shared" si="58"/>
        <v>#DIV/0!</v>
      </c>
      <c r="W205" s="3">
        <f>IFERROR(VLOOKUP(I205,FuelTypes!$A$2:$G$40,5,FALSE)*M205,0)</f>
        <v>0</v>
      </c>
      <c r="Y205" s="3">
        <f t="shared" si="56"/>
        <v>0</v>
      </c>
      <c r="Z205" s="3" t="e">
        <f t="shared" si="53"/>
        <v>#DIV/0!</v>
      </c>
      <c r="AB205" s="3">
        <f t="shared" si="57"/>
        <v>0</v>
      </c>
      <c r="AC205" s="3">
        <f t="shared" si="54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6"/>
        <v>0</v>
      </c>
      <c r="K206" s="4">
        <f t="shared" si="55"/>
        <v>0</v>
      </c>
      <c r="L206" s="4">
        <f t="shared" si="47"/>
        <v>0</v>
      </c>
      <c r="M206" s="4">
        <f>IFERROR(VLOOKUP(I206,FuelTypes!$A$1:$B$32,2,FALSE)*J206,0)</f>
        <v>0</v>
      </c>
      <c r="N206" s="4">
        <f t="shared" si="48"/>
        <v>0</v>
      </c>
      <c r="O206" s="4">
        <f t="shared" si="49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0"/>
        <v>0</v>
      </c>
      <c r="S206" s="4">
        <f t="shared" si="51"/>
        <v>0</v>
      </c>
      <c r="T206" s="4" t="e">
        <f t="shared" si="52"/>
        <v>#DIV/0!</v>
      </c>
      <c r="U206" s="4" t="e">
        <f t="shared" si="58"/>
        <v>#DIV/0!</v>
      </c>
      <c r="W206" s="3">
        <f>IFERROR(VLOOKUP(I206,FuelTypes!$A$2:$G$40,5,FALSE)*M206,0)</f>
        <v>0</v>
      </c>
      <c r="Y206" s="3">
        <f t="shared" si="56"/>
        <v>0</v>
      </c>
      <c r="Z206" s="3" t="e">
        <f t="shared" si="53"/>
        <v>#DIV/0!</v>
      </c>
      <c r="AB206" s="3">
        <f t="shared" si="57"/>
        <v>0</v>
      </c>
      <c r="AC206" s="3">
        <f t="shared" si="54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6"/>
        <v>0</v>
      </c>
      <c r="K207" s="4">
        <f t="shared" si="55"/>
        <v>0</v>
      </c>
      <c r="L207" s="4">
        <f t="shared" si="47"/>
        <v>0</v>
      </c>
      <c r="M207" s="4">
        <f>IFERROR(VLOOKUP(I207,FuelTypes!$A$1:$B$32,2,FALSE)*J207,0)</f>
        <v>0</v>
      </c>
      <c r="N207" s="4">
        <f t="shared" si="48"/>
        <v>0</v>
      </c>
      <c r="O207" s="4">
        <f t="shared" si="49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0"/>
        <v>0</v>
      </c>
      <c r="S207" s="4">
        <f t="shared" si="51"/>
        <v>0</v>
      </c>
      <c r="T207" s="4" t="e">
        <f t="shared" si="52"/>
        <v>#DIV/0!</v>
      </c>
      <c r="U207" s="4" t="e">
        <f t="shared" si="58"/>
        <v>#DIV/0!</v>
      </c>
      <c r="W207" s="3">
        <f>IFERROR(VLOOKUP(I207,FuelTypes!$A$2:$G$40,5,FALSE)*M207,0)</f>
        <v>0</v>
      </c>
      <c r="Y207" s="3">
        <f t="shared" si="56"/>
        <v>0</v>
      </c>
      <c r="Z207" s="3" t="e">
        <f t="shared" si="53"/>
        <v>#DIV/0!</v>
      </c>
      <c r="AB207" s="3">
        <f t="shared" si="57"/>
        <v>0</v>
      </c>
      <c r="AC207" s="3">
        <f t="shared" si="54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6"/>
        <v>0</v>
      </c>
      <c r="K208" s="4">
        <f t="shared" si="55"/>
        <v>0</v>
      </c>
      <c r="L208" s="4">
        <f t="shared" si="47"/>
        <v>0</v>
      </c>
      <c r="M208" s="4">
        <f>IFERROR(VLOOKUP(I208,FuelTypes!$A$1:$B$32,2,FALSE)*J208,0)</f>
        <v>0</v>
      </c>
      <c r="N208" s="4">
        <f t="shared" si="48"/>
        <v>0</v>
      </c>
      <c r="O208" s="4">
        <f t="shared" si="49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0"/>
        <v>0</v>
      </c>
      <c r="S208" s="4">
        <f t="shared" si="51"/>
        <v>0</v>
      </c>
      <c r="T208" s="4" t="e">
        <f t="shared" si="52"/>
        <v>#DIV/0!</v>
      </c>
      <c r="U208" s="4" t="e">
        <f t="shared" si="58"/>
        <v>#DIV/0!</v>
      </c>
      <c r="W208" s="3">
        <f>IFERROR(VLOOKUP(I208,FuelTypes!$A$2:$G$40,5,FALSE)*M208,0)</f>
        <v>0</v>
      </c>
      <c r="Y208" s="3">
        <f t="shared" si="56"/>
        <v>0</v>
      </c>
      <c r="Z208" s="3" t="e">
        <f t="shared" si="53"/>
        <v>#DIV/0!</v>
      </c>
      <c r="AB208" s="3">
        <f t="shared" si="57"/>
        <v>0</v>
      </c>
      <c r="AC208" s="3">
        <f t="shared" si="54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6"/>
        <v>0</v>
      </c>
      <c r="K209" s="4">
        <f t="shared" si="55"/>
        <v>0</v>
      </c>
      <c r="L209" s="4">
        <f t="shared" si="47"/>
        <v>0</v>
      </c>
      <c r="M209" s="4">
        <f>IFERROR(VLOOKUP(I209,FuelTypes!$A$1:$B$32,2,FALSE)*J209,0)</f>
        <v>0</v>
      </c>
      <c r="N209" s="4">
        <f t="shared" si="48"/>
        <v>0</v>
      </c>
      <c r="O209" s="4">
        <f t="shared" si="49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0"/>
        <v>0</v>
      </c>
      <c r="S209" s="4">
        <f t="shared" si="51"/>
        <v>0</v>
      </c>
      <c r="T209" s="4" t="e">
        <f t="shared" si="52"/>
        <v>#DIV/0!</v>
      </c>
      <c r="U209" s="4" t="e">
        <f t="shared" si="58"/>
        <v>#DIV/0!</v>
      </c>
      <c r="W209" s="3">
        <f>IFERROR(VLOOKUP(I209,FuelTypes!$A$2:$G$40,5,FALSE)*M209,0)</f>
        <v>0</v>
      </c>
      <c r="Y209" s="3">
        <f t="shared" si="56"/>
        <v>0</v>
      </c>
      <c r="Z209" s="3" t="e">
        <f t="shared" si="53"/>
        <v>#DIV/0!</v>
      </c>
      <c r="AB209" s="3">
        <f t="shared" si="57"/>
        <v>0</v>
      </c>
      <c r="AC209" s="3">
        <f t="shared" si="54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6"/>
        <v>0</v>
      </c>
      <c r="K210" s="4">
        <f t="shared" si="55"/>
        <v>0</v>
      </c>
      <c r="L210" s="4">
        <f t="shared" si="47"/>
        <v>0</v>
      </c>
      <c r="M210" s="4">
        <f>IFERROR(VLOOKUP(I210,FuelTypes!$A$1:$B$32,2,FALSE)*J210,0)</f>
        <v>0</v>
      </c>
      <c r="N210" s="4">
        <f t="shared" si="48"/>
        <v>0</v>
      </c>
      <c r="O210" s="4">
        <f t="shared" si="49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0"/>
        <v>0</v>
      </c>
      <c r="S210" s="4">
        <f t="shared" si="51"/>
        <v>0</v>
      </c>
      <c r="T210" s="4" t="e">
        <f t="shared" si="52"/>
        <v>#DIV/0!</v>
      </c>
      <c r="U210" s="4" t="e">
        <f t="shared" si="58"/>
        <v>#DIV/0!</v>
      </c>
      <c r="W210" s="3">
        <f>IFERROR(VLOOKUP(I210,FuelTypes!$A$2:$G$40,5,FALSE)*M210,0)</f>
        <v>0</v>
      </c>
      <c r="Y210" s="3">
        <f t="shared" si="56"/>
        <v>0</v>
      </c>
      <c r="Z210" s="3" t="e">
        <f t="shared" si="53"/>
        <v>#DIV/0!</v>
      </c>
      <c r="AB210" s="3">
        <f t="shared" si="57"/>
        <v>0</v>
      </c>
      <c r="AC210" s="3">
        <f t="shared" si="54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6"/>
        <v>0</v>
      </c>
      <c r="K211" s="4">
        <f t="shared" si="55"/>
        <v>0</v>
      </c>
      <c r="L211" s="4">
        <f t="shared" si="47"/>
        <v>0</v>
      </c>
      <c r="M211" s="4">
        <f>IFERROR(VLOOKUP(I211,FuelTypes!$A$1:$B$32,2,FALSE)*J211,0)</f>
        <v>0</v>
      </c>
      <c r="N211" s="4">
        <f t="shared" si="48"/>
        <v>0</v>
      </c>
      <c r="O211" s="4">
        <f t="shared" si="49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0"/>
        <v>0</v>
      </c>
      <c r="S211" s="4">
        <f t="shared" si="51"/>
        <v>0</v>
      </c>
      <c r="T211" s="4" t="e">
        <f t="shared" si="52"/>
        <v>#DIV/0!</v>
      </c>
      <c r="U211" s="4" t="e">
        <f t="shared" si="58"/>
        <v>#DIV/0!</v>
      </c>
      <c r="W211" s="3">
        <f>IFERROR(VLOOKUP(I211,FuelTypes!$A$2:$G$40,5,FALSE)*M211,0)</f>
        <v>0</v>
      </c>
      <c r="Y211" s="3">
        <f t="shared" si="56"/>
        <v>0</v>
      </c>
      <c r="Z211" s="3" t="e">
        <f t="shared" si="53"/>
        <v>#DIV/0!</v>
      </c>
      <c r="AB211" s="3">
        <f t="shared" si="57"/>
        <v>0</v>
      </c>
      <c r="AC211" s="3">
        <f t="shared" si="54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6"/>
        <v>0</v>
      </c>
      <c r="K212" s="4">
        <f t="shared" si="55"/>
        <v>0</v>
      </c>
      <c r="L212" s="4">
        <f t="shared" si="47"/>
        <v>0</v>
      </c>
      <c r="M212" s="4">
        <f>IFERROR(VLOOKUP(I212,FuelTypes!$A$1:$B$32,2,FALSE)*J212,0)</f>
        <v>0</v>
      </c>
      <c r="N212" s="4">
        <f t="shared" si="48"/>
        <v>0</v>
      </c>
      <c r="O212" s="4">
        <f t="shared" si="49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0"/>
        <v>0</v>
      </c>
      <c r="S212" s="4">
        <f t="shared" si="51"/>
        <v>0</v>
      </c>
      <c r="T212" s="4" t="e">
        <f t="shared" si="52"/>
        <v>#DIV/0!</v>
      </c>
      <c r="U212" s="4" t="e">
        <f t="shared" si="58"/>
        <v>#DIV/0!</v>
      </c>
      <c r="W212" s="3">
        <f>IFERROR(VLOOKUP(I212,FuelTypes!$A$2:$G$40,5,FALSE)*M212,0)</f>
        <v>0</v>
      </c>
      <c r="Y212" s="3">
        <f t="shared" si="56"/>
        <v>0</v>
      </c>
      <c r="Z212" s="3" t="e">
        <f t="shared" si="53"/>
        <v>#DIV/0!</v>
      </c>
      <c r="AB212" s="3">
        <f t="shared" si="57"/>
        <v>0</v>
      </c>
      <c r="AC212" s="3">
        <f t="shared" si="54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6"/>
        <v>0</v>
      </c>
      <c r="K213" s="4">
        <f t="shared" si="55"/>
        <v>0</v>
      </c>
      <c r="L213" s="4">
        <f t="shared" si="47"/>
        <v>0</v>
      </c>
      <c r="M213" s="4">
        <f>IFERROR(VLOOKUP(I213,FuelTypes!$A$1:$B$32,2,FALSE)*J213,0)</f>
        <v>0</v>
      </c>
      <c r="N213" s="4">
        <f t="shared" si="48"/>
        <v>0</v>
      </c>
      <c r="O213" s="4">
        <f t="shared" si="49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0"/>
        <v>0</v>
      </c>
      <c r="S213" s="4">
        <f t="shared" si="51"/>
        <v>0</v>
      </c>
      <c r="T213" s="4" t="e">
        <f t="shared" si="52"/>
        <v>#DIV/0!</v>
      </c>
      <c r="U213" s="4" t="e">
        <f t="shared" si="58"/>
        <v>#DIV/0!</v>
      </c>
      <c r="W213" s="3">
        <f>IFERROR(VLOOKUP(I213,FuelTypes!$A$2:$G$40,5,FALSE)*M213,0)</f>
        <v>0</v>
      </c>
      <c r="Y213" s="3">
        <f t="shared" si="56"/>
        <v>0</v>
      </c>
      <c r="Z213" s="3" t="e">
        <f t="shared" si="53"/>
        <v>#DIV/0!</v>
      </c>
      <c r="AB213" s="3">
        <f t="shared" si="57"/>
        <v>0</v>
      </c>
      <c r="AC213" s="3">
        <f t="shared" si="54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6"/>
        <v>0</v>
      </c>
      <c r="K214" s="4">
        <f t="shared" si="55"/>
        <v>0</v>
      </c>
      <c r="L214" s="4">
        <f t="shared" si="47"/>
        <v>0</v>
      </c>
      <c r="M214" s="4">
        <f>IFERROR(VLOOKUP(I214,FuelTypes!$A$1:$B$32,2,FALSE)*J214,0)</f>
        <v>0</v>
      </c>
      <c r="N214" s="4">
        <f t="shared" si="48"/>
        <v>0</v>
      </c>
      <c r="O214" s="4">
        <f t="shared" si="49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0"/>
        <v>0</v>
      </c>
      <c r="S214" s="4">
        <f t="shared" si="51"/>
        <v>0</v>
      </c>
      <c r="T214" s="4" t="e">
        <f t="shared" si="52"/>
        <v>#DIV/0!</v>
      </c>
      <c r="U214" s="4" t="e">
        <f t="shared" si="58"/>
        <v>#DIV/0!</v>
      </c>
      <c r="W214" s="3">
        <f>IFERROR(VLOOKUP(I214,FuelTypes!$A$2:$G$40,5,FALSE)*M214,0)</f>
        <v>0</v>
      </c>
      <c r="Y214" s="3">
        <f t="shared" si="56"/>
        <v>0</v>
      </c>
      <c r="Z214" s="3" t="e">
        <f t="shared" si="53"/>
        <v>#DIV/0!</v>
      </c>
      <c r="AB214" s="3">
        <f t="shared" si="57"/>
        <v>0</v>
      </c>
      <c r="AC214" s="3">
        <f t="shared" si="54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59">C215 - (D215*C215)</f>
        <v>0</v>
      </c>
      <c r="K215" s="4">
        <f t="shared" si="55"/>
        <v>0</v>
      </c>
      <c r="L215" s="4">
        <f t="shared" ref="L215:L278" si="60">K215+B215</f>
        <v>0</v>
      </c>
      <c r="M215" s="4">
        <f>IFERROR(VLOOKUP(I215,FuelTypes!$A$1:$B$32,2,FALSE)*J215,0)</f>
        <v>0</v>
      </c>
      <c r="N215" s="4">
        <f t="shared" ref="N215:N278" si="61">L215+M215</f>
        <v>0</v>
      </c>
      <c r="O215" s="4">
        <f t="shared" ref="O215:O278" si="62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0"/>
        <v>0</v>
      </c>
      <c r="S215" s="4">
        <f t="shared" si="51"/>
        <v>0</v>
      </c>
      <c r="T215" s="4" t="e">
        <f t="shared" si="52"/>
        <v>#DIV/0!</v>
      </c>
      <c r="U215" s="4" t="e">
        <f t="shared" si="58"/>
        <v>#DIV/0!</v>
      </c>
      <c r="W215" s="3">
        <f>IFERROR(VLOOKUP(I215,FuelTypes!$A$2:$G$40,5,FALSE)*M215,0)</f>
        <v>0</v>
      </c>
      <c r="Y215" s="3">
        <f t="shared" si="56"/>
        <v>0</v>
      </c>
      <c r="Z215" s="3" t="e">
        <f t="shared" si="53"/>
        <v>#DIV/0!</v>
      </c>
      <c r="AB215" s="3">
        <f t="shared" si="57"/>
        <v>0</v>
      </c>
      <c r="AC215" s="3">
        <f t="shared" si="54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59"/>
        <v>0</v>
      </c>
      <c r="K216" s="4">
        <f t="shared" si="55"/>
        <v>0</v>
      </c>
      <c r="L216" s="4">
        <f t="shared" si="60"/>
        <v>0</v>
      </c>
      <c r="M216" s="4">
        <f>IFERROR(VLOOKUP(I216,FuelTypes!$A$1:$B$32,2,FALSE)*J216,0)</f>
        <v>0</v>
      </c>
      <c r="N216" s="4">
        <f t="shared" si="61"/>
        <v>0</v>
      </c>
      <c r="O216" s="4">
        <f t="shared" si="62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0"/>
        <v>0</v>
      </c>
      <c r="S216" s="4">
        <f t="shared" si="51"/>
        <v>0</v>
      </c>
      <c r="T216" s="4" t="e">
        <f t="shared" si="52"/>
        <v>#DIV/0!</v>
      </c>
      <c r="U216" s="4" t="e">
        <f t="shared" si="58"/>
        <v>#DIV/0!</v>
      </c>
      <c r="W216" s="3">
        <f>IFERROR(VLOOKUP(I216,FuelTypes!$A$2:$G$40,5,FALSE)*M216,0)</f>
        <v>0</v>
      </c>
      <c r="Y216" s="3">
        <f t="shared" si="56"/>
        <v>0</v>
      </c>
      <c r="Z216" s="3" t="e">
        <f t="shared" si="53"/>
        <v>#DIV/0!</v>
      </c>
      <c r="AB216" s="3">
        <f t="shared" si="57"/>
        <v>0</v>
      </c>
      <c r="AC216" s="3">
        <f t="shared" si="54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59"/>
        <v>0</v>
      </c>
      <c r="K217" s="4">
        <f t="shared" si="55"/>
        <v>0</v>
      </c>
      <c r="L217" s="4">
        <f t="shared" si="60"/>
        <v>0</v>
      </c>
      <c r="M217" s="4">
        <f>IFERROR(VLOOKUP(I217,FuelTypes!$A$1:$B$32,2,FALSE)*J217,0)</f>
        <v>0</v>
      </c>
      <c r="N217" s="4">
        <f t="shared" si="61"/>
        <v>0</v>
      </c>
      <c r="O217" s="4">
        <f t="shared" si="62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0"/>
        <v>0</v>
      </c>
      <c r="S217" s="4">
        <f t="shared" si="51"/>
        <v>0</v>
      </c>
      <c r="T217" s="4" t="e">
        <f t="shared" si="52"/>
        <v>#DIV/0!</v>
      </c>
      <c r="U217" s="4" t="e">
        <f t="shared" si="58"/>
        <v>#DIV/0!</v>
      </c>
      <c r="W217" s="3">
        <f>IFERROR(VLOOKUP(I217,FuelTypes!$A$2:$G$40,5,FALSE)*M217,0)</f>
        <v>0</v>
      </c>
      <c r="Y217" s="3">
        <f t="shared" si="56"/>
        <v>0</v>
      </c>
      <c r="Z217" s="3" t="e">
        <f t="shared" si="53"/>
        <v>#DIV/0!</v>
      </c>
      <c r="AB217" s="3">
        <f t="shared" si="57"/>
        <v>0</v>
      </c>
      <c r="AC217" s="3">
        <f t="shared" si="54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59"/>
        <v>0</v>
      </c>
      <c r="K218" s="4">
        <f t="shared" si="55"/>
        <v>0</v>
      </c>
      <c r="L218" s="4">
        <f t="shared" si="60"/>
        <v>0</v>
      </c>
      <c r="M218" s="4">
        <f>IFERROR(VLOOKUP(I218,FuelTypes!$A$1:$B$32,2,FALSE)*J218,0)</f>
        <v>0</v>
      </c>
      <c r="N218" s="4">
        <f t="shared" si="61"/>
        <v>0</v>
      </c>
      <c r="O218" s="4">
        <f t="shared" si="62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0"/>
        <v>0</v>
      </c>
      <c r="S218" s="4">
        <f t="shared" si="51"/>
        <v>0</v>
      </c>
      <c r="T218" s="4" t="e">
        <f t="shared" si="52"/>
        <v>#DIV/0!</v>
      </c>
      <c r="U218" s="4" t="e">
        <f t="shared" si="58"/>
        <v>#DIV/0!</v>
      </c>
      <c r="W218" s="3">
        <f>IFERROR(VLOOKUP(I218,FuelTypes!$A$2:$G$40,5,FALSE)*M218,0)</f>
        <v>0</v>
      </c>
      <c r="Y218" s="3">
        <f t="shared" si="56"/>
        <v>0</v>
      </c>
      <c r="Z218" s="3" t="e">
        <f t="shared" si="53"/>
        <v>#DIV/0!</v>
      </c>
      <c r="AB218" s="3">
        <f t="shared" si="57"/>
        <v>0</v>
      </c>
      <c r="AC218" s="3">
        <f t="shared" si="54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59"/>
        <v>0</v>
      </c>
      <c r="K219" s="4">
        <f t="shared" si="55"/>
        <v>0</v>
      </c>
      <c r="L219" s="4">
        <f t="shared" si="60"/>
        <v>0</v>
      </c>
      <c r="M219" s="4">
        <f>IFERROR(VLOOKUP(I219,FuelTypes!$A$1:$B$32,2,FALSE)*J219,0)</f>
        <v>0</v>
      </c>
      <c r="N219" s="4">
        <f t="shared" si="61"/>
        <v>0</v>
      </c>
      <c r="O219" s="4">
        <f t="shared" si="62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0"/>
        <v>0</v>
      </c>
      <c r="S219" s="4">
        <f t="shared" si="51"/>
        <v>0</v>
      </c>
      <c r="T219" s="4" t="e">
        <f t="shared" si="52"/>
        <v>#DIV/0!</v>
      </c>
      <c r="U219" s="4" t="e">
        <f t="shared" si="58"/>
        <v>#DIV/0!</v>
      </c>
      <c r="W219" s="3">
        <f>IFERROR(VLOOKUP(I219,FuelTypes!$A$2:$G$40,5,FALSE)*M219,0)</f>
        <v>0</v>
      </c>
      <c r="Y219" s="3">
        <f t="shared" si="56"/>
        <v>0</v>
      </c>
      <c r="Z219" s="3" t="e">
        <f t="shared" si="53"/>
        <v>#DIV/0!</v>
      </c>
      <c r="AB219" s="3">
        <f t="shared" si="57"/>
        <v>0</v>
      </c>
      <c r="AC219" s="3">
        <f t="shared" si="54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59"/>
        <v>0</v>
      </c>
      <c r="K220" s="4">
        <f t="shared" si="55"/>
        <v>0</v>
      </c>
      <c r="L220" s="4">
        <f t="shared" si="60"/>
        <v>0</v>
      </c>
      <c r="M220" s="4">
        <f>IFERROR(VLOOKUP(I220,FuelTypes!$A$1:$B$32,2,FALSE)*J220,0)</f>
        <v>0</v>
      </c>
      <c r="N220" s="4">
        <f t="shared" si="61"/>
        <v>0</v>
      </c>
      <c r="O220" s="4">
        <f t="shared" si="62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0"/>
        <v>0</v>
      </c>
      <c r="S220" s="4">
        <f t="shared" si="51"/>
        <v>0</v>
      </c>
      <c r="T220" s="4" t="e">
        <f t="shared" si="52"/>
        <v>#DIV/0!</v>
      </c>
      <c r="U220" s="4" t="e">
        <f t="shared" si="58"/>
        <v>#DIV/0!</v>
      </c>
      <c r="W220" s="3">
        <f>IFERROR(VLOOKUP(I220,FuelTypes!$A$2:$G$40,5,FALSE)*M220,0)</f>
        <v>0</v>
      </c>
      <c r="Y220" s="3">
        <f t="shared" si="56"/>
        <v>0</v>
      </c>
      <c r="Z220" s="3" t="e">
        <f t="shared" si="53"/>
        <v>#DIV/0!</v>
      </c>
      <c r="AB220" s="3">
        <f t="shared" si="57"/>
        <v>0</v>
      </c>
      <c r="AC220" s="3">
        <f t="shared" si="54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59"/>
        <v>0</v>
      </c>
      <c r="K221" s="4">
        <f t="shared" si="55"/>
        <v>0</v>
      </c>
      <c r="L221" s="4">
        <f t="shared" si="60"/>
        <v>0</v>
      </c>
      <c r="M221" s="4">
        <f>IFERROR(VLOOKUP(I221,FuelTypes!$A$1:$B$32,2,FALSE)*J221,0)</f>
        <v>0</v>
      </c>
      <c r="N221" s="4">
        <f t="shared" si="61"/>
        <v>0</v>
      </c>
      <c r="O221" s="4">
        <f t="shared" si="62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0"/>
        <v>0</v>
      </c>
      <c r="S221" s="4">
        <f t="shared" si="51"/>
        <v>0</v>
      </c>
      <c r="T221" s="4" t="e">
        <f t="shared" si="52"/>
        <v>#DIV/0!</v>
      </c>
      <c r="U221" s="4" t="e">
        <f t="shared" si="58"/>
        <v>#DIV/0!</v>
      </c>
      <c r="W221" s="3">
        <f>IFERROR(VLOOKUP(I221,FuelTypes!$A$2:$G$40,5,FALSE)*M221,0)</f>
        <v>0</v>
      </c>
      <c r="Y221" s="3">
        <f t="shared" si="56"/>
        <v>0</v>
      </c>
      <c r="Z221" s="3" t="e">
        <f t="shared" si="53"/>
        <v>#DIV/0!</v>
      </c>
      <c r="AB221" s="3">
        <f t="shared" si="57"/>
        <v>0</v>
      </c>
      <c r="AC221" s="3">
        <f t="shared" si="54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59"/>
        <v>0</v>
      </c>
      <c r="K222" s="4">
        <f t="shared" si="55"/>
        <v>0</v>
      </c>
      <c r="L222" s="4">
        <f t="shared" si="60"/>
        <v>0</v>
      </c>
      <c r="M222" s="4">
        <f>IFERROR(VLOOKUP(I222,FuelTypes!$A$1:$B$32,2,FALSE)*J222,0)</f>
        <v>0</v>
      </c>
      <c r="N222" s="4">
        <f t="shared" si="61"/>
        <v>0</v>
      </c>
      <c r="O222" s="4">
        <f t="shared" si="62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0"/>
        <v>0</v>
      </c>
      <c r="S222" s="4">
        <f t="shared" si="51"/>
        <v>0</v>
      </c>
      <c r="T222" s="4" t="e">
        <f t="shared" si="52"/>
        <v>#DIV/0!</v>
      </c>
      <c r="U222" s="4" t="e">
        <f t="shared" si="58"/>
        <v>#DIV/0!</v>
      </c>
      <c r="W222" s="3">
        <f>IFERROR(VLOOKUP(I222,FuelTypes!$A$2:$G$40,5,FALSE)*M222,0)</f>
        <v>0</v>
      </c>
      <c r="Y222" s="3">
        <f t="shared" si="56"/>
        <v>0</v>
      </c>
      <c r="Z222" s="3" t="e">
        <f t="shared" si="53"/>
        <v>#DIV/0!</v>
      </c>
      <c r="AB222" s="3">
        <f t="shared" si="57"/>
        <v>0</v>
      </c>
      <c r="AC222" s="3">
        <f t="shared" si="54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59"/>
        <v>0</v>
      </c>
      <c r="K223" s="4">
        <f t="shared" si="55"/>
        <v>0</v>
      </c>
      <c r="L223" s="4">
        <f t="shared" si="60"/>
        <v>0</v>
      </c>
      <c r="M223" s="4">
        <f>IFERROR(VLOOKUP(I223,FuelTypes!$A$1:$B$32,2,FALSE)*J223,0)</f>
        <v>0</v>
      </c>
      <c r="N223" s="4">
        <f t="shared" si="61"/>
        <v>0</v>
      </c>
      <c r="O223" s="4">
        <f t="shared" si="62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0"/>
        <v>0</v>
      </c>
      <c r="S223" s="4">
        <f t="shared" si="51"/>
        <v>0</v>
      </c>
      <c r="T223" s="4" t="e">
        <f t="shared" si="52"/>
        <v>#DIV/0!</v>
      </c>
      <c r="U223" s="4" t="e">
        <f t="shared" si="58"/>
        <v>#DIV/0!</v>
      </c>
      <c r="W223" s="3">
        <f>IFERROR(VLOOKUP(I223,FuelTypes!$A$2:$G$40,5,FALSE)*M223,0)</f>
        <v>0</v>
      </c>
      <c r="Y223" s="3">
        <f t="shared" si="56"/>
        <v>0</v>
      </c>
      <c r="Z223" s="3" t="e">
        <f t="shared" si="53"/>
        <v>#DIV/0!</v>
      </c>
      <c r="AB223" s="3">
        <f t="shared" si="57"/>
        <v>0</v>
      </c>
      <c r="AC223" s="3">
        <f t="shared" si="54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59"/>
        <v>0</v>
      </c>
      <c r="K224" s="4">
        <f t="shared" si="55"/>
        <v>0</v>
      </c>
      <c r="L224" s="4">
        <f t="shared" si="60"/>
        <v>0</v>
      </c>
      <c r="M224" s="4">
        <f>IFERROR(VLOOKUP(I224,FuelTypes!$A$1:$B$32,2,FALSE)*J224,0)</f>
        <v>0</v>
      </c>
      <c r="N224" s="4">
        <f t="shared" si="61"/>
        <v>0</v>
      </c>
      <c r="O224" s="4">
        <f t="shared" si="62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0"/>
        <v>0</v>
      </c>
      <c r="S224" s="4">
        <f t="shared" si="51"/>
        <v>0</v>
      </c>
      <c r="T224" s="4" t="e">
        <f t="shared" si="52"/>
        <v>#DIV/0!</v>
      </c>
      <c r="U224" s="4" t="e">
        <f t="shared" si="58"/>
        <v>#DIV/0!</v>
      </c>
      <c r="W224" s="3">
        <f>IFERROR(VLOOKUP(I224,FuelTypes!$A$2:$G$40,5,FALSE)*M224,0)</f>
        <v>0</v>
      </c>
      <c r="Y224" s="3">
        <f t="shared" si="56"/>
        <v>0</v>
      </c>
      <c r="Z224" s="3" t="e">
        <f t="shared" si="53"/>
        <v>#DIV/0!</v>
      </c>
      <c r="AB224" s="3">
        <f t="shared" si="57"/>
        <v>0</v>
      </c>
      <c r="AC224" s="3">
        <f t="shared" si="54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59"/>
        <v>0</v>
      </c>
      <c r="K225" s="4">
        <f t="shared" si="55"/>
        <v>0</v>
      </c>
      <c r="L225" s="4">
        <f t="shared" si="60"/>
        <v>0</v>
      </c>
      <c r="M225" s="4">
        <f>IFERROR(VLOOKUP(I225,FuelTypes!$A$1:$B$32,2,FALSE)*J225,0)</f>
        <v>0</v>
      </c>
      <c r="N225" s="4">
        <f t="shared" si="61"/>
        <v>0</v>
      </c>
      <c r="O225" s="4">
        <f t="shared" si="62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0"/>
        <v>0</v>
      </c>
      <c r="S225" s="4">
        <f t="shared" si="51"/>
        <v>0</v>
      </c>
      <c r="T225" s="4" t="e">
        <f t="shared" si="52"/>
        <v>#DIV/0!</v>
      </c>
      <c r="U225" s="4" t="e">
        <f t="shared" si="58"/>
        <v>#DIV/0!</v>
      </c>
      <c r="W225" s="3">
        <f>IFERROR(VLOOKUP(I225,FuelTypes!$A$2:$G$40,5,FALSE)*M225,0)</f>
        <v>0</v>
      </c>
      <c r="Y225" s="3">
        <f t="shared" si="56"/>
        <v>0</v>
      </c>
      <c r="Z225" s="3" t="e">
        <f t="shared" si="53"/>
        <v>#DIV/0!</v>
      </c>
      <c r="AB225" s="3">
        <f t="shared" si="57"/>
        <v>0</v>
      </c>
      <c r="AC225" s="3">
        <f t="shared" si="54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59"/>
        <v>0</v>
      </c>
      <c r="K226" s="4">
        <f t="shared" si="55"/>
        <v>0</v>
      </c>
      <c r="L226" s="4">
        <f t="shared" si="60"/>
        <v>0</v>
      </c>
      <c r="M226" s="4">
        <f>IFERROR(VLOOKUP(I226,FuelTypes!$A$1:$B$32,2,FALSE)*J226,0)</f>
        <v>0</v>
      </c>
      <c r="N226" s="4">
        <f t="shared" si="61"/>
        <v>0</v>
      </c>
      <c r="O226" s="4">
        <f t="shared" si="62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0"/>
        <v>0</v>
      </c>
      <c r="S226" s="4">
        <f t="shared" si="51"/>
        <v>0</v>
      </c>
      <c r="T226" s="4" t="e">
        <f t="shared" si="52"/>
        <v>#DIV/0!</v>
      </c>
      <c r="U226" s="4" t="e">
        <f t="shared" si="58"/>
        <v>#DIV/0!</v>
      </c>
      <c r="W226" s="3">
        <f>IFERROR(VLOOKUP(I226,FuelTypes!$A$2:$G$40,5,FALSE)*M226,0)</f>
        <v>0</v>
      </c>
      <c r="Y226" s="3">
        <f t="shared" si="56"/>
        <v>0</v>
      </c>
      <c r="Z226" s="3" t="e">
        <f t="shared" si="53"/>
        <v>#DIV/0!</v>
      </c>
      <c r="AB226" s="3">
        <f t="shared" si="57"/>
        <v>0</v>
      </c>
      <c r="AC226" s="3">
        <f t="shared" si="54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59"/>
        <v>0</v>
      </c>
      <c r="K227" s="4">
        <f t="shared" si="55"/>
        <v>0</v>
      </c>
      <c r="L227" s="4">
        <f t="shared" si="60"/>
        <v>0</v>
      </c>
      <c r="M227" s="4">
        <f>IFERROR(VLOOKUP(I227,FuelTypes!$A$1:$B$32,2,FALSE)*J227,0)</f>
        <v>0</v>
      </c>
      <c r="N227" s="4">
        <f t="shared" si="61"/>
        <v>0</v>
      </c>
      <c r="O227" s="4">
        <f t="shared" si="62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0"/>
        <v>0</v>
      </c>
      <c r="S227" s="4">
        <f t="shared" si="51"/>
        <v>0</v>
      </c>
      <c r="T227" s="4" t="e">
        <f t="shared" si="52"/>
        <v>#DIV/0!</v>
      </c>
      <c r="U227" s="4" t="e">
        <f t="shared" si="58"/>
        <v>#DIV/0!</v>
      </c>
      <c r="W227" s="3">
        <f>IFERROR(VLOOKUP(I227,FuelTypes!$A$2:$G$40,5,FALSE)*M227,0)</f>
        <v>0</v>
      </c>
      <c r="Y227" s="3">
        <f t="shared" si="56"/>
        <v>0</v>
      </c>
      <c r="Z227" s="3" t="e">
        <f t="shared" si="53"/>
        <v>#DIV/0!</v>
      </c>
      <c r="AB227" s="3">
        <f t="shared" si="57"/>
        <v>0</v>
      </c>
      <c r="AC227" s="3">
        <f t="shared" si="54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59"/>
        <v>0</v>
      </c>
      <c r="K228" s="4">
        <f t="shared" si="55"/>
        <v>0</v>
      </c>
      <c r="L228" s="4">
        <f t="shared" si="60"/>
        <v>0</v>
      </c>
      <c r="M228" s="4">
        <f>IFERROR(VLOOKUP(I228,FuelTypes!$A$1:$B$32,2,FALSE)*J228,0)</f>
        <v>0</v>
      </c>
      <c r="N228" s="4">
        <f t="shared" si="61"/>
        <v>0</v>
      </c>
      <c r="O228" s="4">
        <f t="shared" si="62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0"/>
        <v>0</v>
      </c>
      <c r="S228" s="4">
        <f t="shared" si="51"/>
        <v>0</v>
      </c>
      <c r="T228" s="4" t="e">
        <f t="shared" si="52"/>
        <v>#DIV/0!</v>
      </c>
      <c r="U228" s="4" t="e">
        <f t="shared" si="58"/>
        <v>#DIV/0!</v>
      </c>
      <c r="W228" s="3">
        <f>IFERROR(VLOOKUP(I228,FuelTypes!$A$2:$G$40,5,FALSE)*M228,0)</f>
        <v>0</v>
      </c>
      <c r="Y228" s="3">
        <f t="shared" si="56"/>
        <v>0</v>
      </c>
      <c r="Z228" s="3" t="e">
        <f t="shared" si="53"/>
        <v>#DIV/0!</v>
      </c>
      <c r="AB228" s="3">
        <f t="shared" si="57"/>
        <v>0</v>
      </c>
      <c r="AC228" s="3">
        <f t="shared" si="54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59"/>
        <v>0</v>
      </c>
      <c r="K229" s="4">
        <f t="shared" si="55"/>
        <v>0</v>
      </c>
      <c r="L229" s="4">
        <f t="shared" si="60"/>
        <v>0</v>
      </c>
      <c r="M229" s="4">
        <f>IFERROR(VLOOKUP(I229,FuelTypes!$A$1:$B$32,2,FALSE)*J229,0)</f>
        <v>0</v>
      </c>
      <c r="N229" s="4">
        <f t="shared" si="61"/>
        <v>0</v>
      </c>
      <c r="O229" s="4">
        <f t="shared" si="62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0"/>
        <v>0</v>
      </c>
      <c r="S229" s="4">
        <f t="shared" si="51"/>
        <v>0</v>
      </c>
      <c r="T229" s="4" t="e">
        <f t="shared" si="52"/>
        <v>#DIV/0!</v>
      </c>
      <c r="U229" s="4" t="e">
        <f t="shared" si="58"/>
        <v>#DIV/0!</v>
      </c>
      <c r="W229" s="3">
        <f>IFERROR(VLOOKUP(I229,FuelTypes!$A$2:$G$40,5,FALSE)*M229,0)</f>
        <v>0</v>
      </c>
      <c r="Y229" s="3">
        <f t="shared" si="56"/>
        <v>0</v>
      </c>
      <c r="Z229" s="3" t="e">
        <f t="shared" si="53"/>
        <v>#DIV/0!</v>
      </c>
      <c r="AB229" s="3">
        <f t="shared" si="57"/>
        <v>0</v>
      </c>
      <c r="AC229" s="3">
        <f t="shared" si="54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59"/>
        <v>0</v>
      </c>
      <c r="K230" s="4">
        <f t="shared" si="55"/>
        <v>0</v>
      </c>
      <c r="L230" s="4">
        <f t="shared" si="60"/>
        <v>0</v>
      </c>
      <c r="M230" s="4">
        <f>IFERROR(VLOOKUP(I230,FuelTypes!$A$1:$B$32,2,FALSE)*J230,0)</f>
        <v>0</v>
      </c>
      <c r="N230" s="4">
        <f t="shared" si="61"/>
        <v>0</v>
      </c>
      <c r="O230" s="4">
        <f t="shared" si="62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0"/>
        <v>0</v>
      </c>
      <c r="S230" s="4">
        <f t="shared" si="51"/>
        <v>0</v>
      </c>
      <c r="T230" s="4" t="e">
        <f t="shared" si="52"/>
        <v>#DIV/0!</v>
      </c>
      <c r="U230" s="4" t="e">
        <f t="shared" si="58"/>
        <v>#DIV/0!</v>
      </c>
      <c r="W230" s="3">
        <f>IFERROR(VLOOKUP(I230,FuelTypes!$A$2:$G$40,5,FALSE)*M230,0)</f>
        <v>0</v>
      </c>
      <c r="Y230" s="3">
        <f t="shared" si="56"/>
        <v>0</v>
      </c>
      <c r="Z230" s="3" t="e">
        <f t="shared" si="53"/>
        <v>#DIV/0!</v>
      </c>
      <c r="AB230" s="3">
        <f t="shared" si="57"/>
        <v>0</v>
      </c>
      <c r="AC230" s="3">
        <f t="shared" si="54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59"/>
        <v>0</v>
      </c>
      <c r="K231" s="4">
        <f t="shared" si="55"/>
        <v>0</v>
      </c>
      <c r="L231" s="4">
        <f t="shared" si="60"/>
        <v>0</v>
      </c>
      <c r="M231" s="4">
        <f>IFERROR(VLOOKUP(I231,FuelTypes!$A$1:$B$32,2,FALSE)*J231,0)</f>
        <v>0</v>
      </c>
      <c r="N231" s="4">
        <f t="shared" si="61"/>
        <v>0</v>
      </c>
      <c r="O231" s="4">
        <f t="shared" si="62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0"/>
        <v>0</v>
      </c>
      <c r="S231" s="4">
        <f t="shared" si="51"/>
        <v>0</v>
      </c>
      <c r="T231" s="4" t="e">
        <f t="shared" si="52"/>
        <v>#DIV/0!</v>
      </c>
      <c r="U231" s="4" t="e">
        <f t="shared" si="58"/>
        <v>#DIV/0!</v>
      </c>
      <c r="W231" s="3">
        <f>IFERROR(VLOOKUP(I231,FuelTypes!$A$2:$G$40,5,FALSE)*M231,0)</f>
        <v>0</v>
      </c>
      <c r="Y231" s="3">
        <f t="shared" si="56"/>
        <v>0</v>
      </c>
      <c r="Z231" s="3" t="e">
        <f t="shared" si="53"/>
        <v>#DIV/0!</v>
      </c>
      <c r="AB231" s="3">
        <f t="shared" si="57"/>
        <v>0</v>
      </c>
      <c r="AC231" s="3">
        <f t="shared" si="54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59"/>
        <v>0</v>
      </c>
      <c r="K232" s="4">
        <f t="shared" si="55"/>
        <v>0</v>
      </c>
      <c r="L232" s="4">
        <f t="shared" si="60"/>
        <v>0</v>
      </c>
      <c r="M232" s="4">
        <f>IFERROR(VLOOKUP(I232,FuelTypes!$A$1:$B$32,2,FALSE)*J232,0)</f>
        <v>0</v>
      </c>
      <c r="N232" s="4">
        <f t="shared" si="61"/>
        <v>0</v>
      </c>
      <c r="O232" s="4">
        <f t="shared" si="62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0"/>
        <v>0</v>
      </c>
      <c r="S232" s="4">
        <f t="shared" si="51"/>
        <v>0</v>
      </c>
      <c r="T232" s="4" t="e">
        <f t="shared" si="52"/>
        <v>#DIV/0!</v>
      </c>
      <c r="U232" s="4" t="e">
        <f t="shared" si="58"/>
        <v>#DIV/0!</v>
      </c>
      <c r="W232" s="3">
        <f>IFERROR(VLOOKUP(I232,FuelTypes!$A$2:$G$40,5,FALSE)*M232,0)</f>
        <v>0</v>
      </c>
      <c r="Y232" s="3">
        <f t="shared" si="56"/>
        <v>0</v>
      </c>
      <c r="Z232" s="3" t="e">
        <f t="shared" si="53"/>
        <v>#DIV/0!</v>
      </c>
      <c r="AB232" s="3">
        <f t="shared" si="57"/>
        <v>0</v>
      </c>
      <c r="AC232" s="3">
        <f t="shared" si="54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59"/>
        <v>0</v>
      </c>
      <c r="K233" s="4">
        <f t="shared" si="55"/>
        <v>0</v>
      </c>
      <c r="L233" s="4">
        <f t="shared" si="60"/>
        <v>0</v>
      </c>
      <c r="M233" s="4">
        <f>IFERROR(VLOOKUP(I233,FuelTypes!$A$1:$B$32,2,FALSE)*J233,0)</f>
        <v>0</v>
      </c>
      <c r="N233" s="4">
        <f t="shared" si="61"/>
        <v>0</v>
      </c>
      <c r="O233" s="4">
        <f t="shared" si="62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0"/>
        <v>0</v>
      </c>
      <c r="S233" s="4">
        <f t="shared" si="51"/>
        <v>0</v>
      </c>
      <c r="T233" s="4" t="e">
        <f t="shared" si="52"/>
        <v>#DIV/0!</v>
      </c>
      <c r="U233" s="4" t="e">
        <f t="shared" si="58"/>
        <v>#DIV/0!</v>
      </c>
      <c r="W233" s="3">
        <f>IFERROR(VLOOKUP(I233,FuelTypes!$A$2:$G$40,5,FALSE)*M233,0)</f>
        <v>0</v>
      </c>
      <c r="Y233" s="3">
        <f t="shared" si="56"/>
        <v>0</v>
      </c>
      <c r="Z233" s="3" t="e">
        <f t="shared" si="53"/>
        <v>#DIV/0!</v>
      </c>
      <c r="AB233" s="3">
        <f t="shared" si="57"/>
        <v>0</v>
      </c>
      <c r="AC233" s="3">
        <f t="shared" si="54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59"/>
        <v>0</v>
      </c>
      <c r="K234" s="4">
        <f t="shared" si="55"/>
        <v>0</v>
      </c>
      <c r="L234" s="4">
        <f t="shared" si="60"/>
        <v>0</v>
      </c>
      <c r="M234" s="4">
        <f>IFERROR(VLOOKUP(I234,FuelTypes!$A$1:$B$32,2,FALSE)*J234,0)</f>
        <v>0</v>
      </c>
      <c r="N234" s="4">
        <f t="shared" si="61"/>
        <v>0</v>
      </c>
      <c r="O234" s="4">
        <f t="shared" si="62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0"/>
        <v>0</v>
      </c>
      <c r="S234" s="4">
        <f t="shared" si="51"/>
        <v>0</v>
      </c>
      <c r="T234" s="4" t="e">
        <f t="shared" si="52"/>
        <v>#DIV/0!</v>
      </c>
      <c r="U234" s="4" t="e">
        <f t="shared" si="58"/>
        <v>#DIV/0!</v>
      </c>
      <c r="W234" s="3">
        <f>IFERROR(VLOOKUP(I234,FuelTypes!$A$2:$G$40,5,FALSE)*M234,0)</f>
        <v>0</v>
      </c>
      <c r="Y234" s="3">
        <f t="shared" si="56"/>
        <v>0</v>
      </c>
      <c r="Z234" s="3" t="e">
        <f t="shared" si="53"/>
        <v>#DIV/0!</v>
      </c>
      <c r="AB234" s="3">
        <f t="shared" si="57"/>
        <v>0</v>
      </c>
      <c r="AC234" s="3">
        <f t="shared" si="54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59"/>
        <v>0</v>
      </c>
      <c r="K235" s="4">
        <f t="shared" si="55"/>
        <v>0</v>
      </c>
      <c r="L235" s="4">
        <f t="shared" si="60"/>
        <v>0</v>
      </c>
      <c r="M235" s="4">
        <f>IFERROR(VLOOKUP(I235,FuelTypes!$A$1:$B$32,2,FALSE)*J235,0)</f>
        <v>0</v>
      </c>
      <c r="N235" s="4">
        <f t="shared" si="61"/>
        <v>0</v>
      </c>
      <c r="O235" s="4">
        <f t="shared" si="62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0"/>
        <v>0</v>
      </c>
      <c r="S235" s="4">
        <f t="shared" si="51"/>
        <v>0</v>
      </c>
      <c r="T235" s="4" t="e">
        <f t="shared" si="52"/>
        <v>#DIV/0!</v>
      </c>
      <c r="U235" s="4" t="e">
        <f t="shared" si="58"/>
        <v>#DIV/0!</v>
      </c>
      <c r="W235" s="3">
        <f>IFERROR(VLOOKUP(I235,FuelTypes!$A$2:$G$40,5,FALSE)*M235,0)</f>
        <v>0</v>
      </c>
      <c r="Y235" s="3">
        <f t="shared" si="56"/>
        <v>0</v>
      </c>
      <c r="Z235" s="3" t="e">
        <f t="shared" si="53"/>
        <v>#DIV/0!</v>
      </c>
      <c r="AB235" s="3">
        <f t="shared" si="57"/>
        <v>0</v>
      </c>
      <c r="AC235" s="3">
        <f t="shared" si="54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59"/>
        <v>0</v>
      </c>
      <c r="K236" s="4">
        <f t="shared" si="55"/>
        <v>0</v>
      </c>
      <c r="L236" s="4">
        <f t="shared" si="60"/>
        <v>0</v>
      </c>
      <c r="M236" s="4">
        <f>IFERROR(VLOOKUP(I236,FuelTypes!$A$1:$B$32,2,FALSE)*J236,0)</f>
        <v>0</v>
      </c>
      <c r="N236" s="4">
        <f t="shared" si="61"/>
        <v>0</v>
      </c>
      <c r="O236" s="4">
        <f t="shared" si="62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0"/>
        <v>0</v>
      </c>
      <c r="S236" s="4">
        <f t="shared" si="51"/>
        <v>0</v>
      </c>
      <c r="T236" s="4" t="e">
        <f t="shared" si="52"/>
        <v>#DIV/0!</v>
      </c>
      <c r="U236" s="4" t="e">
        <f t="shared" si="58"/>
        <v>#DIV/0!</v>
      </c>
      <c r="W236" s="3">
        <f>IFERROR(VLOOKUP(I236,FuelTypes!$A$2:$G$40,5,FALSE)*M236,0)</f>
        <v>0</v>
      </c>
      <c r="Y236" s="3">
        <f t="shared" si="56"/>
        <v>0</v>
      </c>
      <c r="Z236" s="3" t="e">
        <f t="shared" si="53"/>
        <v>#DIV/0!</v>
      </c>
      <c r="AB236" s="3">
        <f t="shared" si="57"/>
        <v>0</v>
      </c>
      <c r="AC236" s="3">
        <f t="shared" si="54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59"/>
        <v>0</v>
      </c>
      <c r="K237" s="4">
        <f t="shared" si="55"/>
        <v>0</v>
      </c>
      <c r="L237" s="4">
        <f t="shared" si="60"/>
        <v>0</v>
      </c>
      <c r="M237" s="4">
        <f>IFERROR(VLOOKUP(I237,FuelTypes!$A$1:$B$32,2,FALSE)*J237,0)</f>
        <v>0</v>
      </c>
      <c r="N237" s="4">
        <f t="shared" si="61"/>
        <v>0</v>
      </c>
      <c r="O237" s="4">
        <f t="shared" si="62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0"/>
        <v>0</v>
      </c>
      <c r="S237" s="4">
        <f t="shared" si="51"/>
        <v>0</v>
      </c>
      <c r="T237" s="4" t="e">
        <f t="shared" si="52"/>
        <v>#DIV/0!</v>
      </c>
      <c r="U237" s="4" t="e">
        <f t="shared" si="58"/>
        <v>#DIV/0!</v>
      </c>
      <c r="W237" s="3">
        <f>IFERROR(VLOOKUP(I237,FuelTypes!$A$2:$G$40,5,FALSE)*M237,0)</f>
        <v>0</v>
      </c>
      <c r="Y237" s="3">
        <f t="shared" si="56"/>
        <v>0</v>
      </c>
      <c r="Z237" s="3" t="e">
        <f t="shared" si="53"/>
        <v>#DIV/0!</v>
      </c>
      <c r="AB237" s="3">
        <f t="shared" si="57"/>
        <v>0</v>
      </c>
      <c r="AC237" s="3">
        <f t="shared" si="54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59"/>
        <v>0</v>
      </c>
      <c r="K238" s="4">
        <f t="shared" si="55"/>
        <v>0</v>
      </c>
      <c r="L238" s="4">
        <f t="shared" si="60"/>
        <v>0</v>
      </c>
      <c r="M238" s="4">
        <f>IFERROR(VLOOKUP(I238,FuelTypes!$A$1:$B$32,2,FALSE)*J238,0)</f>
        <v>0</v>
      </c>
      <c r="N238" s="4">
        <f t="shared" si="61"/>
        <v>0</v>
      </c>
      <c r="O238" s="4">
        <f t="shared" si="62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0"/>
        <v>0</v>
      </c>
      <c r="S238" s="4">
        <f t="shared" si="51"/>
        <v>0</v>
      </c>
      <c r="T238" s="4" t="e">
        <f t="shared" si="52"/>
        <v>#DIV/0!</v>
      </c>
      <c r="U238" s="4" t="e">
        <f t="shared" si="58"/>
        <v>#DIV/0!</v>
      </c>
      <c r="W238" s="3">
        <f>IFERROR(VLOOKUP(I238,FuelTypes!$A$2:$G$40,5,FALSE)*M238,0)</f>
        <v>0</v>
      </c>
      <c r="Y238" s="3">
        <f t="shared" si="56"/>
        <v>0</v>
      </c>
      <c r="Z238" s="3" t="e">
        <f t="shared" si="53"/>
        <v>#DIV/0!</v>
      </c>
      <c r="AB238" s="3">
        <f t="shared" si="57"/>
        <v>0</v>
      </c>
      <c r="AC238" s="3">
        <f t="shared" si="54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59"/>
        <v>0</v>
      </c>
      <c r="K239" s="4">
        <f t="shared" si="55"/>
        <v>0</v>
      </c>
      <c r="L239" s="4">
        <f t="shared" si="60"/>
        <v>0</v>
      </c>
      <c r="M239" s="4">
        <f>IFERROR(VLOOKUP(I239,FuelTypes!$A$1:$B$32,2,FALSE)*J239,0)</f>
        <v>0</v>
      </c>
      <c r="N239" s="4">
        <f t="shared" si="61"/>
        <v>0</v>
      </c>
      <c r="O239" s="4">
        <f t="shared" si="62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0"/>
        <v>0</v>
      </c>
      <c r="S239" s="4">
        <f t="shared" si="51"/>
        <v>0</v>
      </c>
      <c r="T239" s="4" t="e">
        <f t="shared" si="52"/>
        <v>#DIV/0!</v>
      </c>
      <c r="U239" s="4" t="e">
        <f t="shared" si="58"/>
        <v>#DIV/0!</v>
      </c>
      <c r="W239" s="3">
        <f>IFERROR(VLOOKUP(I239,FuelTypes!$A$2:$G$40,5,FALSE)*M239,0)</f>
        <v>0</v>
      </c>
      <c r="Y239" s="3">
        <f t="shared" si="56"/>
        <v>0</v>
      </c>
      <c r="Z239" s="3" t="e">
        <f t="shared" si="53"/>
        <v>#DIV/0!</v>
      </c>
      <c r="AB239" s="3">
        <f t="shared" si="57"/>
        <v>0</v>
      </c>
      <c r="AC239" s="3">
        <f t="shared" si="54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59"/>
        <v>0</v>
      </c>
      <c r="K240" s="4">
        <f t="shared" si="55"/>
        <v>0</v>
      </c>
      <c r="L240" s="4">
        <f t="shared" si="60"/>
        <v>0</v>
      </c>
      <c r="M240" s="4">
        <f>IFERROR(VLOOKUP(I240,FuelTypes!$A$1:$B$32,2,FALSE)*J240,0)</f>
        <v>0</v>
      </c>
      <c r="N240" s="4">
        <f t="shared" si="61"/>
        <v>0</v>
      </c>
      <c r="O240" s="4">
        <f t="shared" si="62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0"/>
        <v>0</v>
      </c>
      <c r="S240" s="4">
        <f t="shared" si="51"/>
        <v>0</v>
      </c>
      <c r="T240" s="4" t="e">
        <f t="shared" si="52"/>
        <v>#DIV/0!</v>
      </c>
      <c r="U240" s="4" t="e">
        <f t="shared" si="58"/>
        <v>#DIV/0!</v>
      </c>
      <c r="W240" s="3">
        <f>IFERROR(VLOOKUP(I240,FuelTypes!$A$2:$G$40,5,FALSE)*M240,0)</f>
        <v>0</v>
      </c>
      <c r="Y240" s="3">
        <f t="shared" si="56"/>
        <v>0</v>
      </c>
      <c r="Z240" s="3" t="e">
        <f t="shared" si="53"/>
        <v>#DIV/0!</v>
      </c>
      <c r="AB240" s="3">
        <f t="shared" si="57"/>
        <v>0</v>
      </c>
      <c r="AC240" s="3">
        <f t="shared" si="54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59"/>
        <v>0</v>
      </c>
      <c r="K241" s="4">
        <f t="shared" si="55"/>
        <v>0</v>
      </c>
      <c r="L241" s="4">
        <f t="shared" si="60"/>
        <v>0</v>
      </c>
      <c r="M241" s="4">
        <f>IFERROR(VLOOKUP(I241,FuelTypes!$A$1:$B$32,2,FALSE)*J241,0)</f>
        <v>0</v>
      </c>
      <c r="N241" s="4">
        <f t="shared" si="61"/>
        <v>0</v>
      </c>
      <c r="O241" s="4">
        <f t="shared" si="62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0"/>
        <v>0</v>
      </c>
      <c r="S241" s="4">
        <f t="shared" si="51"/>
        <v>0</v>
      </c>
      <c r="T241" s="4" t="e">
        <f t="shared" si="52"/>
        <v>#DIV/0!</v>
      </c>
      <c r="U241" s="4" t="e">
        <f t="shared" si="58"/>
        <v>#DIV/0!</v>
      </c>
      <c r="W241" s="3">
        <f>IFERROR(VLOOKUP(I241,FuelTypes!$A$2:$G$40,5,FALSE)*M241,0)</f>
        <v>0</v>
      </c>
      <c r="Y241" s="3">
        <f t="shared" si="56"/>
        <v>0</v>
      </c>
      <c r="Z241" s="3" t="e">
        <f t="shared" si="53"/>
        <v>#DIV/0!</v>
      </c>
      <c r="AB241" s="3">
        <f t="shared" si="57"/>
        <v>0</v>
      </c>
      <c r="AC241" s="3">
        <f t="shared" si="54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59"/>
        <v>0</v>
      </c>
      <c r="K242" s="4">
        <f t="shared" si="55"/>
        <v>0</v>
      </c>
      <c r="L242" s="4">
        <f t="shared" si="60"/>
        <v>0</v>
      </c>
      <c r="M242" s="4">
        <f>IFERROR(VLOOKUP(I242,FuelTypes!$A$1:$B$32,2,FALSE)*J242,0)</f>
        <v>0</v>
      </c>
      <c r="N242" s="4">
        <f t="shared" si="61"/>
        <v>0</v>
      </c>
      <c r="O242" s="4">
        <f t="shared" si="62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0"/>
        <v>0</v>
      </c>
      <c r="S242" s="4">
        <f t="shared" si="51"/>
        <v>0</v>
      </c>
      <c r="T242" s="4" t="e">
        <f t="shared" si="52"/>
        <v>#DIV/0!</v>
      </c>
      <c r="U242" s="4" t="e">
        <f t="shared" si="58"/>
        <v>#DIV/0!</v>
      </c>
      <c r="W242" s="3">
        <f>IFERROR(VLOOKUP(I242,FuelTypes!$A$2:$G$40,5,FALSE)*M242,0)</f>
        <v>0</v>
      </c>
      <c r="Y242" s="3">
        <f t="shared" si="56"/>
        <v>0</v>
      </c>
      <c r="Z242" s="3" t="e">
        <f t="shared" si="53"/>
        <v>#DIV/0!</v>
      </c>
      <c r="AB242" s="3">
        <f t="shared" si="57"/>
        <v>0</v>
      </c>
      <c r="AC242" s="3">
        <f t="shared" si="54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59"/>
        <v>0</v>
      </c>
      <c r="K243" s="4">
        <f t="shared" si="55"/>
        <v>0</v>
      </c>
      <c r="L243" s="4">
        <f t="shared" si="60"/>
        <v>0</v>
      </c>
      <c r="M243" s="4">
        <f>IFERROR(VLOOKUP(I243,FuelTypes!$A$1:$B$32,2,FALSE)*J243,0)</f>
        <v>0</v>
      </c>
      <c r="N243" s="4">
        <f t="shared" si="61"/>
        <v>0</v>
      </c>
      <c r="O243" s="4">
        <f t="shared" si="62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0"/>
        <v>0</v>
      </c>
      <c r="S243" s="4">
        <f t="shared" si="51"/>
        <v>0</v>
      </c>
      <c r="T243" s="4" t="e">
        <f t="shared" si="52"/>
        <v>#DIV/0!</v>
      </c>
      <c r="U243" s="4" t="e">
        <f t="shared" si="58"/>
        <v>#DIV/0!</v>
      </c>
      <c r="W243" s="3">
        <f>IFERROR(VLOOKUP(I243,FuelTypes!$A$2:$G$40,5,FALSE)*M243,0)</f>
        <v>0</v>
      </c>
      <c r="Y243" s="3">
        <f t="shared" si="56"/>
        <v>0</v>
      </c>
      <c r="Z243" s="3" t="e">
        <f t="shared" si="53"/>
        <v>#DIV/0!</v>
      </c>
      <c r="AB243" s="3">
        <f t="shared" si="57"/>
        <v>0</v>
      </c>
      <c r="AC243" s="3">
        <f t="shared" si="54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59"/>
        <v>0</v>
      </c>
      <c r="K244" s="4">
        <f t="shared" si="55"/>
        <v>0</v>
      </c>
      <c r="L244" s="4">
        <f t="shared" si="60"/>
        <v>0</v>
      </c>
      <c r="M244" s="4">
        <f>IFERROR(VLOOKUP(I244,FuelTypes!$A$1:$B$32,2,FALSE)*J244,0)</f>
        <v>0</v>
      </c>
      <c r="N244" s="4">
        <f t="shared" si="61"/>
        <v>0</v>
      </c>
      <c r="O244" s="4">
        <f t="shared" si="62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0"/>
        <v>0</v>
      </c>
      <c r="S244" s="4">
        <f t="shared" si="51"/>
        <v>0</v>
      </c>
      <c r="T244" s="4" t="e">
        <f t="shared" si="52"/>
        <v>#DIV/0!</v>
      </c>
      <c r="U244" s="4" t="e">
        <f t="shared" si="58"/>
        <v>#DIV/0!</v>
      </c>
      <c r="W244" s="3">
        <f>IFERROR(VLOOKUP(I244,FuelTypes!$A$2:$G$40,5,FALSE)*M244,0)</f>
        <v>0</v>
      </c>
      <c r="Y244" s="3">
        <f t="shared" si="56"/>
        <v>0</v>
      </c>
      <c r="Z244" s="3" t="e">
        <f t="shared" si="53"/>
        <v>#DIV/0!</v>
      </c>
      <c r="AB244" s="3">
        <f t="shared" si="57"/>
        <v>0</v>
      </c>
      <c r="AC244" s="3">
        <f t="shared" si="54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59"/>
        <v>0</v>
      </c>
      <c r="K245" s="4">
        <f t="shared" si="55"/>
        <v>0</v>
      </c>
      <c r="L245" s="4">
        <f t="shared" si="60"/>
        <v>0</v>
      </c>
      <c r="M245" s="4">
        <f>IFERROR(VLOOKUP(I245,FuelTypes!$A$1:$B$32,2,FALSE)*J245,0)</f>
        <v>0</v>
      </c>
      <c r="N245" s="4">
        <f t="shared" si="61"/>
        <v>0</v>
      </c>
      <c r="O245" s="4">
        <f t="shared" si="62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0"/>
        <v>0</v>
      </c>
      <c r="S245" s="4">
        <f t="shared" si="51"/>
        <v>0</v>
      </c>
      <c r="T245" s="4" t="e">
        <f t="shared" si="52"/>
        <v>#DIV/0!</v>
      </c>
      <c r="U245" s="4" t="e">
        <f t="shared" si="58"/>
        <v>#DIV/0!</v>
      </c>
      <c r="W245" s="3">
        <f>IFERROR(VLOOKUP(I245,FuelTypes!$A$2:$G$40,5,FALSE)*M245,0)</f>
        <v>0</v>
      </c>
      <c r="Y245" s="3">
        <f t="shared" si="56"/>
        <v>0</v>
      </c>
      <c r="Z245" s="3" t="e">
        <f t="shared" si="53"/>
        <v>#DIV/0!</v>
      </c>
      <c r="AB245" s="3">
        <f t="shared" si="57"/>
        <v>0</v>
      </c>
      <c r="AC245" s="3">
        <f t="shared" si="54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59"/>
        <v>0</v>
      </c>
      <c r="K246" s="4">
        <f t="shared" si="55"/>
        <v>0</v>
      </c>
      <c r="L246" s="4">
        <f t="shared" si="60"/>
        <v>0</v>
      </c>
      <c r="M246" s="4">
        <f>IFERROR(VLOOKUP(I246,FuelTypes!$A$1:$B$32,2,FALSE)*J246,0)</f>
        <v>0</v>
      </c>
      <c r="N246" s="4">
        <f t="shared" si="61"/>
        <v>0</v>
      </c>
      <c r="O246" s="4">
        <f t="shared" si="62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0"/>
        <v>0</v>
      </c>
      <c r="S246" s="4">
        <f t="shared" si="51"/>
        <v>0</v>
      </c>
      <c r="T246" s="4" t="e">
        <f t="shared" si="52"/>
        <v>#DIV/0!</v>
      </c>
      <c r="U246" s="4" t="e">
        <f t="shared" si="58"/>
        <v>#DIV/0!</v>
      </c>
      <c r="W246" s="3">
        <f>IFERROR(VLOOKUP(I246,FuelTypes!$A$2:$G$40,5,FALSE)*M246,0)</f>
        <v>0</v>
      </c>
      <c r="Y246" s="3">
        <f t="shared" si="56"/>
        <v>0</v>
      </c>
      <c r="Z246" s="3" t="e">
        <f t="shared" si="53"/>
        <v>#DIV/0!</v>
      </c>
      <c r="AB246" s="3">
        <f t="shared" si="57"/>
        <v>0</v>
      </c>
      <c r="AC246" s="3">
        <f t="shared" si="54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59"/>
        <v>0</v>
      </c>
      <c r="K247" s="4">
        <f t="shared" si="55"/>
        <v>0</v>
      </c>
      <c r="L247" s="4">
        <f t="shared" si="60"/>
        <v>0</v>
      </c>
      <c r="M247" s="4">
        <f>IFERROR(VLOOKUP(I247,FuelTypes!$A$1:$B$32,2,FALSE)*J247,0)</f>
        <v>0</v>
      </c>
      <c r="N247" s="4">
        <f t="shared" si="61"/>
        <v>0</v>
      </c>
      <c r="O247" s="4">
        <f t="shared" si="62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0"/>
        <v>0</v>
      </c>
      <c r="S247" s="4">
        <f t="shared" si="51"/>
        <v>0</v>
      </c>
      <c r="T247" s="4" t="e">
        <f t="shared" si="52"/>
        <v>#DIV/0!</v>
      </c>
      <c r="U247" s="4" t="e">
        <f t="shared" si="58"/>
        <v>#DIV/0!</v>
      </c>
      <c r="W247" s="3">
        <f>IFERROR(VLOOKUP(I247,FuelTypes!$A$2:$G$40,5,FALSE)*M247,0)</f>
        <v>0</v>
      </c>
      <c r="Y247" s="3">
        <f t="shared" si="56"/>
        <v>0</v>
      </c>
      <c r="Z247" s="3" t="e">
        <f t="shared" si="53"/>
        <v>#DIV/0!</v>
      </c>
      <c r="AB247" s="3">
        <f t="shared" si="57"/>
        <v>0</v>
      </c>
      <c r="AC247" s="3">
        <f t="shared" si="54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59"/>
        <v>0</v>
      </c>
      <c r="K248" s="4">
        <f t="shared" si="55"/>
        <v>0</v>
      </c>
      <c r="L248" s="4">
        <f t="shared" si="60"/>
        <v>0</v>
      </c>
      <c r="M248" s="4">
        <f>IFERROR(VLOOKUP(I248,FuelTypes!$A$1:$B$32,2,FALSE)*J248,0)</f>
        <v>0</v>
      </c>
      <c r="N248" s="4">
        <f t="shared" si="61"/>
        <v>0</v>
      </c>
      <c r="O248" s="4">
        <f t="shared" si="62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0"/>
        <v>0</v>
      </c>
      <c r="S248" s="4">
        <f t="shared" si="51"/>
        <v>0</v>
      </c>
      <c r="T248" s="4" t="e">
        <f t="shared" si="52"/>
        <v>#DIV/0!</v>
      </c>
      <c r="U248" s="4" t="e">
        <f t="shared" si="58"/>
        <v>#DIV/0!</v>
      </c>
      <c r="W248" s="3">
        <f>IFERROR(VLOOKUP(I248,FuelTypes!$A$2:$G$40,5,FALSE)*M248,0)</f>
        <v>0</v>
      </c>
      <c r="Y248" s="3">
        <f t="shared" si="56"/>
        <v>0</v>
      </c>
      <c r="Z248" s="3" t="e">
        <f t="shared" si="53"/>
        <v>#DIV/0!</v>
      </c>
      <c r="AB248" s="3">
        <f t="shared" si="57"/>
        <v>0</v>
      </c>
      <c r="AC248" s="3">
        <f t="shared" si="54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59"/>
        <v>0</v>
      </c>
      <c r="K249" s="4">
        <f t="shared" si="55"/>
        <v>0</v>
      </c>
      <c r="L249" s="4">
        <f t="shared" si="60"/>
        <v>0</v>
      </c>
      <c r="M249" s="4">
        <f>IFERROR(VLOOKUP(I249,FuelTypes!$A$1:$B$32,2,FALSE)*J249,0)</f>
        <v>0</v>
      </c>
      <c r="N249" s="4">
        <f t="shared" si="61"/>
        <v>0</v>
      </c>
      <c r="O249" s="4">
        <f t="shared" si="62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0"/>
        <v>0</v>
      </c>
      <c r="S249" s="4">
        <f t="shared" si="51"/>
        <v>0</v>
      </c>
      <c r="T249" s="4" t="e">
        <f t="shared" si="52"/>
        <v>#DIV/0!</v>
      </c>
      <c r="U249" s="4" t="e">
        <f t="shared" si="58"/>
        <v>#DIV/0!</v>
      </c>
      <c r="W249" s="3">
        <f>IFERROR(VLOOKUP(I249,FuelTypes!$A$2:$G$40,5,FALSE)*M249,0)</f>
        <v>0</v>
      </c>
      <c r="Y249" s="3">
        <f t="shared" si="56"/>
        <v>0</v>
      </c>
      <c r="Z249" s="3" t="e">
        <f t="shared" si="53"/>
        <v>#DIV/0!</v>
      </c>
      <c r="AB249" s="3">
        <f t="shared" si="57"/>
        <v>0</v>
      </c>
      <c r="AC249" s="3">
        <f t="shared" si="54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59"/>
        <v>0</v>
      </c>
      <c r="K250" s="4">
        <f t="shared" si="55"/>
        <v>0</v>
      </c>
      <c r="L250" s="4">
        <f t="shared" si="60"/>
        <v>0</v>
      </c>
      <c r="M250" s="4">
        <f>IFERROR(VLOOKUP(I250,FuelTypes!$A$1:$B$32,2,FALSE)*J250,0)</f>
        <v>0</v>
      </c>
      <c r="N250" s="4">
        <f t="shared" si="61"/>
        <v>0</v>
      </c>
      <c r="O250" s="4">
        <f t="shared" si="62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0"/>
        <v>0</v>
      </c>
      <c r="S250" s="4">
        <f t="shared" si="51"/>
        <v>0</v>
      </c>
      <c r="T250" s="4" t="e">
        <f t="shared" si="52"/>
        <v>#DIV/0!</v>
      </c>
      <c r="U250" s="4" t="e">
        <f t="shared" si="58"/>
        <v>#DIV/0!</v>
      </c>
      <c r="W250" s="3">
        <f>IFERROR(VLOOKUP(I250,FuelTypes!$A$2:$G$40,5,FALSE)*M250,0)</f>
        <v>0</v>
      </c>
      <c r="Y250" s="3">
        <f t="shared" si="56"/>
        <v>0</v>
      </c>
      <c r="Z250" s="3" t="e">
        <f t="shared" si="53"/>
        <v>#DIV/0!</v>
      </c>
      <c r="AB250" s="3">
        <f t="shared" si="57"/>
        <v>0</v>
      </c>
      <c r="AC250" s="3">
        <f t="shared" si="54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59"/>
        <v>0</v>
      </c>
      <c r="K251" s="4">
        <f t="shared" si="55"/>
        <v>0</v>
      </c>
      <c r="L251" s="4">
        <f t="shared" si="60"/>
        <v>0</v>
      </c>
      <c r="M251" s="4">
        <f>IFERROR(VLOOKUP(I251,FuelTypes!$A$1:$B$32,2,FALSE)*J251,0)</f>
        <v>0</v>
      </c>
      <c r="N251" s="4">
        <f t="shared" si="61"/>
        <v>0</v>
      </c>
      <c r="O251" s="4">
        <f t="shared" si="62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0"/>
        <v>0</v>
      </c>
      <c r="S251" s="4">
        <f t="shared" si="51"/>
        <v>0</v>
      </c>
      <c r="T251" s="4" t="e">
        <f t="shared" si="52"/>
        <v>#DIV/0!</v>
      </c>
      <c r="U251" s="4" t="e">
        <f t="shared" si="58"/>
        <v>#DIV/0!</v>
      </c>
      <c r="W251" s="3">
        <f>IFERROR(VLOOKUP(I251,FuelTypes!$A$2:$G$40,5,FALSE)*M251,0)</f>
        <v>0</v>
      </c>
      <c r="Y251" s="3">
        <f t="shared" si="56"/>
        <v>0</v>
      </c>
      <c r="Z251" s="3" t="e">
        <f t="shared" si="53"/>
        <v>#DIV/0!</v>
      </c>
      <c r="AB251" s="3">
        <f t="shared" si="57"/>
        <v>0</v>
      </c>
      <c r="AC251" s="3">
        <f t="shared" si="54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59"/>
        <v>0</v>
      </c>
      <c r="K252" s="4">
        <f t="shared" si="55"/>
        <v>0</v>
      </c>
      <c r="L252" s="4">
        <f t="shared" si="60"/>
        <v>0</v>
      </c>
      <c r="M252" s="4">
        <f>IFERROR(VLOOKUP(I252,FuelTypes!$A$1:$B$32,2,FALSE)*J252,0)</f>
        <v>0</v>
      </c>
      <c r="N252" s="4">
        <f t="shared" si="61"/>
        <v>0</v>
      </c>
      <c r="O252" s="4">
        <f t="shared" si="62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0"/>
        <v>0</v>
      </c>
      <c r="S252" s="4">
        <f t="shared" si="51"/>
        <v>0</v>
      </c>
      <c r="T252" s="4" t="e">
        <f t="shared" si="52"/>
        <v>#DIV/0!</v>
      </c>
      <c r="U252" s="4" t="e">
        <f t="shared" si="58"/>
        <v>#DIV/0!</v>
      </c>
      <c r="W252" s="3">
        <f>IFERROR(VLOOKUP(I252,FuelTypes!$A$2:$G$40,5,FALSE)*M252,0)</f>
        <v>0</v>
      </c>
      <c r="Y252" s="3">
        <f t="shared" si="56"/>
        <v>0</v>
      </c>
      <c r="Z252" s="3" t="e">
        <f t="shared" si="53"/>
        <v>#DIV/0!</v>
      </c>
      <c r="AB252" s="3">
        <f t="shared" si="57"/>
        <v>0</v>
      </c>
      <c r="AC252" s="3">
        <f t="shared" si="54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59"/>
        <v>0</v>
      </c>
      <c r="K253" s="4">
        <f t="shared" si="55"/>
        <v>0</v>
      </c>
      <c r="L253" s="4">
        <f t="shared" si="60"/>
        <v>0</v>
      </c>
      <c r="M253" s="4">
        <f>IFERROR(VLOOKUP(I253,FuelTypes!$A$1:$B$32,2,FALSE)*J253,0)</f>
        <v>0</v>
      </c>
      <c r="N253" s="4">
        <f t="shared" si="61"/>
        <v>0</v>
      </c>
      <c r="O253" s="4">
        <f t="shared" si="62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0"/>
        <v>0</v>
      </c>
      <c r="S253" s="4">
        <f t="shared" si="51"/>
        <v>0</v>
      </c>
      <c r="T253" s="4" t="e">
        <f t="shared" si="52"/>
        <v>#DIV/0!</v>
      </c>
      <c r="U253" s="4" t="e">
        <f t="shared" si="58"/>
        <v>#DIV/0!</v>
      </c>
      <c r="W253" s="3">
        <f>IFERROR(VLOOKUP(I253,FuelTypes!$A$2:$G$40,5,FALSE)*M253,0)</f>
        <v>0</v>
      </c>
      <c r="Y253" s="3">
        <f t="shared" si="56"/>
        <v>0</v>
      </c>
      <c r="Z253" s="3" t="e">
        <f t="shared" si="53"/>
        <v>#DIV/0!</v>
      </c>
      <c r="AB253" s="3">
        <f t="shared" si="57"/>
        <v>0</v>
      </c>
      <c r="AC253" s="3">
        <f t="shared" si="54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59"/>
        <v>0</v>
      </c>
      <c r="K254" s="4">
        <f t="shared" si="55"/>
        <v>0</v>
      </c>
      <c r="L254" s="4">
        <f t="shared" si="60"/>
        <v>0</v>
      </c>
      <c r="M254" s="4">
        <f>IFERROR(VLOOKUP(I254,FuelTypes!$A$1:$B$32,2,FALSE)*J254,0)</f>
        <v>0</v>
      </c>
      <c r="N254" s="4">
        <f t="shared" si="61"/>
        <v>0</v>
      </c>
      <c r="O254" s="4">
        <f t="shared" si="62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0"/>
        <v>0</v>
      </c>
      <c r="S254" s="4">
        <f t="shared" si="51"/>
        <v>0</v>
      </c>
      <c r="T254" s="4" t="e">
        <f t="shared" si="52"/>
        <v>#DIV/0!</v>
      </c>
      <c r="U254" s="4" t="e">
        <f t="shared" si="58"/>
        <v>#DIV/0!</v>
      </c>
      <c r="W254" s="3">
        <f>IFERROR(VLOOKUP(I254,FuelTypes!$A$2:$G$40,5,FALSE)*M254,0)</f>
        <v>0</v>
      </c>
      <c r="Y254" s="3">
        <f t="shared" si="56"/>
        <v>0</v>
      </c>
      <c r="Z254" s="3" t="e">
        <f t="shared" si="53"/>
        <v>#DIV/0!</v>
      </c>
      <c r="AB254" s="3">
        <f t="shared" si="57"/>
        <v>0</v>
      </c>
      <c r="AC254" s="3">
        <f t="shared" si="54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59"/>
        <v>0</v>
      </c>
      <c r="K255" s="4">
        <f t="shared" si="55"/>
        <v>0</v>
      </c>
      <c r="L255" s="4">
        <f t="shared" si="60"/>
        <v>0</v>
      </c>
      <c r="M255" s="4">
        <f>IFERROR(VLOOKUP(I255,FuelTypes!$A$1:$B$32,2,FALSE)*J255,0)</f>
        <v>0</v>
      </c>
      <c r="N255" s="4">
        <f t="shared" si="61"/>
        <v>0</v>
      </c>
      <c r="O255" s="4">
        <f t="shared" si="62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0"/>
        <v>0</v>
      </c>
      <c r="S255" s="4">
        <f t="shared" si="51"/>
        <v>0</v>
      </c>
      <c r="T255" s="4" t="e">
        <f t="shared" si="52"/>
        <v>#DIV/0!</v>
      </c>
      <c r="U255" s="4" t="e">
        <f t="shared" si="58"/>
        <v>#DIV/0!</v>
      </c>
      <c r="W255" s="3">
        <f>IFERROR(VLOOKUP(I255,FuelTypes!$A$2:$G$40,5,FALSE)*M255,0)</f>
        <v>0</v>
      </c>
      <c r="Y255" s="3">
        <f t="shared" si="56"/>
        <v>0</v>
      </c>
      <c r="Z255" s="3" t="e">
        <f t="shared" si="53"/>
        <v>#DIV/0!</v>
      </c>
      <c r="AB255" s="3">
        <f t="shared" si="57"/>
        <v>0</v>
      </c>
      <c r="AC255" s="3">
        <f t="shared" si="54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59"/>
        <v>0</v>
      </c>
      <c r="K256" s="4">
        <f t="shared" si="55"/>
        <v>0</v>
      </c>
      <c r="L256" s="4">
        <f t="shared" si="60"/>
        <v>0</v>
      </c>
      <c r="M256" s="4">
        <f>IFERROR(VLOOKUP(I256,FuelTypes!$A$1:$B$32,2,FALSE)*J256,0)</f>
        <v>0</v>
      </c>
      <c r="N256" s="4">
        <f t="shared" si="61"/>
        <v>0</v>
      </c>
      <c r="O256" s="4">
        <f t="shared" si="62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0"/>
        <v>0</v>
      </c>
      <c r="S256" s="4">
        <f t="shared" si="51"/>
        <v>0</v>
      </c>
      <c r="T256" s="4" t="e">
        <f t="shared" si="52"/>
        <v>#DIV/0!</v>
      </c>
      <c r="U256" s="4" t="e">
        <f t="shared" si="58"/>
        <v>#DIV/0!</v>
      </c>
      <c r="W256" s="3">
        <f>IFERROR(VLOOKUP(I256,FuelTypes!$A$2:$G$40,5,FALSE)*M256,0)</f>
        <v>0</v>
      </c>
      <c r="Y256" s="3">
        <f t="shared" si="56"/>
        <v>0</v>
      </c>
      <c r="Z256" s="3" t="e">
        <f t="shared" si="53"/>
        <v>#DIV/0!</v>
      </c>
      <c r="AB256" s="3">
        <f t="shared" si="57"/>
        <v>0</v>
      </c>
      <c r="AC256" s="3">
        <f t="shared" si="54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59"/>
        <v>0</v>
      </c>
      <c r="K257" s="4">
        <f t="shared" si="55"/>
        <v>0</v>
      </c>
      <c r="L257" s="4">
        <f t="shared" si="60"/>
        <v>0</v>
      </c>
      <c r="M257" s="4">
        <f>IFERROR(VLOOKUP(I257,FuelTypes!$A$1:$B$32,2,FALSE)*J257,0)</f>
        <v>0</v>
      </c>
      <c r="N257" s="4">
        <f t="shared" si="61"/>
        <v>0</v>
      </c>
      <c r="O257" s="4">
        <f t="shared" si="62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0"/>
        <v>0</v>
      </c>
      <c r="S257" s="4">
        <f t="shared" si="51"/>
        <v>0</v>
      </c>
      <c r="T257" s="4" t="e">
        <f t="shared" si="52"/>
        <v>#DIV/0!</v>
      </c>
      <c r="U257" s="4" t="e">
        <f t="shared" si="58"/>
        <v>#DIV/0!</v>
      </c>
      <c r="W257" s="3">
        <f>IFERROR(VLOOKUP(I257,FuelTypes!$A$2:$G$40,5,FALSE)*M257,0)</f>
        <v>0</v>
      </c>
      <c r="Y257" s="3">
        <f t="shared" si="56"/>
        <v>0</v>
      </c>
      <c r="Z257" s="3" t="e">
        <f t="shared" si="53"/>
        <v>#DIV/0!</v>
      </c>
      <c r="AB257" s="3">
        <f t="shared" si="57"/>
        <v>0</v>
      </c>
      <c r="AC257" s="3">
        <f t="shared" si="54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59"/>
        <v>0</v>
      </c>
      <c r="K258" s="4">
        <f t="shared" si="55"/>
        <v>0</v>
      </c>
      <c r="L258" s="4">
        <f t="shared" si="60"/>
        <v>0</v>
      </c>
      <c r="M258" s="4">
        <f>IFERROR(VLOOKUP(I258,FuelTypes!$A$1:$B$32,2,FALSE)*J258,0)</f>
        <v>0</v>
      </c>
      <c r="N258" s="4">
        <f t="shared" si="61"/>
        <v>0</v>
      </c>
      <c r="O258" s="4">
        <f t="shared" si="62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3">IF(L258&gt;0, (G258*0.1)/N258,0)</f>
        <v>0</v>
      </c>
      <c r="S258" s="4">
        <f t="shared" ref="S258:S301" si="64">IFERROR(H258/G258*L258,0)</f>
        <v>0</v>
      </c>
      <c r="T258" s="4" t="e">
        <f t="shared" ref="T258:T301" si="65">G258 / (9.81 * F258)</f>
        <v>#DIV/0!</v>
      </c>
      <c r="U258" s="4" t="e">
        <f t="shared" si="58"/>
        <v>#DIV/0!</v>
      </c>
      <c r="W258" s="3">
        <f>IFERROR(VLOOKUP(I258,FuelTypes!$A$2:$G$40,5,FALSE)*M258,0)</f>
        <v>0</v>
      </c>
      <c r="Y258" s="3">
        <f t="shared" si="56"/>
        <v>0</v>
      </c>
      <c r="Z258" s="3" t="e">
        <f t="shared" ref="Z258:Z301" si="66">X258/L258</f>
        <v>#DIV/0!</v>
      </c>
      <c r="AB258" s="3">
        <f t="shared" si="57"/>
        <v>0</v>
      </c>
      <c r="AC258" s="3">
        <f t="shared" ref="AC258:AC301" si="67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59"/>
        <v>0</v>
      </c>
      <c r="K259" s="4">
        <f t="shared" ref="K259:K301" si="68">E259*M259</f>
        <v>0</v>
      </c>
      <c r="L259" s="4">
        <f t="shared" si="60"/>
        <v>0</v>
      </c>
      <c r="M259" s="4">
        <f>IFERROR(VLOOKUP(I259,FuelTypes!$A$1:$B$32,2,FALSE)*J259,0)</f>
        <v>0</v>
      </c>
      <c r="N259" s="4">
        <f t="shared" si="61"/>
        <v>0</v>
      </c>
      <c r="O259" s="4">
        <f t="shared" si="62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3"/>
        <v>0</v>
      </c>
      <c r="S259" s="4">
        <f t="shared" si="64"/>
        <v>0</v>
      </c>
      <c r="T259" s="4" t="e">
        <f t="shared" si="65"/>
        <v>#DIV/0!</v>
      </c>
      <c r="U259" s="4" t="e">
        <f t="shared" si="58"/>
        <v>#DIV/0!</v>
      </c>
      <c r="W259" s="3">
        <f>IFERROR(VLOOKUP(I259,FuelTypes!$A$2:$G$40,5,FALSE)*M259,0)</f>
        <v>0</v>
      </c>
      <c r="Y259" s="3">
        <f t="shared" ref="Y259:Y301" si="69">X259+W259</f>
        <v>0</v>
      </c>
      <c r="Z259" s="3" t="e">
        <f t="shared" si="66"/>
        <v>#DIV/0!</v>
      </c>
      <c r="AB259" s="3">
        <f t="shared" ref="AB259:AB301" si="70">IFERROR(M259/(M259+K259), 0)</f>
        <v>0</v>
      </c>
      <c r="AC259" s="3">
        <f t="shared" si="67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59"/>
        <v>0</v>
      </c>
      <c r="K260" s="4">
        <f t="shared" si="68"/>
        <v>0</v>
      </c>
      <c r="L260" s="4">
        <f t="shared" si="60"/>
        <v>0</v>
      </c>
      <c r="M260" s="4">
        <f>IFERROR(VLOOKUP(I260,FuelTypes!$A$1:$B$32,2,FALSE)*J260,0)</f>
        <v>0</v>
      </c>
      <c r="N260" s="4">
        <f t="shared" si="61"/>
        <v>0</v>
      </c>
      <c r="O260" s="4">
        <f t="shared" si="62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3"/>
        <v>0</v>
      </c>
      <c r="S260" s="4">
        <f t="shared" si="64"/>
        <v>0</v>
      </c>
      <c r="T260" s="4" t="e">
        <f t="shared" si="65"/>
        <v>#DIV/0!</v>
      </c>
      <c r="U260" s="4" t="e">
        <f t="shared" ref="U260:U301" si="71">M260/T260</f>
        <v>#DIV/0!</v>
      </c>
      <c r="W260" s="3">
        <f>IFERROR(VLOOKUP(I260,FuelTypes!$A$2:$G$40,5,FALSE)*M260,0)</f>
        <v>0</v>
      </c>
      <c r="Y260" s="3">
        <f t="shared" si="69"/>
        <v>0</v>
      </c>
      <c r="Z260" s="3" t="e">
        <f t="shared" si="66"/>
        <v>#DIV/0!</v>
      </c>
      <c r="AB260" s="3">
        <f t="shared" si="70"/>
        <v>0</v>
      </c>
      <c r="AC260" s="3">
        <f t="shared" si="67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59"/>
        <v>0</v>
      </c>
      <c r="K261" s="4">
        <f t="shared" si="68"/>
        <v>0</v>
      </c>
      <c r="L261" s="4">
        <f t="shared" si="60"/>
        <v>0</v>
      </c>
      <c r="M261" s="4">
        <f>IFERROR(VLOOKUP(I261,FuelTypes!$A$1:$B$32,2,FALSE)*J261,0)</f>
        <v>0</v>
      </c>
      <c r="N261" s="4">
        <f t="shared" si="61"/>
        <v>0</v>
      </c>
      <c r="O261" s="4">
        <f t="shared" si="62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3"/>
        <v>0</v>
      </c>
      <c r="S261" s="4">
        <f t="shared" si="64"/>
        <v>0</v>
      </c>
      <c r="T261" s="4" t="e">
        <f t="shared" si="65"/>
        <v>#DIV/0!</v>
      </c>
      <c r="U261" s="4" t="e">
        <f t="shared" si="71"/>
        <v>#DIV/0!</v>
      </c>
      <c r="W261" s="3">
        <f>IFERROR(VLOOKUP(I261,FuelTypes!$A$2:$G$40,5,FALSE)*M261,0)</f>
        <v>0</v>
      </c>
      <c r="Y261" s="3">
        <f t="shared" si="69"/>
        <v>0</v>
      </c>
      <c r="Z261" s="3" t="e">
        <f t="shared" si="66"/>
        <v>#DIV/0!</v>
      </c>
      <c r="AB261" s="3">
        <f t="shared" si="70"/>
        <v>0</v>
      </c>
      <c r="AC261" s="3">
        <f t="shared" si="67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59"/>
        <v>0</v>
      </c>
      <c r="K262" s="4">
        <f t="shared" si="68"/>
        <v>0</v>
      </c>
      <c r="L262" s="4">
        <f t="shared" si="60"/>
        <v>0</v>
      </c>
      <c r="M262" s="4">
        <f>IFERROR(VLOOKUP(I262,FuelTypes!$A$1:$B$32,2,FALSE)*J262,0)</f>
        <v>0</v>
      </c>
      <c r="N262" s="4">
        <f t="shared" si="61"/>
        <v>0</v>
      </c>
      <c r="O262" s="4">
        <f t="shared" si="62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3"/>
        <v>0</v>
      </c>
      <c r="S262" s="4">
        <f t="shared" si="64"/>
        <v>0</v>
      </c>
      <c r="T262" s="4" t="e">
        <f t="shared" si="65"/>
        <v>#DIV/0!</v>
      </c>
      <c r="U262" s="4" t="e">
        <f t="shared" si="71"/>
        <v>#DIV/0!</v>
      </c>
      <c r="W262" s="3">
        <f>IFERROR(VLOOKUP(I262,FuelTypes!$A$2:$G$40,5,FALSE)*M262,0)</f>
        <v>0</v>
      </c>
      <c r="Y262" s="3">
        <f t="shared" si="69"/>
        <v>0</v>
      </c>
      <c r="Z262" s="3" t="e">
        <f t="shared" si="66"/>
        <v>#DIV/0!</v>
      </c>
      <c r="AB262" s="3">
        <f t="shared" si="70"/>
        <v>0</v>
      </c>
      <c r="AC262" s="3">
        <f t="shared" si="67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59"/>
        <v>0</v>
      </c>
      <c r="K263" s="4">
        <f t="shared" si="68"/>
        <v>0</v>
      </c>
      <c r="L263" s="4">
        <f t="shared" si="60"/>
        <v>0</v>
      </c>
      <c r="M263" s="4">
        <f>IFERROR(VLOOKUP(I263,FuelTypes!$A$1:$B$32,2,FALSE)*J263,0)</f>
        <v>0</v>
      </c>
      <c r="N263" s="4">
        <f t="shared" si="61"/>
        <v>0</v>
      </c>
      <c r="O263" s="4">
        <f t="shared" si="62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3"/>
        <v>0</v>
      </c>
      <c r="S263" s="4">
        <f t="shared" si="64"/>
        <v>0</v>
      </c>
      <c r="T263" s="4" t="e">
        <f t="shared" si="65"/>
        <v>#DIV/0!</v>
      </c>
      <c r="U263" s="4" t="e">
        <f t="shared" si="71"/>
        <v>#DIV/0!</v>
      </c>
      <c r="W263" s="3">
        <f>IFERROR(VLOOKUP(I263,FuelTypes!$A$2:$G$40,5,FALSE)*M263,0)</f>
        <v>0</v>
      </c>
      <c r="Y263" s="3">
        <f t="shared" si="69"/>
        <v>0</v>
      </c>
      <c r="Z263" s="3" t="e">
        <f t="shared" si="66"/>
        <v>#DIV/0!</v>
      </c>
      <c r="AB263" s="3">
        <f t="shared" si="70"/>
        <v>0</v>
      </c>
      <c r="AC263" s="3">
        <f t="shared" si="67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59"/>
        <v>0</v>
      </c>
      <c r="K264" s="4">
        <f t="shared" si="68"/>
        <v>0</v>
      </c>
      <c r="L264" s="4">
        <f t="shared" si="60"/>
        <v>0</v>
      </c>
      <c r="M264" s="4">
        <f>IFERROR(VLOOKUP(I264,FuelTypes!$A$1:$B$32,2,FALSE)*J264,0)</f>
        <v>0</v>
      </c>
      <c r="N264" s="4">
        <f t="shared" si="61"/>
        <v>0</v>
      </c>
      <c r="O264" s="4">
        <f t="shared" si="62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3"/>
        <v>0</v>
      </c>
      <c r="S264" s="4">
        <f t="shared" si="64"/>
        <v>0</v>
      </c>
      <c r="T264" s="4" t="e">
        <f t="shared" si="65"/>
        <v>#DIV/0!</v>
      </c>
      <c r="U264" s="4" t="e">
        <f t="shared" si="71"/>
        <v>#DIV/0!</v>
      </c>
      <c r="W264" s="3">
        <f>IFERROR(VLOOKUP(I264,FuelTypes!$A$2:$G$40,5,FALSE)*M264,0)</f>
        <v>0</v>
      </c>
      <c r="Y264" s="3">
        <f t="shared" si="69"/>
        <v>0</v>
      </c>
      <c r="Z264" s="3" t="e">
        <f t="shared" si="66"/>
        <v>#DIV/0!</v>
      </c>
      <c r="AB264" s="3">
        <f t="shared" si="70"/>
        <v>0</v>
      </c>
      <c r="AC264" s="3">
        <f t="shared" si="67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59"/>
        <v>0</v>
      </c>
      <c r="K265" s="4">
        <f t="shared" si="68"/>
        <v>0</v>
      </c>
      <c r="L265" s="4">
        <f t="shared" si="60"/>
        <v>0</v>
      </c>
      <c r="M265" s="4">
        <f>IFERROR(VLOOKUP(I265,FuelTypes!$A$1:$B$32,2,FALSE)*J265,0)</f>
        <v>0</v>
      </c>
      <c r="N265" s="4">
        <f t="shared" si="61"/>
        <v>0</v>
      </c>
      <c r="O265" s="4">
        <f t="shared" si="62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3"/>
        <v>0</v>
      </c>
      <c r="S265" s="4">
        <f t="shared" si="64"/>
        <v>0</v>
      </c>
      <c r="T265" s="4" t="e">
        <f t="shared" si="65"/>
        <v>#DIV/0!</v>
      </c>
      <c r="U265" s="4" t="e">
        <f t="shared" si="71"/>
        <v>#DIV/0!</v>
      </c>
      <c r="W265" s="3">
        <f>IFERROR(VLOOKUP(I265,FuelTypes!$A$2:$G$40,5,FALSE)*M265,0)</f>
        <v>0</v>
      </c>
      <c r="Y265" s="3">
        <f t="shared" si="69"/>
        <v>0</v>
      </c>
      <c r="Z265" s="3" t="e">
        <f t="shared" si="66"/>
        <v>#DIV/0!</v>
      </c>
      <c r="AB265" s="3">
        <f t="shared" si="70"/>
        <v>0</v>
      </c>
      <c r="AC265" s="3">
        <f t="shared" si="67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59"/>
        <v>0</v>
      </c>
      <c r="K266" s="4">
        <f t="shared" si="68"/>
        <v>0</v>
      </c>
      <c r="L266" s="4">
        <f t="shared" si="60"/>
        <v>0</v>
      </c>
      <c r="M266" s="4">
        <f>IFERROR(VLOOKUP(I266,FuelTypes!$A$1:$B$32,2,FALSE)*J266,0)</f>
        <v>0</v>
      </c>
      <c r="N266" s="4">
        <f t="shared" si="61"/>
        <v>0</v>
      </c>
      <c r="O266" s="4">
        <f t="shared" si="62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3"/>
        <v>0</v>
      </c>
      <c r="S266" s="4">
        <f t="shared" si="64"/>
        <v>0</v>
      </c>
      <c r="T266" s="4" t="e">
        <f t="shared" si="65"/>
        <v>#DIV/0!</v>
      </c>
      <c r="U266" s="4" t="e">
        <f t="shared" si="71"/>
        <v>#DIV/0!</v>
      </c>
      <c r="W266" s="3">
        <f>IFERROR(VLOOKUP(I266,FuelTypes!$A$2:$G$40,5,FALSE)*M266,0)</f>
        <v>0</v>
      </c>
      <c r="Y266" s="3">
        <f t="shared" si="69"/>
        <v>0</v>
      </c>
      <c r="Z266" s="3" t="e">
        <f t="shared" si="66"/>
        <v>#DIV/0!</v>
      </c>
      <c r="AB266" s="3">
        <f t="shared" si="70"/>
        <v>0</v>
      </c>
      <c r="AC266" s="3">
        <f t="shared" si="67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59"/>
        <v>0</v>
      </c>
      <c r="K267" s="4">
        <f t="shared" si="68"/>
        <v>0</v>
      </c>
      <c r="L267" s="4">
        <f t="shared" si="60"/>
        <v>0</v>
      </c>
      <c r="M267" s="4">
        <f>IFERROR(VLOOKUP(I267,FuelTypes!$A$1:$B$32,2,FALSE)*J267,0)</f>
        <v>0</v>
      </c>
      <c r="N267" s="4">
        <f t="shared" si="61"/>
        <v>0</v>
      </c>
      <c r="O267" s="4">
        <f t="shared" si="62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3"/>
        <v>0</v>
      </c>
      <c r="S267" s="4">
        <f t="shared" si="64"/>
        <v>0</v>
      </c>
      <c r="T267" s="4" t="e">
        <f t="shared" si="65"/>
        <v>#DIV/0!</v>
      </c>
      <c r="U267" s="4" t="e">
        <f t="shared" si="71"/>
        <v>#DIV/0!</v>
      </c>
      <c r="W267" s="3">
        <f>IFERROR(VLOOKUP(I267,FuelTypes!$A$2:$G$40,5,FALSE)*M267,0)</f>
        <v>0</v>
      </c>
      <c r="Y267" s="3">
        <f t="shared" si="69"/>
        <v>0</v>
      </c>
      <c r="Z267" s="3" t="e">
        <f t="shared" si="66"/>
        <v>#DIV/0!</v>
      </c>
      <c r="AB267" s="3">
        <f t="shared" si="70"/>
        <v>0</v>
      </c>
      <c r="AC267" s="3">
        <f t="shared" si="67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59"/>
        <v>0</v>
      </c>
      <c r="K268" s="4">
        <f t="shared" si="68"/>
        <v>0</v>
      </c>
      <c r="L268" s="4">
        <f t="shared" si="60"/>
        <v>0</v>
      </c>
      <c r="M268" s="4">
        <f>IFERROR(VLOOKUP(I268,FuelTypes!$A$1:$B$32,2,FALSE)*J268,0)</f>
        <v>0</v>
      </c>
      <c r="N268" s="4">
        <f t="shared" si="61"/>
        <v>0</v>
      </c>
      <c r="O268" s="4">
        <f t="shared" si="62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3"/>
        <v>0</v>
      </c>
      <c r="S268" s="4">
        <f t="shared" si="64"/>
        <v>0</v>
      </c>
      <c r="T268" s="4" t="e">
        <f t="shared" si="65"/>
        <v>#DIV/0!</v>
      </c>
      <c r="U268" s="4" t="e">
        <f t="shared" si="71"/>
        <v>#DIV/0!</v>
      </c>
      <c r="W268" s="3">
        <f>IFERROR(VLOOKUP(I268,FuelTypes!$A$2:$G$40,5,FALSE)*M268,0)</f>
        <v>0</v>
      </c>
      <c r="Y268" s="3">
        <f t="shared" si="69"/>
        <v>0</v>
      </c>
      <c r="Z268" s="3" t="e">
        <f t="shared" si="66"/>
        <v>#DIV/0!</v>
      </c>
      <c r="AB268" s="3">
        <f t="shared" si="70"/>
        <v>0</v>
      </c>
      <c r="AC268" s="3">
        <f t="shared" si="67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59"/>
        <v>0</v>
      </c>
      <c r="K269" s="4">
        <f t="shared" si="68"/>
        <v>0</v>
      </c>
      <c r="L269" s="4">
        <f t="shared" si="60"/>
        <v>0</v>
      </c>
      <c r="M269" s="4">
        <f>IFERROR(VLOOKUP(I269,FuelTypes!$A$1:$B$32,2,FALSE)*J269,0)</f>
        <v>0</v>
      </c>
      <c r="N269" s="4">
        <f t="shared" si="61"/>
        <v>0</v>
      </c>
      <c r="O269" s="4">
        <f t="shared" si="62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3"/>
        <v>0</v>
      </c>
      <c r="S269" s="4">
        <f t="shared" si="64"/>
        <v>0</v>
      </c>
      <c r="T269" s="4" t="e">
        <f t="shared" si="65"/>
        <v>#DIV/0!</v>
      </c>
      <c r="U269" s="4" t="e">
        <f t="shared" si="71"/>
        <v>#DIV/0!</v>
      </c>
      <c r="W269" s="3">
        <f>IFERROR(VLOOKUP(I269,FuelTypes!$A$2:$G$40,5,FALSE)*M269,0)</f>
        <v>0</v>
      </c>
      <c r="Y269" s="3">
        <f t="shared" si="69"/>
        <v>0</v>
      </c>
      <c r="Z269" s="3" t="e">
        <f t="shared" si="66"/>
        <v>#DIV/0!</v>
      </c>
      <c r="AB269" s="3">
        <f t="shared" si="70"/>
        <v>0</v>
      </c>
      <c r="AC269" s="3">
        <f t="shared" si="67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59"/>
        <v>0</v>
      </c>
      <c r="K270" s="4">
        <f t="shared" si="68"/>
        <v>0</v>
      </c>
      <c r="L270" s="4">
        <f t="shared" si="60"/>
        <v>0</v>
      </c>
      <c r="M270" s="4">
        <f>IFERROR(VLOOKUP(I270,FuelTypes!$A$1:$B$32,2,FALSE)*J270,0)</f>
        <v>0</v>
      </c>
      <c r="N270" s="4">
        <f t="shared" si="61"/>
        <v>0</v>
      </c>
      <c r="O270" s="4">
        <f t="shared" si="62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3"/>
        <v>0</v>
      </c>
      <c r="S270" s="4">
        <f t="shared" si="64"/>
        <v>0</v>
      </c>
      <c r="T270" s="4" t="e">
        <f t="shared" si="65"/>
        <v>#DIV/0!</v>
      </c>
      <c r="U270" s="4" t="e">
        <f t="shared" si="71"/>
        <v>#DIV/0!</v>
      </c>
      <c r="W270" s="3">
        <f>IFERROR(VLOOKUP(I270,FuelTypes!$A$2:$G$40,5,FALSE)*M270,0)</f>
        <v>0</v>
      </c>
      <c r="Y270" s="3">
        <f t="shared" si="69"/>
        <v>0</v>
      </c>
      <c r="Z270" s="3" t="e">
        <f t="shared" si="66"/>
        <v>#DIV/0!</v>
      </c>
      <c r="AB270" s="3">
        <f t="shared" si="70"/>
        <v>0</v>
      </c>
      <c r="AC270" s="3">
        <f t="shared" si="67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59"/>
        <v>0</v>
      </c>
      <c r="K271" s="4">
        <f t="shared" si="68"/>
        <v>0</v>
      </c>
      <c r="L271" s="4">
        <f t="shared" si="60"/>
        <v>0</v>
      </c>
      <c r="M271" s="4">
        <f>IFERROR(VLOOKUP(I271,FuelTypes!$A$1:$B$32,2,FALSE)*J271,0)</f>
        <v>0</v>
      </c>
      <c r="N271" s="4">
        <f t="shared" si="61"/>
        <v>0</v>
      </c>
      <c r="O271" s="4">
        <f t="shared" si="62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3"/>
        <v>0</v>
      </c>
      <c r="S271" s="4">
        <f t="shared" si="64"/>
        <v>0</v>
      </c>
      <c r="T271" s="4" t="e">
        <f t="shared" si="65"/>
        <v>#DIV/0!</v>
      </c>
      <c r="U271" s="4" t="e">
        <f t="shared" si="71"/>
        <v>#DIV/0!</v>
      </c>
      <c r="W271" s="3">
        <f>IFERROR(VLOOKUP(I271,FuelTypes!$A$2:$G$40,5,FALSE)*M271,0)</f>
        <v>0</v>
      </c>
      <c r="Y271" s="3">
        <f t="shared" si="69"/>
        <v>0</v>
      </c>
      <c r="Z271" s="3" t="e">
        <f t="shared" si="66"/>
        <v>#DIV/0!</v>
      </c>
      <c r="AB271" s="3">
        <f t="shared" si="70"/>
        <v>0</v>
      </c>
      <c r="AC271" s="3">
        <f t="shared" si="67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59"/>
        <v>0</v>
      </c>
      <c r="K272" s="4">
        <f t="shared" si="68"/>
        <v>0</v>
      </c>
      <c r="L272" s="4">
        <f t="shared" si="60"/>
        <v>0</v>
      </c>
      <c r="M272" s="4">
        <f>IFERROR(VLOOKUP(I272,FuelTypes!$A$1:$B$32,2,FALSE)*J272,0)</f>
        <v>0</v>
      </c>
      <c r="N272" s="4">
        <f t="shared" si="61"/>
        <v>0</v>
      </c>
      <c r="O272" s="4">
        <f t="shared" si="62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3"/>
        <v>0</v>
      </c>
      <c r="S272" s="4">
        <f t="shared" si="64"/>
        <v>0</v>
      </c>
      <c r="T272" s="4" t="e">
        <f t="shared" si="65"/>
        <v>#DIV/0!</v>
      </c>
      <c r="U272" s="4" t="e">
        <f t="shared" si="71"/>
        <v>#DIV/0!</v>
      </c>
      <c r="W272" s="3">
        <f>IFERROR(VLOOKUP(I272,FuelTypes!$A$2:$G$40,5,FALSE)*M272,0)</f>
        <v>0</v>
      </c>
      <c r="Y272" s="3">
        <f t="shared" si="69"/>
        <v>0</v>
      </c>
      <c r="Z272" s="3" t="e">
        <f t="shared" si="66"/>
        <v>#DIV/0!</v>
      </c>
      <c r="AB272" s="3">
        <f t="shared" si="70"/>
        <v>0</v>
      </c>
      <c r="AC272" s="3">
        <f t="shared" si="67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59"/>
        <v>0</v>
      </c>
      <c r="K273" s="4">
        <f t="shared" si="68"/>
        <v>0</v>
      </c>
      <c r="L273" s="4">
        <f t="shared" si="60"/>
        <v>0</v>
      </c>
      <c r="M273" s="4">
        <f>IFERROR(VLOOKUP(I273,FuelTypes!$A$1:$B$32,2,FALSE)*J273,0)</f>
        <v>0</v>
      </c>
      <c r="N273" s="4">
        <f t="shared" si="61"/>
        <v>0</v>
      </c>
      <c r="O273" s="4">
        <f t="shared" si="62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3"/>
        <v>0</v>
      </c>
      <c r="S273" s="4">
        <f t="shared" si="64"/>
        <v>0</v>
      </c>
      <c r="T273" s="4" t="e">
        <f t="shared" si="65"/>
        <v>#DIV/0!</v>
      </c>
      <c r="U273" s="4" t="e">
        <f t="shared" si="71"/>
        <v>#DIV/0!</v>
      </c>
      <c r="W273" s="3">
        <f>IFERROR(VLOOKUP(I273,FuelTypes!$A$2:$G$40,5,FALSE)*M273,0)</f>
        <v>0</v>
      </c>
      <c r="Y273" s="3">
        <f t="shared" si="69"/>
        <v>0</v>
      </c>
      <c r="Z273" s="3" t="e">
        <f t="shared" si="66"/>
        <v>#DIV/0!</v>
      </c>
      <c r="AB273" s="3">
        <f t="shared" si="70"/>
        <v>0</v>
      </c>
      <c r="AC273" s="3">
        <f t="shared" si="67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59"/>
        <v>0</v>
      </c>
      <c r="K274" s="4">
        <f t="shared" si="68"/>
        <v>0</v>
      </c>
      <c r="L274" s="4">
        <f t="shared" si="60"/>
        <v>0</v>
      </c>
      <c r="M274" s="4">
        <f>IFERROR(VLOOKUP(I274,FuelTypes!$A$1:$B$32,2,FALSE)*J274,0)</f>
        <v>0</v>
      </c>
      <c r="N274" s="4">
        <f t="shared" si="61"/>
        <v>0</v>
      </c>
      <c r="O274" s="4">
        <f t="shared" si="62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3"/>
        <v>0</v>
      </c>
      <c r="S274" s="4">
        <f t="shared" si="64"/>
        <v>0</v>
      </c>
      <c r="T274" s="4" t="e">
        <f t="shared" si="65"/>
        <v>#DIV/0!</v>
      </c>
      <c r="U274" s="4" t="e">
        <f t="shared" si="71"/>
        <v>#DIV/0!</v>
      </c>
      <c r="W274" s="3">
        <f>IFERROR(VLOOKUP(I274,FuelTypes!$A$2:$G$40,5,FALSE)*M274,0)</f>
        <v>0</v>
      </c>
      <c r="Y274" s="3">
        <f t="shared" si="69"/>
        <v>0</v>
      </c>
      <c r="Z274" s="3" t="e">
        <f t="shared" si="66"/>
        <v>#DIV/0!</v>
      </c>
      <c r="AB274" s="3">
        <f t="shared" si="70"/>
        <v>0</v>
      </c>
      <c r="AC274" s="3">
        <f t="shared" si="67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59"/>
        <v>0</v>
      </c>
      <c r="K275" s="4">
        <f t="shared" si="68"/>
        <v>0</v>
      </c>
      <c r="L275" s="4">
        <f t="shared" si="60"/>
        <v>0</v>
      </c>
      <c r="M275" s="4">
        <f>IFERROR(VLOOKUP(I275,FuelTypes!$A$1:$B$32,2,FALSE)*J275,0)</f>
        <v>0</v>
      </c>
      <c r="N275" s="4">
        <f t="shared" si="61"/>
        <v>0</v>
      </c>
      <c r="O275" s="4">
        <f t="shared" si="62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3"/>
        <v>0</v>
      </c>
      <c r="S275" s="4">
        <f t="shared" si="64"/>
        <v>0</v>
      </c>
      <c r="T275" s="4" t="e">
        <f t="shared" si="65"/>
        <v>#DIV/0!</v>
      </c>
      <c r="U275" s="4" t="e">
        <f t="shared" si="71"/>
        <v>#DIV/0!</v>
      </c>
      <c r="W275" s="3">
        <f>IFERROR(VLOOKUP(I275,FuelTypes!$A$2:$G$40,5,FALSE)*M275,0)</f>
        <v>0</v>
      </c>
      <c r="Y275" s="3">
        <f t="shared" si="69"/>
        <v>0</v>
      </c>
      <c r="Z275" s="3" t="e">
        <f t="shared" si="66"/>
        <v>#DIV/0!</v>
      </c>
      <c r="AB275" s="3">
        <f t="shared" si="70"/>
        <v>0</v>
      </c>
      <c r="AC275" s="3">
        <f t="shared" si="67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59"/>
        <v>0</v>
      </c>
      <c r="K276" s="4">
        <f t="shared" si="68"/>
        <v>0</v>
      </c>
      <c r="L276" s="4">
        <f t="shared" si="60"/>
        <v>0</v>
      </c>
      <c r="M276" s="4">
        <f>IFERROR(VLOOKUP(I276,FuelTypes!$A$1:$B$32,2,FALSE)*J276,0)</f>
        <v>0</v>
      </c>
      <c r="N276" s="4">
        <f t="shared" si="61"/>
        <v>0</v>
      </c>
      <c r="O276" s="4">
        <f t="shared" si="62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3"/>
        <v>0</v>
      </c>
      <c r="S276" s="4">
        <f t="shared" si="64"/>
        <v>0</v>
      </c>
      <c r="T276" s="4" t="e">
        <f t="shared" si="65"/>
        <v>#DIV/0!</v>
      </c>
      <c r="U276" s="4" t="e">
        <f t="shared" si="71"/>
        <v>#DIV/0!</v>
      </c>
      <c r="W276" s="3">
        <f>IFERROR(VLOOKUP(I276,FuelTypes!$A$2:$G$40,5,FALSE)*M276,0)</f>
        <v>0</v>
      </c>
      <c r="Y276" s="3">
        <f t="shared" si="69"/>
        <v>0</v>
      </c>
      <c r="Z276" s="3" t="e">
        <f t="shared" si="66"/>
        <v>#DIV/0!</v>
      </c>
      <c r="AB276" s="3">
        <f t="shared" si="70"/>
        <v>0</v>
      </c>
      <c r="AC276" s="3">
        <f t="shared" si="67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59"/>
        <v>0</v>
      </c>
      <c r="K277" s="4">
        <f t="shared" si="68"/>
        <v>0</v>
      </c>
      <c r="L277" s="4">
        <f t="shared" si="60"/>
        <v>0</v>
      </c>
      <c r="M277" s="4">
        <f>IFERROR(VLOOKUP(I277,FuelTypes!$A$1:$B$32,2,FALSE)*J277,0)</f>
        <v>0</v>
      </c>
      <c r="N277" s="4">
        <f t="shared" si="61"/>
        <v>0</v>
      </c>
      <c r="O277" s="4">
        <f t="shared" si="62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3"/>
        <v>0</v>
      </c>
      <c r="S277" s="4">
        <f t="shared" si="64"/>
        <v>0</v>
      </c>
      <c r="T277" s="4" t="e">
        <f t="shared" si="65"/>
        <v>#DIV/0!</v>
      </c>
      <c r="U277" s="4" t="e">
        <f t="shared" si="71"/>
        <v>#DIV/0!</v>
      </c>
      <c r="W277" s="3">
        <f>IFERROR(VLOOKUP(I277,FuelTypes!$A$2:$G$40,5,FALSE)*M277,0)</f>
        <v>0</v>
      </c>
      <c r="Y277" s="3">
        <f t="shared" si="69"/>
        <v>0</v>
      </c>
      <c r="Z277" s="3" t="e">
        <f t="shared" si="66"/>
        <v>#DIV/0!</v>
      </c>
      <c r="AB277" s="3">
        <f t="shared" si="70"/>
        <v>0</v>
      </c>
      <c r="AC277" s="3">
        <f t="shared" si="67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59"/>
        <v>0</v>
      </c>
      <c r="K278" s="4">
        <f t="shared" si="68"/>
        <v>0</v>
      </c>
      <c r="L278" s="4">
        <f t="shared" si="60"/>
        <v>0</v>
      </c>
      <c r="M278" s="4">
        <f>IFERROR(VLOOKUP(I278,FuelTypes!$A$1:$B$32,2,FALSE)*J278,0)</f>
        <v>0</v>
      </c>
      <c r="N278" s="4">
        <f t="shared" si="61"/>
        <v>0</v>
      </c>
      <c r="O278" s="4">
        <f t="shared" si="62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3"/>
        <v>0</v>
      </c>
      <c r="S278" s="4">
        <f t="shared" si="64"/>
        <v>0</v>
      </c>
      <c r="T278" s="4" t="e">
        <f t="shared" si="65"/>
        <v>#DIV/0!</v>
      </c>
      <c r="U278" s="4" t="e">
        <f t="shared" si="71"/>
        <v>#DIV/0!</v>
      </c>
      <c r="W278" s="3">
        <f>IFERROR(VLOOKUP(I278,FuelTypes!$A$2:$G$40,5,FALSE)*M278,0)</f>
        <v>0</v>
      </c>
      <c r="Y278" s="3">
        <f t="shared" si="69"/>
        <v>0</v>
      </c>
      <c r="Z278" s="3" t="e">
        <f t="shared" si="66"/>
        <v>#DIV/0!</v>
      </c>
      <c r="AB278" s="3">
        <f t="shared" si="70"/>
        <v>0</v>
      </c>
      <c r="AC278" s="3">
        <f t="shared" si="67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2">C279 - (D279*C279)</f>
        <v>0</v>
      </c>
      <c r="K279" s="4">
        <f t="shared" si="68"/>
        <v>0</v>
      </c>
      <c r="L279" s="4">
        <f t="shared" ref="L279:L301" si="73">K279+B279</f>
        <v>0</v>
      </c>
      <c r="M279" s="4">
        <f>IFERROR(VLOOKUP(I279,FuelTypes!$A$1:$B$32,2,FALSE)*J279,0)</f>
        <v>0</v>
      </c>
      <c r="N279" s="4">
        <f t="shared" ref="N279:N301" si="74">L279+M279</f>
        <v>0</v>
      </c>
      <c r="O279" s="4">
        <f t="shared" ref="O279:O301" si="75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3"/>
        <v>0</v>
      </c>
      <c r="S279" s="4">
        <f t="shared" si="64"/>
        <v>0</v>
      </c>
      <c r="T279" s="4" t="e">
        <f t="shared" si="65"/>
        <v>#DIV/0!</v>
      </c>
      <c r="U279" s="4" t="e">
        <f t="shared" si="71"/>
        <v>#DIV/0!</v>
      </c>
      <c r="W279" s="3">
        <f>IFERROR(VLOOKUP(I279,FuelTypes!$A$2:$G$40,5,FALSE)*M279,0)</f>
        <v>0</v>
      </c>
      <c r="Y279" s="3">
        <f t="shared" si="69"/>
        <v>0</v>
      </c>
      <c r="Z279" s="3" t="e">
        <f t="shared" si="66"/>
        <v>#DIV/0!</v>
      </c>
      <c r="AB279" s="3">
        <f t="shared" si="70"/>
        <v>0</v>
      </c>
      <c r="AC279" s="3">
        <f t="shared" si="67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2"/>
        <v>0</v>
      </c>
      <c r="K280" s="4">
        <f t="shared" si="68"/>
        <v>0</v>
      </c>
      <c r="L280" s="4">
        <f t="shared" si="73"/>
        <v>0</v>
      </c>
      <c r="M280" s="4">
        <f>IFERROR(VLOOKUP(I280,FuelTypes!$A$1:$B$32,2,FALSE)*J280,0)</f>
        <v>0</v>
      </c>
      <c r="N280" s="4">
        <f t="shared" si="74"/>
        <v>0</v>
      </c>
      <c r="O280" s="4">
        <f t="shared" si="75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3"/>
        <v>0</v>
      </c>
      <c r="S280" s="4">
        <f t="shared" si="64"/>
        <v>0</v>
      </c>
      <c r="T280" s="4" t="e">
        <f t="shared" si="65"/>
        <v>#DIV/0!</v>
      </c>
      <c r="U280" s="4" t="e">
        <f t="shared" si="71"/>
        <v>#DIV/0!</v>
      </c>
      <c r="W280" s="3">
        <f>IFERROR(VLOOKUP(I280,FuelTypes!$A$2:$G$40,5,FALSE)*M280,0)</f>
        <v>0</v>
      </c>
      <c r="Y280" s="3">
        <f t="shared" si="69"/>
        <v>0</v>
      </c>
      <c r="Z280" s="3" t="e">
        <f t="shared" si="66"/>
        <v>#DIV/0!</v>
      </c>
      <c r="AB280" s="3">
        <f t="shared" si="70"/>
        <v>0</v>
      </c>
      <c r="AC280" s="3">
        <f t="shared" si="67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2"/>
        <v>0</v>
      </c>
      <c r="K281" s="4">
        <f t="shared" si="68"/>
        <v>0</v>
      </c>
      <c r="L281" s="4">
        <f t="shared" si="73"/>
        <v>0</v>
      </c>
      <c r="M281" s="4">
        <f>IFERROR(VLOOKUP(I281,FuelTypes!$A$1:$B$32,2,FALSE)*J281,0)</f>
        <v>0</v>
      </c>
      <c r="N281" s="4">
        <f t="shared" si="74"/>
        <v>0</v>
      </c>
      <c r="O281" s="4">
        <f t="shared" si="75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3"/>
        <v>0</v>
      </c>
      <c r="S281" s="4">
        <f t="shared" si="64"/>
        <v>0</v>
      </c>
      <c r="T281" s="4" t="e">
        <f t="shared" si="65"/>
        <v>#DIV/0!</v>
      </c>
      <c r="U281" s="4" t="e">
        <f t="shared" si="71"/>
        <v>#DIV/0!</v>
      </c>
      <c r="W281" s="3">
        <f>IFERROR(VLOOKUP(I281,FuelTypes!$A$2:$G$40,5,FALSE)*M281,0)</f>
        <v>0</v>
      </c>
      <c r="Y281" s="3">
        <f t="shared" si="69"/>
        <v>0</v>
      </c>
      <c r="Z281" s="3" t="e">
        <f t="shared" si="66"/>
        <v>#DIV/0!</v>
      </c>
      <c r="AB281" s="3">
        <f t="shared" si="70"/>
        <v>0</v>
      </c>
      <c r="AC281" s="3">
        <f t="shared" si="67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2"/>
        <v>0</v>
      </c>
      <c r="K282" s="4">
        <f t="shared" si="68"/>
        <v>0</v>
      </c>
      <c r="L282" s="4">
        <f t="shared" si="73"/>
        <v>0</v>
      </c>
      <c r="M282" s="4">
        <f>IFERROR(VLOOKUP(I282,FuelTypes!$A$1:$B$32,2,FALSE)*J282,0)</f>
        <v>0</v>
      </c>
      <c r="N282" s="4">
        <f t="shared" si="74"/>
        <v>0</v>
      </c>
      <c r="O282" s="4">
        <f t="shared" si="75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3"/>
        <v>0</v>
      </c>
      <c r="S282" s="4">
        <f t="shared" si="64"/>
        <v>0</v>
      </c>
      <c r="T282" s="4" t="e">
        <f t="shared" si="65"/>
        <v>#DIV/0!</v>
      </c>
      <c r="U282" s="4" t="e">
        <f t="shared" si="71"/>
        <v>#DIV/0!</v>
      </c>
      <c r="W282" s="3">
        <f>IFERROR(VLOOKUP(I282,FuelTypes!$A$2:$G$40,5,FALSE)*M282,0)</f>
        <v>0</v>
      </c>
      <c r="Y282" s="3">
        <f t="shared" si="69"/>
        <v>0</v>
      </c>
      <c r="Z282" s="3" t="e">
        <f t="shared" si="66"/>
        <v>#DIV/0!</v>
      </c>
      <c r="AB282" s="3">
        <f t="shared" si="70"/>
        <v>0</v>
      </c>
      <c r="AC282" s="3">
        <f t="shared" si="67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2"/>
        <v>0</v>
      </c>
      <c r="K283" s="4">
        <f t="shared" si="68"/>
        <v>0</v>
      </c>
      <c r="L283" s="4">
        <f t="shared" si="73"/>
        <v>0</v>
      </c>
      <c r="M283" s="4">
        <f>IFERROR(VLOOKUP(I283,FuelTypes!$A$1:$B$32,2,FALSE)*J283,0)</f>
        <v>0</v>
      </c>
      <c r="N283" s="4">
        <f t="shared" si="74"/>
        <v>0</v>
      </c>
      <c r="O283" s="4">
        <f t="shared" si="75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3"/>
        <v>0</v>
      </c>
      <c r="S283" s="4">
        <f t="shared" si="64"/>
        <v>0</v>
      </c>
      <c r="T283" s="4" t="e">
        <f t="shared" si="65"/>
        <v>#DIV/0!</v>
      </c>
      <c r="U283" s="4" t="e">
        <f t="shared" si="71"/>
        <v>#DIV/0!</v>
      </c>
      <c r="W283" s="3">
        <f>IFERROR(VLOOKUP(I283,FuelTypes!$A$2:$G$40,5,FALSE)*M283,0)</f>
        <v>0</v>
      </c>
      <c r="Y283" s="3">
        <f t="shared" si="69"/>
        <v>0</v>
      </c>
      <c r="Z283" s="3" t="e">
        <f t="shared" si="66"/>
        <v>#DIV/0!</v>
      </c>
      <c r="AB283" s="3">
        <f t="shared" si="70"/>
        <v>0</v>
      </c>
      <c r="AC283" s="3">
        <f t="shared" si="67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2"/>
        <v>0</v>
      </c>
      <c r="K284" s="4">
        <f t="shared" si="68"/>
        <v>0</v>
      </c>
      <c r="L284" s="4">
        <f t="shared" si="73"/>
        <v>0</v>
      </c>
      <c r="M284" s="4">
        <f>IFERROR(VLOOKUP(I284,FuelTypes!$A$1:$B$32,2,FALSE)*J284,0)</f>
        <v>0</v>
      </c>
      <c r="N284" s="4">
        <f t="shared" si="74"/>
        <v>0</v>
      </c>
      <c r="O284" s="4">
        <f t="shared" si="75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3"/>
        <v>0</v>
      </c>
      <c r="S284" s="4">
        <f t="shared" si="64"/>
        <v>0</v>
      </c>
      <c r="T284" s="4" t="e">
        <f t="shared" si="65"/>
        <v>#DIV/0!</v>
      </c>
      <c r="U284" s="4" t="e">
        <f t="shared" si="71"/>
        <v>#DIV/0!</v>
      </c>
      <c r="W284" s="3">
        <f>IFERROR(VLOOKUP(I284,FuelTypes!$A$2:$G$40,5,FALSE)*M284,0)</f>
        <v>0</v>
      </c>
      <c r="Y284" s="3">
        <f t="shared" si="69"/>
        <v>0</v>
      </c>
      <c r="Z284" s="3" t="e">
        <f t="shared" si="66"/>
        <v>#DIV/0!</v>
      </c>
      <c r="AB284" s="3">
        <f t="shared" si="70"/>
        <v>0</v>
      </c>
      <c r="AC284" s="3">
        <f t="shared" si="67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2"/>
        <v>0</v>
      </c>
      <c r="K285" s="4">
        <f t="shared" si="68"/>
        <v>0</v>
      </c>
      <c r="L285" s="4">
        <f t="shared" si="73"/>
        <v>0</v>
      </c>
      <c r="M285" s="4">
        <f>IFERROR(VLOOKUP(I285,FuelTypes!$A$1:$B$32,2,FALSE)*J285,0)</f>
        <v>0</v>
      </c>
      <c r="N285" s="4">
        <f t="shared" si="74"/>
        <v>0</v>
      </c>
      <c r="O285" s="4">
        <f t="shared" si="75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3"/>
        <v>0</v>
      </c>
      <c r="S285" s="4">
        <f t="shared" si="64"/>
        <v>0</v>
      </c>
      <c r="T285" s="4" t="e">
        <f t="shared" si="65"/>
        <v>#DIV/0!</v>
      </c>
      <c r="U285" s="4" t="e">
        <f t="shared" si="71"/>
        <v>#DIV/0!</v>
      </c>
      <c r="W285" s="3">
        <f>IFERROR(VLOOKUP(I285,FuelTypes!$A$2:$G$40,5,FALSE)*M285,0)</f>
        <v>0</v>
      </c>
      <c r="Y285" s="3">
        <f t="shared" si="69"/>
        <v>0</v>
      </c>
      <c r="Z285" s="3" t="e">
        <f t="shared" si="66"/>
        <v>#DIV/0!</v>
      </c>
      <c r="AB285" s="3">
        <f t="shared" si="70"/>
        <v>0</v>
      </c>
      <c r="AC285" s="3">
        <f t="shared" si="67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2"/>
        <v>0</v>
      </c>
      <c r="K286" s="4">
        <f t="shared" si="68"/>
        <v>0</v>
      </c>
      <c r="L286" s="4">
        <f t="shared" si="73"/>
        <v>0</v>
      </c>
      <c r="M286" s="4">
        <f>IFERROR(VLOOKUP(I286,FuelTypes!$A$1:$B$32,2,FALSE)*J286,0)</f>
        <v>0</v>
      </c>
      <c r="N286" s="4">
        <f t="shared" si="74"/>
        <v>0</v>
      </c>
      <c r="O286" s="4">
        <f t="shared" si="75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3"/>
        <v>0</v>
      </c>
      <c r="S286" s="4">
        <f t="shared" si="64"/>
        <v>0</v>
      </c>
      <c r="T286" s="4" t="e">
        <f t="shared" si="65"/>
        <v>#DIV/0!</v>
      </c>
      <c r="U286" s="4" t="e">
        <f t="shared" si="71"/>
        <v>#DIV/0!</v>
      </c>
      <c r="W286" s="3">
        <f>IFERROR(VLOOKUP(I286,FuelTypes!$A$2:$G$40,5,FALSE)*M286,0)</f>
        <v>0</v>
      </c>
      <c r="Y286" s="3">
        <f t="shared" si="69"/>
        <v>0</v>
      </c>
      <c r="Z286" s="3" t="e">
        <f t="shared" si="66"/>
        <v>#DIV/0!</v>
      </c>
      <c r="AB286" s="3">
        <f t="shared" si="70"/>
        <v>0</v>
      </c>
      <c r="AC286" s="3">
        <f t="shared" si="67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2"/>
        <v>0</v>
      </c>
      <c r="K287" s="4">
        <f t="shared" si="68"/>
        <v>0</v>
      </c>
      <c r="L287" s="4">
        <f t="shared" si="73"/>
        <v>0</v>
      </c>
      <c r="M287" s="4">
        <f>IFERROR(VLOOKUP(I287,FuelTypes!$A$1:$B$32,2,FALSE)*J287,0)</f>
        <v>0</v>
      </c>
      <c r="N287" s="4">
        <f t="shared" si="74"/>
        <v>0</v>
      </c>
      <c r="O287" s="4">
        <f t="shared" si="75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3"/>
        <v>0</v>
      </c>
      <c r="S287" s="4">
        <f t="shared" si="64"/>
        <v>0</v>
      </c>
      <c r="T287" s="4" t="e">
        <f t="shared" si="65"/>
        <v>#DIV/0!</v>
      </c>
      <c r="U287" s="4" t="e">
        <f t="shared" si="71"/>
        <v>#DIV/0!</v>
      </c>
      <c r="W287" s="3">
        <f>IFERROR(VLOOKUP(I287,FuelTypes!$A$2:$G$40,5,FALSE)*M287,0)</f>
        <v>0</v>
      </c>
      <c r="Y287" s="3">
        <f t="shared" si="69"/>
        <v>0</v>
      </c>
      <c r="Z287" s="3" t="e">
        <f t="shared" si="66"/>
        <v>#DIV/0!</v>
      </c>
      <c r="AB287" s="3">
        <f t="shared" si="70"/>
        <v>0</v>
      </c>
      <c r="AC287" s="3">
        <f t="shared" si="67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2"/>
        <v>0</v>
      </c>
      <c r="K288" s="4">
        <f t="shared" si="68"/>
        <v>0</v>
      </c>
      <c r="L288" s="4">
        <f t="shared" si="73"/>
        <v>0</v>
      </c>
      <c r="M288" s="4">
        <f>IFERROR(VLOOKUP(I288,FuelTypes!$A$1:$B$32,2,FALSE)*J288,0)</f>
        <v>0</v>
      </c>
      <c r="N288" s="4">
        <f t="shared" si="74"/>
        <v>0</v>
      </c>
      <c r="O288" s="4">
        <f t="shared" si="75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3"/>
        <v>0</v>
      </c>
      <c r="S288" s="4">
        <f t="shared" si="64"/>
        <v>0</v>
      </c>
      <c r="T288" s="4" t="e">
        <f t="shared" si="65"/>
        <v>#DIV/0!</v>
      </c>
      <c r="U288" s="4" t="e">
        <f t="shared" si="71"/>
        <v>#DIV/0!</v>
      </c>
      <c r="W288" s="3">
        <f>IFERROR(VLOOKUP(I288,FuelTypes!$A$2:$G$40,5,FALSE)*M288,0)</f>
        <v>0</v>
      </c>
      <c r="Y288" s="3">
        <f t="shared" si="69"/>
        <v>0</v>
      </c>
      <c r="Z288" s="3" t="e">
        <f t="shared" si="66"/>
        <v>#DIV/0!</v>
      </c>
      <c r="AB288" s="3">
        <f t="shared" si="70"/>
        <v>0</v>
      </c>
      <c r="AC288" s="3">
        <f t="shared" si="67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2"/>
        <v>0</v>
      </c>
      <c r="K289" s="4">
        <f t="shared" si="68"/>
        <v>0</v>
      </c>
      <c r="L289" s="4">
        <f t="shared" si="73"/>
        <v>0</v>
      </c>
      <c r="M289" s="4">
        <f>IFERROR(VLOOKUP(I289,FuelTypes!$A$1:$B$32,2,FALSE)*J289,0)</f>
        <v>0</v>
      </c>
      <c r="N289" s="4">
        <f t="shared" si="74"/>
        <v>0</v>
      </c>
      <c r="O289" s="4">
        <f t="shared" si="75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3"/>
        <v>0</v>
      </c>
      <c r="S289" s="4">
        <f t="shared" si="64"/>
        <v>0</v>
      </c>
      <c r="T289" s="4" t="e">
        <f t="shared" si="65"/>
        <v>#DIV/0!</v>
      </c>
      <c r="U289" s="4" t="e">
        <f t="shared" si="71"/>
        <v>#DIV/0!</v>
      </c>
      <c r="W289" s="3">
        <f>IFERROR(VLOOKUP(I289,FuelTypes!$A$2:$G$40,5,FALSE)*M289,0)</f>
        <v>0</v>
      </c>
      <c r="Y289" s="3">
        <f t="shared" si="69"/>
        <v>0</v>
      </c>
      <c r="Z289" s="3" t="e">
        <f t="shared" si="66"/>
        <v>#DIV/0!</v>
      </c>
      <c r="AB289" s="3">
        <f t="shared" si="70"/>
        <v>0</v>
      </c>
      <c r="AC289" s="3">
        <f t="shared" si="67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2"/>
        <v>0</v>
      </c>
      <c r="K290" s="4">
        <f t="shared" si="68"/>
        <v>0</v>
      </c>
      <c r="L290" s="4">
        <f t="shared" si="73"/>
        <v>0</v>
      </c>
      <c r="M290" s="4">
        <f>IFERROR(VLOOKUP(I290,FuelTypes!$A$1:$B$32,2,FALSE)*J290,0)</f>
        <v>0</v>
      </c>
      <c r="N290" s="4">
        <f t="shared" si="74"/>
        <v>0</v>
      </c>
      <c r="O290" s="4">
        <f t="shared" si="75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3"/>
        <v>0</v>
      </c>
      <c r="S290" s="4">
        <f t="shared" si="64"/>
        <v>0</v>
      </c>
      <c r="T290" s="4" t="e">
        <f t="shared" si="65"/>
        <v>#DIV/0!</v>
      </c>
      <c r="U290" s="4" t="e">
        <f t="shared" si="71"/>
        <v>#DIV/0!</v>
      </c>
      <c r="W290" s="3">
        <f>IFERROR(VLOOKUP(I290,FuelTypes!$A$2:$G$40,5,FALSE)*M290,0)</f>
        <v>0</v>
      </c>
      <c r="Y290" s="3">
        <f t="shared" si="69"/>
        <v>0</v>
      </c>
      <c r="Z290" s="3" t="e">
        <f t="shared" si="66"/>
        <v>#DIV/0!</v>
      </c>
      <c r="AB290" s="3">
        <f t="shared" si="70"/>
        <v>0</v>
      </c>
      <c r="AC290" s="3">
        <f t="shared" si="67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2"/>
        <v>0</v>
      </c>
      <c r="K291" s="4">
        <f t="shared" si="68"/>
        <v>0</v>
      </c>
      <c r="L291" s="4">
        <f t="shared" si="73"/>
        <v>0</v>
      </c>
      <c r="M291" s="4">
        <f>IFERROR(VLOOKUP(I291,FuelTypes!$A$1:$B$32,2,FALSE)*J291,0)</f>
        <v>0</v>
      </c>
      <c r="N291" s="4">
        <f t="shared" si="74"/>
        <v>0</v>
      </c>
      <c r="O291" s="4">
        <f t="shared" si="75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3"/>
        <v>0</v>
      </c>
      <c r="S291" s="4">
        <f t="shared" si="64"/>
        <v>0</v>
      </c>
      <c r="T291" s="4" t="e">
        <f t="shared" si="65"/>
        <v>#DIV/0!</v>
      </c>
      <c r="U291" s="4" t="e">
        <f t="shared" si="71"/>
        <v>#DIV/0!</v>
      </c>
      <c r="W291" s="3">
        <f>IFERROR(VLOOKUP(I291,FuelTypes!$A$2:$G$40,5,FALSE)*M291,0)</f>
        <v>0</v>
      </c>
      <c r="Y291" s="3">
        <f t="shared" si="69"/>
        <v>0</v>
      </c>
      <c r="Z291" s="3" t="e">
        <f t="shared" si="66"/>
        <v>#DIV/0!</v>
      </c>
      <c r="AB291" s="3">
        <f t="shared" si="70"/>
        <v>0</v>
      </c>
      <c r="AC291" s="3">
        <f t="shared" si="67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2"/>
        <v>0</v>
      </c>
      <c r="K292" s="4">
        <f t="shared" si="68"/>
        <v>0</v>
      </c>
      <c r="L292" s="4">
        <f t="shared" si="73"/>
        <v>0</v>
      </c>
      <c r="M292" s="4">
        <f>IFERROR(VLOOKUP(I292,FuelTypes!$A$1:$B$32,2,FALSE)*J292,0)</f>
        <v>0</v>
      </c>
      <c r="N292" s="4">
        <f t="shared" si="74"/>
        <v>0</v>
      </c>
      <c r="O292" s="4">
        <f t="shared" si="75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3"/>
        <v>0</v>
      </c>
      <c r="S292" s="4">
        <f t="shared" si="64"/>
        <v>0</v>
      </c>
      <c r="T292" s="4" t="e">
        <f t="shared" si="65"/>
        <v>#DIV/0!</v>
      </c>
      <c r="U292" s="4" t="e">
        <f t="shared" si="71"/>
        <v>#DIV/0!</v>
      </c>
      <c r="W292" s="3">
        <f>IFERROR(VLOOKUP(I292,FuelTypes!$A$2:$G$40,5,FALSE)*M292,0)</f>
        <v>0</v>
      </c>
      <c r="Y292" s="3">
        <f t="shared" si="69"/>
        <v>0</v>
      </c>
      <c r="Z292" s="3" t="e">
        <f t="shared" si="66"/>
        <v>#DIV/0!</v>
      </c>
      <c r="AB292" s="3">
        <f t="shared" si="70"/>
        <v>0</v>
      </c>
      <c r="AC292" s="3">
        <f t="shared" si="67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2"/>
        <v>0</v>
      </c>
      <c r="K293" s="4">
        <f t="shared" si="68"/>
        <v>0</v>
      </c>
      <c r="L293" s="4">
        <f t="shared" si="73"/>
        <v>0</v>
      </c>
      <c r="M293" s="4">
        <f>IFERROR(VLOOKUP(I293,FuelTypes!$A$1:$B$32,2,FALSE)*J293,0)</f>
        <v>0</v>
      </c>
      <c r="N293" s="4">
        <f t="shared" si="74"/>
        <v>0</v>
      </c>
      <c r="O293" s="4">
        <f t="shared" si="75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3"/>
        <v>0</v>
      </c>
      <c r="S293" s="4">
        <f t="shared" si="64"/>
        <v>0</v>
      </c>
      <c r="T293" s="4" t="e">
        <f t="shared" si="65"/>
        <v>#DIV/0!</v>
      </c>
      <c r="U293" s="4" t="e">
        <f t="shared" si="71"/>
        <v>#DIV/0!</v>
      </c>
      <c r="W293" s="3">
        <f>IFERROR(VLOOKUP(I293,FuelTypes!$A$2:$G$40,5,FALSE)*M293,0)</f>
        <v>0</v>
      </c>
      <c r="Y293" s="3">
        <f t="shared" si="69"/>
        <v>0</v>
      </c>
      <c r="Z293" s="3" t="e">
        <f t="shared" si="66"/>
        <v>#DIV/0!</v>
      </c>
      <c r="AB293" s="3">
        <f t="shared" si="70"/>
        <v>0</v>
      </c>
      <c r="AC293" s="3">
        <f t="shared" si="67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2"/>
        <v>0</v>
      </c>
      <c r="K294" s="4">
        <f t="shared" si="68"/>
        <v>0</v>
      </c>
      <c r="L294" s="4">
        <f t="shared" si="73"/>
        <v>0</v>
      </c>
      <c r="M294" s="4">
        <f>IFERROR(VLOOKUP(I294,FuelTypes!$A$1:$B$32,2,FALSE)*J294,0)</f>
        <v>0</v>
      </c>
      <c r="N294" s="4">
        <f t="shared" si="74"/>
        <v>0</v>
      </c>
      <c r="O294" s="4">
        <f t="shared" si="75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3"/>
        <v>0</v>
      </c>
      <c r="S294" s="4">
        <f t="shared" si="64"/>
        <v>0</v>
      </c>
      <c r="T294" s="4" t="e">
        <f t="shared" si="65"/>
        <v>#DIV/0!</v>
      </c>
      <c r="U294" s="4" t="e">
        <f t="shared" si="71"/>
        <v>#DIV/0!</v>
      </c>
      <c r="W294" s="3">
        <f>IFERROR(VLOOKUP(I294,FuelTypes!$A$2:$G$40,5,FALSE)*M294,0)</f>
        <v>0</v>
      </c>
      <c r="Y294" s="3">
        <f t="shared" si="69"/>
        <v>0</v>
      </c>
      <c r="Z294" s="3" t="e">
        <f t="shared" si="66"/>
        <v>#DIV/0!</v>
      </c>
      <c r="AB294" s="3">
        <f t="shared" si="70"/>
        <v>0</v>
      </c>
      <c r="AC294" s="3">
        <f t="shared" si="67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2"/>
        <v>0</v>
      </c>
      <c r="K295" s="4">
        <f t="shared" si="68"/>
        <v>0</v>
      </c>
      <c r="L295" s="4">
        <f t="shared" si="73"/>
        <v>0</v>
      </c>
      <c r="M295" s="4">
        <f>IFERROR(VLOOKUP(I295,FuelTypes!$A$1:$B$32,2,FALSE)*J295,0)</f>
        <v>0</v>
      </c>
      <c r="N295" s="4">
        <f t="shared" si="74"/>
        <v>0</v>
      </c>
      <c r="O295" s="4">
        <f t="shared" si="75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3"/>
        <v>0</v>
      </c>
      <c r="S295" s="4">
        <f t="shared" si="64"/>
        <v>0</v>
      </c>
      <c r="T295" s="4" t="e">
        <f t="shared" si="65"/>
        <v>#DIV/0!</v>
      </c>
      <c r="U295" s="4" t="e">
        <f t="shared" si="71"/>
        <v>#DIV/0!</v>
      </c>
      <c r="W295" s="3">
        <f>IFERROR(VLOOKUP(I295,FuelTypes!$A$2:$G$40,5,FALSE)*M295,0)</f>
        <v>0</v>
      </c>
      <c r="Y295" s="3">
        <f t="shared" si="69"/>
        <v>0</v>
      </c>
      <c r="Z295" s="3" t="e">
        <f t="shared" si="66"/>
        <v>#DIV/0!</v>
      </c>
      <c r="AB295" s="3">
        <f t="shared" si="70"/>
        <v>0</v>
      </c>
      <c r="AC295" s="3">
        <f t="shared" si="67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2"/>
        <v>0</v>
      </c>
      <c r="K296" s="4">
        <f t="shared" si="68"/>
        <v>0</v>
      </c>
      <c r="L296" s="4">
        <f t="shared" si="73"/>
        <v>0</v>
      </c>
      <c r="M296" s="4">
        <f>IFERROR(VLOOKUP(I296,FuelTypes!$A$1:$B$32,2,FALSE)*J296,0)</f>
        <v>0</v>
      </c>
      <c r="N296" s="4">
        <f t="shared" si="74"/>
        <v>0</v>
      </c>
      <c r="O296" s="4">
        <f t="shared" si="75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3"/>
        <v>0</v>
      </c>
      <c r="S296" s="4">
        <f t="shared" si="64"/>
        <v>0</v>
      </c>
      <c r="T296" s="4" t="e">
        <f t="shared" si="65"/>
        <v>#DIV/0!</v>
      </c>
      <c r="U296" s="4" t="e">
        <f t="shared" si="71"/>
        <v>#DIV/0!</v>
      </c>
      <c r="W296" s="3">
        <f>IFERROR(VLOOKUP(I296,FuelTypes!$A$2:$G$40,5,FALSE)*M296,0)</f>
        <v>0</v>
      </c>
      <c r="Y296" s="3">
        <f t="shared" si="69"/>
        <v>0</v>
      </c>
      <c r="Z296" s="3" t="e">
        <f t="shared" si="66"/>
        <v>#DIV/0!</v>
      </c>
      <c r="AB296" s="3">
        <f t="shared" si="70"/>
        <v>0</v>
      </c>
      <c r="AC296" s="3">
        <f t="shared" si="67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2"/>
        <v>0</v>
      </c>
      <c r="K297" s="4">
        <f t="shared" si="68"/>
        <v>0</v>
      </c>
      <c r="L297" s="4">
        <f t="shared" si="73"/>
        <v>0</v>
      </c>
      <c r="M297" s="4">
        <f>IFERROR(VLOOKUP(I297,FuelTypes!$A$1:$B$32,2,FALSE)*J297,0)</f>
        <v>0</v>
      </c>
      <c r="N297" s="4">
        <f t="shared" si="74"/>
        <v>0</v>
      </c>
      <c r="O297" s="4">
        <f t="shared" si="75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3"/>
        <v>0</v>
      </c>
      <c r="S297" s="4">
        <f t="shared" si="64"/>
        <v>0</v>
      </c>
      <c r="T297" s="4" t="e">
        <f t="shared" si="65"/>
        <v>#DIV/0!</v>
      </c>
      <c r="U297" s="4" t="e">
        <f t="shared" si="71"/>
        <v>#DIV/0!</v>
      </c>
      <c r="W297" s="3">
        <f>IFERROR(VLOOKUP(I297,FuelTypes!$A$2:$G$40,5,FALSE)*M297,0)</f>
        <v>0</v>
      </c>
      <c r="Y297" s="3">
        <f t="shared" si="69"/>
        <v>0</v>
      </c>
      <c r="Z297" s="3" t="e">
        <f t="shared" si="66"/>
        <v>#DIV/0!</v>
      </c>
      <c r="AB297" s="3">
        <f t="shared" si="70"/>
        <v>0</v>
      </c>
      <c r="AC297" s="3">
        <f t="shared" si="67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2"/>
        <v>0</v>
      </c>
      <c r="K298" s="4">
        <f t="shared" si="68"/>
        <v>0</v>
      </c>
      <c r="L298" s="4">
        <f t="shared" si="73"/>
        <v>0</v>
      </c>
      <c r="M298" s="4">
        <f>IFERROR(VLOOKUP(I298,FuelTypes!$A$1:$B$32,2,FALSE)*J298,0)</f>
        <v>0</v>
      </c>
      <c r="N298" s="4">
        <f t="shared" si="74"/>
        <v>0</v>
      </c>
      <c r="O298" s="4">
        <f t="shared" si="75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3"/>
        <v>0</v>
      </c>
      <c r="S298" s="4">
        <f t="shared" si="64"/>
        <v>0</v>
      </c>
      <c r="T298" s="4" t="e">
        <f t="shared" si="65"/>
        <v>#DIV/0!</v>
      </c>
      <c r="U298" s="4" t="e">
        <f t="shared" si="71"/>
        <v>#DIV/0!</v>
      </c>
      <c r="W298" s="3">
        <f>IFERROR(VLOOKUP(I298,FuelTypes!$A$2:$G$40,5,FALSE)*M298,0)</f>
        <v>0</v>
      </c>
      <c r="Y298" s="3">
        <f t="shared" si="69"/>
        <v>0</v>
      </c>
      <c r="Z298" s="3" t="e">
        <f t="shared" si="66"/>
        <v>#DIV/0!</v>
      </c>
      <c r="AB298" s="3">
        <f t="shared" si="70"/>
        <v>0</v>
      </c>
      <c r="AC298" s="3">
        <f t="shared" si="67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2"/>
        <v>0</v>
      </c>
      <c r="K299" s="4">
        <f t="shared" si="68"/>
        <v>0</v>
      </c>
      <c r="L299" s="4">
        <f t="shared" si="73"/>
        <v>0</v>
      </c>
      <c r="M299" s="4">
        <f>IFERROR(VLOOKUP(I299,FuelTypes!$A$1:$B$32,2,FALSE)*J299,0)</f>
        <v>0</v>
      </c>
      <c r="N299" s="4">
        <f t="shared" si="74"/>
        <v>0</v>
      </c>
      <c r="O299" s="4">
        <f t="shared" si="75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3"/>
        <v>0</v>
      </c>
      <c r="S299" s="4">
        <f t="shared" si="64"/>
        <v>0</v>
      </c>
      <c r="T299" s="4" t="e">
        <f t="shared" si="65"/>
        <v>#DIV/0!</v>
      </c>
      <c r="U299" s="4" t="e">
        <f t="shared" si="71"/>
        <v>#DIV/0!</v>
      </c>
      <c r="W299" s="3">
        <f>IFERROR(VLOOKUP(I299,FuelTypes!$A$2:$G$40,5,FALSE)*M299,0)</f>
        <v>0</v>
      </c>
      <c r="Y299" s="3">
        <f t="shared" si="69"/>
        <v>0</v>
      </c>
      <c r="Z299" s="3" t="e">
        <f t="shared" si="66"/>
        <v>#DIV/0!</v>
      </c>
      <c r="AB299" s="3">
        <f t="shared" si="70"/>
        <v>0</v>
      </c>
      <c r="AC299" s="3">
        <f t="shared" si="67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2"/>
        <v>0</v>
      </c>
      <c r="K300" s="4">
        <f t="shared" si="68"/>
        <v>0</v>
      </c>
      <c r="L300" s="4">
        <f t="shared" si="73"/>
        <v>0</v>
      </c>
      <c r="M300" s="4">
        <f>IFERROR(VLOOKUP(I300,FuelTypes!$A$1:$B$32,2,FALSE)*J300,0)</f>
        <v>0</v>
      </c>
      <c r="N300" s="4">
        <f t="shared" si="74"/>
        <v>0</v>
      </c>
      <c r="O300" s="4">
        <f t="shared" si="75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3"/>
        <v>0</v>
      </c>
      <c r="S300" s="4">
        <f t="shared" si="64"/>
        <v>0</v>
      </c>
      <c r="T300" s="4" t="e">
        <f t="shared" si="65"/>
        <v>#DIV/0!</v>
      </c>
      <c r="U300" s="4" t="e">
        <f t="shared" si="71"/>
        <v>#DIV/0!</v>
      </c>
      <c r="W300" s="3">
        <f>IFERROR(VLOOKUP(I300,FuelTypes!$A$2:$G$40,5,FALSE)*M300,0)</f>
        <v>0</v>
      </c>
      <c r="Y300" s="3">
        <f t="shared" si="69"/>
        <v>0</v>
      </c>
      <c r="Z300" s="3" t="e">
        <f t="shared" si="66"/>
        <v>#DIV/0!</v>
      </c>
      <c r="AB300" s="3">
        <f t="shared" si="70"/>
        <v>0</v>
      </c>
      <c r="AC300" s="3">
        <f t="shared" si="67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2"/>
        <v>0</v>
      </c>
      <c r="K301" s="4">
        <f t="shared" si="68"/>
        <v>0</v>
      </c>
      <c r="L301" s="4">
        <f t="shared" si="73"/>
        <v>0</v>
      </c>
      <c r="M301" s="4">
        <f>IFERROR(VLOOKUP(I301,FuelTypes!$A$1:$B$32,2,FALSE)*J301,0)</f>
        <v>0</v>
      </c>
      <c r="N301" s="4">
        <f t="shared" si="74"/>
        <v>0</v>
      </c>
      <c r="O301" s="4">
        <f t="shared" si="75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3"/>
        <v>0</v>
      </c>
      <c r="S301" s="4">
        <f t="shared" si="64"/>
        <v>0</v>
      </c>
      <c r="T301" s="4" t="e">
        <f t="shared" si="65"/>
        <v>#DIV/0!</v>
      </c>
      <c r="U301" s="4" t="e">
        <f t="shared" si="71"/>
        <v>#DIV/0!</v>
      </c>
      <c r="W301" s="3">
        <f>IFERROR(VLOOKUP(I301,FuelTypes!$A$2:$G$40,5,FALSE)*M301,0)</f>
        <v>0</v>
      </c>
      <c r="Y301" s="3">
        <f t="shared" si="69"/>
        <v>0</v>
      </c>
      <c r="Z301" s="3" t="e">
        <f t="shared" si="66"/>
        <v>#DIV/0!</v>
      </c>
      <c r="AB301" s="3">
        <f t="shared" si="70"/>
        <v>0</v>
      </c>
      <c r="AC301" s="3">
        <f t="shared" si="67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31" t="s">
        <v>82</v>
      </c>
      <c r="B1" s="31"/>
      <c r="C1" s="31"/>
      <c r="D1" s="31"/>
      <c r="E1" s="31"/>
      <c r="F1" s="31"/>
      <c r="G1" s="31"/>
      <c r="H1" s="12"/>
      <c r="I1" s="31" t="s">
        <v>82</v>
      </c>
      <c r="J1" s="31"/>
      <c r="K1" s="31"/>
      <c r="L1" s="31"/>
      <c r="M1" s="31"/>
      <c r="N1" s="31"/>
      <c r="O1" s="31"/>
      <c r="P1" s="12"/>
      <c r="Q1" s="31" t="s">
        <v>82</v>
      </c>
      <c r="R1" s="31"/>
      <c r="S1" s="31"/>
      <c r="T1" s="31"/>
      <c r="U1" s="31"/>
      <c r="V1" s="31"/>
      <c r="W1" s="31"/>
      <c r="X1" s="12"/>
      <c r="Y1" s="31" t="s">
        <v>82</v>
      </c>
      <c r="Z1" s="31"/>
      <c r="AA1" s="31"/>
      <c r="AB1" s="31"/>
      <c r="AC1" s="31"/>
      <c r="AD1" s="31"/>
      <c r="AE1" s="31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72</v>
      </c>
      <c r="E2" s="8" t="s">
        <v>73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72</v>
      </c>
      <c r="M2" s="8" t="s">
        <v>73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72</v>
      </c>
      <c r="U2" s="8" t="s">
        <v>73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72</v>
      </c>
      <c r="AC2" s="8" t="s">
        <v>73</v>
      </c>
      <c r="AD2" s="8" t="s">
        <v>6</v>
      </c>
      <c r="AE2" s="9" t="s">
        <v>7</v>
      </c>
      <c r="AF2" s="12"/>
    </row>
    <row r="3" spans="1:32" x14ac:dyDescent="0.25">
      <c r="A3" s="11" t="s">
        <v>209</v>
      </c>
      <c r="B3" s="6">
        <v>1</v>
      </c>
      <c r="C3" s="4">
        <f>IFERROR(VLOOKUP(A3,parts!$A$2:$Z$300,12,FALSE)*B3,0)</f>
        <v>5.2428800000000004</v>
      </c>
      <c r="D3" s="4">
        <f>IFERROR(VLOOKUP(A3,parts!$A$2:$Z$300,13,FALSE)*B3,0)</f>
        <v>0</v>
      </c>
      <c r="E3" s="4">
        <f>IFERROR(VLOOKUP(A3,parts!$A$2:$Z$300,14,FALSE)*B3,0)</f>
        <v>5.2428800000000004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210</v>
      </c>
      <c r="B4" s="6">
        <v>1</v>
      </c>
      <c r="C4" s="4">
        <f>IFERROR(VLOOKUP(A4,parts!$A$2:$Z$300,12,FALSE)*B4,0)</f>
        <v>2.1488656000000002</v>
      </c>
      <c r="D4" s="4">
        <f>IFERROR(VLOOKUP(A4,parts!$A$2:$Z$300,13,FALSE)*B4,0)</f>
        <v>4.18</v>
      </c>
      <c r="E4" s="4">
        <f>IFERROR(VLOOKUP(A4,parts!$A$2:$Z$300,14,FALSE)*B4,0)</f>
        <v>6.3288656000000003</v>
      </c>
      <c r="F4" s="4">
        <f>IFERROR(VLOOKUP(A4,parts!$A$2:$Z$300,6,FALSE),0)</f>
        <v>308</v>
      </c>
      <c r="G4" s="4">
        <f>IFERROR(VLOOKUP(A4,parts!$A$2:$Z$300,7,FALSE)*B4,0)</f>
        <v>11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79</v>
      </c>
      <c r="C18" s="14" t="s">
        <v>3</v>
      </c>
      <c r="D18" s="14" t="s">
        <v>72</v>
      </c>
      <c r="E18" s="14" t="s">
        <v>75</v>
      </c>
      <c r="F18" s="14" t="s">
        <v>6</v>
      </c>
      <c r="G18" s="15" t="s">
        <v>7</v>
      </c>
      <c r="H18" s="12"/>
      <c r="I18" s="13"/>
      <c r="J18" s="14" t="s">
        <v>79</v>
      </c>
      <c r="K18" s="14" t="s">
        <v>3</v>
      </c>
      <c r="L18" s="14" t="s">
        <v>72</v>
      </c>
      <c r="M18" s="14" t="s">
        <v>75</v>
      </c>
      <c r="N18" s="14" t="s">
        <v>6</v>
      </c>
      <c r="O18" s="15" t="s">
        <v>7</v>
      </c>
      <c r="P18" s="12"/>
      <c r="Q18" s="13"/>
      <c r="R18" s="14" t="s">
        <v>79</v>
      </c>
      <c r="S18" s="14" t="s">
        <v>3</v>
      </c>
      <c r="T18" s="14" t="s">
        <v>72</v>
      </c>
      <c r="U18" s="14" t="s">
        <v>75</v>
      </c>
      <c r="V18" s="14" t="s">
        <v>6</v>
      </c>
      <c r="W18" s="15" t="s">
        <v>7</v>
      </c>
      <c r="X18" s="12"/>
      <c r="Y18" s="13"/>
      <c r="Z18" s="14" t="s">
        <v>79</v>
      </c>
      <c r="AA18" s="14" t="s">
        <v>3</v>
      </c>
      <c r="AB18" s="14" t="s">
        <v>72</v>
      </c>
      <c r="AC18" s="14" t="s">
        <v>75</v>
      </c>
      <c r="AD18" s="14" t="s">
        <v>6</v>
      </c>
      <c r="AE18" s="15" t="s">
        <v>7</v>
      </c>
      <c r="AF18" s="12"/>
    </row>
    <row r="19" spans="1:32" x14ac:dyDescent="0.25">
      <c r="A19" s="16" t="s">
        <v>74</v>
      </c>
      <c r="B19" s="4">
        <f>SUM(B3:B17)</f>
        <v>2</v>
      </c>
      <c r="C19" s="4">
        <f>SUM(C3:C17)</f>
        <v>7.3917456000000001</v>
      </c>
      <c r="D19" s="4">
        <f>SUM(D3:D17)</f>
        <v>4.18</v>
      </c>
      <c r="E19" s="4">
        <f>SUM(E3:E17)</f>
        <v>11.5717456</v>
      </c>
      <c r="F19" s="4">
        <f>LARGE(F3:F17,1)</f>
        <v>308</v>
      </c>
      <c r="G19" s="10">
        <f>SUM(G3:G17)</f>
        <v>11</v>
      </c>
      <c r="H19" s="12"/>
      <c r="I19" s="16" t="s">
        <v>74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74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74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77</v>
      </c>
      <c r="B20" s="28">
        <f>E19</f>
        <v>11.5717456</v>
      </c>
      <c r="C20" s="29"/>
      <c r="D20" s="29"/>
      <c r="E20" s="29"/>
      <c r="F20" s="29"/>
      <c r="G20" s="30"/>
      <c r="H20" s="12"/>
      <c r="I20" s="16" t="s">
        <v>77</v>
      </c>
      <c r="J20" s="28">
        <f>M19</f>
        <v>0</v>
      </c>
      <c r="K20" s="29"/>
      <c r="L20" s="29"/>
      <c r="M20" s="29"/>
      <c r="N20" s="29"/>
      <c r="O20" s="30"/>
      <c r="P20" s="12"/>
      <c r="Q20" s="16" t="s">
        <v>77</v>
      </c>
      <c r="R20" s="28">
        <f>U19</f>
        <v>0</v>
      </c>
      <c r="S20" s="29"/>
      <c r="T20" s="29"/>
      <c r="U20" s="29"/>
      <c r="V20" s="29"/>
      <c r="W20" s="30"/>
      <c r="X20" s="12"/>
      <c r="Y20" s="16" t="s">
        <v>77</v>
      </c>
      <c r="Z20" s="28">
        <f>AC19</f>
        <v>0</v>
      </c>
      <c r="AA20" s="29"/>
      <c r="AB20" s="29"/>
      <c r="AC20" s="29"/>
      <c r="AD20" s="29"/>
      <c r="AE20" s="30"/>
      <c r="AF20" s="12"/>
    </row>
    <row r="21" spans="1:32" x14ac:dyDescent="0.25">
      <c r="A21" s="16" t="s">
        <v>81</v>
      </c>
      <c r="B21" s="28">
        <f>C19</f>
        <v>7.3917456000000001</v>
      </c>
      <c r="C21" s="29"/>
      <c r="D21" s="29"/>
      <c r="E21" s="29"/>
      <c r="F21" s="29"/>
      <c r="G21" s="30"/>
      <c r="H21" s="12"/>
      <c r="I21" s="16" t="s">
        <v>81</v>
      </c>
      <c r="J21" s="28">
        <f>K19</f>
        <v>0</v>
      </c>
      <c r="K21" s="29"/>
      <c r="L21" s="29"/>
      <c r="M21" s="29"/>
      <c r="N21" s="29"/>
      <c r="O21" s="30"/>
      <c r="P21" s="12"/>
      <c r="Q21" s="16" t="s">
        <v>81</v>
      </c>
      <c r="R21" s="28">
        <f>S19</f>
        <v>0</v>
      </c>
      <c r="S21" s="29"/>
      <c r="T21" s="29"/>
      <c r="U21" s="29"/>
      <c r="V21" s="29"/>
      <c r="W21" s="30"/>
      <c r="X21" s="12"/>
      <c r="Y21" s="16" t="s">
        <v>81</v>
      </c>
      <c r="Z21" s="28">
        <f>AA19</f>
        <v>0</v>
      </c>
      <c r="AA21" s="29"/>
      <c r="AB21" s="29"/>
      <c r="AC21" s="29"/>
      <c r="AD21" s="29"/>
      <c r="AE21" s="30"/>
      <c r="AF21" s="12"/>
    </row>
    <row r="22" spans="1:32" x14ac:dyDescent="0.25">
      <c r="A22" s="16" t="s">
        <v>80</v>
      </c>
      <c r="B22" s="28">
        <f>IFERROR((G19/10/B20),0)</f>
        <v>9.5059124009777757E-2</v>
      </c>
      <c r="C22" s="29"/>
      <c r="D22" s="29"/>
      <c r="E22" s="29"/>
      <c r="F22" s="29"/>
      <c r="G22" s="30"/>
      <c r="H22" s="12"/>
      <c r="I22" s="16" t="s">
        <v>80</v>
      </c>
      <c r="J22" s="28">
        <f>IFERROR((O19/10/J20),0)</f>
        <v>0</v>
      </c>
      <c r="K22" s="29"/>
      <c r="L22" s="29"/>
      <c r="M22" s="29"/>
      <c r="N22" s="29"/>
      <c r="O22" s="30"/>
      <c r="P22" s="12"/>
      <c r="Q22" s="16" t="s">
        <v>80</v>
      </c>
      <c r="R22" s="28">
        <f>IFERROR((W19/10/R20),0)</f>
        <v>0</v>
      </c>
      <c r="S22" s="29"/>
      <c r="T22" s="29"/>
      <c r="U22" s="29"/>
      <c r="V22" s="29"/>
      <c r="W22" s="30"/>
      <c r="X22" s="12"/>
      <c r="Y22" s="16" t="s">
        <v>80</v>
      </c>
      <c r="Z22" s="28">
        <f>IFERROR((AE19/10/Z20),0)</f>
        <v>0</v>
      </c>
      <c r="AA22" s="29"/>
      <c r="AB22" s="29"/>
      <c r="AC22" s="29"/>
      <c r="AD22" s="29"/>
      <c r="AE22" s="30"/>
      <c r="AF22" s="12"/>
    </row>
    <row r="23" spans="1:32" x14ac:dyDescent="0.25">
      <c r="A23" s="16" t="s">
        <v>76</v>
      </c>
      <c r="B23" s="28">
        <f>IFERROR((9.82 * F19) * LN(B20/C19),0)</f>
        <v>1355.6153068518599</v>
      </c>
      <c r="C23" s="29"/>
      <c r="D23" s="29"/>
      <c r="E23" s="29"/>
      <c r="F23" s="29"/>
      <c r="G23" s="30"/>
      <c r="H23" s="12"/>
      <c r="I23" s="16" t="s">
        <v>76</v>
      </c>
      <c r="J23" s="28">
        <f>IFERROR((9.82 * N19) * LN(J20/K19),0)</f>
        <v>0</v>
      </c>
      <c r="K23" s="29"/>
      <c r="L23" s="29"/>
      <c r="M23" s="29"/>
      <c r="N23" s="29"/>
      <c r="O23" s="30"/>
      <c r="P23" s="12"/>
      <c r="Q23" s="16" t="s">
        <v>76</v>
      </c>
      <c r="R23" s="28">
        <f>IFERROR((9.82 * V19) * LN(R20/S19),0)</f>
        <v>0</v>
      </c>
      <c r="S23" s="29"/>
      <c r="T23" s="29"/>
      <c r="U23" s="29"/>
      <c r="V23" s="29"/>
      <c r="W23" s="30"/>
      <c r="X23" s="12"/>
      <c r="Y23" s="16" t="s">
        <v>76</v>
      </c>
      <c r="Z23" s="28">
        <f>IFERROR((9.82 * AD19) * LN(Z20/AA19),0)</f>
        <v>0</v>
      </c>
      <c r="AA23" s="29"/>
      <c r="AB23" s="29"/>
      <c r="AC23" s="29"/>
      <c r="AD23" s="29"/>
      <c r="AE23" s="30"/>
      <c r="AF23" s="12"/>
    </row>
    <row r="24" spans="1:32" ht="15.75" thickBot="1" x14ac:dyDescent="0.3">
      <c r="A24" s="17" t="s">
        <v>78</v>
      </c>
      <c r="B24" s="32">
        <f>B23</f>
        <v>1355.6153068518599</v>
      </c>
      <c r="C24" s="33"/>
      <c r="D24" s="33"/>
      <c r="E24" s="33"/>
      <c r="F24" s="33"/>
      <c r="G24" s="34"/>
      <c r="H24" s="12"/>
      <c r="I24" s="17" t="s">
        <v>78</v>
      </c>
      <c r="J24" s="32">
        <f>J23</f>
        <v>0</v>
      </c>
      <c r="K24" s="33"/>
      <c r="L24" s="33"/>
      <c r="M24" s="33"/>
      <c r="N24" s="33"/>
      <c r="O24" s="34"/>
      <c r="P24" s="12"/>
      <c r="Q24" s="17" t="s">
        <v>78</v>
      </c>
      <c r="R24" s="32">
        <f>R23</f>
        <v>0</v>
      </c>
      <c r="S24" s="33"/>
      <c r="T24" s="33"/>
      <c r="U24" s="33"/>
      <c r="V24" s="33"/>
      <c r="W24" s="34"/>
      <c r="X24" s="12"/>
      <c r="Y24" s="17" t="s">
        <v>78</v>
      </c>
      <c r="Z24" s="32">
        <f>Z23</f>
        <v>0</v>
      </c>
      <c r="AA24" s="33"/>
      <c r="AB24" s="33"/>
      <c r="AC24" s="33"/>
      <c r="AD24" s="33"/>
      <c r="AE24" s="34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72</v>
      </c>
      <c r="E26" s="8" t="s">
        <v>73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72</v>
      </c>
      <c r="M26" s="8" t="s">
        <v>73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72</v>
      </c>
      <c r="U26" s="8" t="s">
        <v>73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72</v>
      </c>
      <c r="AC26" s="8" t="s">
        <v>73</v>
      </c>
      <c r="AD26" s="8" t="s">
        <v>6</v>
      </c>
      <c r="AE26" s="9" t="s">
        <v>7</v>
      </c>
      <c r="AF26" s="12"/>
    </row>
    <row r="27" spans="1:32" x14ac:dyDescent="0.25">
      <c r="A27" s="11" t="s">
        <v>208</v>
      </c>
      <c r="B27" s="6">
        <v>1</v>
      </c>
      <c r="C27" s="4">
        <f>IFERROR(VLOOKUP(A27,parts!$A$2:$Z$300,12,FALSE)*B27,0)</f>
        <v>1.8464924375</v>
      </c>
      <c r="D27" s="4">
        <f>IFERROR(VLOOKUP(A27,parts!$A$2:$Z$300,13,FALSE)*B27,0)</f>
        <v>8.9766162500000011</v>
      </c>
      <c r="E27" s="4">
        <f>IFERROR(VLOOKUP(A27,parts!$A$2:$Z$300,14,FALSE)*B27,0)</f>
        <v>10.823108687500001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79</v>
      </c>
      <c r="C42" s="14" t="s">
        <v>3</v>
      </c>
      <c r="D42" s="14" t="s">
        <v>72</v>
      </c>
      <c r="E42" s="14" t="s">
        <v>75</v>
      </c>
      <c r="F42" s="14" t="s">
        <v>6</v>
      </c>
      <c r="G42" s="15" t="s">
        <v>7</v>
      </c>
      <c r="H42" s="12"/>
      <c r="I42" s="13"/>
      <c r="J42" s="14" t="s">
        <v>79</v>
      </c>
      <c r="K42" s="14" t="s">
        <v>3</v>
      </c>
      <c r="L42" s="14" t="s">
        <v>72</v>
      </c>
      <c r="M42" s="14" t="s">
        <v>75</v>
      </c>
      <c r="N42" s="14" t="s">
        <v>6</v>
      </c>
      <c r="O42" s="15" t="s">
        <v>7</v>
      </c>
      <c r="P42" s="12"/>
      <c r="Q42" s="13"/>
      <c r="R42" s="14" t="s">
        <v>79</v>
      </c>
      <c r="S42" s="14" t="s">
        <v>3</v>
      </c>
      <c r="T42" s="14" t="s">
        <v>72</v>
      </c>
      <c r="U42" s="14" t="s">
        <v>75</v>
      </c>
      <c r="V42" s="14" t="s">
        <v>6</v>
      </c>
      <c r="W42" s="15" t="s">
        <v>7</v>
      </c>
      <c r="X42" s="12"/>
      <c r="Y42" s="13"/>
      <c r="Z42" s="14" t="s">
        <v>79</v>
      </c>
      <c r="AA42" s="14" t="s">
        <v>3</v>
      </c>
      <c r="AB42" s="14" t="s">
        <v>72</v>
      </c>
      <c r="AC42" s="14" t="s">
        <v>75</v>
      </c>
      <c r="AD42" s="14" t="s">
        <v>6</v>
      </c>
      <c r="AE42" s="15" t="s">
        <v>7</v>
      </c>
      <c r="AF42" s="12"/>
    </row>
    <row r="43" spans="1:32" x14ac:dyDescent="0.25">
      <c r="A43" s="16" t="s">
        <v>74</v>
      </c>
      <c r="B43" s="4">
        <f>SUM(B27:B41)+B19</f>
        <v>3</v>
      </c>
      <c r="C43" s="4">
        <f>SUM(C27:C41)</f>
        <v>1.8464924375</v>
      </c>
      <c r="D43" s="4">
        <f>SUM(D27:D41)</f>
        <v>8.9766162500000011</v>
      </c>
      <c r="E43" s="4">
        <f>SUM(E27:E41)</f>
        <v>10.823108687500001</v>
      </c>
      <c r="F43" s="4">
        <f>LARGE(F27:F41,1)</f>
        <v>455</v>
      </c>
      <c r="G43" s="10">
        <f>SUM(G27:G41)</f>
        <v>67</v>
      </c>
      <c r="H43" s="12"/>
      <c r="I43" s="16" t="s">
        <v>74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74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74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77</v>
      </c>
      <c r="B44" s="28">
        <f>E43+B20</f>
        <v>22.394854287500003</v>
      </c>
      <c r="C44" s="29"/>
      <c r="D44" s="29"/>
      <c r="E44" s="29"/>
      <c r="F44" s="29"/>
      <c r="G44" s="30"/>
      <c r="H44" s="12"/>
      <c r="I44" s="16" t="s">
        <v>77</v>
      </c>
      <c r="J44" s="28">
        <f>M43+J20</f>
        <v>0</v>
      </c>
      <c r="K44" s="29"/>
      <c r="L44" s="29"/>
      <c r="M44" s="29"/>
      <c r="N44" s="29"/>
      <c r="O44" s="30"/>
      <c r="P44" s="12"/>
      <c r="Q44" s="16" t="s">
        <v>77</v>
      </c>
      <c r="R44" s="28">
        <f>U43+R20</f>
        <v>0</v>
      </c>
      <c r="S44" s="29"/>
      <c r="T44" s="29"/>
      <c r="U44" s="29"/>
      <c r="V44" s="29"/>
      <c r="W44" s="30"/>
      <c r="X44" s="12"/>
      <c r="Y44" s="16" t="s">
        <v>77</v>
      </c>
      <c r="Z44" s="28">
        <f>AC43+Z20</f>
        <v>0</v>
      </c>
      <c r="AA44" s="29"/>
      <c r="AB44" s="29"/>
      <c r="AC44" s="29"/>
      <c r="AD44" s="29"/>
      <c r="AE44" s="30"/>
      <c r="AF44" s="12"/>
    </row>
    <row r="45" spans="1:32" x14ac:dyDescent="0.25">
      <c r="A45" s="16" t="s">
        <v>81</v>
      </c>
      <c r="B45" s="28">
        <f>C43+B20</f>
        <v>13.4182380375</v>
      </c>
      <c r="C45" s="29"/>
      <c r="D45" s="29"/>
      <c r="E45" s="29"/>
      <c r="F45" s="29"/>
      <c r="G45" s="30"/>
      <c r="H45" s="12"/>
      <c r="I45" s="16" t="s">
        <v>81</v>
      </c>
      <c r="J45" s="28">
        <f>K43+J20</f>
        <v>0</v>
      </c>
      <c r="K45" s="29"/>
      <c r="L45" s="29"/>
      <c r="M45" s="29"/>
      <c r="N45" s="29"/>
      <c r="O45" s="30"/>
      <c r="P45" s="12"/>
      <c r="Q45" s="16" t="s">
        <v>81</v>
      </c>
      <c r="R45" s="28">
        <f>S43+R20</f>
        <v>0</v>
      </c>
      <c r="S45" s="29"/>
      <c r="T45" s="29"/>
      <c r="U45" s="29"/>
      <c r="V45" s="29"/>
      <c r="W45" s="30"/>
      <c r="X45" s="12"/>
      <c r="Y45" s="16" t="s">
        <v>81</v>
      </c>
      <c r="Z45" s="28">
        <f>AA43+Z20</f>
        <v>0</v>
      </c>
      <c r="AA45" s="29"/>
      <c r="AB45" s="29"/>
      <c r="AC45" s="29"/>
      <c r="AD45" s="29"/>
      <c r="AE45" s="30"/>
      <c r="AF45" s="12"/>
    </row>
    <row r="46" spans="1:32" x14ac:dyDescent="0.25">
      <c r="A46" s="16" t="s">
        <v>80</v>
      </c>
      <c r="B46" s="28">
        <f>IFERROR((G43/10/B44),0)</f>
        <v>0.29917586933082646</v>
      </c>
      <c r="C46" s="29"/>
      <c r="D46" s="29"/>
      <c r="E46" s="29"/>
      <c r="F46" s="29"/>
      <c r="G46" s="30"/>
      <c r="H46" s="12"/>
      <c r="I46" s="16" t="s">
        <v>80</v>
      </c>
      <c r="J46" s="28">
        <f>IFERROR((O43/10/J44),0)</f>
        <v>0</v>
      </c>
      <c r="K46" s="29"/>
      <c r="L46" s="29"/>
      <c r="M46" s="29"/>
      <c r="N46" s="29"/>
      <c r="O46" s="30"/>
      <c r="P46" s="12"/>
      <c r="Q46" s="16" t="s">
        <v>80</v>
      </c>
      <c r="R46" s="28">
        <f>IFERROR((W43/10/R44),0)</f>
        <v>0</v>
      </c>
      <c r="S46" s="29"/>
      <c r="T46" s="29"/>
      <c r="U46" s="29"/>
      <c r="V46" s="29"/>
      <c r="W46" s="30"/>
      <c r="X46" s="12"/>
      <c r="Y46" s="16" t="s">
        <v>80</v>
      </c>
      <c r="Z46" s="28">
        <f>IFERROR((AE43/10/Z44),0)</f>
        <v>0</v>
      </c>
      <c r="AA46" s="29"/>
      <c r="AB46" s="29"/>
      <c r="AC46" s="29"/>
      <c r="AD46" s="29"/>
      <c r="AE46" s="30"/>
      <c r="AF46" s="12"/>
    </row>
    <row r="47" spans="1:32" x14ac:dyDescent="0.25">
      <c r="A47" s="16" t="s">
        <v>76</v>
      </c>
      <c r="B47" s="28">
        <f>IFERROR((9.82 * F43) * LN(B44/B45),0)</f>
        <v>2288.6340254291595</v>
      </c>
      <c r="C47" s="29"/>
      <c r="D47" s="29"/>
      <c r="E47" s="29"/>
      <c r="F47" s="29"/>
      <c r="G47" s="30"/>
      <c r="H47" s="12"/>
      <c r="I47" s="16" t="s">
        <v>76</v>
      </c>
      <c r="J47" s="28">
        <f>IFERROR((9.82 * N43) * LN(J44/J45),0)</f>
        <v>0</v>
      </c>
      <c r="K47" s="29"/>
      <c r="L47" s="29"/>
      <c r="M47" s="29"/>
      <c r="N47" s="29"/>
      <c r="O47" s="30"/>
      <c r="P47" s="12"/>
      <c r="Q47" s="16" t="s">
        <v>76</v>
      </c>
      <c r="R47" s="28">
        <f>IFERROR((9.82 * V43) * LN(R44/R45),0)</f>
        <v>0</v>
      </c>
      <c r="S47" s="29"/>
      <c r="T47" s="29"/>
      <c r="U47" s="29"/>
      <c r="V47" s="29"/>
      <c r="W47" s="30"/>
      <c r="X47" s="12"/>
      <c r="Y47" s="16" t="s">
        <v>76</v>
      </c>
      <c r="Z47" s="28">
        <f>IFERROR((9.82 * AD43) * LN(Z44/Z45),0)</f>
        <v>0</v>
      </c>
      <c r="AA47" s="29"/>
      <c r="AB47" s="29"/>
      <c r="AC47" s="29"/>
      <c r="AD47" s="29"/>
      <c r="AE47" s="30"/>
      <c r="AF47" s="12"/>
    </row>
    <row r="48" spans="1:32" ht="15.75" thickBot="1" x14ac:dyDescent="0.3">
      <c r="A48" s="17" t="s">
        <v>78</v>
      </c>
      <c r="B48" s="32">
        <f>B47+B24</f>
        <v>3644.2493322810196</v>
      </c>
      <c r="C48" s="33"/>
      <c r="D48" s="33"/>
      <c r="E48" s="33"/>
      <c r="F48" s="33"/>
      <c r="G48" s="34"/>
      <c r="H48" s="12"/>
      <c r="I48" s="17" t="s">
        <v>78</v>
      </c>
      <c r="J48" s="32">
        <f>J47+J24</f>
        <v>0</v>
      </c>
      <c r="K48" s="33"/>
      <c r="L48" s="33"/>
      <c r="M48" s="33"/>
      <c r="N48" s="33"/>
      <c r="O48" s="34"/>
      <c r="P48" s="12"/>
      <c r="Q48" s="17" t="s">
        <v>78</v>
      </c>
      <c r="R48" s="32">
        <f>R47+R24</f>
        <v>0</v>
      </c>
      <c r="S48" s="33"/>
      <c r="T48" s="33"/>
      <c r="U48" s="33"/>
      <c r="V48" s="33"/>
      <c r="W48" s="34"/>
      <c r="X48" s="12"/>
      <c r="Y48" s="17" t="s">
        <v>78</v>
      </c>
      <c r="Z48" s="32">
        <f>Z47+Z24</f>
        <v>0</v>
      </c>
      <c r="AA48" s="33"/>
      <c r="AB48" s="33"/>
      <c r="AC48" s="33"/>
      <c r="AD48" s="33"/>
      <c r="AE48" s="34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72</v>
      </c>
      <c r="E50" s="8" t="s">
        <v>73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72</v>
      </c>
      <c r="M50" s="8" t="s">
        <v>73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72</v>
      </c>
      <c r="U50" s="8" t="s">
        <v>73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72</v>
      </c>
      <c r="AC50" s="8" t="s">
        <v>73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79</v>
      </c>
      <c r="C66" s="14" t="s">
        <v>3</v>
      </c>
      <c r="D66" s="14" t="s">
        <v>72</v>
      </c>
      <c r="E66" s="14" t="s">
        <v>75</v>
      </c>
      <c r="F66" s="14" t="s">
        <v>6</v>
      </c>
      <c r="G66" s="15" t="s">
        <v>7</v>
      </c>
      <c r="H66" s="12"/>
      <c r="I66" s="13"/>
      <c r="J66" s="14" t="s">
        <v>79</v>
      </c>
      <c r="K66" s="14" t="s">
        <v>3</v>
      </c>
      <c r="L66" s="14" t="s">
        <v>72</v>
      </c>
      <c r="M66" s="14" t="s">
        <v>75</v>
      </c>
      <c r="N66" s="14" t="s">
        <v>6</v>
      </c>
      <c r="O66" s="15" t="s">
        <v>7</v>
      </c>
      <c r="P66" s="12"/>
      <c r="Q66" s="13"/>
      <c r="R66" s="14" t="s">
        <v>79</v>
      </c>
      <c r="S66" s="14" t="s">
        <v>3</v>
      </c>
      <c r="T66" s="14" t="s">
        <v>72</v>
      </c>
      <c r="U66" s="14" t="s">
        <v>75</v>
      </c>
      <c r="V66" s="14" t="s">
        <v>6</v>
      </c>
      <c r="W66" s="15" t="s">
        <v>7</v>
      </c>
      <c r="X66" s="12"/>
      <c r="Y66" s="13"/>
      <c r="Z66" s="14" t="s">
        <v>79</v>
      </c>
      <c r="AA66" s="14" t="s">
        <v>3</v>
      </c>
      <c r="AB66" s="14" t="s">
        <v>72</v>
      </c>
      <c r="AC66" s="14" t="s">
        <v>75</v>
      </c>
      <c r="AD66" s="14" t="s">
        <v>6</v>
      </c>
      <c r="AE66" s="15" t="s">
        <v>7</v>
      </c>
      <c r="AF66" s="12"/>
    </row>
    <row r="67" spans="1:32" x14ac:dyDescent="0.25">
      <c r="A67" s="16" t="s">
        <v>74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74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74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74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77</v>
      </c>
      <c r="B68" s="28">
        <f>E67+B44</f>
        <v>22.394854287500003</v>
      </c>
      <c r="C68" s="29"/>
      <c r="D68" s="29"/>
      <c r="E68" s="29"/>
      <c r="F68" s="29"/>
      <c r="G68" s="30"/>
      <c r="H68" s="12"/>
      <c r="I68" s="16" t="s">
        <v>77</v>
      </c>
      <c r="J68" s="28">
        <f>M67+J44</f>
        <v>0</v>
      </c>
      <c r="K68" s="29"/>
      <c r="L68" s="29"/>
      <c r="M68" s="29"/>
      <c r="N68" s="29"/>
      <c r="O68" s="30"/>
      <c r="P68" s="12"/>
      <c r="Q68" s="16" t="s">
        <v>77</v>
      </c>
      <c r="R68" s="28">
        <f>U67+R44</f>
        <v>0</v>
      </c>
      <c r="S68" s="29"/>
      <c r="T68" s="29"/>
      <c r="U68" s="29"/>
      <c r="V68" s="29"/>
      <c r="W68" s="30"/>
      <c r="X68" s="12"/>
      <c r="Y68" s="16" t="s">
        <v>77</v>
      </c>
      <c r="Z68" s="28">
        <f>AC67+Z44</f>
        <v>0</v>
      </c>
      <c r="AA68" s="29"/>
      <c r="AB68" s="29"/>
      <c r="AC68" s="29"/>
      <c r="AD68" s="29"/>
      <c r="AE68" s="30"/>
      <c r="AF68" s="12"/>
    </row>
    <row r="69" spans="1:32" x14ac:dyDescent="0.25">
      <c r="A69" s="16" t="s">
        <v>81</v>
      </c>
      <c r="B69" s="28">
        <f>C67+B44</f>
        <v>22.394854287500003</v>
      </c>
      <c r="C69" s="29"/>
      <c r="D69" s="29"/>
      <c r="E69" s="29"/>
      <c r="F69" s="29"/>
      <c r="G69" s="30"/>
      <c r="H69" s="12"/>
      <c r="I69" s="16" t="s">
        <v>81</v>
      </c>
      <c r="J69" s="28">
        <f>K67+J44</f>
        <v>0</v>
      </c>
      <c r="K69" s="29"/>
      <c r="L69" s="29"/>
      <c r="M69" s="29"/>
      <c r="N69" s="29"/>
      <c r="O69" s="30"/>
      <c r="P69" s="12"/>
      <c r="Q69" s="16" t="s">
        <v>81</v>
      </c>
      <c r="R69" s="28">
        <f>S67+R44</f>
        <v>0</v>
      </c>
      <c r="S69" s="29"/>
      <c r="T69" s="29"/>
      <c r="U69" s="29"/>
      <c r="V69" s="29"/>
      <c r="W69" s="30"/>
      <c r="X69" s="12"/>
      <c r="Y69" s="16" t="s">
        <v>81</v>
      </c>
      <c r="Z69" s="28">
        <f>AA67+Z44</f>
        <v>0</v>
      </c>
      <c r="AA69" s="29"/>
      <c r="AB69" s="29"/>
      <c r="AC69" s="29"/>
      <c r="AD69" s="29"/>
      <c r="AE69" s="30"/>
      <c r="AF69" s="12"/>
    </row>
    <row r="70" spans="1:32" x14ac:dyDescent="0.25">
      <c r="A70" s="16" t="s">
        <v>80</v>
      </c>
      <c r="B70" s="28">
        <f>IFERROR((G67/10/B68),0)</f>
        <v>0</v>
      </c>
      <c r="C70" s="29"/>
      <c r="D70" s="29"/>
      <c r="E70" s="29"/>
      <c r="F70" s="29"/>
      <c r="G70" s="30"/>
      <c r="H70" s="12"/>
      <c r="I70" s="16" t="s">
        <v>80</v>
      </c>
      <c r="J70" s="28">
        <f>IFERROR((O67/10/J68),0)</f>
        <v>0</v>
      </c>
      <c r="K70" s="29"/>
      <c r="L70" s="29"/>
      <c r="M70" s="29"/>
      <c r="N70" s="29"/>
      <c r="O70" s="30"/>
      <c r="P70" s="12"/>
      <c r="Q70" s="16" t="s">
        <v>80</v>
      </c>
      <c r="R70" s="28">
        <f>IFERROR((W67/10/R68),0)</f>
        <v>0</v>
      </c>
      <c r="S70" s="29"/>
      <c r="T70" s="29"/>
      <c r="U70" s="29"/>
      <c r="V70" s="29"/>
      <c r="W70" s="30"/>
      <c r="X70" s="12"/>
      <c r="Y70" s="16" t="s">
        <v>80</v>
      </c>
      <c r="Z70" s="28">
        <f>IFERROR((AE67/10/Z68),0)</f>
        <v>0</v>
      </c>
      <c r="AA70" s="29"/>
      <c r="AB70" s="29"/>
      <c r="AC70" s="29"/>
      <c r="AD70" s="29"/>
      <c r="AE70" s="30"/>
      <c r="AF70" s="12"/>
    </row>
    <row r="71" spans="1:32" x14ac:dyDescent="0.25">
      <c r="A71" s="16" t="s">
        <v>76</v>
      </c>
      <c r="B71" s="28">
        <f>IFERROR((9.82 * F67) * LN(B68/B69),0)</f>
        <v>0</v>
      </c>
      <c r="C71" s="29"/>
      <c r="D71" s="29"/>
      <c r="E71" s="29"/>
      <c r="F71" s="29"/>
      <c r="G71" s="30"/>
      <c r="H71" s="12"/>
      <c r="I71" s="16" t="s">
        <v>76</v>
      </c>
      <c r="J71" s="28">
        <f>IFERROR((9.82 * N67) * LN(J68/J69),0)</f>
        <v>0</v>
      </c>
      <c r="K71" s="29"/>
      <c r="L71" s="29"/>
      <c r="M71" s="29"/>
      <c r="N71" s="29"/>
      <c r="O71" s="30"/>
      <c r="P71" s="12"/>
      <c r="Q71" s="16" t="s">
        <v>76</v>
      </c>
      <c r="R71" s="28">
        <f>IFERROR((9.82 * V67) * LN(R68/R69),0)</f>
        <v>0</v>
      </c>
      <c r="S71" s="29"/>
      <c r="T71" s="29"/>
      <c r="U71" s="29"/>
      <c r="V71" s="29"/>
      <c r="W71" s="30"/>
      <c r="X71" s="12"/>
      <c r="Y71" s="16" t="s">
        <v>76</v>
      </c>
      <c r="Z71" s="28">
        <f>IFERROR((9.82 * AD67) * LN(Z68/Z69),0)</f>
        <v>0</v>
      </c>
      <c r="AA71" s="29"/>
      <c r="AB71" s="29"/>
      <c r="AC71" s="29"/>
      <c r="AD71" s="29"/>
      <c r="AE71" s="30"/>
      <c r="AF71" s="12"/>
    </row>
    <row r="72" spans="1:32" ht="15.75" thickBot="1" x14ac:dyDescent="0.3">
      <c r="A72" s="17" t="s">
        <v>78</v>
      </c>
      <c r="B72" s="32">
        <f>B71+B48</f>
        <v>3644.2493322810196</v>
      </c>
      <c r="C72" s="33"/>
      <c r="D72" s="33"/>
      <c r="E72" s="33"/>
      <c r="F72" s="33"/>
      <c r="G72" s="34"/>
      <c r="H72" s="12"/>
      <c r="I72" s="17" t="s">
        <v>78</v>
      </c>
      <c r="J72" s="32">
        <f>J71+J48</f>
        <v>0</v>
      </c>
      <c r="K72" s="33"/>
      <c r="L72" s="33"/>
      <c r="M72" s="33"/>
      <c r="N72" s="33"/>
      <c r="O72" s="34"/>
      <c r="P72" s="12"/>
      <c r="Q72" s="17" t="s">
        <v>78</v>
      </c>
      <c r="R72" s="32">
        <f>R71+R48</f>
        <v>0</v>
      </c>
      <c r="S72" s="33"/>
      <c r="T72" s="33"/>
      <c r="U72" s="33"/>
      <c r="V72" s="33"/>
      <c r="W72" s="34"/>
      <c r="X72" s="12"/>
      <c r="Y72" s="17" t="s">
        <v>78</v>
      </c>
      <c r="Z72" s="32">
        <f>Z71+Z48</f>
        <v>0</v>
      </c>
      <c r="AA72" s="33"/>
      <c r="AB72" s="33"/>
      <c r="AC72" s="33"/>
      <c r="AD72" s="33"/>
      <c r="AE72" s="34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72</v>
      </c>
      <c r="E74" s="8" t="s">
        <v>73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72</v>
      </c>
      <c r="M74" s="8" t="s">
        <v>73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72</v>
      </c>
      <c r="U74" s="8" t="s">
        <v>73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72</v>
      </c>
      <c r="AC74" s="8" t="s">
        <v>73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79</v>
      </c>
      <c r="C90" s="14" t="s">
        <v>3</v>
      </c>
      <c r="D90" s="14" t="s">
        <v>72</v>
      </c>
      <c r="E90" s="14" t="s">
        <v>75</v>
      </c>
      <c r="F90" s="14" t="s">
        <v>6</v>
      </c>
      <c r="G90" s="15" t="s">
        <v>7</v>
      </c>
      <c r="H90" s="12"/>
      <c r="I90" s="13"/>
      <c r="J90" s="14" t="s">
        <v>79</v>
      </c>
      <c r="K90" s="14" t="s">
        <v>3</v>
      </c>
      <c r="L90" s="14" t="s">
        <v>72</v>
      </c>
      <c r="M90" s="14" t="s">
        <v>75</v>
      </c>
      <c r="N90" s="14" t="s">
        <v>6</v>
      </c>
      <c r="O90" s="15" t="s">
        <v>7</v>
      </c>
      <c r="P90" s="12"/>
      <c r="Q90" s="13"/>
      <c r="R90" s="14" t="s">
        <v>79</v>
      </c>
      <c r="S90" s="14" t="s">
        <v>3</v>
      </c>
      <c r="T90" s="14" t="s">
        <v>72</v>
      </c>
      <c r="U90" s="14" t="s">
        <v>75</v>
      </c>
      <c r="V90" s="14" t="s">
        <v>6</v>
      </c>
      <c r="W90" s="15" t="s">
        <v>7</v>
      </c>
      <c r="X90" s="12"/>
      <c r="Y90" s="13"/>
      <c r="Z90" s="14" t="s">
        <v>79</v>
      </c>
      <c r="AA90" s="14" t="s">
        <v>3</v>
      </c>
      <c r="AB90" s="14" t="s">
        <v>72</v>
      </c>
      <c r="AC90" s="14" t="s">
        <v>75</v>
      </c>
      <c r="AD90" s="14" t="s">
        <v>6</v>
      </c>
      <c r="AE90" s="15" t="s">
        <v>7</v>
      </c>
      <c r="AF90" s="12"/>
    </row>
    <row r="91" spans="1:32" x14ac:dyDescent="0.25">
      <c r="A91" s="16" t="s">
        <v>74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74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74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74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77</v>
      </c>
      <c r="B92" s="28">
        <f>E91+B68</f>
        <v>22.394854287500003</v>
      </c>
      <c r="C92" s="29"/>
      <c r="D92" s="29"/>
      <c r="E92" s="29"/>
      <c r="F92" s="29"/>
      <c r="G92" s="30"/>
      <c r="H92" s="12"/>
      <c r="I92" s="16" t="s">
        <v>77</v>
      </c>
      <c r="J92" s="28">
        <f>M91+J68</f>
        <v>0</v>
      </c>
      <c r="K92" s="29"/>
      <c r="L92" s="29"/>
      <c r="M92" s="29"/>
      <c r="N92" s="29"/>
      <c r="O92" s="30"/>
      <c r="P92" s="12"/>
      <c r="Q92" s="16" t="s">
        <v>77</v>
      </c>
      <c r="R92" s="28">
        <f>U91+R68</f>
        <v>0</v>
      </c>
      <c r="S92" s="29"/>
      <c r="T92" s="29"/>
      <c r="U92" s="29"/>
      <c r="V92" s="29"/>
      <c r="W92" s="30"/>
      <c r="X92" s="12"/>
      <c r="Y92" s="16" t="s">
        <v>77</v>
      </c>
      <c r="Z92" s="28">
        <f>AC91+Z68</f>
        <v>0</v>
      </c>
      <c r="AA92" s="29"/>
      <c r="AB92" s="29"/>
      <c r="AC92" s="29"/>
      <c r="AD92" s="29"/>
      <c r="AE92" s="30"/>
      <c r="AF92" s="12"/>
    </row>
    <row r="93" spans="1:32" x14ac:dyDescent="0.25">
      <c r="A93" s="16" t="s">
        <v>81</v>
      </c>
      <c r="B93" s="28">
        <f>C91+B68</f>
        <v>22.394854287500003</v>
      </c>
      <c r="C93" s="29"/>
      <c r="D93" s="29"/>
      <c r="E93" s="29"/>
      <c r="F93" s="29"/>
      <c r="G93" s="30"/>
      <c r="H93" s="12"/>
      <c r="I93" s="16" t="s">
        <v>81</v>
      </c>
      <c r="J93" s="28">
        <f>K91+J68</f>
        <v>0</v>
      </c>
      <c r="K93" s="29"/>
      <c r="L93" s="29"/>
      <c r="M93" s="29"/>
      <c r="N93" s="29"/>
      <c r="O93" s="30"/>
      <c r="P93" s="12"/>
      <c r="Q93" s="16" t="s">
        <v>81</v>
      </c>
      <c r="R93" s="28">
        <f>S91+R68</f>
        <v>0</v>
      </c>
      <c r="S93" s="29"/>
      <c r="T93" s="29"/>
      <c r="U93" s="29"/>
      <c r="V93" s="29"/>
      <c r="W93" s="30"/>
      <c r="X93" s="12"/>
      <c r="Y93" s="16" t="s">
        <v>81</v>
      </c>
      <c r="Z93" s="28">
        <f>AA91+Z68</f>
        <v>0</v>
      </c>
      <c r="AA93" s="29"/>
      <c r="AB93" s="29"/>
      <c r="AC93" s="29"/>
      <c r="AD93" s="29"/>
      <c r="AE93" s="30"/>
      <c r="AF93" s="12"/>
    </row>
    <row r="94" spans="1:32" x14ac:dyDescent="0.25">
      <c r="A94" s="16" t="s">
        <v>80</v>
      </c>
      <c r="B94" s="28">
        <f>IFERROR((G91/10/B92),0)</f>
        <v>0</v>
      </c>
      <c r="C94" s="29"/>
      <c r="D94" s="29"/>
      <c r="E94" s="29"/>
      <c r="F94" s="29"/>
      <c r="G94" s="30"/>
      <c r="H94" s="12"/>
      <c r="I94" s="16" t="s">
        <v>80</v>
      </c>
      <c r="J94" s="28">
        <f>IFERROR((O91/10/J92),0)</f>
        <v>0</v>
      </c>
      <c r="K94" s="29"/>
      <c r="L94" s="29"/>
      <c r="M94" s="29"/>
      <c r="N94" s="29"/>
      <c r="O94" s="30"/>
      <c r="P94" s="12"/>
      <c r="Q94" s="16" t="s">
        <v>80</v>
      </c>
      <c r="R94" s="28">
        <f>IFERROR((W91/10/R92),0)</f>
        <v>0</v>
      </c>
      <c r="S94" s="29"/>
      <c r="T94" s="29"/>
      <c r="U94" s="29"/>
      <c r="V94" s="29"/>
      <c r="W94" s="30"/>
      <c r="X94" s="12"/>
      <c r="Y94" s="16" t="s">
        <v>80</v>
      </c>
      <c r="Z94" s="28">
        <f>IFERROR((AE91/10/Z92),0)</f>
        <v>0</v>
      </c>
      <c r="AA94" s="29"/>
      <c r="AB94" s="29"/>
      <c r="AC94" s="29"/>
      <c r="AD94" s="29"/>
      <c r="AE94" s="30"/>
      <c r="AF94" s="12"/>
    </row>
    <row r="95" spans="1:32" x14ac:dyDescent="0.25">
      <c r="A95" s="16" t="s">
        <v>76</v>
      </c>
      <c r="B95" s="28">
        <f>IFERROR((9.82 * F91) * LN(B92/B93),0)</f>
        <v>0</v>
      </c>
      <c r="C95" s="29"/>
      <c r="D95" s="29"/>
      <c r="E95" s="29"/>
      <c r="F95" s="29"/>
      <c r="G95" s="30"/>
      <c r="H95" s="12"/>
      <c r="I95" s="16" t="s">
        <v>76</v>
      </c>
      <c r="J95" s="28">
        <f>IFERROR((9.82 * N91) * LN(J92/J93),0)</f>
        <v>0</v>
      </c>
      <c r="K95" s="29"/>
      <c r="L95" s="29"/>
      <c r="M95" s="29"/>
      <c r="N95" s="29"/>
      <c r="O95" s="30"/>
      <c r="P95" s="12"/>
      <c r="Q95" s="16" t="s">
        <v>76</v>
      </c>
      <c r="R95" s="28">
        <f>IFERROR((9.82 * V91) * LN(R92/R93),0)</f>
        <v>0</v>
      </c>
      <c r="S95" s="29"/>
      <c r="T95" s="29"/>
      <c r="U95" s="29"/>
      <c r="V95" s="29"/>
      <c r="W95" s="30"/>
      <c r="X95" s="12"/>
      <c r="Y95" s="16" t="s">
        <v>76</v>
      </c>
      <c r="Z95" s="28">
        <f>IFERROR((9.82 * AD91) * LN(Z92/Z93),0)</f>
        <v>0</v>
      </c>
      <c r="AA95" s="29"/>
      <c r="AB95" s="29"/>
      <c r="AC95" s="29"/>
      <c r="AD95" s="29"/>
      <c r="AE95" s="30"/>
      <c r="AF95" s="12"/>
    </row>
    <row r="96" spans="1:32" ht="15.75" thickBot="1" x14ac:dyDescent="0.3">
      <c r="A96" s="17" t="s">
        <v>78</v>
      </c>
      <c r="B96" s="32">
        <f>B95+B72</f>
        <v>3644.2493322810196</v>
      </c>
      <c r="C96" s="33"/>
      <c r="D96" s="33"/>
      <c r="E96" s="33"/>
      <c r="F96" s="33"/>
      <c r="G96" s="34"/>
      <c r="H96" s="12"/>
      <c r="I96" s="17" t="s">
        <v>78</v>
      </c>
      <c r="J96" s="32">
        <f>J95+J72</f>
        <v>0</v>
      </c>
      <c r="K96" s="33"/>
      <c r="L96" s="33"/>
      <c r="M96" s="33"/>
      <c r="N96" s="33"/>
      <c r="O96" s="34"/>
      <c r="P96" s="12"/>
      <c r="Q96" s="17" t="s">
        <v>78</v>
      </c>
      <c r="R96" s="32">
        <f>R95+R72</f>
        <v>0</v>
      </c>
      <c r="S96" s="33"/>
      <c r="T96" s="33"/>
      <c r="U96" s="33"/>
      <c r="V96" s="33"/>
      <c r="W96" s="34"/>
      <c r="X96" s="12"/>
      <c r="Y96" s="17" t="s">
        <v>78</v>
      </c>
      <c r="Z96" s="32">
        <f>Z95+Z72</f>
        <v>0</v>
      </c>
      <c r="AA96" s="33"/>
      <c r="AB96" s="33"/>
      <c r="AC96" s="33"/>
      <c r="AD96" s="33"/>
      <c r="AE96" s="34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72</v>
      </c>
      <c r="E98" s="8" t="s">
        <v>73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72</v>
      </c>
      <c r="M98" s="8" t="s">
        <v>73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72</v>
      </c>
      <c r="U98" s="8" t="s">
        <v>73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72</v>
      </c>
      <c r="AC98" s="8" t="s">
        <v>73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79</v>
      </c>
      <c r="C114" s="14" t="s">
        <v>3</v>
      </c>
      <c r="D114" s="14" t="s">
        <v>72</v>
      </c>
      <c r="E114" s="14" t="s">
        <v>75</v>
      </c>
      <c r="F114" s="14" t="s">
        <v>6</v>
      </c>
      <c r="G114" s="15" t="s">
        <v>7</v>
      </c>
      <c r="H114" s="12"/>
      <c r="I114" s="13"/>
      <c r="J114" s="14" t="s">
        <v>79</v>
      </c>
      <c r="K114" s="14" t="s">
        <v>3</v>
      </c>
      <c r="L114" s="14" t="s">
        <v>72</v>
      </c>
      <c r="M114" s="14" t="s">
        <v>75</v>
      </c>
      <c r="N114" s="14" t="s">
        <v>6</v>
      </c>
      <c r="O114" s="15" t="s">
        <v>7</v>
      </c>
      <c r="P114" s="12"/>
      <c r="Q114" s="13"/>
      <c r="R114" s="14" t="s">
        <v>79</v>
      </c>
      <c r="S114" s="14" t="s">
        <v>3</v>
      </c>
      <c r="T114" s="14" t="s">
        <v>72</v>
      </c>
      <c r="U114" s="14" t="s">
        <v>75</v>
      </c>
      <c r="V114" s="14" t="s">
        <v>6</v>
      </c>
      <c r="W114" s="15" t="s">
        <v>7</v>
      </c>
      <c r="X114" s="12"/>
      <c r="Y114" s="13"/>
      <c r="Z114" s="14" t="s">
        <v>79</v>
      </c>
      <c r="AA114" s="14" t="s">
        <v>3</v>
      </c>
      <c r="AB114" s="14" t="s">
        <v>72</v>
      </c>
      <c r="AC114" s="14" t="s">
        <v>75</v>
      </c>
      <c r="AD114" s="14" t="s">
        <v>6</v>
      </c>
      <c r="AE114" s="15" t="s">
        <v>7</v>
      </c>
      <c r="AF114" s="12"/>
    </row>
    <row r="115" spans="1:32" x14ac:dyDescent="0.25">
      <c r="A115" s="16" t="s">
        <v>74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74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74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74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77</v>
      </c>
      <c r="B116" s="28">
        <f>E115+B92</f>
        <v>22.394854287500003</v>
      </c>
      <c r="C116" s="29"/>
      <c r="D116" s="29"/>
      <c r="E116" s="29"/>
      <c r="F116" s="29"/>
      <c r="G116" s="30"/>
      <c r="H116" s="12"/>
      <c r="I116" s="16" t="s">
        <v>77</v>
      </c>
      <c r="J116" s="28">
        <f>M115+J92</f>
        <v>0</v>
      </c>
      <c r="K116" s="29"/>
      <c r="L116" s="29"/>
      <c r="M116" s="29"/>
      <c r="N116" s="29"/>
      <c r="O116" s="30"/>
      <c r="P116" s="12"/>
      <c r="Q116" s="16" t="s">
        <v>77</v>
      </c>
      <c r="R116" s="28">
        <f>U115+R92</f>
        <v>0</v>
      </c>
      <c r="S116" s="29"/>
      <c r="T116" s="29"/>
      <c r="U116" s="29"/>
      <c r="V116" s="29"/>
      <c r="W116" s="30"/>
      <c r="X116" s="12"/>
      <c r="Y116" s="16" t="s">
        <v>77</v>
      </c>
      <c r="Z116" s="28">
        <f>AC115+Z92</f>
        <v>0</v>
      </c>
      <c r="AA116" s="29"/>
      <c r="AB116" s="29"/>
      <c r="AC116" s="29"/>
      <c r="AD116" s="29"/>
      <c r="AE116" s="30"/>
      <c r="AF116" s="12"/>
    </row>
    <row r="117" spans="1:32" x14ac:dyDescent="0.25">
      <c r="A117" s="16" t="s">
        <v>81</v>
      </c>
      <c r="B117" s="28">
        <f>C115+B92</f>
        <v>22.394854287500003</v>
      </c>
      <c r="C117" s="29"/>
      <c r="D117" s="29"/>
      <c r="E117" s="29"/>
      <c r="F117" s="29"/>
      <c r="G117" s="30"/>
      <c r="H117" s="12"/>
      <c r="I117" s="16" t="s">
        <v>81</v>
      </c>
      <c r="J117" s="28">
        <f>K115+J92</f>
        <v>0</v>
      </c>
      <c r="K117" s="29"/>
      <c r="L117" s="29"/>
      <c r="M117" s="29"/>
      <c r="N117" s="29"/>
      <c r="O117" s="30"/>
      <c r="P117" s="12"/>
      <c r="Q117" s="16" t="s">
        <v>81</v>
      </c>
      <c r="R117" s="28">
        <f>S115+R92</f>
        <v>0</v>
      </c>
      <c r="S117" s="29"/>
      <c r="T117" s="29"/>
      <c r="U117" s="29"/>
      <c r="V117" s="29"/>
      <c r="W117" s="30"/>
      <c r="X117" s="12"/>
      <c r="Y117" s="16" t="s">
        <v>81</v>
      </c>
      <c r="Z117" s="28">
        <f>AA115+Z92</f>
        <v>0</v>
      </c>
      <c r="AA117" s="29"/>
      <c r="AB117" s="29"/>
      <c r="AC117" s="29"/>
      <c r="AD117" s="29"/>
      <c r="AE117" s="30"/>
      <c r="AF117" s="12"/>
    </row>
    <row r="118" spans="1:32" x14ac:dyDescent="0.25">
      <c r="A118" s="16" t="s">
        <v>80</v>
      </c>
      <c r="B118" s="28">
        <f>IFERROR((G115/10/B116),0)</f>
        <v>0</v>
      </c>
      <c r="C118" s="29"/>
      <c r="D118" s="29"/>
      <c r="E118" s="29"/>
      <c r="F118" s="29"/>
      <c r="G118" s="30"/>
      <c r="H118" s="12"/>
      <c r="I118" s="16" t="s">
        <v>80</v>
      </c>
      <c r="J118" s="28">
        <f>IFERROR((O115/10/J116),0)</f>
        <v>0</v>
      </c>
      <c r="K118" s="29"/>
      <c r="L118" s="29"/>
      <c r="M118" s="29"/>
      <c r="N118" s="29"/>
      <c r="O118" s="30"/>
      <c r="P118" s="12"/>
      <c r="Q118" s="16" t="s">
        <v>80</v>
      </c>
      <c r="R118" s="28">
        <f>IFERROR((W115/10/R116),0)</f>
        <v>0</v>
      </c>
      <c r="S118" s="29"/>
      <c r="T118" s="29"/>
      <c r="U118" s="29"/>
      <c r="V118" s="29"/>
      <c r="W118" s="30"/>
      <c r="X118" s="12"/>
      <c r="Y118" s="16" t="s">
        <v>80</v>
      </c>
      <c r="Z118" s="28">
        <f>IFERROR((AE115/10/Z116),0)</f>
        <v>0</v>
      </c>
      <c r="AA118" s="29"/>
      <c r="AB118" s="29"/>
      <c r="AC118" s="29"/>
      <c r="AD118" s="29"/>
      <c r="AE118" s="30"/>
      <c r="AF118" s="12"/>
    </row>
    <row r="119" spans="1:32" x14ac:dyDescent="0.25">
      <c r="A119" s="16" t="s">
        <v>76</v>
      </c>
      <c r="B119" s="28">
        <f>IFERROR((9.82 * F115) * LN(B116/B117),0)</f>
        <v>0</v>
      </c>
      <c r="C119" s="29"/>
      <c r="D119" s="29"/>
      <c r="E119" s="29"/>
      <c r="F119" s="29"/>
      <c r="G119" s="30"/>
      <c r="H119" s="12"/>
      <c r="I119" s="16" t="s">
        <v>76</v>
      </c>
      <c r="J119" s="28">
        <f>IFERROR((9.82 * N115) * LN(J116/J117),0)</f>
        <v>0</v>
      </c>
      <c r="K119" s="29"/>
      <c r="L119" s="29"/>
      <c r="M119" s="29"/>
      <c r="N119" s="29"/>
      <c r="O119" s="30"/>
      <c r="P119" s="12"/>
      <c r="Q119" s="16" t="s">
        <v>76</v>
      </c>
      <c r="R119" s="28">
        <f>IFERROR((9.82 * V115) * LN(R116/R117),0)</f>
        <v>0</v>
      </c>
      <c r="S119" s="29"/>
      <c r="T119" s="29"/>
      <c r="U119" s="29"/>
      <c r="V119" s="29"/>
      <c r="W119" s="30"/>
      <c r="X119" s="12"/>
      <c r="Y119" s="16" t="s">
        <v>76</v>
      </c>
      <c r="Z119" s="28">
        <f>IFERROR((9.82 * AD115) * LN(Z116/Z117),0)</f>
        <v>0</v>
      </c>
      <c r="AA119" s="29"/>
      <c r="AB119" s="29"/>
      <c r="AC119" s="29"/>
      <c r="AD119" s="29"/>
      <c r="AE119" s="30"/>
      <c r="AF119" s="12"/>
    </row>
    <row r="120" spans="1:32" ht="15.75" thickBot="1" x14ac:dyDescent="0.3">
      <c r="A120" s="17" t="s">
        <v>78</v>
      </c>
      <c r="B120" s="32">
        <f>B119+B96</f>
        <v>3644.2493322810196</v>
      </c>
      <c r="C120" s="33"/>
      <c r="D120" s="33"/>
      <c r="E120" s="33"/>
      <c r="F120" s="33"/>
      <c r="G120" s="34"/>
      <c r="H120" s="12"/>
      <c r="I120" s="17" t="s">
        <v>78</v>
      </c>
      <c r="J120" s="32">
        <f>J119+J96</f>
        <v>0</v>
      </c>
      <c r="K120" s="33"/>
      <c r="L120" s="33"/>
      <c r="M120" s="33"/>
      <c r="N120" s="33"/>
      <c r="O120" s="34"/>
      <c r="P120" s="12"/>
      <c r="Q120" s="17" t="s">
        <v>78</v>
      </c>
      <c r="R120" s="32">
        <f>R119+R96</f>
        <v>0</v>
      </c>
      <c r="S120" s="33"/>
      <c r="T120" s="33"/>
      <c r="U120" s="33"/>
      <c r="V120" s="33"/>
      <c r="W120" s="34"/>
      <c r="X120" s="12"/>
      <c r="Y120" s="17" t="s">
        <v>78</v>
      </c>
      <c r="Z120" s="32">
        <f>Z119+Z96</f>
        <v>0</v>
      </c>
      <c r="AA120" s="33"/>
      <c r="AB120" s="33"/>
      <c r="AC120" s="33"/>
      <c r="AD120" s="33"/>
      <c r="AE120" s="34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23" t="s">
        <v>127</v>
      </c>
      <c r="B122" s="24"/>
      <c r="C122" s="24"/>
      <c r="D122" s="24"/>
      <c r="E122" s="24"/>
      <c r="F122" s="24"/>
      <c r="G122" s="25"/>
      <c r="H122" s="12"/>
      <c r="I122" s="23" t="s">
        <v>127</v>
      </c>
      <c r="J122" s="24"/>
      <c r="K122" s="24"/>
      <c r="L122" s="24"/>
      <c r="M122" s="24"/>
      <c r="N122" s="24"/>
      <c r="O122" s="25"/>
      <c r="P122" s="12"/>
      <c r="Q122" s="23" t="s">
        <v>127</v>
      </c>
      <c r="R122" s="24"/>
      <c r="S122" s="24"/>
      <c r="T122" s="24"/>
      <c r="U122" s="24"/>
      <c r="V122" s="24"/>
      <c r="W122" s="25"/>
      <c r="X122" s="12"/>
      <c r="Y122" s="23" t="s">
        <v>127</v>
      </c>
      <c r="Z122" s="24"/>
      <c r="AA122" s="24"/>
      <c r="AB122" s="24"/>
      <c r="AC122" s="24"/>
      <c r="AD122" s="24"/>
      <c r="AE122" s="25"/>
      <c r="AF122" s="12"/>
    </row>
    <row r="123" spans="1:32" x14ac:dyDescent="0.25">
      <c r="A123" s="26" t="s">
        <v>79</v>
      </c>
      <c r="B123" s="26"/>
      <c r="C123" s="26"/>
      <c r="D123" s="27">
        <f>B115</f>
        <v>3</v>
      </c>
      <c r="E123" s="27"/>
      <c r="F123" s="27"/>
      <c r="G123" s="27"/>
      <c r="H123" s="12"/>
      <c r="I123" s="26" t="s">
        <v>79</v>
      </c>
      <c r="J123" s="26"/>
      <c r="K123" s="26"/>
      <c r="L123" s="27">
        <f>J115</f>
        <v>0</v>
      </c>
      <c r="M123" s="27"/>
      <c r="N123" s="27"/>
      <c r="O123" s="27"/>
      <c r="P123" s="12"/>
      <c r="Q123" s="26" t="s">
        <v>79</v>
      </c>
      <c r="R123" s="26"/>
      <c r="S123" s="26"/>
      <c r="T123" s="27">
        <f>R115</f>
        <v>0</v>
      </c>
      <c r="U123" s="27"/>
      <c r="V123" s="27"/>
      <c r="W123" s="27"/>
      <c r="X123" s="12"/>
      <c r="Y123" s="26" t="s">
        <v>79</v>
      </c>
      <c r="Z123" s="26"/>
      <c r="AA123" s="26"/>
      <c r="AB123" s="27">
        <f>Z115</f>
        <v>0</v>
      </c>
      <c r="AC123" s="27"/>
      <c r="AD123" s="27"/>
      <c r="AE123" s="27"/>
      <c r="AF123" s="12"/>
    </row>
    <row r="124" spans="1:32" x14ac:dyDescent="0.25">
      <c r="A124" s="21" t="s">
        <v>2</v>
      </c>
      <c r="B124" s="21"/>
      <c r="C124" s="21"/>
      <c r="D124" s="22">
        <f>B116</f>
        <v>22.394854287500003</v>
      </c>
      <c r="E124" s="22"/>
      <c r="F124" s="22"/>
      <c r="G124" s="22"/>
      <c r="H124" s="12"/>
      <c r="I124" s="21" t="s">
        <v>2</v>
      </c>
      <c r="J124" s="21"/>
      <c r="K124" s="21"/>
      <c r="L124" s="22">
        <f>J116</f>
        <v>0</v>
      </c>
      <c r="M124" s="22"/>
      <c r="N124" s="22"/>
      <c r="O124" s="22"/>
      <c r="P124" s="12"/>
      <c r="Q124" s="21" t="s">
        <v>2</v>
      </c>
      <c r="R124" s="21"/>
      <c r="S124" s="21"/>
      <c r="T124" s="22">
        <f>R116</f>
        <v>0</v>
      </c>
      <c r="U124" s="22"/>
      <c r="V124" s="22"/>
      <c r="W124" s="22"/>
      <c r="X124" s="12"/>
      <c r="Y124" s="21" t="s">
        <v>2</v>
      </c>
      <c r="Z124" s="21"/>
      <c r="AA124" s="21"/>
      <c r="AB124" s="22">
        <f>Z116</f>
        <v>0</v>
      </c>
      <c r="AC124" s="22"/>
      <c r="AD124" s="22"/>
      <c r="AE124" s="22"/>
      <c r="AF124" s="12"/>
    </row>
    <row r="125" spans="1:32" x14ac:dyDescent="0.25">
      <c r="A125" s="21" t="s">
        <v>4</v>
      </c>
      <c r="B125" s="21"/>
      <c r="C125" s="21"/>
      <c r="D125" s="22">
        <f>D115+D91+D67+D43+D19</f>
        <v>13.156616250000001</v>
      </c>
      <c r="E125" s="22"/>
      <c r="F125" s="22"/>
      <c r="G125" s="22"/>
      <c r="H125" s="12"/>
      <c r="I125" s="21" t="s">
        <v>4</v>
      </c>
      <c r="J125" s="21"/>
      <c r="K125" s="21"/>
      <c r="L125" s="22">
        <f>L115+L91+L67+L43+L19</f>
        <v>0</v>
      </c>
      <c r="M125" s="22"/>
      <c r="N125" s="22"/>
      <c r="O125" s="22"/>
      <c r="P125" s="12"/>
      <c r="Q125" s="21" t="s">
        <v>4</v>
      </c>
      <c r="R125" s="21"/>
      <c r="S125" s="21"/>
      <c r="T125" s="22">
        <f>T115+T91+T67+T43+T19</f>
        <v>0</v>
      </c>
      <c r="U125" s="22"/>
      <c r="V125" s="22"/>
      <c r="W125" s="22"/>
      <c r="X125" s="12"/>
      <c r="Y125" s="21" t="s">
        <v>4</v>
      </c>
      <c r="Z125" s="21"/>
      <c r="AA125" s="21"/>
      <c r="AB125" s="22">
        <f>AB115+AB91+AB67+AB43+AB19</f>
        <v>0</v>
      </c>
      <c r="AC125" s="22"/>
      <c r="AD125" s="22"/>
      <c r="AE125" s="22"/>
      <c r="AF125" s="12"/>
    </row>
    <row r="126" spans="1:32" x14ac:dyDescent="0.25">
      <c r="A126" s="21" t="s">
        <v>1</v>
      </c>
      <c r="B126" s="21"/>
      <c r="C126" s="21"/>
      <c r="D126" s="22">
        <f>D124-D125</f>
        <v>9.2382380375000022</v>
      </c>
      <c r="E126" s="22"/>
      <c r="F126" s="22"/>
      <c r="G126" s="22"/>
      <c r="H126" s="12"/>
      <c r="I126" s="21" t="s">
        <v>1</v>
      </c>
      <c r="J126" s="21"/>
      <c r="K126" s="21"/>
      <c r="L126" s="22">
        <f>L124-L125</f>
        <v>0</v>
      </c>
      <c r="M126" s="22"/>
      <c r="N126" s="22"/>
      <c r="O126" s="22"/>
      <c r="P126" s="12"/>
      <c r="Q126" s="21" t="s">
        <v>1</v>
      </c>
      <c r="R126" s="21"/>
      <c r="S126" s="21"/>
      <c r="T126" s="22">
        <f>T124-T125</f>
        <v>0</v>
      </c>
      <c r="U126" s="22"/>
      <c r="V126" s="22"/>
      <c r="W126" s="22"/>
      <c r="X126" s="12"/>
      <c r="Y126" s="21" t="s">
        <v>1</v>
      </c>
      <c r="Z126" s="21"/>
      <c r="AA126" s="21"/>
      <c r="AB126" s="22">
        <f>AB124-AB125</f>
        <v>0</v>
      </c>
      <c r="AC126" s="22"/>
      <c r="AD126" s="22"/>
      <c r="AE126" s="22"/>
      <c r="AF126" s="12"/>
    </row>
    <row r="127" spans="1:32" x14ac:dyDescent="0.25">
      <c r="A127" s="21" t="s">
        <v>128</v>
      </c>
      <c r="B127" s="21"/>
      <c r="C127" s="21"/>
      <c r="D127" s="22">
        <f>B120</f>
        <v>3644.2493322810196</v>
      </c>
      <c r="E127" s="22"/>
      <c r="F127" s="22"/>
      <c r="G127" s="22"/>
      <c r="H127" s="12"/>
      <c r="I127" s="21" t="s">
        <v>128</v>
      </c>
      <c r="J127" s="21"/>
      <c r="K127" s="21"/>
      <c r="L127" s="22">
        <f>J120</f>
        <v>0</v>
      </c>
      <c r="M127" s="22"/>
      <c r="N127" s="22"/>
      <c r="O127" s="22"/>
      <c r="P127" s="12"/>
      <c r="Q127" s="21" t="s">
        <v>128</v>
      </c>
      <c r="R127" s="21"/>
      <c r="S127" s="21"/>
      <c r="T127" s="22">
        <f>R120</f>
        <v>0</v>
      </c>
      <c r="U127" s="22"/>
      <c r="V127" s="22"/>
      <c r="W127" s="22"/>
      <c r="X127" s="12"/>
      <c r="Y127" s="21" t="s">
        <v>128</v>
      </c>
      <c r="Z127" s="21"/>
      <c r="AA127" s="21"/>
      <c r="AB127" s="22">
        <f>Z120</f>
        <v>0</v>
      </c>
      <c r="AC127" s="22"/>
      <c r="AD127" s="22"/>
      <c r="AE127" s="22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4" workbookViewId="0">
      <selection activeCell="Q6" sqref="Q6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120</v>
      </c>
      <c r="C1" t="s">
        <v>121</v>
      </c>
      <c r="D1" t="s">
        <v>170</v>
      </c>
      <c r="E1" t="s">
        <v>169</v>
      </c>
      <c r="F1" t="s">
        <v>187</v>
      </c>
      <c r="G1" t="s">
        <v>192</v>
      </c>
      <c r="H1" t="s">
        <v>197</v>
      </c>
      <c r="I1" t="s">
        <v>219</v>
      </c>
      <c r="J1" t="s">
        <v>220</v>
      </c>
      <c r="K1" t="s">
        <v>217</v>
      </c>
      <c r="L1" t="s">
        <v>218</v>
      </c>
      <c r="M1" t="s">
        <v>224</v>
      </c>
      <c r="N1" t="s">
        <v>225</v>
      </c>
      <c r="O1" t="s">
        <v>226</v>
      </c>
      <c r="P1" t="s">
        <v>227</v>
      </c>
      <c r="Q1" t="s">
        <v>221</v>
      </c>
      <c r="R1" t="s">
        <v>222</v>
      </c>
      <c r="S1" t="s">
        <v>223</v>
      </c>
    </row>
    <row r="2" spans="1:19" x14ac:dyDescent="0.25">
      <c r="A2" t="s">
        <v>117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118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119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163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196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228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235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229</v>
      </c>
      <c r="S13" t="s">
        <v>232</v>
      </c>
    </row>
    <row r="14" spans="1:19" x14ac:dyDescent="0.25">
      <c r="I14" t="s">
        <v>188</v>
      </c>
      <c r="R14" t="s">
        <v>230</v>
      </c>
      <c r="S14" t="s">
        <v>231</v>
      </c>
    </row>
    <row r="15" spans="1:19" x14ac:dyDescent="0.25">
      <c r="I15" t="s">
        <v>189</v>
      </c>
      <c r="K15" t="s">
        <v>191</v>
      </c>
      <c r="M15" s="20" t="s">
        <v>193</v>
      </c>
      <c r="N15" t="s">
        <v>194</v>
      </c>
    </row>
    <row r="16" spans="1:19" x14ac:dyDescent="0.25">
      <c r="I16">
        <v>5.5</v>
      </c>
      <c r="J16" t="s">
        <v>190</v>
      </c>
      <c r="K16">
        <f>I16/H7</f>
        <v>1100</v>
      </c>
      <c r="L16" t="s">
        <v>190</v>
      </c>
      <c r="M16">
        <f>K16*H7</f>
        <v>5.5</v>
      </c>
      <c r="N16">
        <v>1</v>
      </c>
      <c r="O16" t="s">
        <v>190</v>
      </c>
    </row>
    <row r="17" spans="1:19" x14ac:dyDescent="0.25">
      <c r="I17">
        <v>1</v>
      </c>
      <c r="J17" t="s">
        <v>179</v>
      </c>
      <c r="K17">
        <f>I17/H5</f>
        <v>14114.326040931546</v>
      </c>
      <c r="L17" t="s">
        <v>179</v>
      </c>
      <c r="M17">
        <f>K17*H5</f>
        <v>1</v>
      </c>
      <c r="N17">
        <f>K17/K16</f>
        <v>12.83120549175595</v>
      </c>
      <c r="O17" t="s">
        <v>179</v>
      </c>
    </row>
    <row r="19" spans="1:19" x14ac:dyDescent="0.25">
      <c r="I19" t="s">
        <v>195</v>
      </c>
      <c r="K19" t="s">
        <v>110</v>
      </c>
      <c r="L19" t="s">
        <v>111</v>
      </c>
    </row>
    <row r="20" spans="1:19" x14ac:dyDescent="0.25">
      <c r="I20">
        <v>0.1</v>
      </c>
      <c r="J20" t="s">
        <v>190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179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109</v>
      </c>
      <c r="C22" t="s">
        <v>111</v>
      </c>
      <c r="E22" t="s">
        <v>240</v>
      </c>
      <c r="F22" t="s">
        <v>241</v>
      </c>
      <c r="L22">
        <f>L20/L21</f>
        <v>4.7047753469771818</v>
      </c>
    </row>
    <row r="23" spans="1:19" x14ac:dyDescent="0.25">
      <c r="A23" t="s">
        <v>236</v>
      </c>
      <c r="B23">
        <v>600</v>
      </c>
      <c r="C23">
        <f>B23*H10</f>
        <v>0.6</v>
      </c>
      <c r="E23">
        <v>8.1</v>
      </c>
      <c r="F23">
        <f>E23/$H$3</f>
        <v>2024.9999999999998</v>
      </c>
    </row>
    <row r="24" spans="1:19" x14ac:dyDescent="0.25">
      <c r="A24" t="s">
        <v>237</v>
      </c>
      <c r="B24">
        <v>50</v>
      </c>
      <c r="C24">
        <f>B24*H3</f>
        <v>0.2</v>
      </c>
      <c r="E24">
        <v>4.0999999999999996</v>
      </c>
      <c r="F24">
        <f t="shared" ref="F24:F35" si="11">E24/$H$3</f>
        <v>1025</v>
      </c>
      <c r="Q24" t="s">
        <v>111</v>
      </c>
      <c r="R24" t="s">
        <v>240</v>
      </c>
      <c r="S24" t="s">
        <v>244</v>
      </c>
    </row>
    <row r="25" spans="1:19" x14ac:dyDescent="0.25">
      <c r="A25" t="s">
        <v>238</v>
      </c>
      <c r="C25">
        <f>C23+C24</f>
        <v>0.8</v>
      </c>
      <c r="F25">
        <f t="shared" si="11"/>
        <v>0</v>
      </c>
      <c r="P25" t="s">
        <v>185</v>
      </c>
      <c r="Q25">
        <v>2.5</v>
      </c>
      <c r="R25">
        <v>0</v>
      </c>
      <c r="S25">
        <v>2.5</v>
      </c>
    </row>
    <row r="26" spans="1:19" x14ac:dyDescent="0.25">
      <c r="A26" t="s">
        <v>111</v>
      </c>
      <c r="C26">
        <v>4.5999999999999996</v>
      </c>
      <c r="F26">
        <f t="shared" si="11"/>
        <v>0</v>
      </c>
      <c r="P26" t="s">
        <v>242</v>
      </c>
      <c r="Q26">
        <v>2.1</v>
      </c>
      <c r="R26">
        <v>0</v>
      </c>
      <c r="S26">
        <v>2.1</v>
      </c>
    </row>
    <row r="27" spans="1:19" x14ac:dyDescent="0.25">
      <c r="C27">
        <f>C26-C25</f>
        <v>3.8</v>
      </c>
      <c r="F27">
        <f t="shared" si="11"/>
        <v>0</v>
      </c>
      <c r="P27" t="s">
        <v>184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186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109</v>
      </c>
      <c r="C30" t="s">
        <v>111</v>
      </c>
      <c r="F30">
        <f t="shared" si="11"/>
        <v>0</v>
      </c>
      <c r="P30" t="s">
        <v>64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236</v>
      </c>
      <c r="B31">
        <v>0</v>
      </c>
      <c r="C31">
        <f>B31*H10</f>
        <v>0</v>
      </c>
      <c r="F31">
        <f t="shared" si="11"/>
        <v>0</v>
      </c>
      <c r="P31" t="s">
        <v>243</v>
      </c>
      <c r="Q31">
        <v>4.2</v>
      </c>
      <c r="R31">
        <v>0</v>
      </c>
      <c r="S31">
        <v>4.2</v>
      </c>
    </row>
    <row r="32" spans="1:19" x14ac:dyDescent="0.25">
      <c r="A32" t="s">
        <v>237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238</v>
      </c>
      <c r="C33">
        <f>C31+C32</f>
        <v>0.6</v>
      </c>
      <c r="F33">
        <f t="shared" si="11"/>
        <v>0</v>
      </c>
      <c r="P33" t="s">
        <v>65</v>
      </c>
      <c r="Q33">
        <v>2.7</v>
      </c>
      <c r="R33">
        <v>4.0999999999999996</v>
      </c>
      <c r="S33">
        <v>6.8</v>
      </c>
    </row>
    <row r="34" spans="1:19" x14ac:dyDescent="0.25">
      <c r="A34" t="s">
        <v>111</v>
      </c>
      <c r="C34">
        <v>4</v>
      </c>
      <c r="F34">
        <f t="shared" si="11"/>
        <v>0</v>
      </c>
    </row>
    <row r="35" spans="1:19" x14ac:dyDescent="0.25">
      <c r="A35" t="s">
        <v>239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dV-Calc-SC-B</vt:lpstr>
      <vt:lpstr>FuelTypes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2016-01-21T19:10:34Z</dcterms:modified>
</cp:coreProperties>
</file>