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" i="1" l="1"/>
  <c r="F25" i="1" s="1"/>
  <c r="F2" i="1"/>
  <c r="F6" i="1"/>
  <c r="F26" i="1"/>
  <c r="N34" i="1"/>
  <c r="D3" i="1"/>
  <c r="N3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G3" i="1"/>
  <c r="H3" i="1" s="1"/>
  <c r="H9" i="1"/>
  <c r="H13" i="1"/>
  <c r="H18" i="1"/>
  <c r="H22" i="1"/>
  <c r="D7" i="1"/>
  <c r="E28" i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G26" i="1"/>
  <c r="L26" i="1" s="1"/>
  <c r="G27" i="1"/>
  <c r="H27" i="1" s="1"/>
  <c r="G2" i="1"/>
  <c r="H2" i="1" s="1"/>
  <c r="L27" i="1" l="1"/>
  <c r="L3" i="1"/>
  <c r="L2" i="1"/>
  <c r="L4" i="1"/>
  <c r="L5" i="1"/>
  <c r="L6" i="1"/>
  <c r="L24" i="1"/>
  <c r="L25" i="1"/>
  <c r="H26" i="1"/>
  <c r="F28" i="1"/>
  <c r="C28" i="1"/>
  <c r="D27" i="1"/>
  <c r="D28" i="1" s="1"/>
  <c r="D14" i="1"/>
  <c r="C7" i="1"/>
  <c r="C14" i="1"/>
  <c r="G28" i="1" l="1"/>
  <c r="M28" i="1"/>
  <c r="M31" i="1" s="1"/>
  <c r="M34" i="1" s="1"/>
  <c r="H28" i="1" l="1"/>
  <c r="L28" i="1"/>
  <c r="L31" i="1" s="1"/>
  <c r="L34" i="1" s="1"/>
  <c r="L36" i="1" s="1"/>
  <c r="L37" i="1" s="1"/>
</calcChain>
</file>

<file path=xl/sharedStrings.xml><?xml version="1.0" encoding="utf-8"?>
<sst xmlns="http://schemas.openxmlformats.org/spreadsheetml/2006/main" count="52" uniqueCount="39">
  <si>
    <t>Part</t>
  </si>
  <si>
    <t>SubPart</t>
  </si>
  <si>
    <t>Volume</t>
  </si>
  <si>
    <t>CM</t>
  </si>
  <si>
    <t>SM</t>
  </si>
  <si>
    <t>CB5</t>
  </si>
  <si>
    <t>CB9</t>
  </si>
  <si>
    <t>FM3</t>
  </si>
  <si>
    <t>FM5</t>
  </si>
  <si>
    <t>FB5</t>
  </si>
  <si>
    <t>FB8</t>
  </si>
  <si>
    <t>COL</t>
  </si>
  <si>
    <t>FRT2</t>
  </si>
  <si>
    <t>FRT6</t>
  </si>
  <si>
    <t>Fuel Mass</t>
  </si>
  <si>
    <t>2.5m end</t>
  </si>
  <si>
    <t>1.25m end</t>
  </si>
  <si>
    <t>2.5m central</t>
  </si>
  <si>
    <t>1.25m central</t>
  </si>
  <si>
    <t>LFO QTY</t>
  </si>
  <si>
    <t>core</t>
  </si>
  <si>
    <t>Total Mass</t>
  </si>
  <si>
    <t>Dry Mass</t>
  </si>
  <si>
    <t>Fuel/Mass Ratio</t>
  </si>
  <si>
    <t>LM</t>
  </si>
  <si>
    <t>Qty on Vessel</t>
  </si>
  <si>
    <t>Total Dry</t>
  </si>
  <si>
    <t>Total Fuel</t>
  </si>
  <si>
    <t>Vessel Mass</t>
  </si>
  <si>
    <t>Total</t>
  </si>
  <si>
    <t>Dry</t>
  </si>
  <si>
    <t>Fuel</t>
  </si>
  <si>
    <t>Cost</t>
  </si>
  <si>
    <t>Engine ISP</t>
  </si>
  <si>
    <t>Raw Dv</t>
  </si>
  <si>
    <t>-10' cosine loss</t>
  </si>
  <si>
    <t>Reserved</t>
  </si>
  <si>
    <t>Used</t>
  </si>
  <si>
    <t>Calc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</si>
</sst>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F25" sqref="F25"/>
    </sheetView>
  </sheetViews>
  <sheetFormatPr defaultRowHeight="15" x14ac:dyDescent="0.25"/>
  <cols>
    <col min="2" max="2" width="12.85546875" bestFit="1" customWidth="1"/>
    <col min="5" max="5" width="9.7109375" bestFit="1" customWidth="1"/>
    <col min="7" max="7" width="10.28515625" bestFit="1" customWidth="1"/>
    <col min="8" max="8" width="15.28515625" bestFit="1" customWidth="1"/>
    <col min="9" max="9" width="15.28515625" customWidth="1"/>
    <col min="11" max="11" width="14.28515625" bestFit="1" customWidth="1"/>
    <col min="12" max="12" width="10.28515625" bestFit="1" customWidth="1"/>
    <col min="13" max="13" width="8.85546875" bestFit="1" customWidth="1"/>
    <col min="14" max="14" width="9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14</v>
      </c>
      <c r="F1" s="3" t="s">
        <v>22</v>
      </c>
      <c r="G1" s="3" t="s">
        <v>21</v>
      </c>
      <c r="H1" s="3" t="s">
        <v>23</v>
      </c>
      <c r="I1" s="3" t="s">
        <v>32</v>
      </c>
      <c r="K1" s="3" t="s">
        <v>25</v>
      </c>
      <c r="L1" s="3" t="s">
        <v>21</v>
      </c>
      <c r="M1" s="3" t="s">
        <v>26</v>
      </c>
      <c r="N1" s="3" t="s">
        <v>27</v>
      </c>
    </row>
    <row r="2" spans="1:14" x14ac:dyDescent="0.25">
      <c r="A2" s="3" t="s">
        <v>3</v>
      </c>
      <c r="B2" s="3"/>
      <c r="C2" s="3"/>
      <c r="D2" s="3"/>
      <c r="E2" s="3"/>
      <c r="F2" s="3">
        <f>2.9+0.6</f>
        <v>3.5</v>
      </c>
      <c r="G2" s="3">
        <f>E2+F2</f>
        <v>3.5</v>
      </c>
      <c r="H2" s="3">
        <f>IFERROR(E2/G2,0)</f>
        <v>0</v>
      </c>
      <c r="I2" s="3"/>
      <c r="K2" s="3">
        <v>1</v>
      </c>
      <c r="L2" s="3">
        <f>K2*G2</f>
        <v>3.5</v>
      </c>
      <c r="M2" s="3">
        <f>K2*F2</f>
        <v>3.5</v>
      </c>
      <c r="N2" s="3">
        <f>K2*E2</f>
        <v>0</v>
      </c>
    </row>
    <row r="3" spans="1:14" x14ac:dyDescent="0.25">
      <c r="A3" s="3" t="s">
        <v>24</v>
      </c>
      <c r="B3" s="3"/>
      <c r="C3" s="3">
        <v>7.3150000000000004</v>
      </c>
      <c r="D3" s="3">
        <f>864+1056</f>
        <v>1920</v>
      </c>
      <c r="E3" s="3">
        <v>9.6</v>
      </c>
      <c r="F3" s="3">
        <v>3.25</v>
      </c>
      <c r="G3" s="3">
        <f>E3+F3</f>
        <v>12.85</v>
      </c>
      <c r="H3" s="3">
        <f>IFERROR(E3/G3,0)</f>
        <v>0.74708171206225682</v>
      </c>
      <c r="I3" s="3"/>
      <c r="K3" s="3">
        <v>2</v>
      </c>
      <c r="L3" s="3">
        <f t="shared" ref="L3:L28" si="0">K3*G3</f>
        <v>25.7</v>
      </c>
      <c r="M3" s="3">
        <f t="shared" ref="M3:M28" si="1">K3*F3</f>
        <v>6.5</v>
      </c>
      <c r="N3" s="3">
        <f t="shared" ref="N3:N28" si="2">K3*E3</f>
        <v>19.2</v>
      </c>
    </row>
    <row r="4" spans="1:14" x14ac:dyDescent="0.25">
      <c r="A4" s="3" t="s">
        <v>4</v>
      </c>
      <c r="B4" s="3"/>
      <c r="C4" s="3"/>
      <c r="D4" s="3"/>
      <c r="E4" s="3"/>
      <c r="F4" s="3">
        <v>3.5</v>
      </c>
      <c r="G4" s="3">
        <f t="shared" ref="G4:G28" si="3">E4+F4</f>
        <v>3.5</v>
      </c>
      <c r="H4" s="3">
        <f t="shared" ref="H4:H28" si="4">IFERROR(E4/G4,0)</f>
        <v>0</v>
      </c>
      <c r="I4" s="3"/>
      <c r="K4" s="3">
        <v>1</v>
      </c>
      <c r="L4" s="3">
        <f t="shared" si="0"/>
        <v>3.5</v>
      </c>
      <c r="M4" s="3">
        <f t="shared" si="1"/>
        <v>3.5</v>
      </c>
      <c r="N4" s="3">
        <f t="shared" si="2"/>
        <v>0</v>
      </c>
    </row>
    <row r="5" spans="1:14" x14ac:dyDescent="0.25">
      <c r="A5" s="3" t="s">
        <v>5</v>
      </c>
      <c r="B5" s="3"/>
      <c r="C5" s="3"/>
      <c r="D5" s="3"/>
      <c r="E5" s="3"/>
      <c r="F5" s="3">
        <v>0.9</v>
      </c>
      <c r="G5" s="3">
        <f t="shared" si="3"/>
        <v>0.9</v>
      </c>
      <c r="H5" s="3">
        <f t="shared" si="4"/>
        <v>0</v>
      </c>
      <c r="I5" s="3"/>
      <c r="K5" s="3"/>
      <c r="L5" s="3">
        <f t="shared" si="0"/>
        <v>0</v>
      </c>
      <c r="M5" s="3">
        <f t="shared" si="1"/>
        <v>0</v>
      </c>
      <c r="N5" s="3">
        <f t="shared" si="2"/>
        <v>0</v>
      </c>
    </row>
    <row r="6" spans="1:14" x14ac:dyDescent="0.25">
      <c r="A6" s="3" t="s">
        <v>6</v>
      </c>
      <c r="B6" s="3"/>
      <c r="C6" s="3"/>
      <c r="D6" s="3"/>
      <c r="E6" s="3"/>
      <c r="F6" s="2">
        <f>(9/5)*F5</f>
        <v>1.62</v>
      </c>
      <c r="G6" s="3">
        <f t="shared" si="3"/>
        <v>1.62</v>
      </c>
      <c r="H6" s="3">
        <f t="shared" si="4"/>
        <v>0</v>
      </c>
      <c r="I6" s="3"/>
      <c r="K6" s="3"/>
      <c r="L6" s="3">
        <f t="shared" si="0"/>
        <v>0</v>
      </c>
      <c r="M6" s="3">
        <f t="shared" si="1"/>
        <v>0</v>
      </c>
      <c r="N6" s="3">
        <f t="shared" si="2"/>
        <v>0</v>
      </c>
    </row>
    <row r="7" spans="1:14" x14ac:dyDescent="0.25">
      <c r="A7" s="3" t="s">
        <v>7</v>
      </c>
      <c r="B7" s="3"/>
      <c r="C7" s="3">
        <f>SUM(C8:C13)</f>
        <v>21.942</v>
      </c>
      <c r="D7" s="3">
        <f>1944+2376</f>
        <v>4320</v>
      </c>
      <c r="E7" s="3">
        <v>21.6</v>
      </c>
      <c r="F7" s="3">
        <v>1.35</v>
      </c>
      <c r="G7" s="3">
        <f t="shared" si="3"/>
        <v>22.950000000000003</v>
      </c>
      <c r="H7" s="3">
        <f t="shared" si="4"/>
        <v>0.94117647058823528</v>
      </c>
      <c r="I7" s="3"/>
      <c r="K7" s="3"/>
      <c r="L7" s="3">
        <f t="shared" si="0"/>
        <v>0</v>
      </c>
      <c r="M7" s="3">
        <f t="shared" si="1"/>
        <v>0</v>
      </c>
      <c r="N7" s="3">
        <f t="shared" si="2"/>
        <v>0</v>
      </c>
    </row>
    <row r="8" spans="1:14" x14ac:dyDescent="0.25">
      <c r="A8" s="3"/>
      <c r="B8" s="2" t="s">
        <v>15</v>
      </c>
      <c r="C8" s="2">
        <v>7.3150000000000004</v>
      </c>
      <c r="D8" s="2"/>
      <c r="E8" s="2"/>
      <c r="F8" s="2"/>
      <c r="G8" s="2">
        <f t="shared" si="3"/>
        <v>0</v>
      </c>
      <c r="H8" s="2">
        <f t="shared" si="4"/>
        <v>0</v>
      </c>
      <c r="I8" s="2"/>
      <c r="K8" s="3"/>
      <c r="L8" s="3">
        <f t="shared" si="0"/>
        <v>0</v>
      </c>
      <c r="M8" s="3">
        <f t="shared" si="1"/>
        <v>0</v>
      </c>
      <c r="N8" s="3">
        <f t="shared" si="2"/>
        <v>0</v>
      </c>
    </row>
    <row r="9" spans="1:14" x14ac:dyDescent="0.25">
      <c r="A9" s="3"/>
      <c r="B9" s="2" t="s">
        <v>15</v>
      </c>
      <c r="C9" s="2">
        <v>7.3150000000000004</v>
      </c>
      <c r="D9" s="2"/>
      <c r="E9" s="2"/>
      <c r="F9" s="2"/>
      <c r="G9" s="2">
        <f t="shared" si="3"/>
        <v>0</v>
      </c>
      <c r="H9" s="2">
        <f t="shared" si="4"/>
        <v>0</v>
      </c>
      <c r="I9" s="2"/>
      <c r="K9" s="3"/>
      <c r="L9" s="3">
        <f t="shared" si="0"/>
        <v>0</v>
      </c>
      <c r="M9" s="3">
        <f t="shared" si="1"/>
        <v>0</v>
      </c>
      <c r="N9" s="3">
        <f t="shared" si="2"/>
        <v>0</v>
      </c>
    </row>
    <row r="10" spans="1:14" x14ac:dyDescent="0.25">
      <c r="A10" s="3"/>
      <c r="B10" s="2" t="s">
        <v>16</v>
      </c>
      <c r="C10" s="2">
        <v>1.8280000000000001</v>
      </c>
      <c r="D10" s="2"/>
      <c r="E10" s="2"/>
      <c r="F10" s="2"/>
      <c r="G10" s="2">
        <f t="shared" si="3"/>
        <v>0</v>
      </c>
      <c r="H10" s="2">
        <f t="shared" si="4"/>
        <v>0</v>
      </c>
      <c r="I10" s="2"/>
      <c r="K10" s="3"/>
      <c r="L10" s="3">
        <f t="shared" si="0"/>
        <v>0</v>
      </c>
      <c r="M10" s="3">
        <f t="shared" si="1"/>
        <v>0</v>
      </c>
      <c r="N10" s="3">
        <f t="shared" si="2"/>
        <v>0</v>
      </c>
    </row>
    <row r="11" spans="1:14" x14ac:dyDescent="0.25">
      <c r="A11" s="3"/>
      <c r="B11" s="2" t="s">
        <v>16</v>
      </c>
      <c r="C11" s="2">
        <v>1.8280000000000001</v>
      </c>
      <c r="D11" s="2"/>
      <c r="E11" s="2"/>
      <c r="F11" s="2"/>
      <c r="G11" s="2">
        <f t="shared" si="3"/>
        <v>0</v>
      </c>
      <c r="H11" s="2">
        <f t="shared" si="4"/>
        <v>0</v>
      </c>
      <c r="I11" s="2"/>
      <c r="K11" s="3"/>
      <c r="L11" s="3">
        <f t="shared" si="0"/>
        <v>0</v>
      </c>
      <c r="M11" s="3">
        <f t="shared" si="1"/>
        <v>0</v>
      </c>
      <c r="N11" s="3">
        <f t="shared" si="2"/>
        <v>0</v>
      </c>
    </row>
    <row r="12" spans="1:14" x14ac:dyDescent="0.25">
      <c r="A12" s="3"/>
      <c r="B12" s="2" t="s">
        <v>16</v>
      </c>
      <c r="C12" s="2">
        <v>1.8280000000000001</v>
      </c>
      <c r="D12" s="2"/>
      <c r="E12" s="2"/>
      <c r="F12" s="2"/>
      <c r="G12" s="2">
        <f t="shared" si="3"/>
        <v>0</v>
      </c>
      <c r="H12" s="2">
        <f t="shared" si="4"/>
        <v>0</v>
      </c>
      <c r="I12" s="2"/>
      <c r="K12" s="3"/>
      <c r="L12" s="3">
        <f t="shared" si="0"/>
        <v>0</v>
      </c>
      <c r="M12" s="3">
        <f t="shared" si="1"/>
        <v>0</v>
      </c>
      <c r="N12" s="3">
        <f t="shared" si="2"/>
        <v>0</v>
      </c>
    </row>
    <row r="13" spans="1:14" x14ac:dyDescent="0.25">
      <c r="A13" s="3"/>
      <c r="B13" s="2" t="s">
        <v>16</v>
      </c>
      <c r="C13" s="2">
        <v>1.8280000000000001</v>
      </c>
      <c r="D13" s="2"/>
      <c r="E13" s="2"/>
      <c r="F13" s="2"/>
      <c r="G13" s="2">
        <f t="shared" si="3"/>
        <v>0</v>
      </c>
      <c r="H13" s="2">
        <f t="shared" si="4"/>
        <v>0</v>
      </c>
      <c r="I13" s="2"/>
      <c r="K13" s="3"/>
      <c r="L13" s="3">
        <f t="shared" si="0"/>
        <v>0</v>
      </c>
      <c r="M13" s="3">
        <f t="shared" si="1"/>
        <v>0</v>
      </c>
      <c r="N13" s="3">
        <f t="shared" si="2"/>
        <v>0</v>
      </c>
    </row>
    <row r="14" spans="1:14" x14ac:dyDescent="0.25">
      <c r="A14" s="3" t="s">
        <v>8</v>
      </c>
      <c r="B14" s="3"/>
      <c r="C14" s="3">
        <f>SUM(C15:C23)</f>
        <v>36.572000000000003</v>
      </c>
      <c r="D14" s="3">
        <f>3231+3949</f>
        <v>7180</v>
      </c>
      <c r="E14" s="3">
        <v>36</v>
      </c>
      <c r="F14" s="3">
        <v>2.25</v>
      </c>
      <c r="G14" s="3">
        <f t="shared" si="3"/>
        <v>38.25</v>
      </c>
      <c r="H14" s="3">
        <f t="shared" si="4"/>
        <v>0.94117647058823528</v>
      </c>
      <c r="I14" s="3"/>
      <c r="K14" s="3"/>
      <c r="L14" s="3">
        <f t="shared" si="0"/>
        <v>0</v>
      </c>
      <c r="M14" s="3">
        <f t="shared" si="1"/>
        <v>0</v>
      </c>
      <c r="N14" s="3">
        <f t="shared" si="2"/>
        <v>0</v>
      </c>
    </row>
    <row r="15" spans="1:14" x14ac:dyDescent="0.25">
      <c r="A15" s="3"/>
      <c r="B15" s="2" t="s">
        <v>15</v>
      </c>
      <c r="C15" s="2">
        <v>7.3150000000000004</v>
      </c>
      <c r="D15" s="2"/>
      <c r="E15" s="2"/>
      <c r="F15" s="2"/>
      <c r="G15" s="2">
        <f t="shared" si="3"/>
        <v>0</v>
      </c>
      <c r="H15" s="2">
        <f t="shared" si="4"/>
        <v>0</v>
      </c>
      <c r="I15" s="2"/>
      <c r="K15" s="3"/>
      <c r="L15" s="3">
        <f t="shared" si="0"/>
        <v>0</v>
      </c>
      <c r="M15" s="3">
        <f t="shared" si="1"/>
        <v>0</v>
      </c>
      <c r="N15" s="3">
        <f t="shared" si="2"/>
        <v>0</v>
      </c>
    </row>
    <row r="16" spans="1:14" x14ac:dyDescent="0.25">
      <c r="A16" s="3"/>
      <c r="B16" s="2" t="s">
        <v>15</v>
      </c>
      <c r="C16" s="2">
        <v>7.3150000000000004</v>
      </c>
      <c r="D16" s="2"/>
      <c r="E16" s="2"/>
      <c r="F16" s="2"/>
      <c r="G16" s="2">
        <f t="shared" si="3"/>
        <v>0</v>
      </c>
      <c r="H16" s="2">
        <f t="shared" si="4"/>
        <v>0</v>
      </c>
      <c r="I16" s="2"/>
      <c r="K16" s="3"/>
      <c r="L16" s="3">
        <f t="shared" si="0"/>
        <v>0</v>
      </c>
      <c r="M16" s="3">
        <f t="shared" si="1"/>
        <v>0</v>
      </c>
      <c r="N16" s="3">
        <f t="shared" si="2"/>
        <v>0</v>
      </c>
    </row>
    <row r="17" spans="1:14" x14ac:dyDescent="0.25">
      <c r="A17" s="3"/>
      <c r="B17" s="2" t="s">
        <v>16</v>
      </c>
      <c r="C17" s="2">
        <v>1.8280000000000001</v>
      </c>
      <c r="D17" s="2"/>
      <c r="E17" s="2"/>
      <c r="F17" s="2"/>
      <c r="G17" s="2">
        <f t="shared" si="3"/>
        <v>0</v>
      </c>
      <c r="H17" s="2">
        <f t="shared" si="4"/>
        <v>0</v>
      </c>
      <c r="I17" s="2"/>
      <c r="K17" s="3"/>
      <c r="L17" s="3">
        <f t="shared" si="0"/>
        <v>0</v>
      </c>
      <c r="M17" s="3">
        <f t="shared" si="1"/>
        <v>0</v>
      </c>
      <c r="N17" s="3">
        <f t="shared" si="2"/>
        <v>0</v>
      </c>
    </row>
    <row r="18" spans="1:14" x14ac:dyDescent="0.25">
      <c r="A18" s="3"/>
      <c r="B18" s="2" t="s">
        <v>16</v>
      </c>
      <c r="C18" s="2">
        <v>1.8280000000000001</v>
      </c>
      <c r="D18" s="2"/>
      <c r="E18" s="2"/>
      <c r="F18" s="2"/>
      <c r="G18" s="2">
        <f t="shared" si="3"/>
        <v>0</v>
      </c>
      <c r="H18" s="2">
        <f t="shared" si="4"/>
        <v>0</v>
      </c>
      <c r="I18" s="2"/>
      <c r="K18" s="3"/>
      <c r="L18" s="3">
        <f t="shared" si="0"/>
        <v>0</v>
      </c>
      <c r="M18" s="3">
        <f t="shared" si="1"/>
        <v>0</v>
      </c>
      <c r="N18" s="3">
        <f t="shared" si="2"/>
        <v>0</v>
      </c>
    </row>
    <row r="19" spans="1:14" x14ac:dyDescent="0.25">
      <c r="A19" s="3"/>
      <c r="B19" s="2" t="s">
        <v>16</v>
      </c>
      <c r="C19" s="2">
        <v>1.8280000000000001</v>
      </c>
      <c r="D19" s="2"/>
      <c r="E19" s="2"/>
      <c r="F19" s="2"/>
      <c r="G19" s="2">
        <f t="shared" si="3"/>
        <v>0</v>
      </c>
      <c r="H19" s="2">
        <f t="shared" si="4"/>
        <v>0</v>
      </c>
      <c r="I19" s="2"/>
      <c r="K19" s="3"/>
      <c r="L19" s="3">
        <f t="shared" si="0"/>
        <v>0</v>
      </c>
      <c r="M19" s="3">
        <f t="shared" si="1"/>
        <v>0</v>
      </c>
      <c r="N19" s="3">
        <f t="shared" si="2"/>
        <v>0</v>
      </c>
    </row>
    <row r="20" spans="1:14" x14ac:dyDescent="0.25">
      <c r="A20" s="3"/>
      <c r="B20" s="2" t="s">
        <v>16</v>
      </c>
      <c r="C20" s="2">
        <v>1.8280000000000001</v>
      </c>
      <c r="D20" s="2"/>
      <c r="E20" s="2"/>
      <c r="F20" s="2"/>
      <c r="G20" s="2">
        <f t="shared" si="3"/>
        <v>0</v>
      </c>
      <c r="H20" s="2">
        <f t="shared" si="4"/>
        <v>0</v>
      </c>
      <c r="I20" s="2"/>
      <c r="K20" s="3"/>
      <c r="L20" s="3">
        <f t="shared" si="0"/>
        <v>0</v>
      </c>
      <c r="M20" s="3">
        <f t="shared" si="1"/>
        <v>0</v>
      </c>
      <c r="N20" s="3">
        <f t="shared" si="2"/>
        <v>0</v>
      </c>
    </row>
    <row r="21" spans="1:14" x14ac:dyDescent="0.25">
      <c r="A21" s="3"/>
      <c r="B21" s="2" t="s">
        <v>17</v>
      </c>
      <c r="C21" s="2">
        <v>9.7539999999999996</v>
      </c>
      <c r="D21" s="2"/>
      <c r="E21" s="2"/>
      <c r="F21" s="2"/>
      <c r="G21" s="2">
        <f t="shared" si="3"/>
        <v>0</v>
      </c>
      <c r="H21" s="2">
        <f t="shared" si="4"/>
        <v>0</v>
      </c>
      <c r="I21" s="2"/>
      <c r="K21" s="3"/>
      <c r="L21" s="3">
        <f t="shared" si="0"/>
        <v>0</v>
      </c>
      <c r="M21" s="3">
        <f t="shared" si="1"/>
        <v>0</v>
      </c>
      <c r="N21" s="3">
        <f t="shared" si="2"/>
        <v>0</v>
      </c>
    </row>
    <row r="22" spans="1:14" x14ac:dyDescent="0.25">
      <c r="A22" s="3"/>
      <c r="B22" s="2" t="s">
        <v>18</v>
      </c>
      <c r="C22" s="2">
        <v>2.4380000000000002</v>
      </c>
      <c r="D22" s="2"/>
      <c r="E22" s="2"/>
      <c r="F22" s="2"/>
      <c r="G22" s="2">
        <f t="shared" si="3"/>
        <v>0</v>
      </c>
      <c r="H22" s="2">
        <f t="shared" si="4"/>
        <v>0</v>
      </c>
      <c r="I22" s="2"/>
      <c r="K22" s="3"/>
      <c r="L22" s="3">
        <f t="shared" si="0"/>
        <v>0</v>
      </c>
      <c r="M22" s="3">
        <f t="shared" si="1"/>
        <v>0</v>
      </c>
      <c r="N22" s="3">
        <f t="shared" si="2"/>
        <v>0</v>
      </c>
    </row>
    <row r="23" spans="1:14" x14ac:dyDescent="0.25">
      <c r="A23" s="3"/>
      <c r="B23" s="2" t="s">
        <v>18</v>
      </c>
      <c r="C23" s="2">
        <v>2.4380000000000002</v>
      </c>
      <c r="D23" s="2"/>
      <c r="E23" s="2"/>
      <c r="F23" s="2"/>
      <c r="G23" s="2">
        <f t="shared" si="3"/>
        <v>0</v>
      </c>
      <c r="H23" s="2">
        <f t="shared" si="4"/>
        <v>0</v>
      </c>
      <c r="I23" s="2"/>
      <c r="K23" s="3"/>
      <c r="L23" s="3">
        <f t="shared" si="0"/>
        <v>0</v>
      </c>
      <c r="M23" s="3">
        <f t="shared" si="1"/>
        <v>0</v>
      </c>
      <c r="N23" s="3">
        <f t="shared" si="2"/>
        <v>0</v>
      </c>
    </row>
    <row r="24" spans="1:14" x14ac:dyDescent="0.25">
      <c r="A24" s="3" t="s">
        <v>9</v>
      </c>
      <c r="B24" s="3"/>
      <c r="C24" s="3"/>
      <c r="D24" s="3"/>
      <c r="E24" s="3"/>
      <c r="F24" s="3">
        <f>F27*2.5*0.35</f>
        <v>0.78749999999999998</v>
      </c>
      <c r="G24" s="3">
        <f t="shared" si="3"/>
        <v>0.78749999999999998</v>
      </c>
      <c r="H24" s="3">
        <f t="shared" si="4"/>
        <v>0</v>
      </c>
      <c r="I24" s="3"/>
      <c r="K24" s="3"/>
      <c r="L24" s="3">
        <f t="shared" si="0"/>
        <v>0</v>
      </c>
      <c r="M24" s="3">
        <f t="shared" si="1"/>
        <v>0</v>
      </c>
      <c r="N24" s="3">
        <f t="shared" si="2"/>
        <v>0</v>
      </c>
    </row>
    <row r="25" spans="1:14" x14ac:dyDescent="0.25">
      <c r="A25" s="3" t="s">
        <v>10</v>
      </c>
      <c r="B25" s="3"/>
      <c r="C25" s="3"/>
      <c r="D25" s="3"/>
      <c r="E25" s="3"/>
      <c r="F25" s="2">
        <f>(8/5)*F24</f>
        <v>1.26</v>
      </c>
      <c r="G25" s="3">
        <f t="shared" si="3"/>
        <v>1.26</v>
      </c>
      <c r="H25" s="3">
        <f t="shared" si="4"/>
        <v>0</v>
      </c>
      <c r="I25" s="3"/>
      <c r="K25" s="3"/>
      <c r="L25" s="3">
        <f t="shared" si="0"/>
        <v>0</v>
      </c>
      <c r="M25" s="3">
        <f t="shared" si="1"/>
        <v>0</v>
      </c>
      <c r="N25" s="3">
        <f t="shared" si="2"/>
        <v>0</v>
      </c>
    </row>
    <row r="26" spans="1:14" x14ac:dyDescent="0.25">
      <c r="A26" s="3" t="s">
        <v>11</v>
      </c>
      <c r="B26" s="3"/>
      <c r="C26" s="3"/>
      <c r="D26" s="3"/>
      <c r="E26" s="3"/>
      <c r="F26" s="3">
        <f>2.7*F27</f>
        <v>2.4300000000000002</v>
      </c>
      <c r="G26" s="3">
        <f t="shared" si="3"/>
        <v>2.4300000000000002</v>
      </c>
      <c r="H26" s="3">
        <f t="shared" si="4"/>
        <v>0</v>
      </c>
      <c r="I26" s="3"/>
      <c r="K26" s="3">
        <v>1</v>
      </c>
      <c r="L26" s="3">
        <f t="shared" si="0"/>
        <v>2.4300000000000002</v>
      </c>
      <c r="M26" s="3">
        <f t="shared" si="1"/>
        <v>2.4300000000000002</v>
      </c>
      <c r="N26" s="3">
        <f t="shared" si="2"/>
        <v>0</v>
      </c>
    </row>
    <row r="27" spans="1:14" x14ac:dyDescent="0.25">
      <c r="A27" s="3" t="s">
        <v>12</v>
      </c>
      <c r="B27" s="3" t="s">
        <v>20</v>
      </c>
      <c r="C27" s="3">
        <v>24.768999999999998</v>
      </c>
      <c r="D27" s="3">
        <f>2187+2673</f>
        <v>4860</v>
      </c>
      <c r="E27" s="3">
        <v>24.4</v>
      </c>
      <c r="F27" s="3">
        <v>0.9</v>
      </c>
      <c r="G27" s="3">
        <f t="shared" si="3"/>
        <v>25.299999999999997</v>
      </c>
      <c r="H27" s="3">
        <f t="shared" si="4"/>
        <v>0.96442687747035583</v>
      </c>
      <c r="I27" s="3"/>
      <c r="K27" s="3"/>
      <c r="L27" s="3">
        <f t="shared" si="0"/>
        <v>0</v>
      </c>
      <c r="M27" s="3">
        <f t="shared" si="1"/>
        <v>0</v>
      </c>
      <c r="N27" s="3">
        <f t="shared" si="2"/>
        <v>0</v>
      </c>
    </row>
    <row r="28" spans="1:14" x14ac:dyDescent="0.25">
      <c r="A28" s="3" t="s">
        <v>13</v>
      </c>
      <c r="B28" s="3" t="s">
        <v>20</v>
      </c>
      <c r="C28" s="3">
        <f>3*C27</f>
        <v>74.306999999999988</v>
      </c>
      <c r="D28" s="3">
        <f>3*D27</f>
        <v>14580</v>
      </c>
      <c r="E28" s="3">
        <f>3*E27</f>
        <v>73.199999999999989</v>
      </c>
      <c r="F28" s="2">
        <f>3*F27</f>
        <v>2.7</v>
      </c>
      <c r="G28" s="3">
        <f t="shared" si="3"/>
        <v>75.899999999999991</v>
      </c>
      <c r="H28" s="3">
        <f t="shared" si="4"/>
        <v>0.96442687747035571</v>
      </c>
      <c r="I28" s="3"/>
      <c r="K28" s="3"/>
      <c r="L28" s="3">
        <f t="shared" si="0"/>
        <v>0</v>
      </c>
      <c r="M28" s="3">
        <f t="shared" si="1"/>
        <v>0</v>
      </c>
      <c r="N28" s="3">
        <f t="shared" si="2"/>
        <v>0</v>
      </c>
    </row>
    <row r="30" spans="1:14" x14ac:dyDescent="0.25">
      <c r="L30" t="s">
        <v>29</v>
      </c>
      <c r="M30" t="s">
        <v>30</v>
      </c>
      <c r="N30" t="s">
        <v>31</v>
      </c>
    </row>
    <row r="31" spans="1:14" x14ac:dyDescent="0.25">
      <c r="K31" t="s">
        <v>28</v>
      </c>
      <c r="L31">
        <f>SUM(L2:L28)</f>
        <v>35.130000000000003</v>
      </c>
      <c r="M31">
        <f t="shared" ref="M31:N31" si="5">SUM(M2:M28)</f>
        <v>15.93</v>
      </c>
      <c r="N31">
        <f t="shared" si="5"/>
        <v>19.2</v>
      </c>
    </row>
    <row r="32" spans="1:14" x14ac:dyDescent="0.25">
      <c r="K32" t="s">
        <v>36</v>
      </c>
      <c r="L32">
        <v>0</v>
      </c>
      <c r="M32" s="1"/>
      <c r="N32" s="1"/>
    </row>
    <row r="33" spans="11:14" x14ac:dyDescent="0.25">
      <c r="K33" t="s">
        <v>37</v>
      </c>
      <c r="M33" s="1"/>
      <c r="N33" s="1"/>
    </row>
    <row r="34" spans="11:14" x14ac:dyDescent="0.25">
      <c r="K34" t="s">
        <v>38</v>
      </c>
      <c r="L34">
        <f>L31-L33</f>
        <v>35.130000000000003</v>
      </c>
      <c r="M34">
        <f>M31+L32</f>
        <v>15.93</v>
      </c>
      <c r="N34">
        <f>N31-L32-L33</f>
        <v>19.2</v>
      </c>
    </row>
    <row r="35" spans="11:14" x14ac:dyDescent="0.25">
      <c r="K35" t="s">
        <v>33</v>
      </c>
      <c r="L35">
        <v>440</v>
      </c>
    </row>
    <row r="36" spans="11:14" x14ac:dyDescent="0.25">
      <c r="K36" t="s">
        <v>34</v>
      </c>
      <c r="L36">
        <f>LN(L34/M34)*9.81*L35</f>
        <v>3413.6307341444826</v>
      </c>
    </row>
    <row r="37" spans="11:14" x14ac:dyDescent="0.25">
      <c r="K37" s="4" t="s">
        <v>35</v>
      </c>
      <c r="L37">
        <f>COS(RADIANS(10))*L36</f>
        <v>3361.7700129062418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2015-04-25T20:13:34Z</dcterms:modified>
</cp:coreProperties>
</file>