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parts" sheetId="1" r:id="rId1"/>
    <sheet name="dV-Calc-LC" sheetId="2" r:id="rId2"/>
    <sheet name="dV-Calc-SC-B" sheetId="3" r:id="rId3"/>
    <sheet name="FuelTypes" sheetId="6" r:id="rId4"/>
    <sheet name="Resource Data" sheetId="5" r:id="rId5"/>
    <sheet name="TankVolumes" sheetId="8" r:id="rId6"/>
  </sheets>
  <calcPr calcId="145621"/>
</workbook>
</file>

<file path=xl/calcChain.xml><?xml version="1.0" encoding="utf-8"?>
<calcChain xmlns="http://schemas.openxmlformats.org/spreadsheetml/2006/main">
  <c r="D22" i="8" l="1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B23" i="8"/>
  <c r="B24" i="8"/>
  <c r="B25" i="8"/>
  <c r="B27" i="8"/>
  <c r="B22" i="8"/>
  <c r="F24" i="8"/>
  <c r="G24" i="8"/>
  <c r="J24" i="8"/>
  <c r="K24" i="8"/>
  <c r="E23" i="8"/>
  <c r="F23" i="8"/>
  <c r="G23" i="8"/>
  <c r="I23" i="8"/>
  <c r="J23" i="8"/>
  <c r="K23" i="8"/>
  <c r="F22" i="8"/>
  <c r="G22" i="8"/>
  <c r="J22" i="8"/>
  <c r="K22" i="8"/>
  <c r="E27" i="8"/>
  <c r="F27" i="8"/>
  <c r="G27" i="8"/>
  <c r="I27" i="8"/>
  <c r="J27" i="8"/>
  <c r="K27" i="8"/>
  <c r="B26" i="8"/>
  <c r="E26" i="8"/>
  <c r="F26" i="8"/>
  <c r="G26" i="8"/>
  <c r="H26" i="8"/>
  <c r="I26" i="8"/>
  <c r="J26" i="8"/>
  <c r="K26" i="8"/>
  <c r="G25" i="8"/>
  <c r="K25" i="8"/>
  <c r="B36" i="8"/>
  <c r="E36" i="8"/>
  <c r="F36" i="8"/>
  <c r="G36" i="8"/>
  <c r="H36" i="8"/>
  <c r="I36" i="8"/>
  <c r="J36" i="8"/>
  <c r="K36" i="8"/>
  <c r="B35" i="8"/>
  <c r="E35" i="8"/>
  <c r="F35" i="8"/>
  <c r="G35" i="8"/>
  <c r="H35" i="8"/>
  <c r="I35" i="8"/>
  <c r="J35" i="8"/>
  <c r="K35" i="8"/>
  <c r="B34" i="8"/>
  <c r="E34" i="8"/>
  <c r="F34" i="8"/>
  <c r="G34" i="8"/>
  <c r="H34" i="8"/>
  <c r="I34" i="8"/>
  <c r="J34" i="8"/>
  <c r="K34" i="8"/>
  <c r="B33" i="8"/>
  <c r="E33" i="8"/>
  <c r="F33" i="8"/>
  <c r="G33" i="8"/>
  <c r="H33" i="8"/>
  <c r="I33" i="8"/>
  <c r="J33" i="8"/>
  <c r="K33" i="8"/>
  <c r="B32" i="8"/>
  <c r="E32" i="8"/>
  <c r="F32" i="8"/>
  <c r="G32" i="8"/>
  <c r="H32" i="8"/>
  <c r="I32" i="8"/>
  <c r="J32" i="8"/>
  <c r="K32" i="8"/>
  <c r="B31" i="8"/>
  <c r="E31" i="8"/>
  <c r="F31" i="8"/>
  <c r="G31" i="8"/>
  <c r="H31" i="8"/>
  <c r="I31" i="8"/>
  <c r="J31" i="8"/>
  <c r="K31" i="8"/>
  <c r="B30" i="8"/>
  <c r="E30" i="8"/>
  <c r="F30" i="8"/>
  <c r="G30" i="8"/>
  <c r="H30" i="8"/>
  <c r="I30" i="8"/>
  <c r="J30" i="8"/>
  <c r="K30" i="8"/>
  <c r="B29" i="8"/>
  <c r="E29" i="8"/>
  <c r="F29" i="8"/>
  <c r="G29" i="8"/>
  <c r="H29" i="8"/>
  <c r="I29" i="8"/>
  <c r="J29" i="8"/>
  <c r="K29" i="8"/>
  <c r="B28" i="8"/>
  <c r="E28" i="8"/>
  <c r="F28" i="8"/>
  <c r="G28" i="8"/>
  <c r="H28" i="8"/>
  <c r="I28" i="8"/>
  <c r="J28" i="8"/>
  <c r="K28" i="8"/>
  <c r="B21" i="8"/>
  <c r="D21" i="8"/>
  <c r="E21" i="8"/>
  <c r="F21" i="8"/>
  <c r="G21" i="8"/>
  <c r="H21" i="8"/>
  <c r="I21" i="8"/>
  <c r="J21" i="8"/>
  <c r="K21" i="8"/>
  <c r="B20" i="8"/>
  <c r="D20" i="8"/>
  <c r="E20" i="8"/>
  <c r="F20" i="8"/>
  <c r="G20" i="8"/>
  <c r="H20" i="8"/>
  <c r="I20" i="8"/>
  <c r="J20" i="8"/>
  <c r="K20" i="8"/>
  <c r="B19" i="8"/>
  <c r="D19" i="8"/>
  <c r="E19" i="8"/>
  <c r="F19" i="8"/>
  <c r="G19" i="8"/>
  <c r="H19" i="8"/>
  <c r="I19" i="8"/>
  <c r="J19" i="8"/>
  <c r="K19" i="8"/>
  <c r="I3" i="8"/>
  <c r="J3" i="8"/>
  <c r="K3" i="8"/>
  <c r="I4" i="8"/>
  <c r="J4" i="8"/>
  <c r="K4" i="8"/>
  <c r="I5" i="8"/>
  <c r="J5" i="8"/>
  <c r="K5" i="8"/>
  <c r="I6" i="8"/>
  <c r="J6" i="8"/>
  <c r="K6" i="8"/>
  <c r="I7" i="8"/>
  <c r="J7" i="8"/>
  <c r="K7" i="8"/>
  <c r="I8" i="8"/>
  <c r="J8" i="8"/>
  <c r="K8" i="8"/>
  <c r="I9" i="8"/>
  <c r="J9" i="8"/>
  <c r="K9" i="8"/>
  <c r="I10" i="8"/>
  <c r="J10" i="8"/>
  <c r="K10" i="8"/>
  <c r="I11" i="8"/>
  <c r="J11" i="8"/>
  <c r="K11" i="8"/>
  <c r="I12" i="8"/>
  <c r="J12" i="8"/>
  <c r="K12" i="8"/>
  <c r="I13" i="8"/>
  <c r="J13" i="8"/>
  <c r="K13" i="8"/>
  <c r="I14" i="8"/>
  <c r="J14" i="8"/>
  <c r="K14" i="8"/>
  <c r="I15" i="8"/>
  <c r="J15" i="8"/>
  <c r="K15" i="8"/>
  <c r="I16" i="8"/>
  <c r="J16" i="8"/>
  <c r="K16" i="8"/>
  <c r="I17" i="8"/>
  <c r="J17" i="8"/>
  <c r="K17" i="8"/>
  <c r="I18" i="8"/>
  <c r="J18" i="8"/>
  <c r="K18" i="8"/>
  <c r="I2" i="8"/>
  <c r="J2" i="8"/>
  <c r="K2" i="8"/>
  <c r="E3" i="8"/>
  <c r="F3" i="8"/>
  <c r="G3" i="8"/>
  <c r="H3" i="8"/>
  <c r="E4" i="8"/>
  <c r="F4" i="8"/>
  <c r="G4" i="8"/>
  <c r="H4" i="8"/>
  <c r="E5" i="8"/>
  <c r="F5" i="8"/>
  <c r="G5" i="8"/>
  <c r="H5" i="8"/>
  <c r="E6" i="8"/>
  <c r="F6" i="8"/>
  <c r="G6" i="8"/>
  <c r="H6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3" i="8"/>
  <c r="E2" i="8"/>
  <c r="F2" i="8"/>
  <c r="G2" i="8"/>
  <c r="H2" i="8"/>
  <c r="D2" i="8"/>
  <c r="B2" i="8"/>
  <c r="J25" i="8" l="1"/>
  <c r="F25" i="8"/>
  <c r="I25" i="8"/>
  <c r="E25" i="8"/>
  <c r="I24" i="8"/>
  <c r="E24" i="8"/>
  <c r="H25" i="8"/>
  <c r="H27" i="8"/>
  <c r="H23" i="8"/>
  <c r="H24" i="8"/>
  <c r="I22" i="8"/>
  <c r="E22" i="8"/>
  <c r="H22" i="8"/>
  <c r="E3" i="6"/>
  <c r="E4" i="6"/>
  <c r="E5" i="6"/>
  <c r="E2" i="6"/>
  <c r="E6" i="5" l="1"/>
  <c r="C92" i="1" l="1"/>
  <c r="C91" i="1"/>
  <c r="C90" i="1"/>
  <c r="C89" i="1"/>
  <c r="C88" i="1"/>
  <c r="C87" i="1"/>
  <c r="C86" i="1"/>
  <c r="C85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BK113" i="2" l="1"/>
  <c r="BJ113" i="2"/>
  <c r="BI113" i="2"/>
  <c r="BH113" i="2"/>
  <c r="BG113" i="2"/>
  <c r="BK112" i="2"/>
  <c r="BJ112" i="2"/>
  <c r="BI112" i="2"/>
  <c r="BH112" i="2"/>
  <c r="BG112" i="2"/>
  <c r="BK111" i="2"/>
  <c r="BJ111" i="2"/>
  <c r="BI111" i="2"/>
  <c r="BH111" i="2"/>
  <c r="BG111" i="2"/>
  <c r="BK110" i="2"/>
  <c r="BJ110" i="2"/>
  <c r="BI110" i="2"/>
  <c r="BH110" i="2"/>
  <c r="BG110" i="2"/>
  <c r="BK109" i="2"/>
  <c r="BJ109" i="2"/>
  <c r="BI109" i="2"/>
  <c r="BH109" i="2"/>
  <c r="BG109" i="2"/>
  <c r="BK108" i="2"/>
  <c r="BJ108" i="2"/>
  <c r="BI108" i="2"/>
  <c r="BH108" i="2"/>
  <c r="BG108" i="2"/>
  <c r="BK107" i="2"/>
  <c r="BJ107" i="2"/>
  <c r="BI107" i="2"/>
  <c r="BH107" i="2"/>
  <c r="BG107" i="2"/>
  <c r="BK106" i="2"/>
  <c r="BJ106" i="2"/>
  <c r="BI106" i="2"/>
  <c r="BH106" i="2"/>
  <c r="BG106" i="2"/>
  <c r="BK105" i="2"/>
  <c r="BJ105" i="2"/>
  <c r="BI105" i="2"/>
  <c r="BH105" i="2"/>
  <c r="BG105" i="2"/>
  <c r="BK104" i="2"/>
  <c r="BJ104" i="2"/>
  <c r="BI104" i="2"/>
  <c r="BH104" i="2"/>
  <c r="BG104" i="2"/>
  <c r="BK103" i="2"/>
  <c r="BJ103" i="2"/>
  <c r="BI103" i="2"/>
  <c r="BH103" i="2"/>
  <c r="BG103" i="2"/>
  <c r="BK102" i="2"/>
  <c r="BJ102" i="2"/>
  <c r="BI102" i="2"/>
  <c r="BH102" i="2"/>
  <c r="BG102" i="2"/>
  <c r="BK101" i="2"/>
  <c r="BJ101" i="2"/>
  <c r="BI101" i="2"/>
  <c r="BH101" i="2"/>
  <c r="BG101" i="2"/>
  <c r="BK100" i="2"/>
  <c r="BJ100" i="2"/>
  <c r="BI100" i="2"/>
  <c r="BH100" i="2"/>
  <c r="BG100" i="2"/>
  <c r="BK99" i="2"/>
  <c r="BJ99" i="2"/>
  <c r="BI99" i="2"/>
  <c r="BH99" i="2"/>
  <c r="BG99" i="2"/>
  <c r="BK89" i="2"/>
  <c r="BJ89" i="2"/>
  <c r="BI89" i="2"/>
  <c r="BH89" i="2"/>
  <c r="BG89" i="2"/>
  <c r="BK88" i="2"/>
  <c r="BJ88" i="2"/>
  <c r="BI88" i="2"/>
  <c r="BH88" i="2"/>
  <c r="BG88" i="2"/>
  <c r="BK87" i="2"/>
  <c r="BJ87" i="2"/>
  <c r="BI87" i="2"/>
  <c r="BH87" i="2"/>
  <c r="BG87" i="2"/>
  <c r="BK86" i="2"/>
  <c r="BJ86" i="2"/>
  <c r="BI86" i="2"/>
  <c r="BH86" i="2"/>
  <c r="BG86" i="2"/>
  <c r="BK85" i="2"/>
  <c r="BJ85" i="2"/>
  <c r="BI85" i="2"/>
  <c r="BH85" i="2"/>
  <c r="BG85" i="2"/>
  <c r="BK84" i="2"/>
  <c r="BJ84" i="2"/>
  <c r="BI84" i="2"/>
  <c r="BH84" i="2"/>
  <c r="BG84" i="2"/>
  <c r="BK83" i="2"/>
  <c r="BJ83" i="2"/>
  <c r="BI83" i="2"/>
  <c r="BH83" i="2"/>
  <c r="BG83" i="2"/>
  <c r="BK82" i="2"/>
  <c r="BJ82" i="2"/>
  <c r="BI82" i="2"/>
  <c r="BH82" i="2"/>
  <c r="BG82" i="2"/>
  <c r="BK81" i="2"/>
  <c r="BJ81" i="2"/>
  <c r="BI81" i="2"/>
  <c r="BH81" i="2"/>
  <c r="BG81" i="2"/>
  <c r="BK80" i="2"/>
  <c r="BJ80" i="2"/>
  <c r="BI80" i="2"/>
  <c r="BH80" i="2"/>
  <c r="BG80" i="2"/>
  <c r="BK79" i="2"/>
  <c r="BJ79" i="2"/>
  <c r="BI79" i="2"/>
  <c r="BH79" i="2"/>
  <c r="BG79" i="2"/>
  <c r="BK78" i="2"/>
  <c r="BJ78" i="2"/>
  <c r="BI78" i="2"/>
  <c r="BH78" i="2"/>
  <c r="BG78" i="2"/>
  <c r="BK77" i="2"/>
  <c r="BJ77" i="2"/>
  <c r="BI77" i="2"/>
  <c r="BH77" i="2"/>
  <c r="BG77" i="2"/>
  <c r="BK76" i="2"/>
  <c r="BJ76" i="2"/>
  <c r="BI76" i="2"/>
  <c r="BH76" i="2"/>
  <c r="BG76" i="2"/>
  <c r="BK75" i="2"/>
  <c r="BJ75" i="2"/>
  <c r="BI75" i="2"/>
  <c r="BH75" i="2"/>
  <c r="BG75" i="2"/>
  <c r="BK65" i="2"/>
  <c r="BJ65" i="2"/>
  <c r="BI65" i="2"/>
  <c r="BH65" i="2"/>
  <c r="BG65" i="2"/>
  <c r="BK64" i="2"/>
  <c r="BJ64" i="2"/>
  <c r="BI64" i="2"/>
  <c r="BH64" i="2"/>
  <c r="BG64" i="2"/>
  <c r="BK63" i="2"/>
  <c r="BJ63" i="2"/>
  <c r="BI63" i="2"/>
  <c r="BH63" i="2"/>
  <c r="BG63" i="2"/>
  <c r="BK62" i="2"/>
  <c r="BJ62" i="2"/>
  <c r="BI62" i="2"/>
  <c r="BH62" i="2"/>
  <c r="BG62" i="2"/>
  <c r="BK61" i="2"/>
  <c r="BJ61" i="2"/>
  <c r="BI61" i="2"/>
  <c r="BH61" i="2"/>
  <c r="BG61" i="2"/>
  <c r="BK60" i="2"/>
  <c r="BJ60" i="2"/>
  <c r="BI60" i="2"/>
  <c r="BH60" i="2"/>
  <c r="BG60" i="2"/>
  <c r="BK59" i="2"/>
  <c r="BJ59" i="2"/>
  <c r="BI59" i="2"/>
  <c r="BH59" i="2"/>
  <c r="BG59" i="2"/>
  <c r="BK58" i="2"/>
  <c r="BJ58" i="2"/>
  <c r="BI58" i="2"/>
  <c r="BH58" i="2"/>
  <c r="BG58" i="2"/>
  <c r="BK57" i="2"/>
  <c r="BJ57" i="2"/>
  <c r="BI57" i="2"/>
  <c r="BH57" i="2"/>
  <c r="BG57" i="2"/>
  <c r="BK56" i="2"/>
  <c r="BJ56" i="2"/>
  <c r="BI56" i="2"/>
  <c r="BH56" i="2"/>
  <c r="BG56" i="2"/>
  <c r="BK55" i="2"/>
  <c r="BJ55" i="2"/>
  <c r="BI55" i="2"/>
  <c r="BH55" i="2"/>
  <c r="BG55" i="2"/>
  <c r="BK54" i="2"/>
  <c r="BJ54" i="2"/>
  <c r="BI54" i="2"/>
  <c r="BH54" i="2"/>
  <c r="BG54" i="2"/>
  <c r="BK53" i="2"/>
  <c r="BJ53" i="2"/>
  <c r="BI53" i="2"/>
  <c r="BH53" i="2"/>
  <c r="BG53" i="2"/>
  <c r="BK52" i="2"/>
  <c r="BJ52" i="2"/>
  <c r="BI52" i="2"/>
  <c r="BH52" i="2"/>
  <c r="BG52" i="2"/>
  <c r="BK51" i="2"/>
  <c r="BJ51" i="2"/>
  <c r="BI51" i="2"/>
  <c r="BH51" i="2"/>
  <c r="BG51" i="2"/>
  <c r="BK41" i="2"/>
  <c r="BJ41" i="2"/>
  <c r="BI41" i="2"/>
  <c r="BH41" i="2"/>
  <c r="BG41" i="2"/>
  <c r="BK40" i="2"/>
  <c r="BJ40" i="2"/>
  <c r="BI40" i="2"/>
  <c r="BH40" i="2"/>
  <c r="BG40" i="2"/>
  <c r="BK39" i="2"/>
  <c r="BJ39" i="2"/>
  <c r="BI39" i="2"/>
  <c r="BH39" i="2"/>
  <c r="BG39" i="2"/>
  <c r="BK38" i="2"/>
  <c r="BJ38" i="2"/>
  <c r="BI38" i="2"/>
  <c r="BH38" i="2"/>
  <c r="BG38" i="2"/>
  <c r="BK37" i="2"/>
  <c r="BJ37" i="2"/>
  <c r="BI37" i="2"/>
  <c r="BH37" i="2"/>
  <c r="BG37" i="2"/>
  <c r="BK36" i="2"/>
  <c r="BJ36" i="2"/>
  <c r="BI36" i="2"/>
  <c r="BH36" i="2"/>
  <c r="BG36" i="2"/>
  <c r="BK35" i="2"/>
  <c r="BJ35" i="2"/>
  <c r="BI35" i="2"/>
  <c r="BH35" i="2"/>
  <c r="BG35" i="2"/>
  <c r="BK34" i="2"/>
  <c r="BJ34" i="2"/>
  <c r="BI34" i="2"/>
  <c r="BH34" i="2"/>
  <c r="BG34" i="2"/>
  <c r="BK33" i="2"/>
  <c r="BJ33" i="2"/>
  <c r="BI33" i="2"/>
  <c r="BH33" i="2"/>
  <c r="BG33" i="2"/>
  <c r="BK32" i="2"/>
  <c r="BJ32" i="2"/>
  <c r="BI32" i="2"/>
  <c r="BH32" i="2"/>
  <c r="BG32" i="2"/>
  <c r="BK31" i="2"/>
  <c r="BJ31" i="2"/>
  <c r="BI31" i="2"/>
  <c r="BH31" i="2"/>
  <c r="BG31" i="2"/>
  <c r="BK30" i="2"/>
  <c r="BJ30" i="2"/>
  <c r="BI30" i="2"/>
  <c r="BH30" i="2"/>
  <c r="BG30" i="2"/>
  <c r="BK29" i="2"/>
  <c r="BJ29" i="2"/>
  <c r="BI29" i="2"/>
  <c r="BH29" i="2"/>
  <c r="BG29" i="2"/>
  <c r="BK28" i="2"/>
  <c r="BJ28" i="2"/>
  <c r="BI28" i="2"/>
  <c r="BH28" i="2"/>
  <c r="BG28" i="2"/>
  <c r="BK27" i="2"/>
  <c r="BJ27" i="2"/>
  <c r="BF19" i="2"/>
  <c r="BF43" i="2" s="1"/>
  <c r="BF67" i="2" s="1"/>
  <c r="BF91" i="2" s="1"/>
  <c r="BF115" i="2" s="1"/>
  <c r="BH123" i="2" s="1"/>
  <c r="BK17" i="2"/>
  <c r="BJ17" i="2"/>
  <c r="BI17" i="2"/>
  <c r="BH17" i="2"/>
  <c r="BG17" i="2"/>
  <c r="BK16" i="2"/>
  <c r="BJ16" i="2"/>
  <c r="BI16" i="2"/>
  <c r="BH16" i="2"/>
  <c r="BG16" i="2"/>
  <c r="BK15" i="2"/>
  <c r="BJ15" i="2"/>
  <c r="BI15" i="2"/>
  <c r="BH15" i="2"/>
  <c r="BG15" i="2"/>
  <c r="BK14" i="2"/>
  <c r="BJ14" i="2"/>
  <c r="BI14" i="2"/>
  <c r="BH14" i="2"/>
  <c r="BG14" i="2"/>
  <c r="BK13" i="2"/>
  <c r="BJ13" i="2"/>
  <c r="BI13" i="2"/>
  <c r="BH13" i="2"/>
  <c r="BG13" i="2"/>
  <c r="BK12" i="2"/>
  <c r="BJ12" i="2"/>
  <c r="BI12" i="2"/>
  <c r="BH12" i="2"/>
  <c r="BG12" i="2"/>
  <c r="BK11" i="2"/>
  <c r="BJ11" i="2"/>
  <c r="BI11" i="2"/>
  <c r="BH11" i="2"/>
  <c r="BG11" i="2"/>
  <c r="BK10" i="2"/>
  <c r="BJ10" i="2"/>
  <c r="BI10" i="2"/>
  <c r="BH10" i="2"/>
  <c r="BG10" i="2"/>
  <c r="BK9" i="2"/>
  <c r="BJ9" i="2"/>
  <c r="BI9" i="2"/>
  <c r="BH9" i="2"/>
  <c r="BG9" i="2"/>
  <c r="BK8" i="2"/>
  <c r="BJ8" i="2"/>
  <c r="BI8" i="2"/>
  <c r="BH8" i="2"/>
  <c r="BG8" i="2"/>
  <c r="BK7" i="2"/>
  <c r="BJ7" i="2"/>
  <c r="BI7" i="2"/>
  <c r="BH7" i="2"/>
  <c r="BG7" i="2"/>
  <c r="BK6" i="2"/>
  <c r="BJ6" i="2"/>
  <c r="BI6" i="2"/>
  <c r="BH6" i="2"/>
  <c r="BG6" i="2"/>
  <c r="BK5" i="2"/>
  <c r="BJ5" i="2"/>
  <c r="BK4" i="2"/>
  <c r="BJ4" i="2"/>
  <c r="BK3" i="2"/>
  <c r="BJ3" i="2"/>
  <c r="BC113" i="2"/>
  <c r="BB113" i="2"/>
  <c r="BA113" i="2"/>
  <c r="AZ113" i="2"/>
  <c r="AY113" i="2"/>
  <c r="BC112" i="2"/>
  <c r="BB112" i="2"/>
  <c r="BA112" i="2"/>
  <c r="AZ112" i="2"/>
  <c r="AY112" i="2"/>
  <c r="BC111" i="2"/>
  <c r="BB111" i="2"/>
  <c r="BA111" i="2"/>
  <c r="AZ111" i="2"/>
  <c r="AY111" i="2"/>
  <c r="BC110" i="2"/>
  <c r="BB110" i="2"/>
  <c r="BA110" i="2"/>
  <c r="AZ110" i="2"/>
  <c r="AY110" i="2"/>
  <c r="BC109" i="2"/>
  <c r="BB109" i="2"/>
  <c r="BA109" i="2"/>
  <c r="AZ109" i="2"/>
  <c r="AY109" i="2"/>
  <c r="BC108" i="2"/>
  <c r="BB108" i="2"/>
  <c r="BA108" i="2"/>
  <c r="AZ108" i="2"/>
  <c r="AY108" i="2"/>
  <c r="BC107" i="2"/>
  <c r="BB107" i="2"/>
  <c r="BA107" i="2"/>
  <c r="AZ107" i="2"/>
  <c r="AY107" i="2"/>
  <c r="BC106" i="2"/>
  <c r="BB106" i="2"/>
  <c r="BA106" i="2"/>
  <c r="AZ106" i="2"/>
  <c r="AY106" i="2"/>
  <c r="BC105" i="2"/>
  <c r="BB105" i="2"/>
  <c r="BA105" i="2"/>
  <c r="AZ105" i="2"/>
  <c r="AY105" i="2"/>
  <c r="BC104" i="2"/>
  <c r="BB104" i="2"/>
  <c r="BA104" i="2"/>
  <c r="AZ104" i="2"/>
  <c r="AY104" i="2"/>
  <c r="BC103" i="2"/>
  <c r="BB103" i="2"/>
  <c r="BA103" i="2"/>
  <c r="AZ103" i="2"/>
  <c r="AY103" i="2"/>
  <c r="BC102" i="2"/>
  <c r="BB102" i="2"/>
  <c r="BA102" i="2"/>
  <c r="AZ102" i="2"/>
  <c r="AY102" i="2"/>
  <c r="BC101" i="2"/>
  <c r="BB101" i="2"/>
  <c r="BA101" i="2"/>
  <c r="AZ101" i="2"/>
  <c r="AY101" i="2"/>
  <c r="BC100" i="2"/>
  <c r="BB100" i="2"/>
  <c r="BA100" i="2"/>
  <c r="AZ100" i="2"/>
  <c r="AY100" i="2"/>
  <c r="BC99" i="2"/>
  <c r="BB99" i="2"/>
  <c r="BA99" i="2"/>
  <c r="AZ99" i="2"/>
  <c r="AY99" i="2"/>
  <c r="BC89" i="2"/>
  <c r="BB89" i="2"/>
  <c r="BA89" i="2"/>
  <c r="AZ89" i="2"/>
  <c r="AY89" i="2"/>
  <c r="BC88" i="2"/>
  <c r="BB88" i="2"/>
  <c r="BA88" i="2"/>
  <c r="AZ88" i="2"/>
  <c r="AY88" i="2"/>
  <c r="BC87" i="2"/>
  <c r="BB87" i="2"/>
  <c r="BA87" i="2"/>
  <c r="AZ87" i="2"/>
  <c r="AY87" i="2"/>
  <c r="BC86" i="2"/>
  <c r="BB86" i="2"/>
  <c r="BA86" i="2"/>
  <c r="AZ86" i="2"/>
  <c r="AY86" i="2"/>
  <c r="BC85" i="2"/>
  <c r="BB85" i="2"/>
  <c r="BA85" i="2"/>
  <c r="AZ85" i="2"/>
  <c r="AY85" i="2"/>
  <c r="BC84" i="2"/>
  <c r="BB84" i="2"/>
  <c r="BA84" i="2"/>
  <c r="AZ84" i="2"/>
  <c r="AY84" i="2"/>
  <c r="BC83" i="2"/>
  <c r="BB83" i="2"/>
  <c r="BA83" i="2"/>
  <c r="AZ83" i="2"/>
  <c r="AY83" i="2"/>
  <c r="BC82" i="2"/>
  <c r="BB82" i="2"/>
  <c r="BA82" i="2"/>
  <c r="AZ82" i="2"/>
  <c r="AY82" i="2"/>
  <c r="BC81" i="2"/>
  <c r="BB81" i="2"/>
  <c r="BA81" i="2"/>
  <c r="AZ81" i="2"/>
  <c r="AY81" i="2"/>
  <c r="BC80" i="2"/>
  <c r="BB80" i="2"/>
  <c r="BA80" i="2"/>
  <c r="AZ80" i="2"/>
  <c r="AY80" i="2"/>
  <c r="BC79" i="2"/>
  <c r="BB79" i="2"/>
  <c r="BA79" i="2"/>
  <c r="AZ79" i="2"/>
  <c r="AY79" i="2"/>
  <c r="BC78" i="2"/>
  <c r="BB78" i="2"/>
  <c r="BA78" i="2"/>
  <c r="AZ78" i="2"/>
  <c r="AY78" i="2"/>
  <c r="BC77" i="2"/>
  <c r="BB77" i="2"/>
  <c r="BA77" i="2"/>
  <c r="AZ77" i="2"/>
  <c r="AY77" i="2"/>
  <c r="BC76" i="2"/>
  <c r="BB76" i="2"/>
  <c r="BA76" i="2"/>
  <c r="AZ76" i="2"/>
  <c r="AY76" i="2"/>
  <c r="BC75" i="2"/>
  <c r="BB75" i="2"/>
  <c r="BA75" i="2"/>
  <c r="AZ75" i="2"/>
  <c r="AY75" i="2"/>
  <c r="BC65" i="2"/>
  <c r="BB65" i="2"/>
  <c r="BA65" i="2"/>
  <c r="AZ65" i="2"/>
  <c r="AY65" i="2"/>
  <c r="BC64" i="2"/>
  <c r="BB64" i="2"/>
  <c r="BA64" i="2"/>
  <c r="AZ64" i="2"/>
  <c r="AY64" i="2"/>
  <c r="BC63" i="2"/>
  <c r="BB63" i="2"/>
  <c r="BA63" i="2"/>
  <c r="AZ63" i="2"/>
  <c r="AY63" i="2"/>
  <c r="BC62" i="2"/>
  <c r="BB62" i="2"/>
  <c r="BA62" i="2"/>
  <c r="AZ62" i="2"/>
  <c r="AY62" i="2"/>
  <c r="BC61" i="2"/>
  <c r="BB61" i="2"/>
  <c r="BA61" i="2"/>
  <c r="AZ61" i="2"/>
  <c r="AY61" i="2"/>
  <c r="BC60" i="2"/>
  <c r="BB60" i="2"/>
  <c r="BA60" i="2"/>
  <c r="AZ60" i="2"/>
  <c r="AY60" i="2"/>
  <c r="BC59" i="2"/>
  <c r="BB59" i="2"/>
  <c r="BA59" i="2"/>
  <c r="AZ59" i="2"/>
  <c r="AY59" i="2"/>
  <c r="BC58" i="2"/>
  <c r="BB58" i="2"/>
  <c r="BA58" i="2"/>
  <c r="AZ58" i="2"/>
  <c r="AY58" i="2"/>
  <c r="BC57" i="2"/>
  <c r="BB57" i="2"/>
  <c r="BA57" i="2"/>
  <c r="AZ57" i="2"/>
  <c r="AY57" i="2"/>
  <c r="BC56" i="2"/>
  <c r="BB56" i="2"/>
  <c r="BA56" i="2"/>
  <c r="AZ56" i="2"/>
  <c r="AY56" i="2"/>
  <c r="BC55" i="2"/>
  <c r="BB55" i="2"/>
  <c r="BA55" i="2"/>
  <c r="AZ55" i="2"/>
  <c r="AY55" i="2"/>
  <c r="BC54" i="2"/>
  <c r="BB54" i="2"/>
  <c r="BA54" i="2"/>
  <c r="AZ54" i="2"/>
  <c r="AY54" i="2"/>
  <c r="BC53" i="2"/>
  <c r="BB53" i="2"/>
  <c r="BA53" i="2"/>
  <c r="AZ53" i="2"/>
  <c r="AY53" i="2"/>
  <c r="BC52" i="2"/>
  <c r="BB52" i="2"/>
  <c r="BA52" i="2"/>
  <c r="AZ52" i="2"/>
  <c r="AY52" i="2"/>
  <c r="BC51" i="2"/>
  <c r="BB51" i="2"/>
  <c r="BA51" i="2"/>
  <c r="AZ51" i="2"/>
  <c r="AY51" i="2"/>
  <c r="BC41" i="2"/>
  <c r="BB41" i="2"/>
  <c r="BA41" i="2"/>
  <c r="AZ41" i="2"/>
  <c r="AY41" i="2"/>
  <c r="BC40" i="2"/>
  <c r="BB40" i="2"/>
  <c r="BA40" i="2"/>
  <c r="AZ40" i="2"/>
  <c r="AY40" i="2"/>
  <c r="BC39" i="2"/>
  <c r="BB39" i="2"/>
  <c r="BA39" i="2"/>
  <c r="AZ39" i="2"/>
  <c r="AY39" i="2"/>
  <c r="BC38" i="2"/>
  <c r="BB38" i="2"/>
  <c r="BA38" i="2"/>
  <c r="AZ38" i="2"/>
  <c r="AY38" i="2"/>
  <c r="BC37" i="2"/>
  <c r="BB37" i="2"/>
  <c r="BA37" i="2"/>
  <c r="AZ37" i="2"/>
  <c r="AY37" i="2"/>
  <c r="BC36" i="2"/>
  <c r="BB36" i="2"/>
  <c r="BA36" i="2"/>
  <c r="AZ36" i="2"/>
  <c r="AY36" i="2"/>
  <c r="BC35" i="2"/>
  <c r="BB35" i="2"/>
  <c r="BA35" i="2"/>
  <c r="AZ35" i="2"/>
  <c r="AY35" i="2"/>
  <c r="BC34" i="2"/>
  <c r="BB34" i="2"/>
  <c r="BA34" i="2"/>
  <c r="AZ34" i="2"/>
  <c r="AY34" i="2"/>
  <c r="BC33" i="2"/>
  <c r="BB33" i="2"/>
  <c r="BA33" i="2"/>
  <c r="AZ33" i="2"/>
  <c r="AY33" i="2"/>
  <c r="BC32" i="2"/>
  <c r="BB32" i="2"/>
  <c r="BA32" i="2"/>
  <c r="AZ32" i="2"/>
  <c r="AY32" i="2"/>
  <c r="BC31" i="2"/>
  <c r="BB31" i="2"/>
  <c r="BA31" i="2"/>
  <c r="AZ31" i="2"/>
  <c r="AY31" i="2"/>
  <c r="BC30" i="2"/>
  <c r="BB30" i="2"/>
  <c r="BA30" i="2"/>
  <c r="AZ30" i="2"/>
  <c r="AY30" i="2"/>
  <c r="BC29" i="2"/>
  <c r="BB29" i="2"/>
  <c r="BA29" i="2"/>
  <c r="AZ29" i="2"/>
  <c r="AY29" i="2"/>
  <c r="BC28" i="2"/>
  <c r="BB28" i="2"/>
  <c r="BA28" i="2"/>
  <c r="AZ28" i="2"/>
  <c r="AY28" i="2"/>
  <c r="BC27" i="2"/>
  <c r="BB27" i="2"/>
  <c r="AX19" i="2"/>
  <c r="AX43" i="2" s="1"/>
  <c r="AX67" i="2" s="1"/>
  <c r="AX91" i="2" s="1"/>
  <c r="AX115" i="2" s="1"/>
  <c r="AZ123" i="2" s="1"/>
  <c r="BC17" i="2"/>
  <c r="BB17" i="2"/>
  <c r="BA17" i="2"/>
  <c r="AZ17" i="2"/>
  <c r="AY17" i="2"/>
  <c r="BC16" i="2"/>
  <c r="BB16" i="2"/>
  <c r="BA16" i="2"/>
  <c r="AZ16" i="2"/>
  <c r="AY16" i="2"/>
  <c r="BC15" i="2"/>
  <c r="BB15" i="2"/>
  <c r="BA15" i="2"/>
  <c r="AZ15" i="2"/>
  <c r="AY15" i="2"/>
  <c r="BC14" i="2"/>
  <c r="BB14" i="2"/>
  <c r="BA14" i="2"/>
  <c r="AZ14" i="2"/>
  <c r="AY14" i="2"/>
  <c r="BC13" i="2"/>
  <c r="BB13" i="2"/>
  <c r="BA13" i="2"/>
  <c r="AZ13" i="2"/>
  <c r="AY13" i="2"/>
  <c r="BC12" i="2"/>
  <c r="BB12" i="2"/>
  <c r="BA12" i="2"/>
  <c r="AZ12" i="2"/>
  <c r="AY12" i="2"/>
  <c r="BC11" i="2"/>
  <c r="BB11" i="2"/>
  <c r="BA11" i="2"/>
  <c r="AZ11" i="2"/>
  <c r="AY11" i="2"/>
  <c r="BC10" i="2"/>
  <c r="BB10" i="2"/>
  <c r="BA10" i="2"/>
  <c r="AZ10" i="2"/>
  <c r="AY10" i="2"/>
  <c r="BC9" i="2"/>
  <c r="BB9" i="2"/>
  <c r="BA9" i="2"/>
  <c r="AZ9" i="2"/>
  <c r="AY9" i="2"/>
  <c r="BC8" i="2"/>
  <c r="BB8" i="2"/>
  <c r="BA8" i="2"/>
  <c r="AZ8" i="2"/>
  <c r="AY8" i="2"/>
  <c r="BC7" i="2"/>
  <c r="BB7" i="2"/>
  <c r="BA7" i="2"/>
  <c r="AZ7" i="2"/>
  <c r="AY7" i="2"/>
  <c r="BC6" i="2"/>
  <c r="BB6" i="2"/>
  <c r="BA6" i="2"/>
  <c r="AZ6" i="2"/>
  <c r="AY6" i="2"/>
  <c r="BC5" i="2"/>
  <c r="BB5" i="2"/>
  <c r="BC4" i="2"/>
  <c r="BB4" i="2"/>
  <c r="BC3" i="2"/>
  <c r="BB3" i="2"/>
  <c r="AU113" i="2"/>
  <c r="AT113" i="2"/>
  <c r="AS113" i="2"/>
  <c r="AR113" i="2"/>
  <c r="AQ113" i="2"/>
  <c r="AU112" i="2"/>
  <c r="AT112" i="2"/>
  <c r="AS112" i="2"/>
  <c r="AR112" i="2"/>
  <c r="AQ112" i="2"/>
  <c r="AU111" i="2"/>
  <c r="AT111" i="2"/>
  <c r="AS111" i="2"/>
  <c r="AR111" i="2"/>
  <c r="AQ111" i="2"/>
  <c r="AU110" i="2"/>
  <c r="AT110" i="2"/>
  <c r="AS110" i="2"/>
  <c r="AR110" i="2"/>
  <c r="AQ110" i="2"/>
  <c r="AU109" i="2"/>
  <c r="AT109" i="2"/>
  <c r="AS109" i="2"/>
  <c r="AR109" i="2"/>
  <c r="AQ109" i="2"/>
  <c r="AU108" i="2"/>
  <c r="AT108" i="2"/>
  <c r="AS108" i="2"/>
  <c r="AR108" i="2"/>
  <c r="AQ108" i="2"/>
  <c r="AU107" i="2"/>
  <c r="AT107" i="2"/>
  <c r="AS107" i="2"/>
  <c r="AR107" i="2"/>
  <c r="AQ107" i="2"/>
  <c r="AU106" i="2"/>
  <c r="AT106" i="2"/>
  <c r="AS106" i="2"/>
  <c r="AR106" i="2"/>
  <c r="AQ106" i="2"/>
  <c r="AU105" i="2"/>
  <c r="AT105" i="2"/>
  <c r="AS105" i="2"/>
  <c r="AR105" i="2"/>
  <c r="AQ105" i="2"/>
  <c r="AU104" i="2"/>
  <c r="AT104" i="2"/>
  <c r="AS104" i="2"/>
  <c r="AR104" i="2"/>
  <c r="AQ104" i="2"/>
  <c r="AU103" i="2"/>
  <c r="AT103" i="2"/>
  <c r="AS103" i="2"/>
  <c r="AR103" i="2"/>
  <c r="AQ103" i="2"/>
  <c r="AU102" i="2"/>
  <c r="AT102" i="2"/>
  <c r="AS102" i="2"/>
  <c r="AR102" i="2"/>
  <c r="AQ102" i="2"/>
  <c r="AU101" i="2"/>
  <c r="AT101" i="2"/>
  <c r="AS101" i="2"/>
  <c r="AR101" i="2"/>
  <c r="AQ101" i="2"/>
  <c r="AU100" i="2"/>
  <c r="AT100" i="2"/>
  <c r="AS100" i="2"/>
  <c r="AR100" i="2"/>
  <c r="AQ100" i="2"/>
  <c r="AU99" i="2"/>
  <c r="AT99" i="2"/>
  <c r="AS99" i="2"/>
  <c r="AR99" i="2"/>
  <c r="AQ99" i="2"/>
  <c r="AU89" i="2"/>
  <c r="AT89" i="2"/>
  <c r="AS89" i="2"/>
  <c r="AR89" i="2"/>
  <c r="AQ89" i="2"/>
  <c r="AU88" i="2"/>
  <c r="AT88" i="2"/>
  <c r="AS88" i="2"/>
  <c r="AR88" i="2"/>
  <c r="AQ88" i="2"/>
  <c r="AU87" i="2"/>
  <c r="AT87" i="2"/>
  <c r="AS87" i="2"/>
  <c r="AR87" i="2"/>
  <c r="AQ87" i="2"/>
  <c r="AU86" i="2"/>
  <c r="AT86" i="2"/>
  <c r="AS86" i="2"/>
  <c r="AR86" i="2"/>
  <c r="AQ86" i="2"/>
  <c r="AU85" i="2"/>
  <c r="AT85" i="2"/>
  <c r="AS85" i="2"/>
  <c r="AR85" i="2"/>
  <c r="AQ85" i="2"/>
  <c r="AU84" i="2"/>
  <c r="AT84" i="2"/>
  <c r="AS84" i="2"/>
  <c r="AR84" i="2"/>
  <c r="AQ84" i="2"/>
  <c r="AU83" i="2"/>
  <c r="AT83" i="2"/>
  <c r="AS83" i="2"/>
  <c r="AR83" i="2"/>
  <c r="AQ83" i="2"/>
  <c r="AU82" i="2"/>
  <c r="AT82" i="2"/>
  <c r="AS82" i="2"/>
  <c r="AR82" i="2"/>
  <c r="AQ82" i="2"/>
  <c r="AU81" i="2"/>
  <c r="AT81" i="2"/>
  <c r="AS81" i="2"/>
  <c r="AR81" i="2"/>
  <c r="AQ81" i="2"/>
  <c r="AU80" i="2"/>
  <c r="AT80" i="2"/>
  <c r="AS80" i="2"/>
  <c r="AR80" i="2"/>
  <c r="AQ80" i="2"/>
  <c r="AU79" i="2"/>
  <c r="AT79" i="2"/>
  <c r="AS79" i="2"/>
  <c r="AR79" i="2"/>
  <c r="AQ79" i="2"/>
  <c r="AU78" i="2"/>
  <c r="AT78" i="2"/>
  <c r="AS78" i="2"/>
  <c r="AR78" i="2"/>
  <c r="AQ78" i="2"/>
  <c r="AU77" i="2"/>
  <c r="AT77" i="2"/>
  <c r="AS77" i="2"/>
  <c r="AR77" i="2"/>
  <c r="AQ77" i="2"/>
  <c r="AU76" i="2"/>
  <c r="AT76" i="2"/>
  <c r="AS76" i="2"/>
  <c r="AR76" i="2"/>
  <c r="AQ76" i="2"/>
  <c r="AU75" i="2"/>
  <c r="AT75" i="2"/>
  <c r="AS75" i="2"/>
  <c r="AR75" i="2"/>
  <c r="AQ75" i="2"/>
  <c r="AU65" i="2"/>
  <c r="AT65" i="2"/>
  <c r="AS65" i="2"/>
  <c r="AR65" i="2"/>
  <c r="AQ65" i="2"/>
  <c r="AU64" i="2"/>
  <c r="AT64" i="2"/>
  <c r="AS64" i="2"/>
  <c r="AR64" i="2"/>
  <c r="AQ64" i="2"/>
  <c r="AU63" i="2"/>
  <c r="AT63" i="2"/>
  <c r="AS63" i="2"/>
  <c r="AR63" i="2"/>
  <c r="AQ63" i="2"/>
  <c r="AU62" i="2"/>
  <c r="AT62" i="2"/>
  <c r="AS62" i="2"/>
  <c r="AR62" i="2"/>
  <c r="AQ62" i="2"/>
  <c r="AU61" i="2"/>
  <c r="AT61" i="2"/>
  <c r="AS61" i="2"/>
  <c r="AR61" i="2"/>
  <c r="AQ61" i="2"/>
  <c r="AU60" i="2"/>
  <c r="AT60" i="2"/>
  <c r="AS60" i="2"/>
  <c r="AR60" i="2"/>
  <c r="AQ60" i="2"/>
  <c r="AU59" i="2"/>
  <c r="AT59" i="2"/>
  <c r="AS59" i="2"/>
  <c r="AR59" i="2"/>
  <c r="AQ59" i="2"/>
  <c r="AU58" i="2"/>
  <c r="AT58" i="2"/>
  <c r="AS58" i="2"/>
  <c r="AR58" i="2"/>
  <c r="AQ58" i="2"/>
  <c r="AU57" i="2"/>
  <c r="AT57" i="2"/>
  <c r="AS57" i="2"/>
  <c r="AR57" i="2"/>
  <c r="AQ57" i="2"/>
  <c r="AU56" i="2"/>
  <c r="AT56" i="2"/>
  <c r="AS56" i="2"/>
  <c r="AR56" i="2"/>
  <c r="AQ56" i="2"/>
  <c r="AU55" i="2"/>
  <c r="AT55" i="2"/>
  <c r="AS55" i="2"/>
  <c r="AR55" i="2"/>
  <c r="AQ55" i="2"/>
  <c r="AU54" i="2"/>
  <c r="AT54" i="2"/>
  <c r="AS54" i="2"/>
  <c r="AR54" i="2"/>
  <c r="AQ54" i="2"/>
  <c r="AU53" i="2"/>
  <c r="AT53" i="2"/>
  <c r="AS53" i="2"/>
  <c r="AR53" i="2"/>
  <c r="AQ53" i="2"/>
  <c r="AU52" i="2"/>
  <c r="AT52" i="2"/>
  <c r="AS52" i="2"/>
  <c r="AR52" i="2"/>
  <c r="AQ52" i="2"/>
  <c r="AU51" i="2"/>
  <c r="AT51" i="2"/>
  <c r="AS51" i="2"/>
  <c r="AR51" i="2"/>
  <c r="AQ51" i="2"/>
  <c r="AU41" i="2"/>
  <c r="AT41" i="2"/>
  <c r="AS41" i="2"/>
  <c r="AR41" i="2"/>
  <c r="AQ41" i="2"/>
  <c r="AU40" i="2"/>
  <c r="AT40" i="2"/>
  <c r="AS40" i="2"/>
  <c r="AR40" i="2"/>
  <c r="AQ40" i="2"/>
  <c r="AU39" i="2"/>
  <c r="AT39" i="2"/>
  <c r="AS39" i="2"/>
  <c r="AR39" i="2"/>
  <c r="AQ39" i="2"/>
  <c r="AU38" i="2"/>
  <c r="AT38" i="2"/>
  <c r="AS38" i="2"/>
  <c r="AR38" i="2"/>
  <c r="AQ38" i="2"/>
  <c r="AU37" i="2"/>
  <c r="AT37" i="2"/>
  <c r="AS37" i="2"/>
  <c r="AR37" i="2"/>
  <c r="AQ37" i="2"/>
  <c r="AU36" i="2"/>
  <c r="AT36" i="2"/>
  <c r="AS36" i="2"/>
  <c r="AR36" i="2"/>
  <c r="AQ36" i="2"/>
  <c r="AU35" i="2"/>
  <c r="AT35" i="2"/>
  <c r="AS35" i="2"/>
  <c r="AR35" i="2"/>
  <c r="AQ35" i="2"/>
  <c r="AU34" i="2"/>
  <c r="AT34" i="2"/>
  <c r="AS34" i="2"/>
  <c r="AR34" i="2"/>
  <c r="AQ34" i="2"/>
  <c r="AU33" i="2"/>
  <c r="AT33" i="2"/>
  <c r="AS33" i="2"/>
  <c r="AR33" i="2"/>
  <c r="AQ33" i="2"/>
  <c r="AU32" i="2"/>
  <c r="AT32" i="2"/>
  <c r="AS32" i="2"/>
  <c r="AR32" i="2"/>
  <c r="AQ32" i="2"/>
  <c r="AU31" i="2"/>
  <c r="AT31" i="2"/>
  <c r="AS31" i="2"/>
  <c r="AR31" i="2"/>
  <c r="AQ31" i="2"/>
  <c r="AU30" i="2"/>
  <c r="AT30" i="2"/>
  <c r="AS30" i="2"/>
  <c r="AR30" i="2"/>
  <c r="AQ30" i="2"/>
  <c r="AU29" i="2"/>
  <c r="AT29" i="2"/>
  <c r="AS29" i="2"/>
  <c r="AR29" i="2"/>
  <c r="AQ29" i="2"/>
  <c r="AU28" i="2"/>
  <c r="AT28" i="2"/>
  <c r="AS28" i="2"/>
  <c r="AR28" i="2"/>
  <c r="AQ28" i="2"/>
  <c r="AU27" i="2"/>
  <c r="AT27" i="2"/>
  <c r="AP19" i="2"/>
  <c r="AP43" i="2" s="1"/>
  <c r="AP67" i="2" s="1"/>
  <c r="AP91" i="2" s="1"/>
  <c r="AP115" i="2" s="1"/>
  <c r="AR123" i="2" s="1"/>
  <c r="AU17" i="2"/>
  <c r="AT17" i="2"/>
  <c r="AS17" i="2"/>
  <c r="AR17" i="2"/>
  <c r="AQ17" i="2"/>
  <c r="AU16" i="2"/>
  <c r="AT16" i="2"/>
  <c r="AS16" i="2"/>
  <c r="AR16" i="2"/>
  <c r="AQ16" i="2"/>
  <c r="AU15" i="2"/>
  <c r="AT15" i="2"/>
  <c r="AS15" i="2"/>
  <c r="AR15" i="2"/>
  <c r="AQ15" i="2"/>
  <c r="AU14" i="2"/>
  <c r="AT14" i="2"/>
  <c r="AS14" i="2"/>
  <c r="AR14" i="2"/>
  <c r="AQ14" i="2"/>
  <c r="AU13" i="2"/>
  <c r="AT13" i="2"/>
  <c r="AS13" i="2"/>
  <c r="AR13" i="2"/>
  <c r="AQ13" i="2"/>
  <c r="AU12" i="2"/>
  <c r="AT12" i="2"/>
  <c r="AS12" i="2"/>
  <c r="AR12" i="2"/>
  <c r="AQ12" i="2"/>
  <c r="AU11" i="2"/>
  <c r="AT11" i="2"/>
  <c r="AS11" i="2"/>
  <c r="AR11" i="2"/>
  <c r="AQ11" i="2"/>
  <c r="AU10" i="2"/>
  <c r="AT10" i="2"/>
  <c r="AS10" i="2"/>
  <c r="AR10" i="2"/>
  <c r="AQ10" i="2"/>
  <c r="AU9" i="2"/>
  <c r="AT9" i="2"/>
  <c r="AS9" i="2"/>
  <c r="AR9" i="2"/>
  <c r="AQ9" i="2"/>
  <c r="AU8" i="2"/>
  <c r="AT8" i="2"/>
  <c r="AS8" i="2"/>
  <c r="AR8" i="2"/>
  <c r="AQ8" i="2"/>
  <c r="AU7" i="2"/>
  <c r="AT7" i="2"/>
  <c r="AS7" i="2"/>
  <c r="AR7" i="2"/>
  <c r="AQ7" i="2"/>
  <c r="AU6" i="2"/>
  <c r="AT6" i="2"/>
  <c r="AS6" i="2"/>
  <c r="AR6" i="2"/>
  <c r="AQ6" i="2"/>
  <c r="AU5" i="2"/>
  <c r="AT5" i="2"/>
  <c r="AU4" i="2"/>
  <c r="AT4" i="2"/>
  <c r="AU3" i="2"/>
  <c r="AT3" i="2"/>
  <c r="AM113" i="2"/>
  <c r="AL113" i="2"/>
  <c r="AK113" i="2"/>
  <c r="AJ113" i="2"/>
  <c r="AI113" i="2"/>
  <c r="AM112" i="2"/>
  <c r="AL112" i="2"/>
  <c r="AK112" i="2"/>
  <c r="AJ112" i="2"/>
  <c r="AI112" i="2"/>
  <c r="AM111" i="2"/>
  <c r="AL111" i="2"/>
  <c r="AK111" i="2"/>
  <c r="AJ111" i="2"/>
  <c r="AI111" i="2"/>
  <c r="AM110" i="2"/>
  <c r="AL110" i="2"/>
  <c r="AK110" i="2"/>
  <c r="AJ110" i="2"/>
  <c r="AI110" i="2"/>
  <c r="AM109" i="2"/>
  <c r="AL109" i="2"/>
  <c r="AK109" i="2"/>
  <c r="AJ109" i="2"/>
  <c r="AI109" i="2"/>
  <c r="AM108" i="2"/>
  <c r="AL108" i="2"/>
  <c r="AK108" i="2"/>
  <c r="AJ108" i="2"/>
  <c r="AI108" i="2"/>
  <c r="AM107" i="2"/>
  <c r="AL107" i="2"/>
  <c r="AK107" i="2"/>
  <c r="AJ107" i="2"/>
  <c r="AI107" i="2"/>
  <c r="AM106" i="2"/>
  <c r="AL106" i="2"/>
  <c r="AK106" i="2"/>
  <c r="AJ106" i="2"/>
  <c r="AI106" i="2"/>
  <c r="AM105" i="2"/>
  <c r="AL105" i="2"/>
  <c r="AK105" i="2"/>
  <c r="AJ105" i="2"/>
  <c r="AI105" i="2"/>
  <c r="AM104" i="2"/>
  <c r="AL104" i="2"/>
  <c r="AK104" i="2"/>
  <c r="AJ104" i="2"/>
  <c r="AI104" i="2"/>
  <c r="AM103" i="2"/>
  <c r="AL103" i="2"/>
  <c r="AK103" i="2"/>
  <c r="AJ103" i="2"/>
  <c r="AI103" i="2"/>
  <c r="AM102" i="2"/>
  <c r="AL102" i="2"/>
  <c r="AK102" i="2"/>
  <c r="AJ102" i="2"/>
  <c r="AI102" i="2"/>
  <c r="AM101" i="2"/>
  <c r="AL101" i="2"/>
  <c r="AK101" i="2"/>
  <c r="AJ101" i="2"/>
  <c r="AI101" i="2"/>
  <c r="AM100" i="2"/>
  <c r="AL100" i="2"/>
  <c r="AK100" i="2"/>
  <c r="AJ100" i="2"/>
  <c r="AI100" i="2"/>
  <c r="AM99" i="2"/>
  <c r="AL99" i="2"/>
  <c r="AK99" i="2"/>
  <c r="AJ99" i="2"/>
  <c r="AI99" i="2"/>
  <c r="AM89" i="2"/>
  <c r="AL89" i="2"/>
  <c r="AK89" i="2"/>
  <c r="AJ89" i="2"/>
  <c r="AI89" i="2"/>
  <c r="AM88" i="2"/>
  <c r="AL88" i="2"/>
  <c r="AK88" i="2"/>
  <c r="AJ88" i="2"/>
  <c r="AI88" i="2"/>
  <c r="AM87" i="2"/>
  <c r="AL87" i="2"/>
  <c r="AK87" i="2"/>
  <c r="AJ87" i="2"/>
  <c r="AI87" i="2"/>
  <c r="AM86" i="2"/>
  <c r="AL86" i="2"/>
  <c r="AK86" i="2"/>
  <c r="AJ86" i="2"/>
  <c r="AI86" i="2"/>
  <c r="AM85" i="2"/>
  <c r="AL85" i="2"/>
  <c r="AK85" i="2"/>
  <c r="AJ85" i="2"/>
  <c r="AI85" i="2"/>
  <c r="AM84" i="2"/>
  <c r="AL84" i="2"/>
  <c r="AK84" i="2"/>
  <c r="AJ84" i="2"/>
  <c r="AI84" i="2"/>
  <c r="AM83" i="2"/>
  <c r="AL83" i="2"/>
  <c r="AK83" i="2"/>
  <c r="AJ83" i="2"/>
  <c r="AI83" i="2"/>
  <c r="AM82" i="2"/>
  <c r="AL82" i="2"/>
  <c r="AK82" i="2"/>
  <c r="AJ82" i="2"/>
  <c r="AI82" i="2"/>
  <c r="AM81" i="2"/>
  <c r="AL81" i="2"/>
  <c r="AK81" i="2"/>
  <c r="AJ81" i="2"/>
  <c r="AI81" i="2"/>
  <c r="AM80" i="2"/>
  <c r="AL80" i="2"/>
  <c r="AK80" i="2"/>
  <c r="AJ80" i="2"/>
  <c r="AI80" i="2"/>
  <c r="AM79" i="2"/>
  <c r="AL79" i="2"/>
  <c r="AK79" i="2"/>
  <c r="AJ79" i="2"/>
  <c r="AI79" i="2"/>
  <c r="AM78" i="2"/>
  <c r="AL78" i="2"/>
  <c r="AK78" i="2"/>
  <c r="AJ78" i="2"/>
  <c r="AI78" i="2"/>
  <c r="AM77" i="2"/>
  <c r="AL77" i="2"/>
  <c r="AK77" i="2"/>
  <c r="AJ77" i="2"/>
  <c r="AI77" i="2"/>
  <c r="AM76" i="2"/>
  <c r="AL76" i="2"/>
  <c r="AK76" i="2"/>
  <c r="AJ76" i="2"/>
  <c r="AI76" i="2"/>
  <c r="AM75" i="2"/>
  <c r="AL75" i="2"/>
  <c r="AK75" i="2"/>
  <c r="AJ75" i="2"/>
  <c r="AI75" i="2"/>
  <c r="AM65" i="2"/>
  <c r="AL65" i="2"/>
  <c r="AK65" i="2"/>
  <c r="AJ65" i="2"/>
  <c r="AI65" i="2"/>
  <c r="AM64" i="2"/>
  <c r="AL64" i="2"/>
  <c r="AK64" i="2"/>
  <c r="AJ64" i="2"/>
  <c r="AI64" i="2"/>
  <c r="AM63" i="2"/>
  <c r="AL63" i="2"/>
  <c r="AK63" i="2"/>
  <c r="AJ63" i="2"/>
  <c r="AI63" i="2"/>
  <c r="AM62" i="2"/>
  <c r="AL62" i="2"/>
  <c r="AK62" i="2"/>
  <c r="AJ62" i="2"/>
  <c r="AI62" i="2"/>
  <c r="AM61" i="2"/>
  <c r="AL61" i="2"/>
  <c r="AK61" i="2"/>
  <c r="AJ61" i="2"/>
  <c r="AI61" i="2"/>
  <c r="AM60" i="2"/>
  <c r="AL60" i="2"/>
  <c r="AK60" i="2"/>
  <c r="AJ60" i="2"/>
  <c r="AI60" i="2"/>
  <c r="AM59" i="2"/>
  <c r="AL59" i="2"/>
  <c r="AK59" i="2"/>
  <c r="AJ59" i="2"/>
  <c r="AI59" i="2"/>
  <c r="AM58" i="2"/>
  <c r="AL58" i="2"/>
  <c r="AK58" i="2"/>
  <c r="AJ58" i="2"/>
  <c r="AI58" i="2"/>
  <c r="AM57" i="2"/>
  <c r="AL57" i="2"/>
  <c r="AK57" i="2"/>
  <c r="AJ57" i="2"/>
  <c r="AI57" i="2"/>
  <c r="AM56" i="2"/>
  <c r="AL56" i="2"/>
  <c r="AK56" i="2"/>
  <c r="AJ56" i="2"/>
  <c r="AI56" i="2"/>
  <c r="AM55" i="2"/>
  <c r="AL55" i="2"/>
  <c r="AK55" i="2"/>
  <c r="AJ55" i="2"/>
  <c r="AI55" i="2"/>
  <c r="AM54" i="2"/>
  <c r="AL54" i="2"/>
  <c r="AK54" i="2"/>
  <c r="AJ54" i="2"/>
  <c r="AI54" i="2"/>
  <c r="AM53" i="2"/>
  <c r="AL53" i="2"/>
  <c r="AK53" i="2"/>
  <c r="AJ53" i="2"/>
  <c r="AI53" i="2"/>
  <c r="AM52" i="2"/>
  <c r="AL52" i="2"/>
  <c r="AK52" i="2"/>
  <c r="AJ52" i="2"/>
  <c r="AI52" i="2"/>
  <c r="AM51" i="2"/>
  <c r="AL51" i="2"/>
  <c r="AK51" i="2"/>
  <c r="AJ51" i="2"/>
  <c r="AI51" i="2"/>
  <c r="AM41" i="2"/>
  <c r="AL41" i="2"/>
  <c r="AK41" i="2"/>
  <c r="AJ41" i="2"/>
  <c r="AI41" i="2"/>
  <c r="AM40" i="2"/>
  <c r="AL40" i="2"/>
  <c r="AK40" i="2"/>
  <c r="AJ40" i="2"/>
  <c r="AI40" i="2"/>
  <c r="AM39" i="2"/>
  <c r="AL39" i="2"/>
  <c r="AK39" i="2"/>
  <c r="AJ39" i="2"/>
  <c r="AI39" i="2"/>
  <c r="AM38" i="2"/>
  <c r="AL38" i="2"/>
  <c r="AK38" i="2"/>
  <c r="AJ38" i="2"/>
  <c r="AI38" i="2"/>
  <c r="AM37" i="2"/>
  <c r="AL37" i="2"/>
  <c r="AK37" i="2"/>
  <c r="AJ37" i="2"/>
  <c r="AI37" i="2"/>
  <c r="AM36" i="2"/>
  <c r="AL36" i="2"/>
  <c r="AK36" i="2"/>
  <c r="AJ36" i="2"/>
  <c r="AI36" i="2"/>
  <c r="AM35" i="2"/>
  <c r="AL35" i="2"/>
  <c r="AK35" i="2"/>
  <c r="AJ35" i="2"/>
  <c r="AI35" i="2"/>
  <c r="AM34" i="2"/>
  <c r="AL34" i="2"/>
  <c r="AK34" i="2"/>
  <c r="AJ34" i="2"/>
  <c r="AI34" i="2"/>
  <c r="AM33" i="2"/>
  <c r="AL33" i="2"/>
  <c r="AK33" i="2"/>
  <c r="AJ33" i="2"/>
  <c r="AI33" i="2"/>
  <c r="AM32" i="2"/>
  <c r="AL32" i="2"/>
  <c r="AK32" i="2"/>
  <c r="AJ32" i="2"/>
  <c r="AI32" i="2"/>
  <c r="AM31" i="2"/>
  <c r="AL31" i="2"/>
  <c r="AK31" i="2"/>
  <c r="AJ31" i="2"/>
  <c r="AI31" i="2"/>
  <c r="AM30" i="2"/>
  <c r="AL30" i="2"/>
  <c r="AK30" i="2"/>
  <c r="AJ30" i="2"/>
  <c r="AI30" i="2"/>
  <c r="AM29" i="2"/>
  <c r="AL29" i="2"/>
  <c r="AK29" i="2"/>
  <c r="AJ29" i="2"/>
  <c r="AI29" i="2"/>
  <c r="AM28" i="2"/>
  <c r="AL28" i="2"/>
  <c r="AK28" i="2"/>
  <c r="AJ28" i="2"/>
  <c r="AI28" i="2"/>
  <c r="AM27" i="2"/>
  <c r="AL27" i="2"/>
  <c r="AH19" i="2"/>
  <c r="AH43" i="2" s="1"/>
  <c r="AH67" i="2" s="1"/>
  <c r="AH91" i="2" s="1"/>
  <c r="AH115" i="2" s="1"/>
  <c r="AJ123" i="2" s="1"/>
  <c r="AM17" i="2"/>
  <c r="AL17" i="2"/>
  <c r="AK17" i="2"/>
  <c r="AJ17" i="2"/>
  <c r="AI17" i="2"/>
  <c r="AM16" i="2"/>
  <c r="AL16" i="2"/>
  <c r="AK16" i="2"/>
  <c r="AJ16" i="2"/>
  <c r="AI16" i="2"/>
  <c r="AM15" i="2"/>
  <c r="AL15" i="2"/>
  <c r="AK15" i="2"/>
  <c r="AJ15" i="2"/>
  <c r="AI15" i="2"/>
  <c r="AM14" i="2"/>
  <c r="AL14" i="2"/>
  <c r="AK14" i="2"/>
  <c r="AJ14" i="2"/>
  <c r="AI14" i="2"/>
  <c r="AM13" i="2"/>
  <c r="AL13" i="2"/>
  <c r="AK13" i="2"/>
  <c r="AJ13" i="2"/>
  <c r="AI13" i="2"/>
  <c r="AM12" i="2"/>
  <c r="AL12" i="2"/>
  <c r="AK12" i="2"/>
  <c r="AJ12" i="2"/>
  <c r="AI12" i="2"/>
  <c r="AM11" i="2"/>
  <c r="AL11" i="2"/>
  <c r="AK11" i="2"/>
  <c r="AJ11" i="2"/>
  <c r="AI11" i="2"/>
  <c r="AM10" i="2"/>
  <c r="AL10" i="2"/>
  <c r="AK10" i="2"/>
  <c r="AJ10" i="2"/>
  <c r="AI10" i="2"/>
  <c r="AM9" i="2"/>
  <c r="AL9" i="2"/>
  <c r="AK9" i="2"/>
  <c r="AJ9" i="2"/>
  <c r="AI9" i="2"/>
  <c r="AM8" i="2"/>
  <c r="AL8" i="2"/>
  <c r="AK8" i="2"/>
  <c r="AJ8" i="2"/>
  <c r="AI8" i="2"/>
  <c r="AM7" i="2"/>
  <c r="AL7" i="2"/>
  <c r="AK7" i="2"/>
  <c r="AJ7" i="2"/>
  <c r="AI7" i="2"/>
  <c r="AM6" i="2"/>
  <c r="AL6" i="2"/>
  <c r="AK6" i="2"/>
  <c r="AJ6" i="2"/>
  <c r="AI6" i="2"/>
  <c r="AM5" i="2"/>
  <c r="AL5" i="2"/>
  <c r="AM4" i="2"/>
  <c r="AL4" i="2"/>
  <c r="AM3" i="2"/>
  <c r="AL3" i="2"/>
  <c r="AE113" i="2"/>
  <c r="AD113" i="2"/>
  <c r="AC113" i="2"/>
  <c r="AB113" i="2"/>
  <c r="AA113" i="2"/>
  <c r="AE112" i="2"/>
  <c r="AD112" i="2"/>
  <c r="AC112" i="2"/>
  <c r="AB112" i="2"/>
  <c r="AA112" i="2"/>
  <c r="AE111" i="2"/>
  <c r="AD111" i="2"/>
  <c r="AC111" i="2"/>
  <c r="AB111" i="2"/>
  <c r="AA111" i="2"/>
  <c r="AE110" i="2"/>
  <c r="AD110" i="2"/>
  <c r="AC110" i="2"/>
  <c r="AB110" i="2"/>
  <c r="AA110" i="2"/>
  <c r="AE109" i="2"/>
  <c r="AD109" i="2"/>
  <c r="AC109" i="2"/>
  <c r="AB109" i="2"/>
  <c r="AA109" i="2"/>
  <c r="AE108" i="2"/>
  <c r="AD108" i="2"/>
  <c r="AC108" i="2"/>
  <c r="AB108" i="2"/>
  <c r="AA108" i="2"/>
  <c r="AE107" i="2"/>
  <c r="AD107" i="2"/>
  <c r="AC107" i="2"/>
  <c r="AB107" i="2"/>
  <c r="AA107" i="2"/>
  <c r="AE106" i="2"/>
  <c r="AD106" i="2"/>
  <c r="AC106" i="2"/>
  <c r="AB106" i="2"/>
  <c r="AA106" i="2"/>
  <c r="AE105" i="2"/>
  <c r="AD105" i="2"/>
  <c r="AC105" i="2"/>
  <c r="AB105" i="2"/>
  <c r="AA105" i="2"/>
  <c r="AE104" i="2"/>
  <c r="AD104" i="2"/>
  <c r="AC104" i="2"/>
  <c r="AB104" i="2"/>
  <c r="AA104" i="2"/>
  <c r="AE103" i="2"/>
  <c r="AD103" i="2"/>
  <c r="AC103" i="2"/>
  <c r="AB103" i="2"/>
  <c r="AA103" i="2"/>
  <c r="AE102" i="2"/>
  <c r="AD102" i="2"/>
  <c r="AC102" i="2"/>
  <c r="AB102" i="2"/>
  <c r="AA102" i="2"/>
  <c r="AE101" i="2"/>
  <c r="AD101" i="2"/>
  <c r="AC101" i="2"/>
  <c r="AB101" i="2"/>
  <c r="AA101" i="2"/>
  <c r="AE100" i="2"/>
  <c r="AD100" i="2"/>
  <c r="AC100" i="2"/>
  <c r="AB100" i="2"/>
  <c r="AA100" i="2"/>
  <c r="AE99" i="2"/>
  <c r="AD99" i="2"/>
  <c r="AC99" i="2"/>
  <c r="AB99" i="2"/>
  <c r="AA99" i="2"/>
  <c r="AE89" i="2"/>
  <c r="AD89" i="2"/>
  <c r="AC89" i="2"/>
  <c r="AB89" i="2"/>
  <c r="AA89" i="2"/>
  <c r="AE88" i="2"/>
  <c r="AD88" i="2"/>
  <c r="AC88" i="2"/>
  <c r="AB88" i="2"/>
  <c r="AA88" i="2"/>
  <c r="AE87" i="2"/>
  <c r="AD87" i="2"/>
  <c r="AC87" i="2"/>
  <c r="AB87" i="2"/>
  <c r="AA87" i="2"/>
  <c r="AE86" i="2"/>
  <c r="AD86" i="2"/>
  <c r="AC86" i="2"/>
  <c r="AB86" i="2"/>
  <c r="AA86" i="2"/>
  <c r="AE85" i="2"/>
  <c r="AD85" i="2"/>
  <c r="AC85" i="2"/>
  <c r="AB85" i="2"/>
  <c r="AA85" i="2"/>
  <c r="AE84" i="2"/>
  <c r="AD84" i="2"/>
  <c r="AC84" i="2"/>
  <c r="AB84" i="2"/>
  <c r="AA84" i="2"/>
  <c r="AE83" i="2"/>
  <c r="AD83" i="2"/>
  <c r="AC83" i="2"/>
  <c r="AB83" i="2"/>
  <c r="AA83" i="2"/>
  <c r="AE82" i="2"/>
  <c r="AD82" i="2"/>
  <c r="AC82" i="2"/>
  <c r="AB82" i="2"/>
  <c r="AA82" i="2"/>
  <c r="AE81" i="2"/>
  <c r="AD81" i="2"/>
  <c r="AC81" i="2"/>
  <c r="AB81" i="2"/>
  <c r="AA81" i="2"/>
  <c r="AE80" i="2"/>
  <c r="AD80" i="2"/>
  <c r="AC80" i="2"/>
  <c r="AB80" i="2"/>
  <c r="AA80" i="2"/>
  <c r="AE79" i="2"/>
  <c r="AD79" i="2"/>
  <c r="AC79" i="2"/>
  <c r="AB79" i="2"/>
  <c r="AA79" i="2"/>
  <c r="AE78" i="2"/>
  <c r="AD78" i="2"/>
  <c r="AC78" i="2"/>
  <c r="AB78" i="2"/>
  <c r="AA78" i="2"/>
  <c r="AE77" i="2"/>
  <c r="AD77" i="2"/>
  <c r="AC77" i="2"/>
  <c r="AB77" i="2"/>
  <c r="AA77" i="2"/>
  <c r="AE76" i="2"/>
  <c r="AD76" i="2"/>
  <c r="AC76" i="2"/>
  <c r="AB76" i="2"/>
  <c r="AA76" i="2"/>
  <c r="AE75" i="2"/>
  <c r="AD75" i="2"/>
  <c r="AC75" i="2"/>
  <c r="AB75" i="2"/>
  <c r="AA75" i="2"/>
  <c r="AE65" i="2"/>
  <c r="AD65" i="2"/>
  <c r="AC65" i="2"/>
  <c r="AB65" i="2"/>
  <c r="AA65" i="2"/>
  <c r="AE64" i="2"/>
  <c r="AD64" i="2"/>
  <c r="AC64" i="2"/>
  <c r="AB64" i="2"/>
  <c r="AA64" i="2"/>
  <c r="AE63" i="2"/>
  <c r="AD63" i="2"/>
  <c r="AC63" i="2"/>
  <c r="AB63" i="2"/>
  <c r="AA63" i="2"/>
  <c r="AE62" i="2"/>
  <c r="AD62" i="2"/>
  <c r="AC62" i="2"/>
  <c r="AB62" i="2"/>
  <c r="AA62" i="2"/>
  <c r="AE61" i="2"/>
  <c r="AD61" i="2"/>
  <c r="AC61" i="2"/>
  <c r="AB61" i="2"/>
  <c r="AA61" i="2"/>
  <c r="AE60" i="2"/>
  <c r="AD60" i="2"/>
  <c r="AC60" i="2"/>
  <c r="AB60" i="2"/>
  <c r="AA60" i="2"/>
  <c r="AE59" i="2"/>
  <c r="AD59" i="2"/>
  <c r="AC59" i="2"/>
  <c r="AB59" i="2"/>
  <c r="AA59" i="2"/>
  <c r="AE58" i="2"/>
  <c r="AD58" i="2"/>
  <c r="AC58" i="2"/>
  <c r="AB58" i="2"/>
  <c r="AA58" i="2"/>
  <c r="AE57" i="2"/>
  <c r="AD57" i="2"/>
  <c r="AC57" i="2"/>
  <c r="AB57" i="2"/>
  <c r="AA57" i="2"/>
  <c r="AE56" i="2"/>
  <c r="AD56" i="2"/>
  <c r="AC56" i="2"/>
  <c r="AB56" i="2"/>
  <c r="AA56" i="2"/>
  <c r="AE55" i="2"/>
  <c r="AD55" i="2"/>
  <c r="AC55" i="2"/>
  <c r="AB55" i="2"/>
  <c r="AA55" i="2"/>
  <c r="AE54" i="2"/>
  <c r="AD54" i="2"/>
  <c r="AC54" i="2"/>
  <c r="AB54" i="2"/>
  <c r="AA54" i="2"/>
  <c r="AE53" i="2"/>
  <c r="AD53" i="2"/>
  <c r="AC53" i="2"/>
  <c r="AB53" i="2"/>
  <c r="AA53" i="2"/>
  <c r="AE52" i="2"/>
  <c r="AD52" i="2"/>
  <c r="AC52" i="2"/>
  <c r="AB52" i="2"/>
  <c r="AA52" i="2"/>
  <c r="AE51" i="2"/>
  <c r="AD51" i="2"/>
  <c r="AC51" i="2"/>
  <c r="AB51" i="2"/>
  <c r="AA51" i="2"/>
  <c r="AE41" i="2"/>
  <c r="AD41" i="2"/>
  <c r="AC41" i="2"/>
  <c r="AB41" i="2"/>
  <c r="AA41" i="2"/>
  <c r="AE40" i="2"/>
  <c r="AD40" i="2"/>
  <c r="AC40" i="2"/>
  <c r="AB40" i="2"/>
  <c r="AA40" i="2"/>
  <c r="AE39" i="2"/>
  <c r="AD39" i="2"/>
  <c r="AC39" i="2"/>
  <c r="AB39" i="2"/>
  <c r="AA39" i="2"/>
  <c r="AE38" i="2"/>
  <c r="AD38" i="2"/>
  <c r="AC38" i="2"/>
  <c r="AB38" i="2"/>
  <c r="AA38" i="2"/>
  <c r="AE37" i="2"/>
  <c r="AD37" i="2"/>
  <c r="AC37" i="2"/>
  <c r="AB37" i="2"/>
  <c r="AA37" i="2"/>
  <c r="AE36" i="2"/>
  <c r="AD36" i="2"/>
  <c r="AC36" i="2"/>
  <c r="AB36" i="2"/>
  <c r="AA36" i="2"/>
  <c r="AE35" i="2"/>
  <c r="AD35" i="2"/>
  <c r="AC35" i="2"/>
  <c r="AB35" i="2"/>
  <c r="AA35" i="2"/>
  <c r="AE34" i="2"/>
  <c r="AD34" i="2"/>
  <c r="AC34" i="2"/>
  <c r="AB34" i="2"/>
  <c r="AA34" i="2"/>
  <c r="AE33" i="2"/>
  <c r="AD33" i="2"/>
  <c r="AC33" i="2"/>
  <c r="AB33" i="2"/>
  <c r="AA33" i="2"/>
  <c r="AE32" i="2"/>
  <c r="AD32" i="2"/>
  <c r="AC32" i="2"/>
  <c r="AB32" i="2"/>
  <c r="AA32" i="2"/>
  <c r="AE31" i="2"/>
  <c r="AD31" i="2"/>
  <c r="AC31" i="2"/>
  <c r="AB31" i="2"/>
  <c r="AA31" i="2"/>
  <c r="AE30" i="2"/>
  <c r="AD30" i="2"/>
  <c r="AC30" i="2"/>
  <c r="AB30" i="2"/>
  <c r="AA30" i="2"/>
  <c r="AE29" i="2"/>
  <c r="AD29" i="2"/>
  <c r="AC29" i="2"/>
  <c r="AB29" i="2"/>
  <c r="AA29" i="2"/>
  <c r="AE28" i="2"/>
  <c r="AD28" i="2"/>
  <c r="AC28" i="2"/>
  <c r="AB28" i="2"/>
  <c r="AA28" i="2"/>
  <c r="AE27" i="2"/>
  <c r="AD27" i="2"/>
  <c r="Z19" i="2"/>
  <c r="Z43" i="2" s="1"/>
  <c r="Z67" i="2" s="1"/>
  <c r="Z91" i="2" s="1"/>
  <c r="Z115" i="2" s="1"/>
  <c r="AB123" i="2" s="1"/>
  <c r="AE17" i="2"/>
  <c r="AD17" i="2"/>
  <c r="AC17" i="2"/>
  <c r="AB17" i="2"/>
  <c r="AA17" i="2"/>
  <c r="AE16" i="2"/>
  <c r="AD16" i="2"/>
  <c r="AC16" i="2"/>
  <c r="AB16" i="2"/>
  <c r="AA16" i="2"/>
  <c r="AE15" i="2"/>
  <c r="AD15" i="2"/>
  <c r="AC15" i="2"/>
  <c r="AB15" i="2"/>
  <c r="AA15" i="2"/>
  <c r="AE14" i="2"/>
  <c r="AD14" i="2"/>
  <c r="AC14" i="2"/>
  <c r="AB14" i="2"/>
  <c r="AA14" i="2"/>
  <c r="AE13" i="2"/>
  <c r="AD13" i="2"/>
  <c r="AC13" i="2"/>
  <c r="AB13" i="2"/>
  <c r="AA13" i="2"/>
  <c r="AE12" i="2"/>
  <c r="AD12" i="2"/>
  <c r="AC12" i="2"/>
  <c r="AB12" i="2"/>
  <c r="AA12" i="2"/>
  <c r="AE11" i="2"/>
  <c r="AD11" i="2"/>
  <c r="AC11" i="2"/>
  <c r="AB11" i="2"/>
  <c r="AA11" i="2"/>
  <c r="AE10" i="2"/>
  <c r="AD10" i="2"/>
  <c r="AC10" i="2"/>
  <c r="AB10" i="2"/>
  <c r="AA10" i="2"/>
  <c r="AE9" i="2"/>
  <c r="AD9" i="2"/>
  <c r="AC9" i="2"/>
  <c r="AB9" i="2"/>
  <c r="AA9" i="2"/>
  <c r="AE8" i="2"/>
  <c r="AD8" i="2"/>
  <c r="AC8" i="2"/>
  <c r="AB8" i="2"/>
  <c r="AA8" i="2"/>
  <c r="AE7" i="2"/>
  <c r="AD7" i="2"/>
  <c r="AC7" i="2"/>
  <c r="AB7" i="2"/>
  <c r="AA7" i="2"/>
  <c r="AE6" i="2"/>
  <c r="AD6" i="2"/>
  <c r="AC6" i="2"/>
  <c r="AB6" i="2"/>
  <c r="AA6" i="2"/>
  <c r="AE5" i="2"/>
  <c r="AD5" i="2"/>
  <c r="AE4" i="2"/>
  <c r="AD4" i="2"/>
  <c r="AE3" i="2"/>
  <c r="AD3" i="2"/>
  <c r="W113" i="2"/>
  <c r="V113" i="2"/>
  <c r="U113" i="2"/>
  <c r="T113" i="2"/>
  <c r="S113" i="2"/>
  <c r="W112" i="2"/>
  <c r="V112" i="2"/>
  <c r="U112" i="2"/>
  <c r="T112" i="2"/>
  <c r="S112" i="2"/>
  <c r="W111" i="2"/>
  <c r="V111" i="2"/>
  <c r="U111" i="2"/>
  <c r="T111" i="2"/>
  <c r="S111" i="2"/>
  <c r="W110" i="2"/>
  <c r="V110" i="2"/>
  <c r="U110" i="2"/>
  <c r="T110" i="2"/>
  <c r="S110" i="2"/>
  <c r="W109" i="2"/>
  <c r="V109" i="2"/>
  <c r="U109" i="2"/>
  <c r="T109" i="2"/>
  <c r="S109" i="2"/>
  <c r="W108" i="2"/>
  <c r="V108" i="2"/>
  <c r="U108" i="2"/>
  <c r="T108" i="2"/>
  <c r="S108" i="2"/>
  <c r="W107" i="2"/>
  <c r="V107" i="2"/>
  <c r="U107" i="2"/>
  <c r="T107" i="2"/>
  <c r="S107" i="2"/>
  <c r="W106" i="2"/>
  <c r="V106" i="2"/>
  <c r="U106" i="2"/>
  <c r="T106" i="2"/>
  <c r="S106" i="2"/>
  <c r="W105" i="2"/>
  <c r="V105" i="2"/>
  <c r="U105" i="2"/>
  <c r="T105" i="2"/>
  <c r="S105" i="2"/>
  <c r="W104" i="2"/>
  <c r="V104" i="2"/>
  <c r="U104" i="2"/>
  <c r="T104" i="2"/>
  <c r="S104" i="2"/>
  <c r="W103" i="2"/>
  <c r="V103" i="2"/>
  <c r="U103" i="2"/>
  <c r="T103" i="2"/>
  <c r="S103" i="2"/>
  <c r="W102" i="2"/>
  <c r="V102" i="2"/>
  <c r="U102" i="2"/>
  <c r="T102" i="2"/>
  <c r="S102" i="2"/>
  <c r="W101" i="2"/>
  <c r="V101" i="2"/>
  <c r="U101" i="2"/>
  <c r="T101" i="2"/>
  <c r="S101" i="2"/>
  <c r="W100" i="2"/>
  <c r="V100" i="2"/>
  <c r="U100" i="2"/>
  <c r="T100" i="2"/>
  <c r="S100" i="2"/>
  <c r="W99" i="2"/>
  <c r="V99" i="2"/>
  <c r="U99" i="2"/>
  <c r="T99" i="2"/>
  <c r="S99" i="2"/>
  <c r="W89" i="2"/>
  <c r="V89" i="2"/>
  <c r="U89" i="2"/>
  <c r="T89" i="2"/>
  <c r="S89" i="2"/>
  <c r="W88" i="2"/>
  <c r="V88" i="2"/>
  <c r="U88" i="2"/>
  <c r="T88" i="2"/>
  <c r="S88" i="2"/>
  <c r="W87" i="2"/>
  <c r="V87" i="2"/>
  <c r="U87" i="2"/>
  <c r="T87" i="2"/>
  <c r="S87" i="2"/>
  <c r="W86" i="2"/>
  <c r="V86" i="2"/>
  <c r="U86" i="2"/>
  <c r="T86" i="2"/>
  <c r="S86" i="2"/>
  <c r="W85" i="2"/>
  <c r="V85" i="2"/>
  <c r="U85" i="2"/>
  <c r="T85" i="2"/>
  <c r="S85" i="2"/>
  <c r="W84" i="2"/>
  <c r="V84" i="2"/>
  <c r="U84" i="2"/>
  <c r="T84" i="2"/>
  <c r="S84" i="2"/>
  <c r="W83" i="2"/>
  <c r="V83" i="2"/>
  <c r="U83" i="2"/>
  <c r="T83" i="2"/>
  <c r="S83" i="2"/>
  <c r="W82" i="2"/>
  <c r="V82" i="2"/>
  <c r="U82" i="2"/>
  <c r="T82" i="2"/>
  <c r="S82" i="2"/>
  <c r="W81" i="2"/>
  <c r="V81" i="2"/>
  <c r="U81" i="2"/>
  <c r="T81" i="2"/>
  <c r="S81" i="2"/>
  <c r="W80" i="2"/>
  <c r="V80" i="2"/>
  <c r="U80" i="2"/>
  <c r="T80" i="2"/>
  <c r="S80" i="2"/>
  <c r="W79" i="2"/>
  <c r="V79" i="2"/>
  <c r="U79" i="2"/>
  <c r="T79" i="2"/>
  <c r="S79" i="2"/>
  <c r="W78" i="2"/>
  <c r="V78" i="2"/>
  <c r="U78" i="2"/>
  <c r="T78" i="2"/>
  <c r="S78" i="2"/>
  <c r="W77" i="2"/>
  <c r="V77" i="2"/>
  <c r="U77" i="2"/>
  <c r="T77" i="2"/>
  <c r="S77" i="2"/>
  <c r="W76" i="2"/>
  <c r="V76" i="2"/>
  <c r="U76" i="2"/>
  <c r="T76" i="2"/>
  <c r="S76" i="2"/>
  <c r="W75" i="2"/>
  <c r="V75" i="2"/>
  <c r="U75" i="2"/>
  <c r="T75" i="2"/>
  <c r="S75" i="2"/>
  <c r="W65" i="2"/>
  <c r="V65" i="2"/>
  <c r="U65" i="2"/>
  <c r="T65" i="2"/>
  <c r="S65" i="2"/>
  <c r="W64" i="2"/>
  <c r="V64" i="2"/>
  <c r="U64" i="2"/>
  <c r="T64" i="2"/>
  <c r="S64" i="2"/>
  <c r="W63" i="2"/>
  <c r="V63" i="2"/>
  <c r="U63" i="2"/>
  <c r="T63" i="2"/>
  <c r="S63" i="2"/>
  <c r="W62" i="2"/>
  <c r="V62" i="2"/>
  <c r="U62" i="2"/>
  <c r="T62" i="2"/>
  <c r="S62" i="2"/>
  <c r="W61" i="2"/>
  <c r="V61" i="2"/>
  <c r="U61" i="2"/>
  <c r="T61" i="2"/>
  <c r="S61" i="2"/>
  <c r="W60" i="2"/>
  <c r="V60" i="2"/>
  <c r="U60" i="2"/>
  <c r="T60" i="2"/>
  <c r="S60" i="2"/>
  <c r="W59" i="2"/>
  <c r="V59" i="2"/>
  <c r="U59" i="2"/>
  <c r="T59" i="2"/>
  <c r="S59" i="2"/>
  <c r="W58" i="2"/>
  <c r="V58" i="2"/>
  <c r="U58" i="2"/>
  <c r="T58" i="2"/>
  <c r="S58" i="2"/>
  <c r="W57" i="2"/>
  <c r="V57" i="2"/>
  <c r="U57" i="2"/>
  <c r="T57" i="2"/>
  <c r="S57" i="2"/>
  <c r="W56" i="2"/>
  <c r="V56" i="2"/>
  <c r="U56" i="2"/>
  <c r="T56" i="2"/>
  <c r="S56" i="2"/>
  <c r="W55" i="2"/>
  <c r="V55" i="2"/>
  <c r="U55" i="2"/>
  <c r="T55" i="2"/>
  <c r="S55" i="2"/>
  <c r="W54" i="2"/>
  <c r="V54" i="2"/>
  <c r="U54" i="2"/>
  <c r="T54" i="2"/>
  <c r="S54" i="2"/>
  <c r="W53" i="2"/>
  <c r="V53" i="2"/>
  <c r="U53" i="2"/>
  <c r="T53" i="2"/>
  <c r="S53" i="2"/>
  <c r="W52" i="2"/>
  <c r="V52" i="2"/>
  <c r="U52" i="2"/>
  <c r="T52" i="2"/>
  <c r="S52" i="2"/>
  <c r="W51" i="2"/>
  <c r="V51" i="2"/>
  <c r="U51" i="2"/>
  <c r="T51" i="2"/>
  <c r="S51" i="2"/>
  <c r="W41" i="2"/>
  <c r="V41" i="2"/>
  <c r="U41" i="2"/>
  <c r="T41" i="2"/>
  <c r="S41" i="2"/>
  <c r="W40" i="2"/>
  <c r="V40" i="2"/>
  <c r="U40" i="2"/>
  <c r="T40" i="2"/>
  <c r="S40" i="2"/>
  <c r="W39" i="2"/>
  <c r="V39" i="2"/>
  <c r="U39" i="2"/>
  <c r="T39" i="2"/>
  <c r="S39" i="2"/>
  <c r="W38" i="2"/>
  <c r="V38" i="2"/>
  <c r="U38" i="2"/>
  <c r="T38" i="2"/>
  <c r="S38" i="2"/>
  <c r="W37" i="2"/>
  <c r="V37" i="2"/>
  <c r="U37" i="2"/>
  <c r="T37" i="2"/>
  <c r="S37" i="2"/>
  <c r="W36" i="2"/>
  <c r="V36" i="2"/>
  <c r="U36" i="2"/>
  <c r="T36" i="2"/>
  <c r="S36" i="2"/>
  <c r="W35" i="2"/>
  <c r="V35" i="2"/>
  <c r="U35" i="2"/>
  <c r="T35" i="2"/>
  <c r="S35" i="2"/>
  <c r="W34" i="2"/>
  <c r="V34" i="2"/>
  <c r="U34" i="2"/>
  <c r="T34" i="2"/>
  <c r="S34" i="2"/>
  <c r="W33" i="2"/>
  <c r="V33" i="2"/>
  <c r="U33" i="2"/>
  <c r="T33" i="2"/>
  <c r="S33" i="2"/>
  <c r="W32" i="2"/>
  <c r="V32" i="2"/>
  <c r="U32" i="2"/>
  <c r="T32" i="2"/>
  <c r="S32" i="2"/>
  <c r="W31" i="2"/>
  <c r="V31" i="2"/>
  <c r="U31" i="2"/>
  <c r="T31" i="2"/>
  <c r="S31" i="2"/>
  <c r="W30" i="2"/>
  <c r="V30" i="2"/>
  <c r="U30" i="2"/>
  <c r="T30" i="2"/>
  <c r="S30" i="2"/>
  <c r="W29" i="2"/>
  <c r="V29" i="2"/>
  <c r="U29" i="2"/>
  <c r="T29" i="2"/>
  <c r="S29" i="2"/>
  <c r="W28" i="2"/>
  <c r="V28" i="2"/>
  <c r="U28" i="2"/>
  <c r="T28" i="2"/>
  <c r="S28" i="2"/>
  <c r="W27" i="2"/>
  <c r="V27" i="2"/>
  <c r="R19" i="2"/>
  <c r="R43" i="2" s="1"/>
  <c r="R67" i="2" s="1"/>
  <c r="R91" i="2" s="1"/>
  <c r="R115" i="2" s="1"/>
  <c r="T123" i="2" s="1"/>
  <c r="W17" i="2"/>
  <c r="V17" i="2"/>
  <c r="U17" i="2"/>
  <c r="T17" i="2"/>
  <c r="S17" i="2"/>
  <c r="W16" i="2"/>
  <c r="V16" i="2"/>
  <c r="U16" i="2"/>
  <c r="T16" i="2"/>
  <c r="S16" i="2"/>
  <c r="W15" i="2"/>
  <c r="V15" i="2"/>
  <c r="U15" i="2"/>
  <c r="T15" i="2"/>
  <c r="S15" i="2"/>
  <c r="W14" i="2"/>
  <c r="V14" i="2"/>
  <c r="U14" i="2"/>
  <c r="T14" i="2"/>
  <c r="S14" i="2"/>
  <c r="W13" i="2"/>
  <c r="V13" i="2"/>
  <c r="U13" i="2"/>
  <c r="T13" i="2"/>
  <c r="S13" i="2"/>
  <c r="W12" i="2"/>
  <c r="V12" i="2"/>
  <c r="U12" i="2"/>
  <c r="T12" i="2"/>
  <c r="S12" i="2"/>
  <c r="W11" i="2"/>
  <c r="V11" i="2"/>
  <c r="U11" i="2"/>
  <c r="T11" i="2"/>
  <c r="S11" i="2"/>
  <c r="W10" i="2"/>
  <c r="V10" i="2"/>
  <c r="U10" i="2"/>
  <c r="T10" i="2"/>
  <c r="S10" i="2"/>
  <c r="W9" i="2"/>
  <c r="V9" i="2"/>
  <c r="U9" i="2"/>
  <c r="T9" i="2"/>
  <c r="S9" i="2"/>
  <c r="W8" i="2"/>
  <c r="V8" i="2"/>
  <c r="U8" i="2"/>
  <c r="T8" i="2"/>
  <c r="S8" i="2"/>
  <c r="W7" i="2"/>
  <c r="V7" i="2"/>
  <c r="U7" i="2"/>
  <c r="T7" i="2"/>
  <c r="S7" i="2"/>
  <c r="W6" i="2"/>
  <c r="V6" i="2"/>
  <c r="U6" i="2"/>
  <c r="T6" i="2"/>
  <c r="S6" i="2"/>
  <c r="W5" i="2"/>
  <c r="V5" i="2"/>
  <c r="W4" i="2"/>
  <c r="V4" i="2"/>
  <c r="W3" i="2"/>
  <c r="V3" i="2"/>
  <c r="O113" i="2"/>
  <c r="N113" i="2"/>
  <c r="M113" i="2"/>
  <c r="L113" i="2"/>
  <c r="K113" i="2"/>
  <c r="O112" i="2"/>
  <c r="N112" i="2"/>
  <c r="M112" i="2"/>
  <c r="L112" i="2"/>
  <c r="K112" i="2"/>
  <c r="O111" i="2"/>
  <c r="N111" i="2"/>
  <c r="M111" i="2"/>
  <c r="L111" i="2"/>
  <c r="K111" i="2"/>
  <c r="O110" i="2"/>
  <c r="N110" i="2"/>
  <c r="M110" i="2"/>
  <c r="L110" i="2"/>
  <c r="K110" i="2"/>
  <c r="O109" i="2"/>
  <c r="N109" i="2"/>
  <c r="M109" i="2"/>
  <c r="L109" i="2"/>
  <c r="K109" i="2"/>
  <c r="O108" i="2"/>
  <c r="N108" i="2"/>
  <c r="M108" i="2"/>
  <c r="L108" i="2"/>
  <c r="K108" i="2"/>
  <c r="O107" i="2"/>
  <c r="N107" i="2"/>
  <c r="M107" i="2"/>
  <c r="L107" i="2"/>
  <c r="K107" i="2"/>
  <c r="O106" i="2"/>
  <c r="N106" i="2"/>
  <c r="M106" i="2"/>
  <c r="L106" i="2"/>
  <c r="K106" i="2"/>
  <c r="O105" i="2"/>
  <c r="N105" i="2"/>
  <c r="M105" i="2"/>
  <c r="L105" i="2"/>
  <c r="K105" i="2"/>
  <c r="O104" i="2"/>
  <c r="N104" i="2"/>
  <c r="M104" i="2"/>
  <c r="L104" i="2"/>
  <c r="K104" i="2"/>
  <c r="O103" i="2"/>
  <c r="N103" i="2"/>
  <c r="M103" i="2"/>
  <c r="L103" i="2"/>
  <c r="K103" i="2"/>
  <c r="O102" i="2"/>
  <c r="N102" i="2"/>
  <c r="M102" i="2"/>
  <c r="L102" i="2"/>
  <c r="K102" i="2"/>
  <c r="O101" i="2"/>
  <c r="N101" i="2"/>
  <c r="M101" i="2"/>
  <c r="L101" i="2"/>
  <c r="K101" i="2"/>
  <c r="O100" i="2"/>
  <c r="N100" i="2"/>
  <c r="M100" i="2"/>
  <c r="L100" i="2"/>
  <c r="K100" i="2"/>
  <c r="O99" i="2"/>
  <c r="N99" i="2"/>
  <c r="M99" i="2"/>
  <c r="L99" i="2"/>
  <c r="K99" i="2"/>
  <c r="O89" i="2"/>
  <c r="N89" i="2"/>
  <c r="M89" i="2"/>
  <c r="L89" i="2"/>
  <c r="K89" i="2"/>
  <c r="O88" i="2"/>
  <c r="N88" i="2"/>
  <c r="M88" i="2"/>
  <c r="L88" i="2"/>
  <c r="K88" i="2"/>
  <c r="O87" i="2"/>
  <c r="N87" i="2"/>
  <c r="M87" i="2"/>
  <c r="L87" i="2"/>
  <c r="K87" i="2"/>
  <c r="O86" i="2"/>
  <c r="N86" i="2"/>
  <c r="M86" i="2"/>
  <c r="L86" i="2"/>
  <c r="K86" i="2"/>
  <c r="O85" i="2"/>
  <c r="N85" i="2"/>
  <c r="M85" i="2"/>
  <c r="L85" i="2"/>
  <c r="K85" i="2"/>
  <c r="O84" i="2"/>
  <c r="N84" i="2"/>
  <c r="M84" i="2"/>
  <c r="L84" i="2"/>
  <c r="K84" i="2"/>
  <c r="O83" i="2"/>
  <c r="N83" i="2"/>
  <c r="M83" i="2"/>
  <c r="L83" i="2"/>
  <c r="K83" i="2"/>
  <c r="O82" i="2"/>
  <c r="N82" i="2"/>
  <c r="M82" i="2"/>
  <c r="L82" i="2"/>
  <c r="K82" i="2"/>
  <c r="O81" i="2"/>
  <c r="N81" i="2"/>
  <c r="M81" i="2"/>
  <c r="L81" i="2"/>
  <c r="K81" i="2"/>
  <c r="O80" i="2"/>
  <c r="N80" i="2"/>
  <c r="M80" i="2"/>
  <c r="L80" i="2"/>
  <c r="K80" i="2"/>
  <c r="O79" i="2"/>
  <c r="N79" i="2"/>
  <c r="M79" i="2"/>
  <c r="L79" i="2"/>
  <c r="K79" i="2"/>
  <c r="O78" i="2"/>
  <c r="N78" i="2"/>
  <c r="M78" i="2"/>
  <c r="L78" i="2"/>
  <c r="K78" i="2"/>
  <c r="O77" i="2"/>
  <c r="N77" i="2"/>
  <c r="M77" i="2"/>
  <c r="L77" i="2"/>
  <c r="K77" i="2"/>
  <c r="O76" i="2"/>
  <c r="N76" i="2"/>
  <c r="M76" i="2"/>
  <c r="L76" i="2"/>
  <c r="K76" i="2"/>
  <c r="O75" i="2"/>
  <c r="N75" i="2"/>
  <c r="M75" i="2"/>
  <c r="L75" i="2"/>
  <c r="K75" i="2"/>
  <c r="O65" i="2"/>
  <c r="N65" i="2"/>
  <c r="M65" i="2"/>
  <c r="L65" i="2"/>
  <c r="K65" i="2"/>
  <c r="O64" i="2"/>
  <c r="N64" i="2"/>
  <c r="M64" i="2"/>
  <c r="L64" i="2"/>
  <c r="K64" i="2"/>
  <c r="O63" i="2"/>
  <c r="N63" i="2"/>
  <c r="M63" i="2"/>
  <c r="L63" i="2"/>
  <c r="K63" i="2"/>
  <c r="O62" i="2"/>
  <c r="N62" i="2"/>
  <c r="M62" i="2"/>
  <c r="L62" i="2"/>
  <c r="K62" i="2"/>
  <c r="O61" i="2"/>
  <c r="N61" i="2"/>
  <c r="M61" i="2"/>
  <c r="L61" i="2"/>
  <c r="K61" i="2"/>
  <c r="O60" i="2"/>
  <c r="N60" i="2"/>
  <c r="M60" i="2"/>
  <c r="L60" i="2"/>
  <c r="K60" i="2"/>
  <c r="O59" i="2"/>
  <c r="N59" i="2"/>
  <c r="M59" i="2"/>
  <c r="L59" i="2"/>
  <c r="K59" i="2"/>
  <c r="O58" i="2"/>
  <c r="N58" i="2"/>
  <c r="M58" i="2"/>
  <c r="L58" i="2"/>
  <c r="K58" i="2"/>
  <c r="O57" i="2"/>
  <c r="N57" i="2"/>
  <c r="M57" i="2"/>
  <c r="L57" i="2"/>
  <c r="K57" i="2"/>
  <c r="O56" i="2"/>
  <c r="N56" i="2"/>
  <c r="M56" i="2"/>
  <c r="L56" i="2"/>
  <c r="K56" i="2"/>
  <c r="O55" i="2"/>
  <c r="N55" i="2"/>
  <c r="M55" i="2"/>
  <c r="L55" i="2"/>
  <c r="K55" i="2"/>
  <c r="O54" i="2"/>
  <c r="N54" i="2"/>
  <c r="M54" i="2"/>
  <c r="L54" i="2"/>
  <c r="K54" i="2"/>
  <c r="O53" i="2"/>
  <c r="N53" i="2"/>
  <c r="M53" i="2"/>
  <c r="L53" i="2"/>
  <c r="K53" i="2"/>
  <c r="O52" i="2"/>
  <c r="N52" i="2"/>
  <c r="M52" i="2"/>
  <c r="L52" i="2"/>
  <c r="K52" i="2"/>
  <c r="O51" i="2"/>
  <c r="N51" i="2"/>
  <c r="M51" i="2"/>
  <c r="L51" i="2"/>
  <c r="K51" i="2"/>
  <c r="O41" i="2"/>
  <c r="N41" i="2"/>
  <c r="M41" i="2"/>
  <c r="L41" i="2"/>
  <c r="K41" i="2"/>
  <c r="O40" i="2"/>
  <c r="N40" i="2"/>
  <c r="M40" i="2"/>
  <c r="L40" i="2"/>
  <c r="K40" i="2"/>
  <c r="O39" i="2"/>
  <c r="N39" i="2"/>
  <c r="M39" i="2"/>
  <c r="L39" i="2"/>
  <c r="K39" i="2"/>
  <c r="O38" i="2"/>
  <c r="N38" i="2"/>
  <c r="M38" i="2"/>
  <c r="L38" i="2"/>
  <c r="K38" i="2"/>
  <c r="O37" i="2"/>
  <c r="N37" i="2"/>
  <c r="M37" i="2"/>
  <c r="L37" i="2"/>
  <c r="K37" i="2"/>
  <c r="O36" i="2"/>
  <c r="N36" i="2"/>
  <c r="M36" i="2"/>
  <c r="L36" i="2"/>
  <c r="K36" i="2"/>
  <c r="O35" i="2"/>
  <c r="N35" i="2"/>
  <c r="M35" i="2"/>
  <c r="L35" i="2"/>
  <c r="K35" i="2"/>
  <c r="O34" i="2"/>
  <c r="N34" i="2"/>
  <c r="M34" i="2"/>
  <c r="L34" i="2"/>
  <c r="K34" i="2"/>
  <c r="O33" i="2"/>
  <c r="N33" i="2"/>
  <c r="M33" i="2"/>
  <c r="L33" i="2"/>
  <c r="K33" i="2"/>
  <c r="O32" i="2"/>
  <c r="N32" i="2"/>
  <c r="M32" i="2"/>
  <c r="L32" i="2"/>
  <c r="K32" i="2"/>
  <c r="O31" i="2"/>
  <c r="N31" i="2"/>
  <c r="M31" i="2"/>
  <c r="L31" i="2"/>
  <c r="K31" i="2"/>
  <c r="O30" i="2"/>
  <c r="N30" i="2"/>
  <c r="M30" i="2"/>
  <c r="L30" i="2"/>
  <c r="K30" i="2"/>
  <c r="O29" i="2"/>
  <c r="N29" i="2"/>
  <c r="M29" i="2"/>
  <c r="L29" i="2"/>
  <c r="K29" i="2"/>
  <c r="O28" i="2"/>
  <c r="N28" i="2"/>
  <c r="M28" i="2"/>
  <c r="L28" i="2"/>
  <c r="K28" i="2"/>
  <c r="O27" i="2"/>
  <c r="N27" i="2"/>
  <c r="J19" i="2"/>
  <c r="J43" i="2" s="1"/>
  <c r="J67" i="2" s="1"/>
  <c r="J91" i="2" s="1"/>
  <c r="J115" i="2" s="1"/>
  <c r="L123" i="2" s="1"/>
  <c r="O17" i="2"/>
  <c r="N17" i="2"/>
  <c r="M17" i="2"/>
  <c r="L17" i="2"/>
  <c r="K17" i="2"/>
  <c r="O16" i="2"/>
  <c r="N16" i="2"/>
  <c r="M16" i="2"/>
  <c r="L16" i="2"/>
  <c r="K16" i="2"/>
  <c r="O15" i="2"/>
  <c r="N15" i="2"/>
  <c r="M15" i="2"/>
  <c r="L15" i="2"/>
  <c r="K15" i="2"/>
  <c r="O14" i="2"/>
  <c r="N14" i="2"/>
  <c r="M14" i="2"/>
  <c r="L14" i="2"/>
  <c r="K14" i="2"/>
  <c r="O13" i="2"/>
  <c r="N13" i="2"/>
  <c r="M13" i="2"/>
  <c r="L13" i="2"/>
  <c r="K13" i="2"/>
  <c r="O12" i="2"/>
  <c r="N12" i="2"/>
  <c r="M12" i="2"/>
  <c r="L12" i="2"/>
  <c r="K12" i="2"/>
  <c r="O11" i="2"/>
  <c r="N11" i="2"/>
  <c r="M11" i="2"/>
  <c r="L11" i="2"/>
  <c r="K11" i="2"/>
  <c r="O10" i="2"/>
  <c r="N10" i="2"/>
  <c r="M10" i="2"/>
  <c r="L10" i="2"/>
  <c r="K10" i="2"/>
  <c r="O9" i="2"/>
  <c r="N9" i="2"/>
  <c r="M9" i="2"/>
  <c r="L9" i="2"/>
  <c r="K9" i="2"/>
  <c r="O8" i="2"/>
  <c r="N8" i="2"/>
  <c r="M8" i="2"/>
  <c r="L8" i="2"/>
  <c r="K8" i="2"/>
  <c r="O7" i="2"/>
  <c r="N7" i="2"/>
  <c r="M7" i="2"/>
  <c r="L7" i="2"/>
  <c r="K7" i="2"/>
  <c r="O6" i="2"/>
  <c r="N6" i="2"/>
  <c r="M6" i="2"/>
  <c r="L6" i="2"/>
  <c r="K6" i="2"/>
  <c r="O5" i="2"/>
  <c r="N5" i="2"/>
  <c r="O4" i="2"/>
  <c r="N4" i="2"/>
  <c r="O3" i="2"/>
  <c r="N3" i="2"/>
  <c r="G113" i="2"/>
  <c r="F113" i="2"/>
  <c r="E113" i="2"/>
  <c r="D113" i="2"/>
  <c r="C113" i="2"/>
  <c r="G112" i="2"/>
  <c r="F112" i="2"/>
  <c r="E112" i="2"/>
  <c r="D112" i="2"/>
  <c r="C112" i="2"/>
  <c r="G111" i="2"/>
  <c r="F111" i="2"/>
  <c r="E111" i="2"/>
  <c r="D111" i="2"/>
  <c r="C111" i="2"/>
  <c r="G110" i="2"/>
  <c r="F110" i="2"/>
  <c r="E110" i="2"/>
  <c r="D110" i="2"/>
  <c r="C110" i="2"/>
  <c r="G109" i="2"/>
  <c r="F109" i="2"/>
  <c r="E109" i="2"/>
  <c r="D109" i="2"/>
  <c r="C109" i="2"/>
  <c r="G108" i="2"/>
  <c r="F108" i="2"/>
  <c r="E108" i="2"/>
  <c r="D108" i="2"/>
  <c r="C108" i="2"/>
  <c r="G107" i="2"/>
  <c r="F107" i="2"/>
  <c r="E107" i="2"/>
  <c r="D107" i="2"/>
  <c r="C107" i="2"/>
  <c r="G106" i="2"/>
  <c r="F106" i="2"/>
  <c r="E106" i="2"/>
  <c r="D106" i="2"/>
  <c r="C106" i="2"/>
  <c r="G105" i="2"/>
  <c r="F105" i="2"/>
  <c r="E105" i="2"/>
  <c r="D105" i="2"/>
  <c r="C105" i="2"/>
  <c r="G104" i="2"/>
  <c r="F104" i="2"/>
  <c r="E104" i="2"/>
  <c r="D104" i="2"/>
  <c r="C104" i="2"/>
  <c r="G103" i="2"/>
  <c r="F103" i="2"/>
  <c r="E103" i="2"/>
  <c r="D103" i="2"/>
  <c r="C103" i="2"/>
  <c r="G102" i="2"/>
  <c r="F102" i="2"/>
  <c r="E102" i="2"/>
  <c r="D102" i="2"/>
  <c r="C102" i="2"/>
  <c r="G101" i="2"/>
  <c r="F101" i="2"/>
  <c r="E101" i="2"/>
  <c r="D101" i="2"/>
  <c r="C101" i="2"/>
  <c r="G100" i="2"/>
  <c r="F100" i="2"/>
  <c r="E100" i="2"/>
  <c r="D100" i="2"/>
  <c r="C100" i="2"/>
  <c r="G99" i="2"/>
  <c r="F99" i="2"/>
  <c r="E99" i="2"/>
  <c r="D99" i="2"/>
  <c r="C99" i="2"/>
  <c r="G89" i="2"/>
  <c r="F89" i="2"/>
  <c r="E89" i="2"/>
  <c r="D89" i="2"/>
  <c r="C89" i="2"/>
  <c r="G88" i="2"/>
  <c r="F88" i="2"/>
  <c r="E88" i="2"/>
  <c r="D88" i="2"/>
  <c r="C88" i="2"/>
  <c r="G87" i="2"/>
  <c r="F87" i="2"/>
  <c r="E87" i="2"/>
  <c r="D87" i="2"/>
  <c r="C87" i="2"/>
  <c r="G86" i="2"/>
  <c r="F86" i="2"/>
  <c r="E86" i="2"/>
  <c r="D86" i="2"/>
  <c r="C86" i="2"/>
  <c r="G85" i="2"/>
  <c r="F85" i="2"/>
  <c r="E85" i="2"/>
  <c r="D85" i="2"/>
  <c r="C85" i="2"/>
  <c r="G84" i="2"/>
  <c r="F84" i="2"/>
  <c r="E84" i="2"/>
  <c r="D84" i="2"/>
  <c r="C84" i="2"/>
  <c r="G83" i="2"/>
  <c r="F83" i="2"/>
  <c r="E83" i="2"/>
  <c r="D83" i="2"/>
  <c r="C83" i="2"/>
  <c r="G82" i="2"/>
  <c r="F82" i="2"/>
  <c r="E82" i="2"/>
  <c r="D82" i="2"/>
  <c r="C82" i="2"/>
  <c r="G81" i="2"/>
  <c r="F81" i="2"/>
  <c r="E81" i="2"/>
  <c r="D81" i="2"/>
  <c r="C81" i="2"/>
  <c r="G80" i="2"/>
  <c r="F80" i="2"/>
  <c r="E80" i="2"/>
  <c r="D80" i="2"/>
  <c r="C80" i="2"/>
  <c r="G79" i="2"/>
  <c r="F79" i="2"/>
  <c r="E79" i="2"/>
  <c r="D79" i="2"/>
  <c r="C79" i="2"/>
  <c r="G78" i="2"/>
  <c r="F78" i="2"/>
  <c r="E78" i="2"/>
  <c r="D78" i="2"/>
  <c r="C78" i="2"/>
  <c r="G77" i="2"/>
  <c r="F77" i="2"/>
  <c r="E77" i="2"/>
  <c r="D77" i="2"/>
  <c r="C77" i="2"/>
  <c r="G76" i="2"/>
  <c r="F76" i="2"/>
  <c r="E76" i="2"/>
  <c r="D76" i="2"/>
  <c r="C76" i="2"/>
  <c r="G75" i="2"/>
  <c r="F75" i="2"/>
  <c r="E75" i="2"/>
  <c r="D75" i="2"/>
  <c r="C75" i="2"/>
  <c r="G65" i="2"/>
  <c r="F65" i="2"/>
  <c r="E65" i="2"/>
  <c r="D65" i="2"/>
  <c r="C65" i="2"/>
  <c r="G64" i="2"/>
  <c r="F64" i="2"/>
  <c r="E64" i="2"/>
  <c r="D64" i="2"/>
  <c r="C64" i="2"/>
  <c r="G63" i="2"/>
  <c r="F63" i="2"/>
  <c r="E63" i="2"/>
  <c r="D63" i="2"/>
  <c r="C63" i="2"/>
  <c r="G62" i="2"/>
  <c r="F62" i="2"/>
  <c r="E62" i="2"/>
  <c r="D62" i="2"/>
  <c r="C62" i="2"/>
  <c r="G61" i="2"/>
  <c r="F61" i="2"/>
  <c r="E61" i="2"/>
  <c r="D61" i="2"/>
  <c r="C61" i="2"/>
  <c r="G60" i="2"/>
  <c r="F60" i="2"/>
  <c r="E60" i="2"/>
  <c r="D60" i="2"/>
  <c r="C60" i="2"/>
  <c r="G59" i="2"/>
  <c r="F59" i="2"/>
  <c r="E59" i="2"/>
  <c r="D59" i="2"/>
  <c r="C59" i="2"/>
  <c r="G58" i="2"/>
  <c r="F58" i="2"/>
  <c r="E58" i="2"/>
  <c r="D58" i="2"/>
  <c r="C58" i="2"/>
  <c r="G57" i="2"/>
  <c r="F57" i="2"/>
  <c r="E57" i="2"/>
  <c r="D57" i="2"/>
  <c r="C57" i="2"/>
  <c r="G56" i="2"/>
  <c r="F56" i="2"/>
  <c r="E56" i="2"/>
  <c r="D56" i="2"/>
  <c r="C56" i="2"/>
  <c r="G55" i="2"/>
  <c r="F55" i="2"/>
  <c r="E55" i="2"/>
  <c r="D55" i="2"/>
  <c r="C55" i="2"/>
  <c r="G54" i="2"/>
  <c r="F54" i="2"/>
  <c r="E54" i="2"/>
  <c r="D54" i="2"/>
  <c r="C54" i="2"/>
  <c r="G53" i="2"/>
  <c r="F53" i="2"/>
  <c r="E53" i="2"/>
  <c r="D53" i="2"/>
  <c r="C53" i="2"/>
  <c r="G52" i="2"/>
  <c r="F52" i="2"/>
  <c r="E52" i="2"/>
  <c r="D52" i="2"/>
  <c r="C52" i="2"/>
  <c r="G51" i="2"/>
  <c r="F51" i="2"/>
  <c r="E51" i="2"/>
  <c r="D51" i="2"/>
  <c r="C51" i="2"/>
  <c r="G41" i="2"/>
  <c r="F41" i="2"/>
  <c r="E41" i="2"/>
  <c r="D41" i="2"/>
  <c r="C41" i="2"/>
  <c r="G40" i="2"/>
  <c r="F40" i="2"/>
  <c r="E40" i="2"/>
  <c r="D40" i="2"/>
  <c r="C40" i="2"/>
  <c r="G39" i="2"/>
  <c r="F39" i="2"/>
  <c r="E39" i="2"/>
  <c r="D39" i="2"/>
  <c r="C39" i="2"/>
  <c r="G38" i="2"/>
  <c r="F38" i="2"/>
  <c r="E38" i="2"/>
  <c r="D38" i="2"/>
  <c r="C38" i="2"/>
  <c r="G37" i="2"/>
  <c r="F37" i="2"/>
  <c r="E37" i="2"/>
  <c r="D37" i="2"/>
  <c r="C37" i="2"/>
  <c r="G36" i="2"/>
  <c r="F36" i="2"/>
  <c r="E36" i="2"/>
  <c r="D36" i="2"/>
  <c r="C36" i="2"/>
  <c r="G35" i="2"/>
  <c r="F35" i="2"/>
  <c r="E35" i="2"/>
  <c r="D35" i="2"/>
  <c r="C35" i="2"/>
  <c r="G34" i="2"/>
  <c r="F34" i="2"/>
  <c r="E34" i="2"/>
  <c r="D34" i="2"/>
  <c r="C34" i="2"/>
  <c r="G33" i="2"/>
  <c r="F33" i="2"/>
  <c r="E33" i="2"/>
  <c r="D33" i="2"/>
  <c r="C33" i="2"/>
  <c r="G32" i="2"/>
  <c r="F32" i="2"/>
  <c r="E32" i="2"/>
  <c r="D32" i="2"/>
  <c r="C32" i="2"/>
  <c r="G31" i="2"/>
  <c r="F31" i="2"/>
  <c r="E31" i="2"/>
  <c r="D31" i="2"/>
  <c r="C31" i="2"/>
  <c r="G30" i="2"/>
  <c r="F30" i="2"/>
  <c r="E30" i="2"/>
  <c r="D30" i="2"/>
  <c r="C30" i="2"/>
  <c r="G29" i="2"/>
  <c r="F29" i="2"/>
  <c r="E29" i="2"/>
  <c r="D29" i="2"/>
  <c r="C29" i="2"/>
  <c r="G28" i="2"/>
  <c r="F28" i="2"/>
  <c r="E28" i="2"/>
  <c r="D28" i="2"/>
  <c r="C28" i="2"/>
  <c r="G27" i="2"/>
  <c r="F27" i="2"/>
  <c r="B19" i="2"/>
  <c r="B43" i="2" s="1"/>
  <c r="B67" i="2" s="1"/>
  <c r="B91" i="2" s="1"/>
  <c r="B115" i="2" s="1"/>
  <c r="D123" i="2" s="1"/>
  <c r="G17" i="2"/>
  <c r="F17" i="2"/>
  <c r="E17" i="2"/>
  <c r="D17" i="2"/>
  <c r="C17" i="2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G4" i="2"/>
  <c r="F4" i="2"/>
  <c r="G3" i="2"/>
  <c r="F3" i="2"/>
  <c r="BK113" i="3"/>
  <c r="BJ113" i="3"/>
  <c r="BI113" i="3"/>
  <c r="BH113" i="3"/>
  <c r="BG113" i="3"/>
  <c r="BK112" i="3"/>
  <c r="BJ112" i="3"/>
  <c r="BI112" i="3"/>
  <c r="BH112" i="3"/>
  <c r="BG112" i="3"/>
  <c r="BK111" i="3"/>
  <c r="BJ111" i="3"/>
  <c r="BI111" i="3"/>
  <c r="BH111" i="3"/>
  <c r="BG111" i="3"/>
  <c r="BK110" i="3"/>
  <c r="BJ110" i="3"/>
  <c r="BI110" i="3"/>
  <c r="BH110" i="3"/>
  <c r="BG110" i="3"/>
  <c r="BK109" i="3"/>
  <c r="BJ109" i="3"/>
  <c r="BI109" i="3"/>
  <c r="BH109" i="3"/>
  <c r="BG109" i="3"/>
  <c r="BK108" i="3"/>
  <c r="BJ108" i="3"/>
  <c r="BI108" i="3"/>
  <c r="BH108" i="3"/>
  <c r="BG108" i="3"/>
  <c r="BK107" i="3"/>
  <c r="BJ107" i="3"/>
  <c r="BI107" i="3"/>
  <c r="BH107" i="3"/>
  <c r="BG107" i="3"/>
  <c r="BK106" i="3"/>
  <c r="BJ106" i="3"/>
  <c r="BI106" i="3"/>
  <c r="BH106" i="3"/>
  <c r="BG106" i="3"/>
  <c r="BK105" i="3"/>
  <c r="BJ105" i="3"/>
  <c r="BI105" i="3"/>
  <c r="BH105" i="3"/>
  <c r="BG105" i="3"/>
  <c r="BK104" i="3"/>
  <c r="BJ104" i="3"/>
  <c r="BI104" i="3"/>
  <c r="BH104" i="3"/>
  <c r="BG104" i="3"/>
  <c r="BK103" i="3"/>
  <c r="BJ103" i="3"/>
  <c r="BI103" i="3"/>
  <c r="BH103" i="3"/>
  <c r="BG103" i="3"/>
  <c r="BK102" i="3"/>
  <c r="BJ102" i="3"/>
  <c r="BI102" i="3"/>
  <c r="BH102" i="3"/>
  <c r="BG102" i="3"/>
  <c r="BK101" i="3"/>
  <c r="BJ101" i="3"/>
  <c r="BI101" i="3"/>
  <c r="BH101" i="3"/>
  <c r="BG101" i="3"/>
  <c r="BK100" i="3"/>
  <c r="BJ100" i="3"/>
  <c r="BI100" i="3"/>
  <c r="BH100" i="3"/>
  <c r="BG100" i="3"/>
  <c r="BK99" i="3"/>
  <c r="BJ99" i="3"/>
  <c r="BI99" i="3"/>
  <c r="BH99" i="3"/>
  <c r="BG99" i="3"/>
  <c r="BK89" i="3"/>
  <c r="BJ89" i="3"/>
  <c r="BI89" i="3"/>
  <c r="BH89" i="3"/>
  <c r="BG89" i="3"/>
  <c r="BK88" i="3"/>
  <c r="BJ88" i="3"/>
  <c r="BI88" i="3"/>
  <c r="BH88" i="3"/>
  <c r="BG88" i="3"/>
  <c r="BK87" i="3"/>
  <c r="BJ87" i="3"/>
  <c r="BI87" i="3"/>
  <c r="BH87" i="3"/>
  <c r="BG87" i="3"/>
  <c r="BK86" i="3"/>
  <c r="BJ86" i="3"/>
  <c r="BI86" i="3"/>
  <c r="BH86" i="3"/>
  <c r="BG86" i="3"/>
  <c r="BK85" i="3"/>
  <c r="BJ85" i="3"/>
  <c r="BI85" i="3"/>
  <c r="BH85" i="3"/>
  <c r="BG85" i="3"/>
  <c r="BK84" i="3"/>
  <c r="BJ84" i="3"/>
  <c r="BI84" i="3"/>
  <c r="BH84" i="3"/>
  <c r="BG84" i="3"/>
  <c r="BK83" i="3"/>
  <c r="BJ83" i="3"/>
  <c r="BI83" i="3"/>
  <c r="BH83" i="3"/>
  <c r="BG83" i="3"/>
  <c r="BK82" i="3"/>
  <c r="BJ82" i="3"/>
  <c r="BI82" i="3"/>
  <c r="BH82" i="3"/>
  <c r="BG82" i="3"/>
  <c r="BK81" i="3"/>
  <c r="BJ81" i="3"/>
  <c r="BI81" i="3"/>
  <c r="BH81" i="3"/>
  <c r="BG81" i="3"/>
  <c r="BK80" i="3"/>
  <c r="BJ80" i="3"/>
  <c r="BI80" i="3"/>
  <c r="BH80" i="3"/>
  <c r="BG80" i="3"/>
  <c r="BK79" i="3"/>
  <c r="BJ79" i="3"/>
  <c r="BI79" i="3"/>
  <c r="BH79" i="3"/>
  <c r="BG79" i="3"/>
  <c r="BK78" i="3"/>
  <c r="BJ78" i="3"/>
  <c r="BI78" i="3"/>
  <c r="BH78" i="3"/>
  <c r="BG78" i="3"/>
  <c r="BK77" i="3"/>
  <c r="BJ77" i="3"/>
  <c r="BI77" i="3"/>
  <c r="BH77" i="3"/>
  <c r="BG77" i="3"/>
  <c r="BK76" i="3"/>
  <c r="BJ76" i="3"/>
  <c r="BI76" i="3"/>
  <c r="BH76" i="3"/>
  <c r="BG76" i="3"/>
  <c r="BK75" i="3"/>
  <c r="BJ75" i="3"/>
  <c r="BI75" i="3"/>
  <c r="BH75" i="3"/>
  <c r="BG75" i="3"/>
  <c r="BK65" i="3"/>
  <c r="BJ65" i="3"/>
  <c r="BI65" i="3"/>
  <c r="BH65" i="3"/>
  <c r="BG65" i="3"/>
  <c r="BK64" i="3"/>
  <c r="BJ64" i="3"/>
  <c r="BI64" i="3"/>
  <c r="BH64" i="3"/>
  <c r="BG64" i="3"/>
  <c r="BK63" i="3"/>
  <c r="BJ63" i="3"/>
  <c r="BI63" i="3"/>
  <c r="BH63" i="3"/>
  <c r="BG63" i="3"/>
  <c r="BK62" i="3"/>
  <c r="BJ62" i="3"/>
  <c r="BI62" i="3"/>
  <c r="BH62" i="3"/>
  <c r="BG62" i="3"/>
  <c r="BK61" i="3"/>
  <c r="BJ61" i="3"/>
  <c r="BI61" i="3"/>
  <c r="BH61" i="3"/>
  <c r="BG61" i="3"/>
  <c r="BK60" i="3"/>
  <c r="BJ60" i="3"/>
  <c r="BI60" i="3"/>
  <c r="BH60" i="3"/>
  <c r="BG60" i="3"/>
  <c r="BK59" i="3"/>
  <c r="BJ59" i="3"/>
  <c r="BI59" i="3"/>
  <c r="BH59" i="3"/>
  <c r="BG59" i="3"/>
  <c r="BK58" i="3"/>
  <c r="BJ58" i="3"/>
  <c r="BI58" i="3"/>
  <c r="BH58" i="3"/>
  <c r="BG58" i="3"/>
  <c r="BK57" i="3"/>
  <c r="BJ57" i="3"/>
  <c r="BI57" i="3"/>
  <c r="BH57" i="3"/>
  <c r="BG57" i="3"/>
  <c r="BK56" i="3"/>
  <c r="BJ56" i="3"/>
  <c r="BI56" i="3"/>
  <c r="BH56" i="3"/>
  <c r="BG56" i="3"/>
  <c r="BK55" i="3"/>
  <c r="BJ55" i="3"/>
  <c r="BI55" i="3"/>
  <c r="BH55" i="3"/>
  <c r="BG55" i="3"/>
  <c r="BK54" i="3"/>
  <c r="BJ54" i="3"/>
  <c r="BI54" i="3"/>
  <c r="BH54" i="3"/>
  <c r="BG54" i="3"/>
  <c r="BK53" i="3"/>
  <c r="BJ53" i="3"/>
  <c r="BI53" i="3"/>
  <c r="BH53" i="3"/>
  <c r="BG53" i="3"/>
  <c r="BK52" i="3"/>
  <c r="BJ52" i="3"/>
  <c r="BI52" i="3"/>
  <c r="BH52" i="3"/>
  <c r="BG52" i="3"/>
  <c r="BK51" i="3"/>
  <c r="BJ51" i="3"/>
  <c r="BI51" i="3"/>
  <c r="BH51" i="3"/>
  <c r="BG51" i="3"/>
  <c r="BK41" i="3"/>
  <c r="BJ41" i="3"/>
  <c r="BI41" i="3"/>
  <c r="BH41" i="3"/>
  <c r="BG41" i="3"/>
  <c r="BK40" i="3"/>
  <c r="BJ40" i="3"/>
  <c r="BI40" i="3"/>
  <c r="BH40" i="3"/>
  <c r="BG40" i="3"/>
  <c r="BK39" i="3"/>
  <c r="BJ39" i="3"/>
  <c r="BI39" i="3"/>
  <c r="BH39" i="3"/>
  <c r="BG39" i="3"/>
  <c r="BK38" i="3"/>
  <c r="BJ38" i="3"/>
  <c r="BI38" i="3"/>
  <c r="BH38" i="3"/>
  <c r="BG38" i="3"/>
  <c r="BK37" i="3"/>
  <c r="BJ37" i="3"/>
  <c r="BI37" i="3"/>
  <c r="BH37" i="3"/>
  <c r="BG37" i="3"/>
  <c r="BK36" i="3"/>
  <c r="BJ36" i="3"/>
  <c r="BI36" i="3"/>
  <c r="BH36" i="3"/>
  <c r="BG36" i="3"/>
  <c r="BK35" i="3"/>
  <c r="BJ35" i="3"/>
  <c r="BI35" i="3"/>
  <c r="BH35" i="3"/>
  <c r="BG35" i="3"/>
  <c r="BK34" i="3"/>
  <c r="BJ34" i="3"/>
  <c r="BI34" i="3"/>
  <c r="BH34" i="3"/>
  <c r="BG34" i="3"/>
  <c r="BK33" i="3"/>
  <c r="BJ33" i="3"/>
  <c r="BI33" i="3"/>
  <c r="BH33" i="3"/>
  <c r="BG33" i="3"/>
  <c r="BK32" i="3"/>
  <c r="BJ32" i="3"/>
  <c r="BI32" i="3"/>
  <c r="BH32" i="3"/>
  <c r="BG32" i="3"/>
  <c r="BK31" i="3"/>
  <c r="BJ31" i="3"/>
  <c r="BI31" i="3"/>
  <c r="BH31" i="3"/>
  <c r="BG31" i="3"/>
  <c r="BK30" i="3"/>
  <c r="BJ30" i="3"/>
  <c r="BI30" i="3"/>
  <c r="BH30" i="3"/>
  <c r="BG30" i="3"/>
  <c r="BK29" i="3"/>
  <c r="BJ29" i="3"/>
  <c r="BI29" i="3"/>
  <c r="BH29" i="3"/>
  <c r="BG29" i="3"/>
  <c r="BK28" i="3"/>
  <c r="BJ28" i="3"/>
  <c r="BI28" i="3"/>
  <c r="BH28" i="3"/>
  <c r="BG28" i="3"/>
  <c r="BK27" i="3"/>
  <c r="BJ27" i="3"/>
  <c r="BI27" i="3"/>
  <c r="BH27" i="3"/>
  <c r="BG27" i="3"/>
  <c r="BF19" i="3"/>
  <c r="BF43" i="3" s="1"/>
  <c r="BF67" i="3" s="1"/>
  <c r="BF91" i="3" s="1"/>
  <c r="BF115" i="3" s="1"/>
  <c r="BH123" i="3" s="1"/>
  <c r="BK17" i="3"/>
  <c r="BJ17" i="3"/>
  <c r="BI17" i="3"/>
  <c r="BH17" i="3"/>
  <c r="BG17" i="3"/>
  <c r="BK16" i="3"/>
  <c r="BJ16" i="3"/>
  <c r="BI16" i="3"/>
  <c r="BH16" i="3"/>
  <c r="BG16" i="3"/>
  <c r="BK15" i="3"/>
  <c r="BJ15" i="3"/>
  <c r="BI15" i="3"/>
  <c r="BH15" i="3"/>
  <c r="BG15" i="3"/>
  <c r="BK14" i="3"/>
  <c r="BJ14" i="3"/>
  <c r="BI14" i="3"/>
  <c r="BH14" i="3"/>
  <c r="BG14" i="3"/>
  <c r="BK13" i="3"/>
  <c r="BJ13" i="3"/>
  <c r="BI13" i="3"/>
  <c r="BH13" i="3"/>
  <c r="BG13" i="3"/>
  <c r="BK12" i="3"/>
  <c r="BJ12" i="3"/>
  <c r="BI12" i="3"/>
  <c r="BH12" i="3"/>
  <c r="BG12" i="3"/>
  <c r="BK11" i="3"/>
  <c r="BJ11" i="3"/>
  <c r="BI11" i="3"/>
  <c r="BH11" i="3"/>
  <c r="BG11" i="3"/>
  <c r="BK10" i="3"/>
  <c r="BJ10" i="3"/>
  <c r="BI10" i="3"/>
  <c r="BH10" i="3"/>
  <c r="BG10" i="3"/>
  <c r="BK9" i="3"/>
  <c r="BJ9" i="3"/>
  <c r="BI9" i="3"/>
  <c r="BH9" i="3"/>
  <c r="BG9" i="3"/>
  <c r="BK8" i="3"/>
  <c r="BJ8" i="3"/>
  <c r="BI8" i="3"/>
  <c r="BH8" i="3"/>
  <c r="BG8" i="3"/>
  <c r="BK7" i="3"/>
  <c r="BJ7" i="3"/>
  <c r="BI7" i="3"/>
  <c r="BH7" i="3"/>
  <c r="BG7" i="3"/>
  <c r="BK6" i="3"/>
  <c r="BJ6" i="3"/>
  <c r="BI6" i="3"/>
  <c r="BH6" i="3"/>
  <c r="BG6" i="3"/>
  <c r="BK5" i="3"/>
  <c r="BJ5" i="3"/>
  <c r="BI5" i="3"/>
  <c r="BH5" i="3"/>
  <c r="BG5" i="3"/>
  <c r="BK4" i="3"/>
  <c r="BJ4" i="3"/>
  <c r="BI4" i="3"/>
  <c r="BH4" i="3"/>
  <c r="BG4" i="3"/>
  <c r="BK3" i="3"/>
  <c r="BJ3" i="3"/>
  <c r="BI3" i="3"/>
  <c r="BH3" i="3"/>
  <c r="BG3" i="3"/>
  <c r="BC113" i="3"/>
  <c r="BB113" i="3"/>
  <c r="BA113" i="3"/>
  <c r="AZ113" i="3"/>
  <c r="AY113" i="3"/>
  <c r="BC112" i="3"/>
  <c r="BB112" i="3"/>
  <c r="BA112" i="3"/>
  <c r="AZ112" i="3"/>
  <c r="AY112" i="3"/>
  <c r="BC111" i="3"/>
  <c r="BB111" i="3"/>
  <c r="BA111" i="3"/>
  <c r="AZ111" i="3"/>
  <c r="AY111" i="3"/>
  <c r="BC110" i="3"/>
  <c r="BB110" i="3"/>
  <c r="BA110" i="3"/>
  <c r="AZ110" i="3"/>
  <c r="AY110" i="3"/>
  <c r="BC109" i="3"/>
  <c r="BB109" i="3"/>
  <c r="BA109" i="3"/>
  <c r="AZ109" i="3"/>
  <c r="AY109" i="3"/>
  <c r="BC108" i="3"/>
  <c r="BB108" i="3"/>
  <c r="BA108" i="3"/>
  <c r="AZ108" i="3"/>
  <c r="AY108" i="3"/>
  <c r="BC107" i="3"/>
  <c r="BB107" i="3"/>
  <c r="BA107" i="3"/>
  <c r="AZ107" i="3"/>
  <c r="AY107" i="3"/>
  <c r="BC106" i="3"/>
  <c r="BB106" i="3"/>
  <c r="BA106" i="3"/>
  <c r="AZ106" i="3"/>
  <c r="AY106" i="3"/>
  <c r="BC105" i="3"/>
  <c r="BB105" i="3"/>
  <c r="BA105" i="3"/>
  <c r="AZ105" i="3"/>
  <c r="AY105" i="3"/>
  <c r="BC104" i="3"/>
  <c r="BB104" i="3"/>
  <c r="BA104" i="3"/>
  <c r="AZ104" i="3"/>
  <c r="AY104" i="3"/>
  <c r="BC103" i="3"/>
  <c r="BB103" i="3"/>
  <c r="BA103" i="3"/>
  <c r="AZ103" i="3"/>
  <c r="AY103" i="3"/>
  <c r="BC102" i="3"/>
  <c r="BB102" i="3"/>
  <c r="BA102" i="3"/>
  <c r="AZ102" i="3"/>
  <c r="AY102" i="3"/>
  <c r="BC101" i="3"/>
  <c r="BB101" i="3"/>
  <c r="BA101" i="3"/>
  <c r="AZ101" i="3"/>
  <c r="AY101" i="3"/>
  <c r="BC100" i="3"/>
  <c r="BB100" i="3"/>
  <c r="BA100" i="3"/>
  <c r="AZ100" i="3"/>
  <c r="AY100" i="3"/>
  <c r="BC99" i="3"/>
  <c r="BB99" i="3"/>
  <c r="BA99" i="3"/>
  <c r="AZ99" i="3"/>
  <c r="AY99" i="3"/>
  <c r="BC89" i="3"/>
  <c r="BB89" i="3"/>
  <c r="BA89" i="3"/>
  <c r="AZ89" i="3"/>
  <c r="AY89" i="3"/>
  <c r="BC88" i="3"/>
  <c r="BB88" i="3"/>
  <c r="BA88" i="3"/>
  <c r="AZ88" i="3"/>
  <c r="AY88" i="3"/>
  <c r="BC87" i="3"/>
  <c r="BB87" i="3"/>
  <c r="BA87" i="3"/>
  <c r="AZ87" i="3"/>
  <c r="AY87" i="3"/>
  <c r="BC86" i="3"/>
  <c r="BB86" i="3"/>
  <c r="BA86" i="3"/>
  <c r="AZ86" i="3"/>
  <c r="AY86" i="3"/>
  <c r="BC85" i="3"/>
  <c r="BB85" i="3"/>
  <c r="BA85" i="3"/>
  <c r="AZ85" i="3"/>
  <c r="AY85" i="3"/>
  <c r="BC84" i="3"/>
  <c r="BB84" i="3"/>
  <c r="BA84" i="3"/>
  <c r="AZ84" i="3"/>
  <c r="AY84" i="3"/>
  <c r="BC83" i="3"/>
  <c r="BB83" i="3"/>
  <c r="BA83" i="3"/>
  <c r="AZ83" i="3"/>
  <c r="AY83" i="3"/>
  <c r="BC82" i="3"/>
  <c r="BB82" i="3"/>
  <c r="BA82" i="3"/>
  <c r="AZ82" i="3"/>
  <c r="AY82" i="3"/>
  <c r="BC81" i="3"/>
  <c r="BB81" i="3"/>
  <c r="BA81" i="3"/>
  <c r="AZ81" i="3"/>
  <c r="AY81" i="3"/>
  <c r="BC80" i="3"/>
  <c r="BB80" i="3"/>
  <c r="BA80" i="3"/>
  <c r="AZ80" i="3"/>
  <c r="AY80" i="3"/>
  <c r="BC79" i="3"/>
  <c r="BB79" i="3"/>
  <c r="BA79" i="3"/>
  <c r="AZ79" i="3"/>
  <c r="AY79" i="3"/>
  <c r="BC78" i="3"/>
  <c r="BB78" i="3"/>
  <c r="BA78" i="3"/>
  <c r="AZ78" i="3"/>
  <c r="AY78" i="3"/>
  <c r="BC77" i="3"/>
  <c r="BB77" i="3"/>
  <c r="BA77" i="3"/>
  <c r="AZ77" i="3"/>
  <c r="AY77" i="3"/>
  <c r="BC76" i="3"/>
  <c r="BB76" i="3"/>
  <c r="BA76" i="3"/>
  <c r="AZ76" i="3"/>
  <c r="AY76" i="3"/>
  <c r="BC75" i="3"/>
  <c r="BB75" i="3"/>
  <c r="BA75" i="3"/>
  <c r="AZ75" i="3"/>
  <c r="AY75" i="3"/>
  <c r="BC65" i="3"/>
  <c r="BB65" i="3"/>
  <c r="BA65" i="3"/>
  <c r="AZ65" i="3"/>
  <c r="AY65" i="3"/>
  <c r="BC64" i="3"/>
  <c r="BB64" i="3"/>
  <c r="BA64" i="3"/>
  <c r="AZ64" i="3"/>
  <c r="AY64" i="3"/>
  <c r="BC63" i="3"/>
  <c r="BB63" i="3"/>
  <c r="BA63" i="3"/>
  <c r="AZ63" i="3"/>
  <c r="AY63" i="3"/>
  <c r="BC62" i="3"/>
  <c r="BB62" i="3"/>
  <c r="BA62" i="3"/>
  <c r="AZ62" i="3"/>
  <c r="AY62" i="3"/>
  <c r="BC61" i="3"/>
  <c r="BB61" i="3"/>
  <c r="BA61" i="3"/>
  <c r="AZ61" i="3"/>
  <c r="AY61" i="3"/>
  <c r="BC60" i="3"/>
  <c r="BB60" i="3"/>
  <c r="BA60" i="3"/>
  <c r="AZ60" i="3"/>
  <c r="AY60" i="3"/>
  <c r="BC59" i="3"/>
  <c r="BB59" i="3"/>
  <c r="BA59" i="3"/>
  <c r="AZ59" i="3"/>
  <c r="AY59" i="3"/>
  <c r="BC58" i="3"/>
  <c r="BB58" i="3"/>
  <c r="BA58" i="3"/>
  <c r="AZ58" i="3"/>
  <c r="AY58" i="3"/>
  <c r="BC57" i="3"/>
  <c r="BB57" i="3"/>
  <c r="BA57" i="3"/>
  <c r="AZ57" i="3"/>
  <c r="AY57" i="3"/>
  <c r="BC56" i="3"/>
  <c r="BB56" i="3"/>
  <c r="BA56" i="3"/>
  <c r="AZ56" i="3"/>
  <c r="AY56" i="3"/>
  <c r="BC55" i="3"/>
  <c r="BB55" i="3"/>
  <c r="BA55" i="3"/>
  <c r="AZ55" i="3"/>
  <c r="AY55" i="3"/>
  <c r="BC54" i="3"/>
  <c r="BB54" i="3"/>
  <c r="BA54" i="3"/>
  <c r="AZ54" i="3"/>
  <c r="AY54" i="3"/>
  <c r="BC53" i="3"/>
  <c r="BB53" i="3"/>
  <c r="BA53" i="3"/>
  <c r="AZ53" i="3"/>
  <c r="AY53" i="3"/>
  <c r="BC52" i="3"/>
  <c r="BB52" i="3"/>
  <c r="BA52" i="3"/>
  <c r="AZ52" i="3"/>
  <c r="AY52" i="3"/>
  <c r="BC51" i="3"/>
  <c r="BB51" i="3"/>
  <c r="BA51" i="3"/>
  <c r="AZ51" i="3"/>
  <c r="AY51" i="3"/>
  <c r="BC41" i="3"/>
  <c r="BB41" i="3"/>
  <c r="BA41" i="3"/>
  <c r="AZ41" i="3"/>
  <c r="AY41" i="3"/>
  <c r="BC40" i="3"/>
  <c r="BB40" i="3"/>
  <c r="BA40" i="3"/>
  <c r="AZ40" i="3"/>
  <c r="AY40" i="3"/>
  <c r="BC39" i="3"/>
  <c r="BB39" i="3"/>
  <c r="BA39" i="3"/>
  <c r="AZ39" i="3"/>
  <c r="AY39" i="3"/>
  <c r="BC38" i="3"/>
  <c r="BB38" i="3"/>
  <c r="BA38" i="3"/>
  <c r="AZ38" i="3"/>
  <c r="AY38" i="3"/>
  <c r="BC37" i="3"/>
  <c r="BB37" i="3"/>
  <c r="BA37" i="3"/>
  <c r="AZ37" i="3"/>
  <c r="AY37" i="3"/>
  <c r="BC36" i="3"/>
  <c r="BB36" i="3"/>
  <c r="BA36" i="3"/>
  <c r="AZ36" i="3"/>
  <c r="AY36" i="3"/>
  <c r="BC35" i="3"/>
  <c r="BB35" i="3"/>
  <c r="BA35" i="3"/>
  <c r="AZ35" i="3"/>
  <c r="AY35" i="3"/>
  <c r="BC34" i="3"/>
  <c r="BB34" i="3"/>
  <c r="BA34" i="3"/>
  <c r="AZ34" i="3"/>
  <c r="AY34" i="3"/>
  <c r="BC33" i="3"/>
  <c r="BB33" i="3"/>
  <c r="BA33" i="3"/>
  <c r="AZ33" i="3"/>
  <c r="AY33" i="3"/>
  <c r="BC32" i="3"/>
  <c r="BB32" i="3"/>
  <c r="BA32" i="3"/>
  <c r="AZ32" i="3"/>
  <c r="AY32" i="3"/>
  <c r="BC31" i="3"/>
  <c r="BB31" i="3"/>
  <c r="BA31" i="3"/>
  <c r="AZ31" i="3"/>
  <c r="AY31" i="3"/>
  <c r="BC30" i="3"/>
  <c r="BB30" i="3"/>
  <c r="BA30" i="3"/>
  <c r="AZ30" i="3"/>
  <c r="AY30" i="3"/>
  <c r="BC29" i="3"/>
  <c r="BB29" i="3"/>
  <c r="BA29" i="3"/>
  <c r="AZ29" i="3"/>
  <c r="AY29" i="3"/>
  <c r="BC28" i="3"/>
  <c r="BB28" i="3"/>
  <c r="BA28" i="3"/>
  <c r="AZ28" i="3"/>
  <c r="AY28" i="3"/>
  <c r="BC27" i="3"/>
  <c r="BB27" i="3"/>
  <c r="BA27" i="3"/>
  <c r="AZ27" i="3"/>
  <c r="AY27" i="3"/>
  <c r="AX19" i="3"/>
  <c r="AX43" i="3" s="1"/>
  <c r="AX67" i="3" s="1"/>
  <c r="AX91" i="3" s="1"/>
  <c r="AX115" i="3" s="1"/>
  <c r="AZ123" i="3" s="1"/>
  <c r="BC17" i="3"/>
  <c r="BB17" i="3"/>
  <c r="BA17" i="3"/>
  <c r="AZ17" i="3"/>
  <c r="AY17" i="3"/>
  <c r="BC16" i="3"/>
  <c r="BB16" i="3"/>
  <c r="BA16" i="3"/>
  <c r="AZ16" i="3"/>
  <c r="AY16" i="3"/>
  <c r="BC15" i="3"/>
  <c r="BB15" i="3"/>
  <c r="BA15" i="3"/>
  <c r="AZ15" i="3"/>
  <c r="AY15" i="3"/>
  <c r="BC14" i="3"/>
  <c r="BB14" i="3"/>
  <c r="BA14" i="3"/>
  <c r="AZ14" i="3"/>
  <c r="AY14" i="3"/>
  <c r="BC13" i="3"/>
  <c r="BB13" i="3"/>
  <c r="BA13" i="3"/>
  <c r="AZ13" i="3"/>
  <c r="AY13" i="3"/>
  <c r="BC12" i="3"/>
  <c r="BB12" i="3"/>
  <c r="BA12" i="3"/>
  <c r="AZ12" i="3"/>
  <c r="AY12" i="3"/>
  <c r="BC11" i="3"/>
  <c r="BB11" i="3"/>
  <c r="BA11" i="3"/>
  <c r="AZ11" i="3"/>
  <c r="AY11" i="3"/>
  <c r="BC10" i="3"/>
  <c r="BB10" i="3"/>
  <c r="BA10" i="3"/>
  <c r="AZ10" i="3"/>
  <c r="AY10" i="3"/>
  <c r="BC9" i="3"/>
  <c r="BB9" i="3"/>
  <c r="BA9" i="3"/>
  <c r="AZ9" i="3"/>
  <c r="AY9" i="3"/>
  <c r="BC8" i="3"/>
  <c r="BB8" i="3"/>
  <c r="BA8" i="3"/>
  <c r="AZ8" i="3"/>
  <c r="AY8" i="3"/>
  <c r="BC7" i="3"/>
  <c r="BB7" i="3"/>
  <c r="BA7" i="3"/>
  <c r="AZ7" i="3"/>
  <c r="AY7" i="3"/>
  <c r="BC6" i="3"/>
  <c r="BB6" i="3"/>
  <c r="BA6" i="3"/>
  <c r="AZ6" i="3"/>
  <c r="AY6" i="3"/>
  <c r="BC5" i="3"/>
  <c r="BB5" i="3"/>
  <c r="BA5" i="3"/>
  <c r="AZ5" i="3"/>
  <c r="AY5" i="3"/>
  <c r="BC4" i="3"/>
  <c r="BB4" i="3"/>
  <c r="BA4" i="3"/>
  <c r="AZ4" i="3"/>
  <c r="AY4" i="3"/>
  <c r="BC3" i="3"/>
  <c r="BB3" i="3"/>
  <c r="BA3" i="3"/>
  <c r="AZ3" i="3"/>
  <c r="AY3" i="3"/>
  <c r="AU113" i="3"/>
  <c r="AT113" i="3"/>
  <c r="AS113" i="3"/>
  <c r="AR113" i="3"/>
  <c r="AQ113" i="3"/>
  <c r="AU112" i="3"/>
  <c r="AT112" i="3"/>
  <c r="AS112" i="3"/>
  <c r="AR112" i="3"/>
  <c r="AQ112" i="3"/>
  <c r="AU111" i="3"/>
  <c r="AT111" i="3"/>
  <c r="AS111" i="3"/>
  <c r="AR111" i="3"/>
  <c r="AQ111" i="3"/>
  <c r="AU110" i="3"/>
  <c r="AT110" i="3"/>
  <c r="AS110" i="3"/>
  <c r="AR110" i="3"/>
  <c r="AQ110" i="3"/>
  <c r="AU109" i="3"/>
  <c r="AT109" i="3"/>
  <c r="AS109" i="3"/>
  <c r="AR109" i="3"/>
  <c r="AQ109" i="3"/>
  <c r="AU108" i="3"/>
  <c r="AT108" i="3"/>
  <c r="AS108" i="3"/>
  <c r="AR108" i="3"/>
  <c r="AQ108" i="3"/>
  <c r="AU107" i="3"/>
  <c r="AT107" i="3"/>
  <c r="AS107" i="3"/>
  <c r="AR107" i="3"/>
  <c r="AQ107" i="3"/>
  <c r="AU106" i="3"/>
  <c r="AT106" i="3"/>
  <c r="AS106" i="3"/>
  <c r="AR106" i="3"/>
  <c r="AQ106" i="3"/>
  <c r="AU105" i="3"/>
  <c r="AT105" i="3"/>
  <c r="AS105" i="3"/>
  <c r="AR105" i="3"/>
  <c r="AQ105" i="3"/>
  <c r="AU104" i="3"/>
  <c r="AT104" i="3"/>
  <c r="AS104" i="3"/>
  <c r="AR104" i="3"/>
  <c r="AQ104" i="3"/>
  <c r="AU103" i="3"/>
  <c r="AT103" i="3"/>
  <c r="AS103" i="3"/>
  <c r="AR103" i="3"/>
  <c r="AQ103" i="3"/>
  <c r="AU102" i="3"/>
  <c r="AT102" i="3"/>
  <c r="AS102" i="3"/>
  <c r="AR102" i="3"/>
  <c r="AQ102" i="3"/>
  <c r="AU101" i="3"/>
  <c r="AT101" i="3"/>
  <c r="AS101" i="3"/>
  <c r="AR101" i="3"/>
  <c r="AQ101" i="3"/>
  <c r="AU100" i="3"/>
  <c r="AT100" i="3"/>
  <c r="AS100" i="3"/>
  <c r="AR100" i="3"/>
  <c r="AQ100" i="3"/>
  <c r="AU99" i="3"/>
  <c r="AT99" i="3"/>
  <c r="AS99" i="3"/>
  <c r="AR99" i="3"/>
  <c r="AQ99" i="3"/>
  <c r="AU89" i="3"/>
  <c r="AT89" i="3"/>
  <c r="AS89" i="3"/>
  <c r="AR89" i="3"/>
  <c r="AQ89" i="3"/>
  <c r="AU88" i="3"/>
  <c r="AT88" i="3"/>
  <c r="AS88" i="3"/>
  <c r="AR88" i="3"/>
  <c r="AQ88" i="3"/>
  <c r="AU87" i="3"/>
  <c r="AT87" i="3"/>
  <c r="AS87" i="3"/>
  <c r="AR87" i="3"/>
  <c r="AQ87" i="3"/>
  <c r="AU86" i="3"/>
  <c r="AT86" i="3"/>
  <c r="AS86" i="3"/>
  <c r="AR86" i="3"/>
  <c r="AQ86" i="3"/>
  <c r="AU85" i="3"/>
  <c r="AT85" i="3"/>
  <c r="AS85" i="3"/>
  <c r="AR85" i="3"/>
  <c r="AQ85" i="3"/>
  <c r="AU84" i="3"/>
  <c r="AT84" i="3"/>
  <c r="AS84" i="3"/>
  <c r="AR84" i="3"/>
  <c r="AQ84" i="3"/>
  <c r="AU83" i="3"/>
  <c r="AT83" i="3"/>
  <c r="AS83" i="3"/>
  <c r="AR83" i="3"/>
  <c r="AQ83" i="3"/>
  <c r="AU82" i="3"/>
  <c r="AT82" i="3"/>
  <c r="AS82" i="3"/>
  <c r="AR82" i="3"/>
  <c r="AQ82" i="3"/>
  <c r="AU81" i="3"/>
  <c r="AT81" i="3"/>
  <c r="AS81" i="3"/>
  <c r="AR81" i="3"/>
  <c r="AQ81" i="3"/>
  <c r="AU80" i="3"/>
  <c r="AT80" i="3"/>
  <c r="AS80" i="3"/>
  <c r="AR80" i="3"/>
  <c r="AQ80" i="3"/>
  <c r="AU79" i="3"/>
  <c r="AT79" i="3"/>
  <c r="AS79" i="3"/>
  <c r="AR79" i="3"/>
  <c r="AQ79" i="3"/>
  <c r="AU78" i="3"/>
  <c r="AT78" i="3"/>
  <c r="AS78" i="3"/>
  <c r="AR78" i="3"/>
  <c r="AQ78" i="3"/>
  <c r="AU77" i="3"/>
  <c r="AT77" i="3"/>
  <c r="AS77" i="3"/>
  <c r="AR77" i="3"/>
  <c r="AQ77" i="3"/>
  <c r="AU76" i="3"/>
  <c r="AT76" i="3"/>
  <c r="AS76" i="3"/>
  <c r="AR76" i="3"/>
  <c r="AQ76" i="3"/>
  <c r="AU75" i="3"/>
  <c r="AT75" i="3"/>
  <c r="AS75" i="3"/>
  <c r="AR75" i="3"/>
  <c r="AQ75" i="3"/>
  <c r="AU65" i="3"/>
  <c r="AT65" i="3"/>
  <c r="AS65" i="3"/>
  <c r="AR65" i="3"/>
  <c r="AQ65" i="3"/>
  <c r="AU64" i="3"/>
  <c r="AT64" i="3"/>
  <c r="AS64" i="3"/>
  <c r="AR64" i="3"/>
  <c r="AQ64" i="3"/>
  <c r="AU63" i="3"/>
  <c r="AT63" i="3"/>
  <c r="AS63" i="3"/>
  <c r="AR63" i="3"/>
  <c r="AQ63" i="3"/>
  <c r="AU62" i="3"/>
  <c r="AT62" i="3"/>
  <c r="AS62" i="3"/>
  <c r="AR62" i="3"/>
  <c r="AQ62" i="3"/>
  <c r="AU61" i="3"/>
  <c r="AT61" i="3"/>
  <c r="AS61" i="3"/>
  <c r="AR61" i="3"/>
  <c r="AQ61" i="3"/>
  <c r="AU60" i="3"/>
  <c r="AT60" i="3"/>
  <c r="AS60" i="3"/>
  <c r="AR60" i="3"/>
  <c r="AQ60" i="3"/>
  <c r="AU59" i="3"/>
  <c r="AT59" i="3"/>
  <c r="AS59" i="3"/>
  <c r="AR59" i="3"/>
  <c r="AQ59" i="3"/>
  <c r="AU58" i="3"/>
  <c r="AT58" i="3"/>
  <c r="AS58" i="3"/>
  <c r="AR58" i="3"/>
  <c r="AQ58" i="3"/>
  <c r="AU57" i="3"/>
  <c r="AT57" i="3"/>
  <c r="AS57" i="3"/>
  <c r="AR57" i="3"/>
  <c r="AQ57" i="3"/>
  <c r="AU56" i="3"/>
  <c r="AT56" i="3"/>
  <c r="AS56" i="3"/>
  <c r="AR56" i="3"/>
  <c r="AQ56" i="3"/>
  <c r="AU55" i="3"/>
  <c r="AT55" i="3"/>
  <c r="AS55" i="3"/>
  <c r="AR55" i="3"/>
  <c r="AQ55" i="3"/>
  <c r="AU54" i="3"/>
  <c r="AT54" i="3"/>
  <c r="AS54" i="3"/>
  <c r="AR54" i="3"/>
  <c r="AQ54" i="3"/>
  <c r="AU53" i="3"/>
  <c r="AT53" i="3"/>
  <c r="AS53" i="3"/>
  <c r="AR53" i="3"/>
  <c r="AQ53" i="3"/>
  <c r="AU52" i="3"/>
  <c r="AT52" i="3"/>
  <c r="AS52" i="3"/>
  <c r="AR52" i="3"/>
  <c r="AQ52" i="3"/>
  <c r="AU51" i="3"/>
  <c r="AT51" i="3"/>
  <c r="AS51" i="3"/>
  <c r="AR51" i="3"/>
  <c r="AQ51" i="3"/>
  <c r="AU41" i="3"/>
  <c r="AT41" i="3"/>
  <c r="AS41" i="3"/>
  <c r="AR41" i="3"/>
  <c r="AQ41" i="3"/>
  <c r="AU40" i="3"/>
  <c r="AT40" i="3"/>
  <c r="AS40" i="3"/>
  <c r="AR40" i="3"/>
  <c r="AQ40" i="3"/>
  <c r="AU39" i="3"/>
  <c r="AT39" i="3"/>
  <c r="AS39" i="3"/>
  <c r="AR39" i="3"/>
  <c r="AQ39" i="3"/>
  <c r="AU38" i="3"/>
  <c r="AT38" i="3"/>
  <c r="AS38" i="3"/>
  <c r="AR38" i="3"/>
  <c r="AQ38" i="3"/>
  <c r="AU37" i="3"/>
  <c r="AT37" i="3"/>
  <c r="AS37" i="3"/>
  <c r="AR37" i="3"/>
  <c r="AQ37" i="3"/>
  <c r="AU36" i="3"/>
  <c r="AT36" i="3"/>
  <c r="AS36" i="3"/>
  <c r="AR36" i="3"/>
  <c r="AQ36" i="3"/>
  <c r="AU35" i="3"/>
  <c r="AT35" i="3"/>
  <c r="AS35" i="3"/>
  <c r="AR35" i="3"/>
  <c r="AQ35" i="3"/>
  <c r="AU34" i="3"/>
  <c r="AT34" i="3"/>
  <c r="AS34" i="3"/>
  <c r="AR34" i="3"/>
  <c r="AQ34" i="3"/>
  <c r="AU33" i="3"/>
  <c r="AT33" i="3"/>
  <c r="AS33" i="3"/>
  <c r="AR33" i="3"/>
  <c r="AQ33" i="3"/>
  <c r="AU32" i="3"/>
  <c r="AT32" i="3"/>
  <c r="AS32" i="3"/>
  <c r="AR32" i="3"/>
  <c r="AQ32" i="3"/>
  <c r="AU31" i="3"/>
  <c r="AT31" i="3"/>
  <c r="AS31" i="3"/>
  <c r="AR31" i="3"/>
  <c r="AQ31" i="3"/>
  <c r="AU30" i="3"/>
  <c r="AT30" i="3"/>
  <c r="AS30" i="3"/>
  <c r="AR30" i="3"/>
  <c r="AQ30" i="3"/>
  <c r="AU29" i="3"/>
  <c r="AT29" i="3"/>
  <c r="AS29" i="3"/>
  <c r="AR29" i="3"/>
  <c r="AQ29" i="3"/>
  <c r="AU28" i="3"/>
  <c r="AT28" i="3"/>
  <c r="AS28" i="3"/>
  <c r="AR28" i="3"/>
  <c r="AQ28" i="3"/>
  <c r="AU27" i="3"/>
  <c r="AT27" i="3"/>
  <c r="AS27" i="3"/>
  <c r="AR27" i="3"/>
  <c r="AQ27" i="3"/>
  <c r="AP19" i="3"/>
  <c r="AP43" i="3" s="1"/>
  <c r="AP67" i="3" s="1"/>
  <c r="AP91" i="3" s="1"/>
  <c r="AP115" i="3" s="1"/>
  <c r="AR123" i="3" s="1"/>
  <c r="AU17" i="3"/>
  <c r="AT17" i="3"/>
  <c r="AS17" i="3"/>
  <c r="AR17" i="3"/>
  <c r="AQ17" i="3"/>
  <c r="AU16" i="3"/>
  <c r="AT16" i="3"/>
  <c r="AS16" i="3"/>
  <c r="AR16" i="3"/>
  <c r="AQ16" i="3"/>
  <c r="AU15" i="3"/>
  <c r="AT15" i="3"/>
  <c r="AS15" i="3"/>
  <c r="AR15" i="3"/>
  <c r="AQ15" i="3"/>
  <c r="AU14" i="3"/>
  <c r="AT14" i="3"/>
  <c r="AS14" i="3"/>
  <c r="AR14" i="3"/>
  <c r="AQ14" i="3"/>
  <c r="AU13" i="3"/>
  <c r="AT13" i="3"/>
  <c r="AS13" i="3"/>
  <c r="AR13" i="3"/>
  <c r="AQ13" i="3"/>
  <c r="AU12" i="3"/>
  <c r="AT12" i="3"/>
  <c r="AS12" i="3"/>
  <c r="AR12" i="3"/>
  <c r="AQ12" i="3"/>
  <c r="AU11" i="3"/>
  <c r="AT11" i="3"/>
  <c r="AS11" i="3"/>
  <c r="AR11" i="3"/>
  <c r="AQ11" i="3"/>
  <c r="AU10" i="3"/>
  <c r="AT10" i="3"/>
  <c r="AS10" i="3"/>
  <c r="AR10" i="3"/>
  <c r="AQ10" i="3"/>
  <c r="AU9" i="3"/>
  <c r="AT9" i="3"/>
  <c r="AS9" i="3"/>
  <c r="AR9" i="3"/>
  <c r="AQ9" i="3"/>
  <c r="AU8" i="3"/>
  <c r="AT8" i="3"/>
  <c r="AS8" i="3"/>
  <c r="AR8" i="3"/>
  <c r="AQ8" i="3"/>
  <c r="AU7" i="3"/>
  <c r="AT7" i="3"/>
  <c r="AS7" i="3"/>
  <c r="AR7" i="3"/>
  <c r="AQ7" i="3"/>
  <c r="AU6" i="3"/>
  <c r="AT6" i="3"/>
  <c r="AS6" i="3"/>
  <c r="AR6" i="3"/>
  <c r="AQ6" i="3"/>
  <c r="AU5" i="3"/>
  <c r="AT5" i="3"/>
  <c r="AS5" i="3"/>
  <c r="AR5" i="3"/>
  <c r="AQ5" i="3"/>
  <c r="AU4" i="3"/>
  <c r="AT4" i="3"/>
  <c r="AS4" i="3"/>
  <c r="AR4" i="3"/>
  <c r="AQ4" i="3"/>
  <c r="AU3" i="3"/>
  <c r="AT3" i="3"/>
  <c r="AS3" i="3"/>
  <c r="AR3" i="3"/>
  <c r="AQ3" i="3"/>
  <c r="AM113" i="3"/>
  <c r="AL113" i="3"/>
  <c r="AK113" i="3"/>
  <c r="AJ113" i="3"/>
  <c r="AI113" i="3"/>
  <c r="AM112" i="3"/>
  <c r="AL112" i="3"/>
  <c r="AK112" i="3"/>
  <c r="AJ112" i="3"/>
  <c r="AI112" i="3"/>
  <c r="AM111" i="3"/>
  <c r="AL111" i="3"/>
  <c r="AK111" i="3"/>
  <c r="AJ111" i="3"/>
  <c r="AI111" i="3"/>
  <c r="AM110" i="3"/>
  <c r="AL110" i="3"/>
  <c r="AK110" i="3"/>
  <c r="AJ110" i="3"/>
  <c r="AI110" i="3"/>
  <c r="AM109" i="3"/>
  <c r="AL109" i="3"/>
  <c r="AK109" i="3"/>
  <c r="AJ109" i="3"/>
  <c r="AI109" i="3"/>
  <c r="AM108" i="3"/>
  <c r="AL108" i="3"/>
  <c r="AK108" i="3"/>
  <c r="AJ108" i="3"/>
  <c r="AI108" i="3"/>
  <c r="AM107" i="3"/>
  <c r="AL107" i="3"/>
  <c r="AK107" i="3"/>
  <c r="AJ107" i="3"/>
  <c r="AI107" i="3"/>
  <c r="AM106" i="3"/>
  <c r="AL106" i="3"/>
  <c r="AK106" i="3"/>
  <c r="AJ106" i="3"/>
  <c r="AI106" i="3"/>
  <c r="AM105" i="3"/>
  <c r="AL105" i="3"/>
  <c r="AK105" i="3"/>
  <c r="AJ105" i="3"/>
  <c r="AI105" i="3"/>
  <c r="AM104" i="3"/>
  <c r="AL104" i="3"/>
  <c r="AK104" i="3"/>
  <c r="AJ104" i="3"/>
  <c r="AI104" i="3"/>
  <c r="AM103" i="3"/>
  <c r="AL103" i="3"/>
  <c r="AK103" i="3"/>
  <c r="AJ103" i="3"/>
  <c r="AI103" i="3"/>
  <c r="AM102" i="3"/>
  <c r="AL102" i="3"/>
  <c r="AK102" i="3"/>
  <c r="AJ102" i="3"/>
  <c r="AI102" i="3"/>
  <c r="AM101" i="3"/>
  <c r="AL101" i="3"/>
  <c r="AK101" i="3"/>
  <c r="AJ101" i="3"/>
  <c r="AI101" i="3"/>
  <c r="AM100" i="3"/>
  <c r="AL100" i="3"/>
  <c r="AK100" i="3"/>
  <c r="AJ100" i="3"/>
  <c r="AI100" i="3"/>
  <c r="AM99" i="3"/>
  <c r="AL99" i="3"/>
  <c r="AK99" i="3"/>
  <c r="AJ99" i="3"/>
  <c r="AI99" i="3"/>
  <c r="AM89" i="3"/>
  <c r="AL89" i="3"/>
  <c r="AK89" i="3"/>
  <c r="AJ89" i="3"/>
  <c r="AI89" i="3"/>
  <c r="AM88" i="3"/>
  <c r="AL88" i="3"/>
  <c r="AK88" i="3"/>
  <c r="AJ88" i="3"/>
  <c r="AI88" i="3"/>
  <c r="AM87" i="3"/>
  <c r="AL87" i="3"/>
  <c r="AK87" i="3"/>
  <c r="AJ87" i="3"/>
  <c r="AI87" i="3"/>
  <c r="AM86" i="3"/>
  <c r="AL86" i="3"/>
  <c r="AK86" i="3"/>
  <c r="AJ86" i="3"/>
  <c r="AI86" i="3"/>
  <c r="AM85" i="3"/>
  <c r="AL85" i="3"/>
  <c r="AK85" i="3"/>
  <c r="AJ85" i="3"/>
  <c r="AI85" i="3"/>
  <c r="AM84" i="3"/>
  <c r="AL84" i="3"/>
  <c r="AK84" i="3"/>
  <c r="AJ84" i="3"/>
  <c r="AI84" i="3"/>
  <c r="AM83" i="3"/>
  <c r="AL83" i="3"/>
  <c r="AK83" i="3"/>
  <c r="AJ83" i="3"/>
  <c r="AI83" i="3"/>
  <c r="AM82" i="3"/>
  <c r="AL82" i="3"/>
  <c r="AK82" i="3"/>
  <c r="AJ82" i="3"/>
  <c r="AI82" i="3"/>
  <c r="AM81" i="3"/>
  <c r="AL81" i="3"/>
  <c r="AK81" i="3"/>
  <c r="AJ81" i="3"/>
  <c r="AI81" i="3"/>
  <c r="AM80" i="3"/>
  <c r="AL80" i="3"/>
  <c r="AK80" i="3"/>
  <c r="AJ80" i="3"/>
  <c r="AI80" i="3"/>
  <c r="AM79" i="3"/>
  <c r="AL79" i="3"/>
  <c r="AK79" i="3"/>
  <c r="AJ79" i="3"/>
  <c r="AI79" i="3"/>
  <c r="AM78" i="3"/>
  <c r="AL78" i="3"/>
  <c r="AK78" i="3"/>
  <c r="AJ78" i="3"/>
  <c r="AI78" i="3"/>
  <c r="AM77" i="3"/>
  <c r="AL77" i="3"/>
  <c r="AK77" i="3"/>
  <c r="AJ77" i="3"/>
  <c r="AI77" i="3"/>
  <c r="AM76" i="3"/>
  <c r="AL76" i="3"/>
  <c r="AK76" i="3"/>
  <c r="AJ76" i="3"/>
  <c r="AI76" i="3"/>
  <c r="AM75" i="3"/>
  <c r="AL75" i="3"/>
  <c r="AK75" i="3"/>
  <c r="AJ75" i="3"/>
  <c r="AI75" i="3"/>
  <c r="AM65" i="3"/>
  <c r="AL65" i="3"/>
  <c r="AK65" i="3"/>
  <c r="AJ65" i="3"/>
  <c r="AI65" i="3"/>
  <c r="AM64" i="3"/>
  <c r="AL64" i="3"/>
  <c r="AK64" i="3"/>
  <c r="AJ64" i="3"/>
  <c r="AI64" i="3"/>
  <c r="AM63" i="3"/>
  <c r="AL63" i="3"/>
  <c r="AK63" i="3"/>
  <c r="AJ63" i="3"/>
  <c r="AI63" i="3"/>
  <c r="AM62" i="3"/>
  <c r="AL62" i="3"/>
  <c r="AK62" i="3"/>
  <c r="AJ62" i="3"/>
  <c r="AI62" i="3"/>
  <c r="AM61" i="3"/>
  <c r="AL61" i="3"/>
  <c r="AK61" i="3"/>
  <c r="AJ61" i="3"/>
  <c r="AI61" i="3"/>
  <c r="AM60" i="3"/>
  <c r="AL60" i="3"/>
  <c r="AK60" i="3"/>
  <c r="AJ60" i="3"/>
  <c r="AI60" i="3"/>
  <c r="AM59" i="3"/>
  <c r="AL59" i="3"/>
  <c r="AK59" i="3"/>
  <c r="AJ59" i="3"/>
  <c r="AI59" i="3"/>
  <c r="AM58" i="3"/>
  <c r="AL58" i="3"/>
  <c r="AK58" i="3"/>
  <c r="AJ58" i="3"/>
  <c r="AI58" i="3"/>
  <c r="AM57" i="3"/>
  <c r="AL57" i="3"/>
  <c r="AK57" i="3"/>
  <c r="AJ57" i="3"/>
  <c r="AI57" i="3"/>
  <c r="AM56" i="3"/>
  <c r="AL56" i="3"/>
  <c r="AK56" i="3"/>
  <c r="AJ56" i="3"/>
  <c r="AI56" i="3"/>
  <c r="AM55" i="3"/>
  <c r="AL55" i="3"/>
  <c r="AK55" i="3"/>
  <c r="AJ55" i="3"/>
  <c r="AI55" i="3"/>
  <c r="AM54" i="3"/>
  <c r="AL54" i="3"/>
  <c r="AK54" i="3"/>
  <c r="AJ54" i="3"/>
  <c r="AI54" i="3"/>
  <c r="AM53" i="3"/>
  <c r="AL53" i="3"/>
  <c r="AK53" i="3"/>
  <c r="AJ53" i="3"/>
  <c r="AI53" i="3"/>
  <c r="AM52" i="3"/>
  <c r="AL52" i="3"/>
  <c r="AK52" i="3"/>
  <c r="AJ52" i="3"/>
  <c r="AI52" i="3"/>
  <c r="AM51" i="3"/>
  <c r="AL51" i="3"/>
  <c r="AK51" i="3"/>
  <c r="AJ51" i="3"/>
  <c r="AI51" i="3"/>
  <c r="AM41" i="3"/>
  <c r="AL41" i="3"/>
  <c r="AK41" i="3"/>
  <c r="AJ41" i="3"/>
  <c r="AI41" i="3"/>
  <c r="AM40" i="3"/>
  <c r="AL40" i="3"/>
  <c r="AK40" i="3"/>
  <c r="AJ40" i="3"/>
  <c r="AI40" i="3"/>
  <c r="AM39" i="3"/>
  <c r="AL39" i="3"/>
  <c r="AK39" i="3"/>
  <c r="AJ39" i="3"/>
  <c r="AI39" i="3"/>
  <c r="AM38" i="3"/>
  <c r="AL38" i="3"/>
  <c r="AK38" i="3"/>
  <c r="AJ38" i="3"/>
  <c r="AI38" i="3"/>
  <c r="AM37" i="3"/>
  <c r="AL37" i="3"/>
  <c r="AK37" i="3"/>
  <c r="AJ37" i="3"/>
  <c r="AI37" i="3"/>
  <c r="AM36" i="3"/>
  <c r="AL36" i="3"/>
  <c r="AK36" i="3"/>
  <c r="AJ36" i="3"/>
  <c r="AI36" i="3"/>
  <c r="AM35" i="3"/>
  <c r="AL35" i="3"/>
  <c r="AK35" i="3"/>
  <c r="AJ35" i="3"/>
  <c r="AI35" i="3"/>
  <c r="AM34" i="3"/>
  <c r="AL34" i="3"/>
  <c r="AK34" i="3"/>
  <c r="AJ34" i="3"/>
  <c r="AI34" i="3"/>
  <c r="AM33" i="3"/>
  <c r="AL33" i="3"/>
  <c r="AK33" i="3"/>
  <c r="AJ33" i="3"/>
  <c r="AI33" i="3"/>
  <c r="AM32" i="3"/>
  <c r="AL32" i="3"/>
  <c r="AK32" i="3"/>
  <c r="AJ32" i="3"/>
  <c r="AI32" i="3"/>
  <c r="AM31" i="3"/>
  <c r="AL31" i="3"/>
  <c r="AK31" i="3"/>
  <c r="AJ31" i="3"/>
  <c r="AI31" i="3"/>
  <c r="AM30" i="3"/>
  <c r="AL30" i="3"/>
  <c r="AK30" i="3"/>
  <c r="AJ30" i="3"/>
  <c r="AI30" i="3"/>
  <c r="AM29" i="3"/>
  <c r="AL29" i="3"/>
  <c r="AK29" i="3"/>
  <c r="AJ29" i="3"/>
  <c r="AI29" i="3"/>
  <c r="AM28" i="3"/>
  <c r="AL28" i="3"/>
  <c r="AK28" i="3"/>
  <c r="AJ28" i="3"/>
  <c r="AI28" i="3"/>
  <c r="AM27" i="3"/>
  <c r="AL27" i="3"/>
  <c r="AK27" i="3"/>
  <c r="AJ27" i="3"/>
  <c r="AI27" i="3"/>
  <c r="AH19" i="3"/>
  <c r="AH43" i="3" s="1"/>
  <c r="AH67" i="3" s="1"/>
  <c r="AH91" i="3" s="1"/>
  <c r="AH115" i="3" s="1"/>
  <c r="AJ123" i="3" s="1"/>
  <c r="AM17" i="3"/>
  <c r="AL17" i="3"/>
  <c r="AK17" i="3"/>
  <c r="AJ17" i="3"/>
  <c r="AI17" i="3"/>
  <c r="AM16" i="3"/>
  <c r="AL16" i="3"/>
  <c r="AK16" i="3"/>
  <c r="AJ16" i="3"/>
  <c r="AI16" i="3"/>
  <c r="AM15" i="3"/>
  <c r="AL15" i="3"/>
  <c r="AK15" i="3"/>
  <c r="AJ15" i="3"/>
  <c r="AI15" i="3"/>
  <c r="AM14" i="3"/>
  <c r="AL14" i="3"/>
  <c r="AK14" i="3"/>
  <c r="AJ14" i="3"/>
  <c r="AI14" i="3"/>
  <c r="AM13" i="3"/>
  <c r="AL13" i="3"/>
  <c r="AK13" i="3"/>
  <c r="AJ13" i="3"/>
  <c r="AI13" i="3"/>
  <c r="AM12" i="3"/>
  <c r="AL12" i="3"/>
  <c r="AK12" i="3"/>
  <c r="AJ12" i="3"/>
  <c r="AI12" i="3"/>
  <c r="AM11" i="3"/>
  <c r="AL11" i="3"/>
  <c r="AK11" i="3"/>
  <c r="AJ11" i="3"/>
  <c r="AI11" i="3"/>
  <c r="AM10" i="3"/>
  <c r="AL10" i="3"/>
  <c r="AK10" i="3"/>
  <c r="AJ10" i="3"/>
  <c r="AI10" i="3"/>
  <c r="AM9" i="3"/>
  <c r="AL9" i="3"/>
  <c r="AK9" i="3"/>
  <c r="AJ9" i="3"/>
  <c r="AI9" i="3"/>
  <c r="AM8" i="3"/>
  <c r="AL8" i="3"/>
  <c r="AK8" i="3"/>
  <c r="AJ8" i="3"/>
  <c r="AI8" i="3"/>
  <c r="AM7" i="3"/>
  <c r="AL7" i="3"/>
  <c r="AK7" i="3"/>
  <c r="AJ7" i="3"/>
  <c r="AI7" i="3"/>
  <c r="AM6" i="3"/>
  <c r="AL6" i="3"/>
  <c r="AK6" i="3"/>
  <c r="AJ6" i="3"/>
  <c r="AI6" i="3"/>
  <c r="AM5" i="3"/>
  <c r="AL5" i="3"/>
  <c r="AK5" i="3"/>
  <c r="AJ5" i="3"/>
  <c r="AI5" i="3"/>
  <c r="AM4" i="3"/>
  <c r="AL4" i="3"/>
  <c r="AK4" i="3"/>
  <c r="AJ4" i="3"/>
  <c r="AI4" i="3"/>
  <c r="AM3" i="3"/>
  <c r="AL3" i="3"/>
  <c r="AK3" i="3"/>
  <c r="AJ3" i="3"/>
  <c r="AI3" i="3"/>
  <c r="AE113" i="3"/>
  <c r="AD113" i="3"/>
  <c r="AC113" i="3"/>
  <c r="AB113" i="3"/>
  <c r="AA113" i="3"/>
  <c r="AE112" i="3"/>
  <c r="AD112" i="3"/>
  <c r="AC112" i="3"/>
  <c r="AB112" i="3"/>
  <c r="AA112" i="3"/>
  <c r="AE111" i="3"/>
  <c r="AD111" i="3"/>
  <c r="AC111" i="3"/>
  <c r="AB111" i="3"/>
  <c r="AA111" i="3"/>
  <c r="AE110" i="3"/>
  <c r="AD110" i="3"/>
  <c r="AC110" i="3"/>
  <c r="AB110" i="3"/>
  <c r="AA110" i="3"/>
  <c r="AE109" i="3"/>
  <c r="AD109" i="3"/>
  <c r="AC109" i="3"/>
  <c r="AB109" i="3"/>
  <c r="AA109" i="3"/>
  <c r="AE108" i="3"/>
  <c r="AD108" i="3"/>
  <c r="AC108" i="3"/>
  <c r="AB108" i="3"/>
  <c r="AA108" i="3"/>
  <c r="AE107" i="3"/>
  <c r="AD107" i="3"/>
  <c r="AC107" i="3"/>
  <c r="AB107" i="3"/>
  <c r="AA107" i="3"/>
  <c r="AE106" i="3"/>
  <c r="AD106" i="3"/>
  <c r="AC106" i="3"/>
  <c r="AB106" i="3"/>
  <c r="AA106" i="3"/>
  <c r="AE105" i="3"/>
  <c r="AD105" i="3"/>
  <c r="AC105" i="3"/>
  <c r="AB105" i="3"/>
  <c r="AA105" i="3"/>
  <c r="AE104" i="3"/>
  <c r="AD104" i="3"/>
  <c r="AC104" i="3"/>
  <c r="AB104" i="3"/>
  <c r="AA104" i="3"/>
  <c r="AE103" i="3"/>
  <c r="AD103" i="3"/>
  <c r="AC103" i="3"/>
  <c r="AB103" i="3"/>
  <c r="AA103" i="3"/>
  <c r="AE102" i="3"/>
  <c r="AD102" i="3"/>
  <c r="AC102" i="3"/>
  <c r="AB102" i="3"/>
  <c r="AA102" i="3"/>
  <c r="AE101" i="3"/>
  <c r="AD101" i="3"/>
  <c r="AC101" i="3"/>
  <c r="AB101" i="3"/>
  <c r="AA101" i="3"/>
  <c r="AE100" i="3"/>
  <c r="AD100" i="3"/>
  <c r="AC100" i="3"/>
  <c r="AB100" i="3"/>
  <c r="AA100" i="3"/>
  <c r="AE99" i="3"/>
  <c r="AD99" i="3"/>
  <c r="AC99" i="3"/>
  <c r="AB99" i="3"/>
  <c r="AA99" i="3"/>
  <c r="AE89" i="3"/>
  <c r="AD89" i="3"/>
  <c r="AC89" i="3"/>
  <c r="AB89" i="3"/>
  <c r="AA89" i="3"/>
  <c r="AE88" i="3"/>
  <c r="AD88" i="3"/>
  <c r="AC88" i="3"/>
  <c r="AB88" i="3"/>
  <c r="AA88" i="3"/>
  <c r="AE87" i="3"/>
  <c r="AD87" i="3"/>
  <c r="AC87" i="3"/>
  <c r="AB87" i="3"/>
  <c r="AA87" i="3"/>
  <c r="AE86" i="3"/>
  <c r="AD86" i="3"/>
  <c r="AC86" i="3"/>
  <c r="AB86" i="3"/>
  <c r="AA86" i="3"/>
  <c r="AE85" i="3"/>
  <c r="AD85" i="3"/>
  <c r="AC85" i="3"/>
  <c r="AB85" i="3"/>
  <c r="AA85" i="3"/>
  <c r="AE84" i="3"/>
  <c r="AD84" i="3"/>
  <c r="AC84" i="3"/>
  <c r="AB84" i="3"/>
  <c r="AA84" i="3"/>
  <c r="AE83" i="3"/>
  <c r="AD83" i="3"/>
  <c r="AC83" i="3"/>
  <c r="AB83" i="3"/>
  <c r="AA83" i="3"/>
  <c r="AE82" i="3"/>
  <c r="AD82" i="3"/>
  <c r="AC82" i="3"/>
  <c r="AB82" i="3"/>
  <c r="AA82" i="3"/>
  <c r="AE81" i="3"/>
  <c r="AD81" i="3"/>
  <c r="AC81" i="3"/>
  <c r="AB81" i="3"/>
  <c r="AA81" i="3"/>
  <c r="AE80" i="3"/>
  <c r="AD80" i="3"/>
  <c r="AC80" i="3"/>
  <c r="AB80" i="3"/>
  <c r="AA80" i="3"/>
  <c r="AE79" i="3"/>
  <c r="AD79" i="3"/>
  <c r="AC79" i="3"/>
  <c r="AB79" i="3"/>
  <c r="AA79" i="3"/>
  <c r="AE78" i="3"/>
  <c r="AD78" i="3"/>
  <c r="AC78" i="3"/>
  <c r="AB78" i="3"/>
  <c r="AA78" i="3"/>
  <c r="AE77" i="3"/>
  <c r="AD77" i="3"/>
  <c r="AC77" i="3"/>
  <c r="AB77" i="3"/>
  <c r="AA77" i="3"/>
  <c r="AE76" i="3"/>
  <c r="AD76" i="3"/>
  <c r="AC76" i="3"/>
  <c r="AB76" i="3"/>
  <c r="AA76" i="3"/>
  <c r="AE75" i="3"/>
  <c r="AD75" i="3"/>
  <c r="AC75" i="3"/>
  <c r="AB75" i="3"/>
  <c r="AA75" i="3"/>
  <c r="AE65" i="3"/>
  <c r="AD65" i="3"/>
  <c r="AC65" i="3"/>
  <c r="AB65" i="3"/>
  <c r="AA65" i="3"/>
  <c r="AE64" i="3"/>
  <c r="AD64" i="3"/>
  <c r="AC64" i="3"/>
  <c r="AB64" i="3"/>
  <c r="AA64" i="3"/>
  <c r="AE63" i="3"/>
  <c r="AD63" i="3"/>
  <c r="AC63" i="3"/>
  <c r="AB63" i="3"/>
  <c r="AA63" i="3"/>
  <c r="AE62" i="3"/>
  <c r="AD62" i="3"/>
  <c r="AC62" i="3"/>
  <c r="AB62" i="3"/>
  <c r="AA62" i="3"/>
  <c r="AE61" i="3"/>
  <c r="AD61" i="3"/>
  <c r="AC61" i="3"/>
  <c r="AB61" i="3"/>
  <c r="AA61" i="3"/>
  <c r="AE60" i="3"/>
  <c r="AD60" i="3"/>
  <c r="AC60" i="3"/>
  <c r="AB60" i="3"/>
  <c r="AA60" i="3"/>
  <c r="AE59" i="3"/>
  <c r="AD59" i="3"/>
  <c r="AC59" i="3"/>
  <c r="AB59" i="3"/>
  <c r="AA59" i="3"/>
  <c r="AE58" i="3"/>
  <c r="AD58" i="3"/>
  <c r="AC58" i="3"/>
  <c r="AB58" i="3"/>
  <c r="AA58" i="3"/>
  <c r="AE57" i="3"/>
  <c r="AD57" i="3"/>
  <c r="AC57" i="3"/>
  <c r="AB57" i="3"/>
  <c r="AA57" i="3"/>
  <c r="AE56" i="3"/>
  <c r="AD56" i="3"/>
  <c r="AC56" i="3"/>
  <c r="AB56" i="3"/>
  <c r="AA56" i="3"/>
  <c r="AE55" i="3"/>
  <c r="AD55" i="3"/>
  <c r="AC55" i="3"/>
  <c r="AB55" i="3"/>
  <c r="AA55" i="3"/>
  <c r="AE54" i="3"/>
  <c r="AD54" i="3"/>
  <c r="AC54" i="3"/>
  <c r="AB54" i="3"/>
  <c r="AA54" i="3"/>
  <c r="AE53" i="3"/>
  <c r="AD53" i="3"/>
  <c r="AC53" i="3"/>
  <c r="AB53" i="3"/>
  <c r="AA53" i="3"/>
  <c r="AE52" i="3"/>
  <c r="AD52" i="3"/>
  <c r="AC52" i="3"/>
  <c r="AB52" i="3"/>
  <c r="AA52" i="3"/>
  <c r="AE51" i="3"/>
  <c r="AD51" i="3"/>
  <c r="AC51" i="3"/>
  <c r="AB51" i="3"/>
  <c r="AA51" i="3"/>
  <c r="AE41" i="3"/>
  <c r="AD41" i="3"/>
  <c r="AC41" i="3"/>
  <c r="AB41" i="3"/>
  <c r="AA41" i="3"/>
  <c r="AE40" i="3"/>
  <c r="AD40" i="3"/>
  <c r="AC40" i="3"/>
  <c r="AB40" i="3"/>
  <c r="AA40" i="3"/>
  <c r="AE39" i="3"/>
  <c r="AD39" i="3"/>
  <c r="AC39" i="3"/>
  <c r="AB39" i="3"/>
  <c r="AA39" i="3"/>
  <c r="AE38" i="3"/>
  <c r="AD38" i="3"/>
  <c r="AC38" i="3"/>
  <c r="AB38" i="3"/>
  <c r="AA38" i="3"/>
  <c r="AE37" i="3"/>
  <c r="AD37" i="3"/>
  <c r="AC37" i="3"/>
  <c r="AB37" i="3"/>
  <c r="AA37" i="3"/>
  <c r="AE36" i="3"/>
  <c r="AD36" i="3"/>
  <c r="AC36" i="3"/>
  <c r="AB36" i="3"/>
  <c r="AA36" i="3"/>
  <c r="AE35" i="3"/>
  <c r="AD35" i="3"/>
  <c r="AC35" i="3"/>
  <c r="AB35" i="3"/>
  <c r="AA35" i="3"/>
  <c r="AE34" i="3"/>
  <c r="AD34" i="3"/>
  <c r="AC34" i="3"/>
  <c r="AB34" i="3"/>
  <c r="AA34" i="3"/>
  <c r="AE33" i="3"/>
  <c r="AD33" i="3"/>
  <c r="AC33" i="3"/>
  <c r="AB33" i="3"/>
  <c r="AA33" i="3"/>
  <c r="AE32" i="3"/>
  <c r="AD32" i="3"/>
  <c r="AC32" i="3"/>
  <c r="AB32" i="3"/>
  <c r="AA32" i="3"/>
  <c r="AE31" i="3"/>
  <c r="AD31" i="3"/>
  <c r="AC31" i="3"/>
  <c r="AB31" i="3"/>
  <c r="AA31" i="3"/>
  <c r="AE30" i="3"/>
  <c r="AD30" i="3"/>
  <c r="AC30" i="3"/>
  <c r="AB30" i="3"/>
  <c r="AA30" i="3"/>
  <c r="AE29" i="3"/>
  <c r="AD29" i="3"/>
  <c r="AC29" i="3"/>
  <c r="AB29" i="3"/>
  <c r="AA29" i="3"/>
  <c r="AE28" i="3"/>
  <c r="AD28" i="3"/>
  <c r="AC28" i="3"/>
  <c r="AB28" i="3"/>
  <c r="AA28" i="3"/>
  <c r="AE27" i="3"/>
  <c r="AD27" i="3"/>
  <c r="AC27" i="3"/>
  <c r="AB27" i="3"/>
  <c r="AA27" i="3"/>
  <c r="Z19" i="3"/>
  <c r="Z43" i="3" s="1"/>
  <c r="Z67" i="3" s="1"/>
  <c r="Z91" i="3" s="1"/>
  <c r="Z115" i="3" s="1"/>
  <c r="AB123" i="3" s="1"/>
  <c r="AE17" i="3"/>
  <c r="AD17" i="3"/>
  <c r="AC17" i="3"/>
  <c r="AB17" i="3"/>
  <c r="AA17" i="3"/>
  <c r="AE16" i="3"/>
  <c r="AD16" i="3"/>
  <c r="AC16" i="3"/>
  <c r="AB16" i="3"/>
  <c r="AA16" i="3"/>
  <c r="AE15" i="3"/>
  <c r="AD15" i="3"/>
  <c r="AC15" i="3"/>
  <c r="AB15" i="3"/>
  <c r="AA15" i="3"/>
  <c r="AE14" i="3"/>
  <c r="AD14" i="3"/>
  <c r="AC14" i="3"/>
  <c r="AB14" i="3"/>
  <c r="AA14" i="3"/>
  <c r="AE13" i="3"/>
  <c r="AD13" i="3"/>
  <c r="AC13" i="3"/>
  <c r="AB13" i="3"/>
  <c r="AA13" i="3"/>
  <c r="AE12" i="3"/>
  <c r="AD12" i="3"/>
  <c r="AC12" i="3"/>
  <c r="AB12" i="3"/>
  <c r="AA12" i="3"/>
  <c r="AE11" i="3"/>
  <c r="AD11" i="3"/>
  <c r="AC11" i="3"/>
  <c r="AB11" i="3"/>
  <c r="AA11" i="3"/>
  <c r="AE10" i="3"/>
  <c r="AD10" i="3"/>
  <c r="AC10" i="3"/>
  <c r="AB10" i="3"/>
  <c r="AA10" i="3"/>
  <c r="AE9" i="3"/>
  <c r="AD9" i="3"/>
  <c r="AC9" i="3"/>
  <c r="AB9" i="3"/>
  <c r="AA9" i="3"/>
  <c r="AE8" i="3"/>
  <c r="AD8" i="3"/>
  <c r="AC8" i="3"/>
  <c r="AB8" i="3"/>
  <c r="AA8" i="3"/>
  <c r="AE7" i="3"/>
  <c r="AD7" i="3"/>
  <c r="AC7" i="3"/>
  <c r="AB7" i="3"/>
  <c r="AA7" i="3"/>
  <c r="AE6" i="3"/>
  <c r="AD6" i="3"/>
  <c r="AC6" i="3"/>
  <c r="AB6" i="3"/>
  <c r="AA6" i="3"/>
  <c r="AE5" i="3"/>
  <c r="AD5" i="3"/>
  <c r="AC5" i="3"/>
  <c r="AB5" i="3"/>
  <c r="AA5" i="3"/>
  <c r="AE4" i="3"/>
  <c r="AD4" i="3"/>
  <c r="AC4" i="3"/>
  <c r="AB4" i="3"/>
  <c r="AA4" i="3"/>
  <c r="AE3" i="3"/>
  <c r="AD3" i="3"/>
  <c r="AC3" i="3"/>
  <c r="AB3" i="3"/>
  <c r="AA3" i="3"/>
  <c r="W113" i="3"/>
  <c r="V113" i="3"/>
  <c r="U113" i="3"/>
  <c r="T113" i="3"/>
  <c r="S113" i="3"/>
  <c r="W112" i="3"/>
  <c r="V112" i="3"/>
  <c r="U112" i="3"/>
  <c r="T112" i="3"/>
  <c r="S112" i="3"/>
  <c r="W111" i="3"/>
  <c r="V111" i="3"/>
  <c r="U111" i="3"/>
  <c r="T111" i="3"/>
  <c r="S111" i="3"/>
  <c r="W110" i="3"/>
  <c r="V110" i="3"/>
  <c r="U110" i="3"/>
  <c r="T110" i="3"/>
  <c r="S110" i="3"/>
  <c r="W109" i="3"/>
  <c r="V109" i="3"/>
  <c r="U109" i="3"/>
  <c r="T109" i="3"/>
  <c r="S109" i="3"/>
  <c r="W108" i="3"/>
  <c r="V108" i="3"/>
  <c r="U108" i="3"/>
  <c r="T108" i="3"/>
  <c r="S108" i="3"/>
  <c r="W107" i="3"/>
  <c r="V107" i="3"/>
  <c r="U107" i="3"/>
  <c r="T107" i="3"/>
  <c r="S107" i="3"/>
  <c r="W106" i="3"/>
  <c r="V106" i="3"/>
  <c r="U106" i="3"/>
  <c r="T106" i="3"/>
  <c r="S106" i="3"/>
  <c r="W105" i="3"/>
  <c r="V105" i="3"/>
  <c r="U105" i="3"/>
  <c r="T105" i="3"/>
  <c r="S105" i="3"/>
  <c r="W104" i="3"/>
  <c r="V104" i="3"/>
  <c r="U104" i="3"/>
  <c r="T104" i="3"/>
  <c r="S104" i="3"/>
  <c r="W103" i="3"/>
  <c r="V103" i="3"/>
  <c r="U103" i="3"/>
  <c r="T103" i="3"/>
  <c r="S103" i="3"/>
  <c r="W102" i="3"/>
  <c r="V102" i="3"/>
  <c r="U102" i="3"/>
  <c r="T102" i="3"/>
  <c r="S102" i="3"/>
  <c r="W101" i="3"/>
  <c r="V101" i="3"/>
  <c r="U101" i="3"/>
  <c r="T101" i="3"/>
  <c r="S101" i="3"/>
  <c r="W100" i="3"/>
  <c r="V100" i="3"/>
  <c r="U100" i="3"/>
  <c r="T100" i="3"/>
  <c r="S100" i="3"/>
  <c r="W99" i="3"/>
  <c r="V99" i="3"/>
  <c r="U99" i="3"/>
  <c r="T99" i="3"/>
  <c r="S99" i="3"/>
  <c r="W89" i="3"/>
  <c r="V89" i="3"/>
  <c r="U89" i="3"/>
  <c r="T89" i="3"/>
  <c r="S89" i="3"/>
  <c r="W88" i="3"/>
  <c r="V88" i="3"/>
  <c r="U88" i="3"/>
  <c r="T88" i="3"/>
  <c r="S88" i="3"/>
  <c r="W87" i="3"/>
  <c r="V87" i="3"/>
  <c r="U87" i="3"/>
  <c r="T87" i="3"/>
  <c r="S87" i="3"/>
  <c r="W86" i="3"/>
  <c r="V86" i="3"/>
  <c r="U86" i="3"/>
  <c r="T86" i="3"/>
  <c r="S86" i="3"/>
  <c r="W85" i="3"/>
  <c r="V85" i="3"/>
  <c r="U85" i="3"/>
  <c r="T85" i="3"/>
  <c r="S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W80" i="3"/>
  <c r="V80" i="3"/>
  <c r="U80" i="3"/>
  <c r="T80" i="3"/>
  <c r="S80" i="3"/>
  <c r="W79" i="3"/>
  <c r="V79" i="3"/>
  <c r="U79" i="3"/>
  <c r="T79" i="3"/>
  <c r="S79" i="3"/>
  <c r="W78" i="3"/>
  <c r="V78" i="3"/>
  <c r="U78" i="3"/>
  <c r="T78" i="3"/>
  <c r="S78" i="3"/>
  <c r="W77" i="3"/>
  <c r="V77" i="3"/>
  <c r="U77" i="3"/>
  <c r="T77" i="3"/>
  <c r="S77" i="3"/>
  <c r="W76" i="3"/>
  <c r="V76" i="3"/>
  <c r="U76" i="3"/>
  <c r="T76" i="3"/>
  <c r="S76" i="3"/>
  <c r="W75" i="3"/>
  <c r="V75" i="3"/>
  <c r="U75" i="3"/>
  <c r="T75" i="3"/>
  <c r="S75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W61" i="3"/>
  <c r="V61" i="3"/>
  <c r="U61" i="3"/>
  <c r="T61" i="3"/>
  <c r="S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W56" i="3"/>
  <c r="V56" i="3"/>
  <c r="U56" i="3"/>
  <c r="T56" i="3"/>
  <c r="S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R19" i="3"/>
  <c r="R43" i="3" s="1"/>
  <c r="R67" i="3" s="1"/>
  <c r="R91" i="3" s="1"/>
  <c r="R115" i="3" s="1"/>
  <c r="T123" i="3" s="1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W10" i="3"/>
  <c r="V10" i="3"/>
  <c r="U10" i="3"/>
  <c r="T10" i="3"/>
  <c r="S10" i="3"/>
  <c r="W9" i="3"/>
  <c r="V9" i="3"/>
  <c r="U9" i="3"/>
  <c r="T9" i="3"/>
  <c r="S9" i="3"/>
  <c r="W8" i="3"/>
  <c r="V8" i="3"/>
  <c r="U8" i="3"/>
  <c r="T8" i="3"/>
  <c r="S8" i="3"/>
  <c r="W7" i="3"/>
  <c r="V7" i="3"/>
  <c r="U7" i="3"/>
  <c r="T7" i="3"/>
  <c r="S7" i="3"/>
  <c r="W6" i="3"/>
  <c r="V6" i="3"/>
  <c r="U6" i="3"/>
  <c r="T6" i="3"/>
  <c r="S6" i="3"/>
  <c r="W5" i="3"/>
  <c r="V5" i="3"/>
  <c r="W4" i="3"/>
  <c r="V4" i="3"/>
  <c r="W3" i="3"/>
  <c r="V3" i="3"/>
  <c r="O113" i="3"/>
  <c r="N113" i="3"/>
  <c r="M113" i="3"/>
  <c r="L113" i="3"/>
  <c r="K113" i="3"/>
  <c r="O112" i="3"/>
  <c r="N112" i="3"/>
  <c r="M112" i="3"/>
  <c r="L112" i="3"/>
  <c r="K112" i="3"/>
  <c r="O111" i="3"/>
  <c r="N111" i="3"/>
  <c r="M111" i="3"/>
  <c r="L111" i="3"/>
  <c r="K111" i="3"/>
  <c r="O110" i="3"/>
  <c r="N110" i="3"/>
  <c r="M110" i="3"/>
  <c r="L110" i="3"/>
  <c r="K110" i="3"/>
  <c r="O109" i="3"/>
  <c r="N109" i="3"/>
  <c r="M109" i="3"/>
  <c r="L109" i="3"/>
  <c r="K109" i="3"/>
  <c r="O108" i="3"/>
  <c r="N108" i="3"/>
  <c r="M108" i="3"/>
  <c r="L108" i="3"/>
  <c r="K108" i="3"/>
  <c r="O107" i="3"/>
  <c r="N107" i="3"/>
  <c r="M107" i="3"/>
  <c r="L107" i="3"/>
  <c r="K107" i="3"/>
  <c r="O106" i="3"/>
  <c r="N106" i="3"/>
  <c r="M106" i="3"/>
  <c r="L106" i="3"/>
  <c r="K106" i="3"/>
  <c r="O105" i="3"/>
  <c r="N105" i="3"/>
  <c r="M105" i="3"/>
  <c r="L105" i="3"/>
  <c r="K105" i="3"/>
  <c r="O104" i="3"/>
  <c r="N104" i="3"/>
  <c r="M104" i="3"/>
  <c r="L104" i="3"/>
  <c r="K104" i="3"/>
  <c r="O103" i="3"/>
  <c r="N103" i="3"/>
  <c r="M103" i="3"/>
  <c r="L103" i="3"/>
  <c r="K103" i="3"/>
  <c r="O102" i="3"/>
  <c r="N102" i="3"/>
  <c r="M102" i="3"/>
  <c r="L102" i="3"/>
  <c r="K102" i="3"/>
  <c r="O101" i="3"/>
  <c r="N101" i="3"/>
  <c r="M101" i="3"/>
  <c r="L101" i="3"/>
  <c r="K101" i="3"/>
  <c r="O100" i="3"/>
  <c r="N100" i="3"/>
  <c r="M100" i="3"/>
  <c r="L100" i="3"/>
  <c r="K100" i="3"/>
  <c r="O99" i="3"/>
  <c r="N99" i="3"/>
  <c r="M99" i="3"/>
  <c r="L99" i="3"/>
  <c r="K99" i="3"/>
  <c r="O89" i="3"/>
  <c r="N89" i="3"/>
  <c r="M89" i="3"/>
  <c r="L89" i="3"/>
  <c r="K89" i="3"/>
  <c r="O88" i="3"/>
  <c r="N88" i="3"/>
  <c r="M88" i="3"/>
  <c r="L88" i="3"/>
  <c r="K88" i="3"/>
  <c r="O87" i="3"/>
  <c r="N87" i="3"/>
  <c r="M87" i="3"/>
  <c r="L87" i="3"/>
  <c r="K87" i="3"/>
  <c r="O86" i="3"/>
  <c r="N86" i="3"/>
  <c r="M86" i="3"/>
  <c r="L86" i="3"/>
  <c r="K86" i="3"/>
  <c r="O85" i="3"/>
  <c r="N85" i="3"/>
  <c r="M85" i="3"/>
  <c r="L85" i="3"/>
  <c r="K85" i="3"/>
  <c r="O84" i="3"/>
  <c r="N84" i="3"/>
  <c r="M84" i="3"/>
  <c r="L84" i="3"/>
  <c r="K84" i="3"/>
  <c r="O83" i="3"/>
  <c r="N83" i="3"/>
  <c r="M83" i="3"/>
  <c r="L83" i="3"/>
  <c r="K83" i="3"/>
  <c r="O82" i="3"/>
  <c r="N82" i="3"/>
  <c r="M82" i="3"/>
  <c r="L82" i="3"/>
  <c r="K82" i="3"/>
  <c r="O81" i="3"/>
  <c r="N81" i="3"/>
  <c r="M81" i="3"/>
  <c r="L81" i="3"/>
  <c r="K81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6" i="3"/>
  <c r="N76" i="3"/>
  <c r="M76" i="3"/>
  <c r="L76" i="3"/>
  <c r="K76" i="3"/>
  <c r="O75" i="3"/>
  <c r="N75" i="3"/>
  <c r="M75" i="3"/>
  <c r="L75" i="3"/>
  <c r="K75" i="3"/>
  <c r="O65" i="3"/>
  <c r="N65" i="3"/>
  <c r="M65" i="3"/>
  <c r="L65" i="3"/>
  <c r="K65" i="3"/>
  <c r="O64" i="3"/>
  <c r="N64" i="3"/>
  <c r="M64" i="3"/>
  <c r="L64" i="3"/>
  <c r="K64" i="3"/>
  <c r="O63" i="3"/>
  <c r="N63" i="3"/>
  <c r="M63" i="3"/>
  <c r="L63" i="3"/>
  <c r="K63" i="3"/>
  <c r="O62" i="3"/>
  <c r="N62" i="3"/>
  <c r="M62" i="3"/>
  <c r="L62" i="3"/>
  <c r="K62" i="3"/>
  <c r="O61" i="3"/>
  <c r="N61" i="3"/>
  <c r="M61" i="3"/>
  <c r="L61" i="3"/>
  <c r="K61" i="3"/>
  <c r="O60" i="3"/>
  <c r="N60" i="3"/>
  <c r="M60" i="3"/>
  <c r="L60" i="3"/>
  <c r="K60" i="3"/>
  <c r="O59" i="3"/>
  <c r="N59" i="3"/>
  <c r="M59" i="3"/>
  <c r="L59" i="3"/>
  <c r="K59" i="3"/>
  <c r="O58" i="3"/>
  <c r="N58" i="3"/>
  <c r="M58" i="3"/>
  <c r="L58" i="3"/>
  <c r="K58" i="3"/>
  <c r="O57" i="3"/>
  <c r="N57" i="3"/>
  <c r="M57" i="3"/>
  <c r="L57" i="3"/>
  <c r="K57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7" i="3"/>
  <c r="N27" i="3"/>
  <c r="J19" i="3"/>
  <c r="J43" i="3" s="1"/>
  <c r="J67" i="3" s="1"/>
  <c r="J91" i="3" s="1"/>
  <c r="J115" i="3" s="1"/>
  <c r="L123" i="3" s="1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O4" i="3"/>
  <c r="N4" i="3"/>
  <c r="O3" i="3"/>
  <c r="N3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G51" i="3"/>
  <c r="F51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G17" i="3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G12" i="3"/>
  <c r="F12" i="3"/>
  <c r="E12" i="3"/>
  <c r="D12" i="3"/>
  <c r="C12" i="3"/>
  <c r="G11" i="3"/>
  <c r="F11" i="3"/>
  <c r="E11" i="3"/>
  <c r="D11" i="3"/>
  <c r="C11" i="3"/>
  <c r="G10" i="3"/>
  <c r="F10" i="3"/>
  <c r="E10" i="3"/>
  <c r="D10" i="3"/>
  <c r="C10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G5" i="3"/>
  <c r="F5" i="3"/>
  <c r="G4" i="3"/>
  <c r="F4" i="3"/>
  <c r="G3" i="3"/>
  <c r="F3" i="3"/>
  <c r="I151" i="1"/>
  <c r="L151" i="1" s="1"/>
  <c r="J151" i="1"/>
  <c r="K151" i="1" s="1"/>
  <c r="T151" i="1"/>
  <c r="I152" i="1"/>
  <c r="L152" i="1" s="1"/>
  <c r="J152" i="1"/>
  <c r="K152" i="1" s="1"/>
  <c r="T152" i="1"/>
  <c r="I153" i="1"/>
  <c r="L153" i="1" s="1"/>
  <c r="J153" i="1"/>
  <c r="K153" i="1" s="1"/>
  <c r="T153" i="1"/>
  <c r="I154" i="1"/>
  <c r="L154" i="1" s="1"/>
  <c r="W154" i="1" s="1"/>
  <c r="Y154" i="1" s="1"/>
  <c r="J154" i="1"/>
  <c r="K154" i="1"/>
  <c r="T154" i="1"/>
  <c r="I155" i="1"/>
  <c r="L155" i="1" s="1"/>
  <c r="J155" i="1"/>
  <c r="K155" i="1" s="1"/>
  <c r="T155" i="1"/>
  <c r="I156" i="1"/>
  <c r="L156" i="1" s="1"/>
  <c r="W156" i="1" s="1"/>
  <c r="Y156" i="1" s="1"/>
  <c r="J156" i="1"/>
  <c r="K156" i="1" s="1"/>
  <c r="T156" i="1"/>
  <c r="I157" i="1"/>
  <c r="L157" i="1" s="1"/>
  <c r="J157" i="1"/>
  <c r="K157" i="1" s="1"/>
  <c r="T157" i="1"/>
  <c r="I158" i="1"/>
  <c r="L158" i="1" s="1"/>
  <c r="W158" i="1" s="1"/>
  <c r="Y158" i="1" s="1"/>
  <c r="J158" i="1"/>
  <c r="K158" i="1"/>
  <c r="T158" i="1"/>
  <c r="I159" i="1"/>
  <c r="L159" i="1" s="1"/>
  <c r="J159" i="1"/>
  <c r="K159" i="1" s="1"/>
  <c r="T159" i="1"/>
  <c r="I160" i="1"/>
  <c r="L160" i="1" s="1"/>
  <c r="J160" i="1"/>
  <c r="K160" i="1" s="1"/>
  <c r="T160" i="1"/>
  <c r="I161" i="1"/>
  <c r="L161" i="1" s="1"/>
  <c r="J161" i="1"/>
  <c r="K161" i="1" s="1"/>
  <c r="T161" i="1"/>
  <c r="I162" i="1"/>
  <c r="L162" i="1" s="1"/>
  <c r="W162" i="1" s="1"/>
  <c r="Y162" i="1" s="1"/>
  <c r="J162" i="1"/>
  <c r="K162" i="1" s="1"/>
  <c r="T162" i="1"/>
  <c r="I163" i="1"/>
  <c r="L163" i="1" s="1"/>
  <c r="J163" i="1"/>
  <c r="K163" i="1" s="1"/>
  <c r="T163" i="1"/>
  <c r="I164" i="1"/>
  <c r="L164" i="1" s="1"/>
  <c r="J164" i="1"/>
  <c r="K164" i="1" s="1"/>
  <c r="T164" i="1"/>
  <c r="I165" i="1"/>
  <c r="L165" i="1" s="1"/>
  <c r="J165" i="1"/>
  <c r="K165" i="1" s="1"/>
  <c r="T165" i="1"/>
  <c r="I166" i="1"/>
  <c r="L166" i="1" s="1"/>
  <c r="J166" i="1"/>
  <c r="K166" i="1" s="1"/>
  <c r="T166" i="1"/>
  <c r="I167" i="1"/>
  <c r="L167" i="1" s="1"/>
  <c r="J167" i="1"/>
  <c r="K167" i="1" s="1"/>
  <c r="T167" i="1"/>
  <c r="I168" i="1"/>
  <c r="L168" i="1" s="1"/>
  <c r="W168" i="1" s="1"/>
  <c r="Y168" i="1" s="1"/>
  <c r="J168" i="1"/>
  <c r="K168" i="1" s="1"/>
  <c r="T168" i="1"/>
  <c r="I169" i="1"/>
  <c r="L169" i="1" s="1"/>
  <c r="J169" i="1"/>
  <c r="K169" i="1" s="1"/>
  <c r="T169" i="1"/>
  <c r="I170" i="1"/>
  <c r="L170" i="1" s="1"/>
  <c r="W170" i="1" s="1"/>
  <c r="Y170" i="1" s="1"/>
  <c r="J170" i="1"/>
  <c r="K170" i="1" s="1"/>
  <c r="T170" i="1"/>
  <c r="I171" i="1"/>
  <c r="L171" i="1" s="1"/>
  <c r="J171" i="1"/>
  <c r="K171" i="1" s="1"/>
  <c r="T171" i="1"/>
  <c r="I172" i="1"/>
  <c r="L172" i="1" s="1"/>
  <c r="J172" i="1"/>
  <c r="K172" i="1"/>
  <c r="T172" i="1"/>
  <c r="I173" i="1"/>
  <c r="L173" i="1" s="1"/>
  <c r="J173" i="1"/>
  <c r="K173" i="1" s="1"/>
  <c r="T173" i="1"/>
  <c r="I174" i="1"/>
  <c r="L174" i="1" s="1"/>
  <c r="J174" i="1"/>
  <c r="K174" i="1"/>
  <c r="T174" i="1"/>
  <c r="I175" i="1"/>
  <c r="L175" i="1" s="1"/>
  <c r="J175" i="1"/>
  <c r="K175" i="1" s="1"/>
  <c r="T175" i="1"/>
  <c r="I176" i="1"/>
  <c r="L176" i="1" s="1"/>
  <c r="J176" i="1"/>
  <c r="K176" i="1" s="1"/>
  <c r="T176" i="1"/>
  <c r="I177" i="1"/>
  <c r="L177" i="1" s="1"/>
  <c r="J177" i="1"/>
  <c r="K177" i="1" s="1"/>
  <c r="T177" i="1"/>
  <c r="I178" i="1"/>
  <c r="L178" i="1" s="1"/>
  <c r="W178" i="1" s="1"/>
  <c r="Y178" i="1" s="1"/>
  <c r="J178" i="1"/>
  <c r="K178" i="1"/>
  <c r="T178" i="1"/>
  <c r="I179" i="1"/>
  <c r="L179" i="1" s="1"/>
  <c r="J179" i="1"/>
  <c r="K179" i="1" s="1"/>
  <c r="T179" i="1"/>
  <c r="I180" i="1"/>
  <c r="L180" i="1" s="1"/>
  <c r="J180" i="1"/>
  <c r="K180" i="1" s="1"/>
  <c r="T180" i="1"/>
  <c r="I181" i="1"/>
  <c r="L181" i="1" s="1"/>
  <c r="J181" i="1"/>
  <c r="K181" i="1" s="1"/>
  <c r="T181" i="1"/>
  <c r="I182" i="1"/>
  <c r="L182" i="1" s="1"/>
  <c r="J182" i="1"/>
  <c r="K182" i="1" s="1"/>
  <c r="T182" i="1"/>
  <c r="I183" i="1"/>
  <c r="L183" i="1" s="1"/>
  <c r="J183" i="1"/>
  <c r="K183" i="1" s="1"/>
  <c r="T183" i="1"/>
  <c r="I184" i="1"/>
  <c r="L184" i="1" s="1"/>
  <c r="W184" i="1" s="1"/>
  <c r="Y184" i="1" s="1"/>
  <c r="J184" i="1"/>
  <c r="K184" i="1"/>
  <c r="T184" i="1"/>
  <c r="I185" i="1"/>
  <c r="J185" i="1"/>
  <c r="K185" i="1" s="1"/>
  <c r="L185" i="1"/>
  <c r="W185" i="1" s="1"/>
  <c r="Y185" i="1" s="1"/>
  <c r="T185" i="1"/>
  <c r="I186" i="1"/>
  <c r="L186" i="1" s="1"/>
  <c r="J186" i="1"/>
  <c r="K186" i="1" s="1"/>
  <c r="T186" i="1"/>
  <c r="I187" i="1"/>
  <c r="L187" i="1" s="1"/>
  <c r="W187" i="1" s="1"/>
  <c r="Y187" i="1" s="1"/>
  <c r="J187" i="1"/>
  <c r="K187" i="1" s="1"/>
  <c r="T187" i="1"/>
  <c r="I188" i="1"/>
  <c r="L188" i="1" s="1"/>
  <c r="J188" i="1"/>
  <c r="K188" i="1" s="1"/>
  <c r="Z188" i="1" s="1"/>
  <c r="T188" i="1"/>
  <c r="I189" i="1"/>
  <c r="L189" i="1" s="1"/>
  <c r="W189" i="1" s="1"/>
  <c r="Y189" i="1" s="1"/>
  <c r="J189" i="1"/>
  <c r="K189" i="1" s="1"/>
  <c r="Z189" i="1" s="1"/>
  <c r="T189" i="1"/>
  <c r="I190" i="1"/>
  <c r="L190" i="1" s="1"/>
  <c r="J190" i="1"/>
  <c r="K190" i="1"/>
  <c r="Z190" i="1" s="1"/>
  <c r="T190" i="1"/>
  <c r="I191" i="1"/>
  <c r="J191" i="1"/>
  <c r="K191" i="1" s="1"/>
  <c r="Z191" i="1" s="1"/>
  <c r="L191" i="1"/>
  <c r="W191" i="1" s="1"/>
  <c r="Y191" i="1" s="1"/>
  <c r="T191" i="1"/>
  <c r="I192" i="1"/>
  <c r="L192" i="1" s="1"/>
  <c r="J192" i="1"/>
  <c r="K192" i="1"/>
  <c r="T192" i="1"/>
  <c r="I193" i="1"/>
  <c r="J193" i="1"/>
  <c r="K193" i="1" s="1"/>
  <c r="Z193" i="1" s="1"/>
  <c r="L193" i="1"/>
  <c r="W193" i="1" s="1"/>
  <c r="Y193" i="1" s="1"/>
  <c r="T193" i="1"/>
  <c r="I194" i="1"/>
  <c r="L194" i="1" s="1"/>
  <c r="J194" i="1"/>
  <c r="K194" i="1" s="1"/>
  <c r="T194" i="1"/>
  <c r="I195" i="1"/>
  <c r="L195" i="1" s="1"/>
  <c r="W195" i="1" s="1"/>
  <c r="Y195" i="1" s="1"/>
  <c r="J195" i="1"/>
  <c r="K195" i="1" s="1"/>
  <c r="Z195" i="1" s="1"/>
  <c r="T195" i="1"/>
  <c r="I196" i="1"/>
  <c r="L196" i="1" s="1"/>
  <c r="W196" i="1" s="1"/>
  <c r="Y196" i="1" s="1"/>
  <c r="J196" i="1"/>
  <c r="K196" i="1"/>
  <c r="Z196" i="1" s="1"/>
  <c r="T196" i="1"/>
  <c r="I197" i="1"/>
  <c r="L197" i="1" s="1"/>
  <c r="W197" i="1" s="1"/>
  <c r="Y197" i="1" s="1"/>
  <c r="J197" i="1"/>
  <c r="K197" i="1" s="1"/>
  <c r="R197" i="1"/>
  <c r="T197" i="1"/>
  <c r="I198" i="1"/>
  <c r="L198" i="1" s="1"/>
  <c r="J198" i="1"/>
  <c r="K198" i="1"/>
  <c r="Z198" i="1" s="1"/>
  <c r="T198" i="1"/>
  <c r="I199" i="1"/>
  <c r="L199" i="1" s="1"/>
  <c r="W199" i="1" s="1"/>
  <c r="Y199" i="1" s="1"/>
  <c r="J199" i="1"/>
  <c r="K199" i="1" s="1"/>
  <c r="R199" i="1"/>
  <c r="T199" i="1"/>
  <c r="I200" i="1"/>
  <c r="L200" i="1" s="1"/>
  <c r="J200" i="1"/>
  <c r="K200" i="1"/>
  <c r="T200" i="1"/>
  <c r="I201" i="1"/>
  <c r="L201" i="1" s="1"/>
  <c r="W201" i="1" s="1"/>
  <c r="Y201" i="1" s="1"/>
  <c r="J201" i="1"/>
  <c r="K201" i="1" s="1"/>
  <c r="Z201" i="1" s="1"/>
  <c r="T201" i="1"/>
  <c r="I202" i="1"/>
  <c r="L202" i="1" s="1"/>
  <c r="J202" i="1"/>
  <c r="K202" i="1" s="1"/>
  <c r="T202" i="1"/>
  <c r="I203" i="1"/>
  <c r="L203" i="1" s="1"/>
  <c r="W203" i="1" s="1"/>
  <c r="Y203" i="1" s="1"/>
  <c r="J203" i="1"/>
  <c r="K203" i="1" s="1"/>
  <c r="Z203" i="1" s="1"/>
  <c r="T203" i="1"/>
  <c r="I204" i="1"/>
  <c r="L204" i="1" s="1"/>
  <c r="W204" i="1" s="1"/>
  <c r="Y204" i="1" s="1"/>
  <c r="J204" i="1"/>
  <c r="K204" i="1" s="1"/>
  <c r="Z204" i="1" s="1"/>
  <c r="T204" i="1"/>
  <c r="I205" i="1"/>
  <c r="L205" i="1" s="1"/>
  <c r="W205" i="1" s="1"/>
  <c r="Y205" i="1" s="1"/>
  <c r="J205" i="1"/>
  <c r="K205" i="1" s="1"/>
  <c r="T205" i="1"/>
  <c r="I206" i="1"/>
  <c r="L206" i="1" s="1"/>
  <c r="J206" i="1"/>
  <c r="K206" i="1" s="1"/>
  <c r="Z206" i="1" s="1"/>
  <c r="T206" i="1"/>
  <c r="I207" i="1"/>
  <c r="L207" i="1" s="1"/>
  <c r="W207" i="1" s="1"/>
  <c r="Y207" i="1" s="1"/>
  <c r="J207" i="1"/>
  <c r="K207" i="1" s="1"/>
  <c r="T207" i="1"/>
  <c r="I208" i="1"/>
  <c r="L208" i="1" s="1"/>
  <c r="J208" i="1"/>
  <c r="K208" i="1"/>
  <c r="Z208" i="1" s="1"/>
  <c r="T208" i="1"/>
  <c r="I209" i="1"/>
  <c r="L209" i="1" s="1"/>
  <c r="J209" i="1"/>
  <c r="K209" i="1"/>
  <c r="T209" i="1"/>
  <c r="I210" i="1"/>
  <c r="L210" i="1" s="1"/>
  <c r="J210" i="1"/>
  <c r="K210" i="1"/>
  <c r="T210" i="1"/>
  <c r="I211" i="1"/>
  <c r="L211" i="1" s="1"/>
  <c r="W211" i="1" s="1"/>
  <c r="Y211" i="1" s="1"/>
  <c r="J211" i="1"/>
  <c r="K211" i="1" s="1"/>
  <c r="R211" i="1"/>
  <c r="T211" i="1"/>
  <c r="I212" i="1"/>
  <c r="L212" i="1" s="1"/>
  <c r="W212" i="1" s="1"/>
  <c r="Y212" i="1" s="1"/>
  <c r="J212" i="1"/>
  <c r="K212" i="1"/>
  <c r="T212" i="1"/>
  <c r="I213" i="1"/>
  <c r="L213" i="1" s="1"/>
  <c r="W213" i="1" s="1"/>
  <c r="Y213" i="1" s="1"/>
  <c r="J213" i="1"/>
  <c r="K213" i="1"/>
  <c r="Z213" i="1" s="1"/>
  <c r="T213" i="1"/>
  <c r="I214" i="1"/>
  <c r="L214" i="1" s="1"/>
  <c r="J214" i="1"/>
  <c r="K214" i="1" s="1"/>
  <c r="T214" i="1"/>
  <c r="I215" i="1"/>
  <c r="J215" i="1"/>
  <c r="K215" i="1" s="1"/>
  <c r="Z215" i="1" s="1"/>
  <c r="L215" i="1"/>
  <c r="W215" i="1" s="1"/>
  <c r="Y215" i="1" s="1"/>
  <c r="T215" i="1"/>
  <c r="I216" i="1"/>
  <c r="L216" i="1" s="1"/>
  <c r="W216" i="1" s="1"/>
  <c r="Y216" i="1" s="1"/>
  <c r="J216" i="1"/>
  <c r="K216" i="1" s="1"/>
  <c r="T216" i="1"/>
  <c r="I217" i="1"/>
  <c r="L217" i="1" s="1"/>
  <c r="J217" i="1"/>
  <c r="K217" i="1" s="1"/>
  <c r="T217" i="1"/>
  <c r="I218" i="1"/>
  <c r="L218" i="1" s="1"/>
  <c r="W218" i="1" s="1"/>
  <c r="Y218" i="1" s="1"/>
  <c r="J218" i="1"/>
  <c r="K218" i="1" s="1"/>
  <c r="T218" i="1"/>
  <c r="I219" i="1"/>
  <c r="L219" i="1" s="1"/>
  <c r="W219" i="1" s="1"/>
  <c r="Y219" i="1" s="1"/>
  <c r="J219" i="1"/>
  <c r="K219" i="1" s="1"/>
  <c r="T219" i="1"/>
  <c r="I220" i="1"/>
  <c r="L220" i="1" s="1"/>
  <c r="J220" i="1"/>
  <c r="K220" i="1" s="1"/>
  <c r="T220" i="1"/>
  <c r="I221" i="1"/>
  <c r="L221" i="1" s="1"/>
  <c r="W221" i="1" s="1"/>
  <c r="Y221" i="1" s="1"/>
  <c r="J221" i="1"/>
  <c r="K221" i="1" s="1"/>
  <c r="Z221" i="1" s="1"/>
  <c r="T221" i="1"/>
  <c r="I222" i="1"/>
  <c r="L222" i="1" s="1"/>
  <c r="J222" i="1"/>
  <c r="K222" i="1" s="1"/>
  <c r="T222" i="1"/>
  <c r="I223" i="1"/>
  <c r="L223" i="1" s="1"/>
  <c r="W223" i="1" s="1"/>
  <c r="Y223" i="1" s="1"/>
  <c r="J223" i="1"/>
  <c r="K223" i="1" s="1"/>
  <c r="Z223" i="1" s="1"/>
  <c r="T223" i="1"/>
  <c r="I224" i="1"/>
  <c r="L224" i="1" s="1"/>
  <c r="W224" i="1" s="1"/>
  <c r="Y224" i="1" s="1"/>
  <c r="J224" i="1"/>
  <c r="K224" i="1"/>
  <c r="Z224" i="1" s="1"/>
  <c r="T224" i="1"/>
  <c r="I225" i="1"/>
  <c r="J225" i="1"/>
  <c r="K225" i="1" s="1"/>
  <c r="L225" i="1"/>
  <c r="W225" i="1" s="1"/>
  <c r="Y225" i="1" s="1"/>
  <c r="T225" i="1"/>
  <c r="I226" i="1"/>
  <c r="L226" i="1" s="1"/>
  <c r="J226" i="1"/>
  <c r="K226" i="1"/>
  <c r="T226" i="1"/>
  <c r="I227" i="1"/>
  <c r="L227" i="1" s="1"/>
  <c r="W227" i="1" s="1"/>
  <c r="Y227" i="1" s="1"/>
  <c r="J227" i="1"/>
  <c r="K227" i="1" s="1"/>
  <c r="Z227" i="1" s="1"/>
  <c r="T227" i="1"/>
  <c r="I228" i="1"/>
  <c r="L228" i="1" s="1"/>
  <c r="W228" i="1" s="1"/>
  <c r="Y228" i="1" s="1"/>
  <c r="J228" i="1"/>
  <c r="K228" i="1" s="1"/>
  <c r="T228" i="1"/>
  <c r="I229" i="1"/>
  <c r="L229" i="1" s="1"/>
  <c r="W229" i="1" s="1"/>
  <c r="Y229" i="1" s="1"/>
  <c r="J229" i="1"/>
  <c r="K229" i="1" s="1"/>
  <c r="Z229" i="1" s="1"/>
  <c r="T229" i="1"/>
  <c r="I230" i="1"/>
  <c r="L230" i="1" s="1"/>
  <c r="J230" i="1"/>
  <c r="K230" i="1" s="1"/>
  <c r="T230" i="1"/>
  <c r="I231" i="1"/>
  <c r="L231" i="1" s="1"/>
  <c r="J231" i="1"/>
  <c r="K231" i="1" s="1"/>
  <c r="Z231" i="1" s="1"/>
  <c r="T231" i="1"/>
  <c r="I232" i="1"/>
  <c r="L232" i="1" s="1"/>
  <c r="W232" i="1" s="1"/>
  <c r="Y232" i="1" s="1"/>
  <c r="J232" i="1"/>
  <c r="K232" i="1" s="1"/>
  <c r="T232" i="1"/>
  <c r="I233" i="1"/>
  <c r="L233" i="1" s="1"/>
  <c r="J233" i="1"/>
  <c r="K233" i="1" s="1"/>
  <c r="T233" i="1"/>
  <c r="I234" i="1"/>
  <c r="L234" i="1" s="1"/>
  <c r="W234" i="1" s="1"/>
  <c r="Y234" i="1" s="1"/>
  <c r="J234" i="1"/>
  <c r="K234" i="1"/>
  <c r="Z234" i="1" s="1"/>
  <c r="T234" i="1"/>
  <c r="I235" i="1"/>
  <c r="L235" i="1" s="1"/>
  <c r="W235" i="1" s="1"/>
  <c r="Y235" i="1" s="1"/>
  <c r="J235" i="1"/>
  <c r="K235" i="1" s="1"/>
  <c r="T235" i="1"/>
  <c r="I236" i="1"/>
  <c r="J236" i="1"/>
  <c r="K236" i="1" s="1"/>
  <c r="Z236" i="1" s="1"/>
  <c r="L236" i="1"/>
  <c r="W236" i="1" s="1"/>
  <c r="Y236" i="1" s="1"/>
  <c r="T236" i="1"/>
  <c r="I237" i="1"/>
  <c r="L237" i="1" s="1"/>
  <c r="W237" i="1" s="1"/>
  <c r="Y237" i="1" s="1"/>
  <c r="J237" i="1"/>
  <c r="K237" i="1"/>
  <c r="T237" i="1"/>
  <c r="I238" i="1"/>
  <c r="L238" i="1" s="1"/>
  <c r="J238" i="1"/>
  <c r="K238" i="1"/>
  <c r="T238" i="1"/>
  <c r="I239" i="1"/>
  <c r="L239" i="1" s="1"/>
  <c r="J239" i="1"/>
  <c r="K239" i="1" s="1"/>
  <c r="Z239" i="1" s="1"/>
  <c r="T239" i="1"/>
  <c r="I240" i="1"/>
  <c r="L240" i="1" s="1"/>
  <c r="J240" i="1"/>
  <c r="K240" i="1" s="1"/>
  <c r="T240" i="1"/>
  <c r="I241" i="1"/>
  <c r="L241" i="1" s="1"/>
  <c r="J241" i="1"/>
  <c r="K241" i="1" s="1"/>
  <c r="Z241" i="1" s="1"/>
  <c r="T241" i="1"/>
  <c r="I242" i="1"/>
  <c r="L242" i="1" s="1"/>
  <c r="J242" i="1"/>
  <c r="K242" i="1" s="1"/>
  <c r="T242" i="1"/>
  <c r="I243" i="1"/>
  <c r="L243" i="1" s="1"/>
  <c r="J243" i="1"/>
  <c r="K243" i="1"/>
  <c r="Z243" i="1" s="1"/>
  <c r="T243" i="1"/>
  <c r="I244" i="1"/>
  <c r="L244" i="1" s="1"/>
  <c r="J244" i="1"/>
  <c r="K244" i="1" s="1"/>
  <c r="T244" i="1"/>
  <c r="I245" i="1"/>
  <c r="L245" i="1" s="1"/>
  <c r="J245" i="1"/>
  <c r="K245" i="1" s="1"/>
  <c r="Z245" i="1" s="1"/>
  <c r="T245" i="1"/>
  <c r="I246" i="1"/>
  <c r="L246" i="1" s="1"/>
  <c r="J246" i="1"/>
  <c r="K246" i="1" s="1"/>
  <c r="T246" i="1"/>
  <c r="I247" i="1"/>
  <c r="L247" i="1" s="1"/>
  <c r="J247" i="1"/>
  <c r="K247" i="1"/>
  <c r="Z247" i="1" s="1"/>
  <c r="T247" i="1"/>
  <c r="I248" i="1"/>
  <c r="L248" i="1" s="1"/>
  <c r="J248" i="1"/>
  <c r="K248" i="1" s="1"/>
  <c r="T248" i="1"/>
  <c r="I249" i="1"/>
  <c r="L249" i="1" s="1"/>
  <c r="J249" i="1"/>
  <c r="K249" i="1" s="1"/>
  <c r="Z249" i="1" s="1"/>
  <c r="T249" i="1"/>
  <c r="I250" i="1"/>
  <c r="L250" i="1" s="1"/>
  <c r="J250" i="1"/>
  <c r="K250" i="1" s="1"/>
  <c r="T250" i="1"/>
  <c r="I251" i="1"/>
  <c r="L251" i="1" s="1"/>
  <c r="J251" i="1"/>
  <c r="K251" i="1"/>
  <c r="Z251" i="1" s="1"/>
  <c r="T251" i="1"/>
  <c r="I252" i="1"/>
  <c r="L252" i="1" s="1"/>
  <c r="J252" i="1"/>
  <c r="K252" i="1" s="1"/>
  <c r="T252" i="1"/>
  <c r="I253" i="1"/>
  <c r="L253" i="1" s="1"/>
  <c r="J253" i="1"/>
  <c r="K253" i="1" s="1"/>
  <c r="Z253" i="1" s="1"/>
  <c r="T253" i="1"/>
  <c r="I254" i="1"/>
  <c r="L254" i="1" s="1"/>
  <c r="J254" i="1"/>
  <c r="K254" i="1" s="1"/>
  <c r="T254" i="1"/>
  <c r="I255" i="1"/>
  <c r="L255" i="1" s="1"/>
  <c r="J255" i="1"/>
  <c r="K255" i="1" s="1"/>
  <c r="Z255" i="1" s="1"/>
  <c r="T255" i="1"/>
  <c r="I256" i="1"/>
  <c r="L256" i="1" s="1"/>
  <c r="J256" i="1"/>
  <c r="K256" i="1" s="1"/>
  <c r="T256" i="1"/>
  <c r="I257" i="1"/>
  <c r="L257" i="1" s="1"/>
  <c r="J257" i="1"/>
  <c r="K257" i="1"/>
  <c r="Z257" i="1" s="1"/>
  <c r="T257" i="1"/>
  <c r="I258" i="1"/>
  <c r="L258" i="1" s="1"/>
  <c r="J258" i="1"/>
  <c r="K258" i="1" s="1"/>
  <c r="T258" i="1"/>
  <c r="I259" i="1"/>
  <c r="L259" i="1" s="1"/>
  <c r="J259" i="1"/>
  <c r="K259" i="1" s="1"/>
  <c r="Z259" i="1" s="1"/>
  <c r="T259" i="1"/>
  <c r="I260" i="1"/>
  <c r="L260" i="1" s="1"/>
  <c r="J260" i="1"/>
  <c r="K260" i="1" s="1"/>
  <c r="T260" i="1"/>
  <c r="I261" i="1"/>
  <c r="L261" i="1" s="1"/>
  <c r="J261" i="1"/>
  <c r="K261" i="1"/>
  <c r="Z261" i="1" s="1"/>
  <c r="T261" i="1"/>
  <c r="I262" i="1"/>
  <c r="L262" i="1" s="1"/>
  <c r="J262" i="1"/>
  <c r="K262" i="1" s="1"/>
  <c r="T262" i="1"/>
  <c r="I263" i="1"/>
  <c r="L263" i="1" s="1"/>
  <c r="J263" i="1"/>
  <c r="K263" i="1" s="1"/>
  <c r="Z263" i="1" s="1"/>
  <c r="T263" i="1"/>
  <c r="I264" i="1"/>
  <c r="L264" i="1" s="1"/>
  <c r="J264" i="1"/>
  <c r="K264" i="1" s="1"/>
  <c r="T264" i="1"/>
  <c r="I265" i="1"/>
  <c r="L265" i="1" s="1"/>
  <c r="J265" i="1"/>
  <c r="K265" i="1" s="1"/>
  <c r="Z265" i="1" s="1"/>
  <c r="T265" i="1"/>
  <c r="I266" i="1"/>
  <c r="L266" i="1" s="1"/>
  <c r="J266" i="1"/>
  <c r="K266" i="1" s="1"/>
  <c r="T266" i="1"/>
  <c r="I267" i="1"/>
  <c r="L267" i="1" s="1"/>
  <c r="J267" i="1"/>
  <c r="K267" i="1"/>
  <c r="Z267" i="1" s="1"/>
  <c r="T267" i="1"/>
  <c r="I268" i="1"/>
  <c r="L268" i="1" s="1"/>
  <c r="J268" i="1"/>
  <c r="K268" i="1" s="1"/>
  <c r="T268" i="1"/>
  <c r="I269" i="1"/>
  <c r="L269" i="1" s="1"/>
  <c r="J269" i="1"/>
  <c r="K269" i="1" s="1"/>
  <c r="Z269" i="1" s="1"/>
  <c r="T269" i="1"/>
  <c r="I270" i="1"/>
  <c r="L270" i="1" s="1"/>
  <c r="J270" i="1"/>
  <c r="K270" i="1" s="1"/>
  <c r="T270" i="1"/>
  <c r="I271" i="1"/>
  <c r="L271" i="1" s="1"/>
  <c r="J271" i="1"/>
  <c r="K271" i="1" s="1"/>
  <c r="Z271" i="1" s="1"/>
  <c r="T271" i="1"/>
  <c r="I272" i="1"/>
  <c r="L272" i="1" s="1"/>
  <c r="J272" i="1"/>
  <c r="K272" i="1" s="1"/>
  <c r="T272" i="1"/>
  <c r="I273" i="1"/>
  <c r="L273" i="1" s="1"/>
  <c r="J273" i="1"/>
  <c r="K273" i="1" s="1"/>
  <c r="Z273" i="1" s="1"/>
  <c r="T273" i="1"/>
  <c r="I274" i="1"/>
  <c r="L274" i="1" s="1"/>
  <c r="J274" i="1"/>
  <c r="K274" i="1" s="1"/>
  <c r="T274" i="1"/>
  <c r="I275" i="1"/>
  <c r="L275" i="1" s="1"/>
  <c r="J275" i="1"/>
  <c r="K275" i="1" s="1"/>
  <c r="Z275" i="1" s="1"/>
  <c r="T275" i="1"/>
  <c r="I276" i="1"/>
  <c r="L276" i="1" s="1"/>
  <c r="J276" i="1"/>
  <c r="K276" i="1" s="1"/>
  <c r="T276" i="1"/>
  <c r="I277" i="1"/>
  <c r="L277" i="1" s="1"/>
  <c r="J277" i="1"/>
  <c r="K277" i="1" s="1"/>
  <c r="Z277" i="1" s="1"/>
  <c r="T277" i="1"/>
  <c r="I278" i="1"/>
  <c r="L278" i="1" s="1"/>
  <c r="J278" i="1"/>
  <c r="K278" i="1" s="1"/>
  <c r="Z278" i="1" s="1"/>
  <c r="T278" i="1"/>
  <c r="I279" i="1"/>
  <c r="L279" i="1" s="1"/>
  <c r="J279" i="1"/>
  <c r="K279" i="1" s="1"/>
  <c r="Z279" i="1" s="1"/>
  <c r="T279" i="1"/>
  <c r="I280" i="1"/>
  <c r="L280" i="1" s="1"/>
  <c r="J280" i="1"/>
  <c r="K280" i="1" s="1"/>
  <c r="T280" i="1"/>
  <c r="I281" i="1"/>
  <c r="L281" i="1" s="1"/>
  <c r="J281" i="1"/>
  <c r="K281" i="1" s="1"/>
  <c r="Z281" i="1" s="1"/>
  <c r="T281" i="1"/>
  <c r="I282" i="1"/>
  <c r="L282" i="1" s="1"/>
  <c r="J282" i="1"/>
  <c r="K282" i="1" s="1"/>
  <c r="R282" i="1"/>
  <c r="T282" i="1"/>
  <c r="I283" i="1"/>
  <c r="L283" i="1" s="1"/>
  <c r="J283" i="1"/>
  <c r="K283" i="1"/>
  <c r="Z283" i="1" s="1"/>
  <c r="T283" i="1"/>
  <c r="I284" i="1"/>
  <c r="J284" i="1"/>
  <c r="K284" i="1" s="1"/>
  <c r="L284" i="1"/>
  <c r="T284" i="1"/>
  <c r="I285" i="1"/>
  <c r="L285" i="1" s="1"/>
  <c r="J285" i="1"/>
  <c r="K285" i="1" s="1"/>
  <c r="Z285" i="1" s="1"/>
  <c r="T285" i="1"/>
  <c r="I286" i="1"/>
  <c r="L286" i="1" s="1"/>
  <c r="W286" i="1" s="1"/>
  <c r="Y286" i="1" s="1"/>
  <c r="J286" i="1"/>
  <c r="K286" i="1" s="1"/>
  <c r="N286" i="1"/>
  <c r="R286" i="1"/>
  <c r="T286" i="1"/>
  <c r="I287" i="1"/>
  <c r="L287" i="1" s="1"/>
  <c r="J287" i="1"/>
  <c r="K287" i="1"/>
  <c r="Z287" i="1" s="1"/>
  <c r="T287" i="1"/>
  <c r="I288" i="1"/>
  <c r="J288" i="1"/>
  <c r="K288" i="1" s="1"/>
  <c r="Z288" i="1" s="1"/>
  <c r="L288" i="1"/>
  <c r="T288" i="1"/>
  <c r="I289" i="1"/>
  <c r="L289" i="1" s="1"/>
  <c r="J289" i="1"/>
  <c r="K289" i="1" s="1"/>
  <c r="T289" i="1"/>
  <c r="I290" i="1"/>
  <c r="L290" i="1" s="1"/>
  <c r="W290" i="1" s="1"/>
  <c r="Y290" i="1" s="1"/>
  <c r="J290" i="1"/>
  <c r="K290" i="1" s="1"/>
  <c r="T290" i="1"/>
  <c r="I291" i="1"/>
  <c r="L291" i="1" s="1"/>
  <c r="J291" i="1"/>
  <c r="K291" i="1" s="1"/>
  <c r="T291" i="1"/>
  <c r="I292" i="1"/>
  <c r="L292" i="1" s="1"/>
  <c r="W292" i="1" s="1"/>
  <c r="Y292" i="1" s="1"/>
  <c r="J292" i="1"/>
  <c r="K292" i="1" s="1"/>
  <c r="Z292" i="1" s="1"/>
  <c r="T292" i="1"/>
  <c r="I293" i="1"/>
  <c r="L293" i="1" s="1"/>
  <c r="J293" i="1"/>
  <c r="K293" i="1" s="1"/>
  <c r="T293" i="1"/>
  <c r="I294" i="1"/>
  <c r="L294" i="1" s="1"/>
  <c r="W294" i="1" s="1"/>
  <c r="Y294" i="1" s="1"/>
  <c r="J294" i="1"/>
  <c r="K294" i="1" s="1"/>
  <c r="T294" i="1"/>
  <c r="I295" i="1"/>
  <c r="L295" i="1" s="1"/>
  <c r="W295" i="1" s="1"/>
  <c r="Y295" i="1" s="1"/>
  <c r="J295" i="1"/>
  <c r="K295" i="1" s="1"/>
  <c r="T295" i="1"/>
  <c r="I296" i="1"/>
  <c r="L296" i="1" s="1"/>
  <c r="W296" i="1" s="1"/>
  <c r="Y296" i="1" s="1"/>
  <c r="J296" i="1"/>
  <c r="K296" i="1" s="1"/>
  <c r="Z296" i="1" s="1"/>
  <c r="T296" i="1"/>
  <c r="I297" i="1"/>
  <c r="L297" i="1" s="1"/>
  <c r="J297" i="1"/>
  <c r="K297" i="1" s="1"/>
  <c r="T297" i="1"/>
  <c r="I298" i="1"/>
  <c r="L298" i="1" s="1"/>
  <c r="W298" i="1" s="1"/>
  <c r="Y298" i="1" s="1"/>
  <c r="J298" i="1"/>
  <c r="K298" i="1" s="1"/>
  <c r="T298" i="1"/>
  <c r="I299" i="1"/>
  <c r="L299" i="1" s="1"/>
  <c r="W299" i="1" s="1"/>
  <c r="Y299" i="1" s="1"/>
  <c r="J299" i="1"/>
  <c r="K299" i="1" s="1"/>
  <c r="T299" i="1"/>
  <c r="I300" i="1"/>
  <c r="L300" i="1" s="1"/>
  <c r="W300" i="1" s="1"/>
  <c r="Y300" i="1" s="1"/>
  <c r="J300" i="1"/>
  <c r="K300" i="1" s="1"/>
  <c r="Z300" i="1" s="1"/>
  <c r="T300" i="1"/>
  <c r="I301" i="1"/>
  <c r="L301" i="1" s="1"/>
  <c r="W301" i="1" s="1"/>
  <c r="Y301" i="1" s="1"/>
  <c r="J301" i="1"/>
  <c r="K301" i="1" s="1"/>
  <c r="T301" i="1"/>
  <c r="S156" i="1" l="1"/>
  <c r="Z156" i="1"/>
  <c r="S182" i="1"/>
  <c r="Z182" i="1"/>
  <c r="S230" i="1"/>
  <c r="Z230" i="1"/>
  <c r="S176" i="1"/>
  <c r="Z176" i="1"/>
  <c r="S166" i="1"/>
  <c r="Z166" i="1"/>
  <c r="S162" i="1"/>
  <c r="Z162" i="1"/>
  <c r="S256" i="1"/>
  <c r="Z256" i="1"/>
  <c r="S210" i="1"/>
  <c r="Z210" i="1"/>
  <c r="S169" i="1"/>
  <c r="Z169" i="1"/>
  <c r="S164" i="1"/>
  <c r="Z164" i="1"/>
  <c r="S158" i="1"/>
  <c r="Z158" i="1"/>
  <c r="S151" i="1"/>
  <c r="Z151" i="1"/>
  <c r="S301" i="1"/>
  <c r="Z301" i="1"/>
  <c r="S270" i="1"/>
  <c r="Z270" i="1"/>
  <c r="S250" i="1"/>
  <c r="Z250" i="1"/>
  <c r="S242" i="1"/>
  <c r="Z242" i="1"/>
  <c r="S212" i="1"/>
  <c r="Z212" i="1"/>
  <c r="S184" i="1"/>
  <c r="Z184" i="1"/>
  <c r="S177" i="1"/>
  <c r="Z177" i="1"/>
  <c r="S289" i="1"/>
  <c r="Z289" i="1"/>
  <c r="S284" i="1"/>
  <c r="Z284" i="1"/>
  <c r="S282" i="1"/>
  <c r="Z282" i="1"/>
  <c r="S274" i="1"/>
  <c r="Z274" i="1"/>
  <c r="S264" i="1"/>
  <c r="Z264" i="1"/>
  <c r="S258" i="1"/>
  <c r="Z258" i="1"/>
  <c r="S252" i="1"/>
  <c r="Z252" i="1"/>
  <c r="S244" i="1"/>
  <c r="Z244" i="1"/>
  <c r="S232" i="1"/>
  <c r="Z232" i="1"/>
  <c r="S225" i="1"/>
  <c r="Z225" i="1"/>
  <c r="S220" i="1"/>
  <c r="Z220" i="1"/>
  <c r="S216" i="1"/>
  <c r="Z216" i="1"/>
  <c r="S211" i="1"/>
  <c r="Z211" i="1"/>
  <c r="S194" i="1"/>
  <c r="Z194" i="1"/>
  <c r="S186" i="1"/>
  <c r="Z186" i="1"/>
  <c r="S185" i="1"/>
  <c r="Z185" i="1"/>
  <c r="S179" i="1"/>
  <c r="Z179" i="1"/>
  <c r="S170" i="1"/>
  <c r="Z170" i="1"/>
  <c r="S165" i="1"/>
  <c r="Z165" i="1"/>
  <c r="S159" i="1"/>
  <c r="Z159" i="1"/>
  <c r="S152" i="1"/>
  <c r="Z152" i="1"/>
  <c r="S219" i="1"/>
  <c r="Z219" i="1"/>
  <c r="S214" i="1"/>
  <c r="Z214" i="1"/>
  <c r="S209" i="1"/>
  <c r="Z209" i="1"/>
  <c r="S207" i="1"/>
  <c r="Z207" i="1"/>
  <c r="S192" i="1"/>
  <c r="Z192" i="1"/>
  <c r="S157" i="1"/>
  <c r="Z157" i="1"/>
  <c r="S297" i="1"/>
  <c r="Z297" i="1"/>
  <c r="S290" i="1"/>
  <c r="Z290" i="1"/>
  <c r="S286" i="1"/>
  <c r="Z286" i="1"/>
  <c r="S266" i="1"/>
  <c r="Z266" i="1"/>
  <c r="S260" i="1"/>
  <c r="Z260" i="1"/>
  <c r="S254" i="1"/>
  <c r="Z254" i="1"/>
  <c r="S238" i="1"/>
  <c r="Z238" i="1"/>
  <c r="S237" i="1"/>
  <c r="Z237" i="1"/>
  <c r="S217" i="1"/>
  <c r="Z217" i="1"/>
  <c r="S205" i="1"/>
  <c r="Z205" i="1"/>
  <c r="S200" i="1"/>
  <c r="Z200" i="1"/>
  <c r="S187" i="1"/>
  <c r="Z187" i="1"/>
  <c r="S174" i="1"/>
  <c r="Z174" i="1"/>
  <c r="S172" i="1"/>
  <c r="Z172" i="1"/>
  <c r="S171" i="1"/>
  <c r="Z171" i="1"/>
  <c r="S167" i="1"/>
  <c r="Z167" i="1"/>
  <c r="S154" i="1"/>
  <c r="Z154" i="1"/>
  <c r="S153" i="1"/>
  <c r="Z153" i="1"/>
  <c r="S272" i="1"/>
  <c r="Z272" i="1"/>
  <c r="S226" i="1"/>
  <c r="Z226" i="1"/>
  <c r="S183" i="1"/>
  <c r="Z183" i="1"/>
  <c r="S178" i="1"/>
  <c r="Z178" i="1"/>
  <c r="S163" i="1"/>
  <c r="Z163" i="1"/>
  <c r="S293" i="1"/>
  <c r="Z293" i="1"/>
  <c r="S298" i="1"/>
  <c r="Z298" i="1"/>
  <c r="S294" i="1"/>
  <c r="Z294" i="1"/>
  <c r="S246" i="1"/>
  <c r="Z246" i="1"/>
  <c r="S233" i="1"/>
  <c r="Z233" i="1"/>
  <c r="S228" i="1"/>
  <c r="Z228" i="1"/>
  <c r="S180" i="1"/>
  <c r="Z180" i="1"/>
  <c r="S160" i="1"/>
  <c r="Z160" i="1"/>
  <c r="S299" i="1"/>
  <c r="Z299" i="1"/>
  <c r="S295" i="1"/>
  <c r="Z295" i="1"/>
  <c r="S291" i="1"/>
  <c r="Z291" i="1"/>
  <c r="S280" i="1"/>
  <c r="Z280" i="1"/>
  <c r="S276" i="1"/>
  <c r="Z276" i="1"/>
  <c r="R272" i="1"/>
  <c r="R270" i="1"/>
  <c r="S268" i="1"/>
  <c r="Z268" i="1"/>
  <c r="S262" i="1"/>
  <c r="Z262" i="1"/>
  <c r="S248" i="1"/>
  <c r="Z248" i="1"/>
  <c r="S240" i="1"/>
  <c r="Z240" i="1"/>
  <c r="S235" i="1"/>
  <c r="Z235" i="1"/>
  <c r="S222" i="1"/>
  <c r="Z222" i="1"/>
  <c r="S218" i="1"/>
  <c r="Z218" i="1"/>
  <c r="S202" i="1"/>
  <c r="Z202" i="1"/>
  <c r="S199" i="1"/>
  <c r="Z199" i="1"/>
  <c r="S197" i="1"/>
  <c r="Z197" i="1"/>
  <c r="S181" i="1"/>
  <c r="Z181" i="1"/>
  <c r="S175" i="1"/>
  <c r="Z175" i="1"/>
  <c r="S173" i="1"/>
  <c r="Z173" i="1"/>
  <c r="S168" i="1"/>
  <c r="Z168" i="1"/>
  <c r="S161" i="1"/>
  <c r="Z161" i="1"/>
  <c r="S155" i="1"/>
  <c r="Z155" i="1"/>
  <c r="N284" i="1"/>
  <c r="W284" i="1"/>
  <c r="Y284" i="1" s="1"/>
  <c r="N276" i="1"/>
  <c r="W276" i="1"/>
  <c r="Y276" i="1" s="1"/>
  <c r="N262" i="1"/>
  <c r="W262" i="1"/>
  <c r="Y262" i="1" s="1"/>
  <c r="N222" i="1"/>
  <c r="W222" i="1"/>
  <c r="Y222" i="1" s="1"/>
  <c r="N200" i="1"/>
  <c r="W200" i="1"/>
  <c r="Y200" i="1" s="1"/>
  <c r="N181" i="1"/>
  <c r="W181" i="1"/>
  <c r="Y181" i="1" s="1"/>
  <c r="N155" i="1"/>
  <c r="W155" i="1"/>
  <c r="Y155" i="1" s="1"/>
  <c r="U293" i="1"/>
  <c r="W293" i="1"/>
  <c r="Y293" i="1" s="1"/>
  <c r="N287" i="1"/>
  <c r="W287" i="1"/>
  <c r="Y287" i="1" s="1"/>
  <c r="N283" i="1"/>
  <c r="W283" i="1"/>
  <c r="Y283" i="1" s="1"/>
  <c r="N278" i="1"/>
  <c r="W278" i="1"/>
  <c r="Y278" i="1" s="1"/>
  <c r="N264" i="1"/>
  <c r="W264" i="1"/>
  <c r="Y264" i="1" s="1"/>
  <c r="N257" i="1"/>
  <c r="W257" i="1"/>
  <c r="Y257" i="1" s="1"/>
  <c r="N251" i="1"/>
  <c r="W251" i="1"/>
  <c r="Y251" i="1" s="1"/>
  <c r="N243" i="1"/>
  <c r="W243" i="1"/>
  <c r="Y243" i="1" s="1"/>
  <c r="N239" i="1"/>
  <c r="W239" i="1"/>
  <c r="Y239" i="1" s="1"/>
  <c r="N226" i="1"/>
  <c r="W226" i="1"/>
  <c r="Y226" i="1" s="1"/>
  <c r="O208" i="1"/>
  <c r="W208" i="1"/>
  <c r="Y208" i="1" s="1"/>
  <c r="N192" i="1"/>
  <c r="W192" i="1"/>
  <c r="Y192" i="1" s="1"/>
  <c r="N179" i="1"/>
  <c r="W179" i="1"/>
  <c r="Y179" i="1" s="1"/>
  <c r="N173" i="1"/>
  <c r="W173" i="1"/>
  <c r="Y173" i="1" s="1"/>
  <c r="N165" i="1"/>
  <c r="W165" i="1"/>
  <c r="Y165" i="1" s="1"/>
  <c r="N152" i="1"/>
  <c r="W152" i="1"/>
  <c r="Y152" i="1" s="1"/>
  <c r="N280" i="1"/>
  <c r="W280" i="1"/>
  <c r="Y280" i="1" s="1"/>
  <c r="N267" i="1"/>
  <c r="W267" i="1"/>
  <c r="Y267" i="1" s="1"/>
  <c r="N255" i="1"/>
  <c r="W255" i="1"/>
  <c r="Y255" i="1" s="1"/>
  <c r="N240" i="1"/>
  <c r="W240" i="1"/>
  <c r="Y240" i="1" s="1"/>
  <c r="N202" i="1"/>
  <c r="W202" i="1"/>
  <c r="Y202" i="1" s="1"/>
  <c r="N198" i="1"/>
  <c r="W198" i="1"/>
  <c r="Y198" i="1" s="1"/>
  <c r="N175" i="1"/>
  <c r="W175" i="1"/>
  <c r="Y175" i="1" s="1"/>
  <c r="U297" i="1"/>
  <c r="W297" i="1"/>
  <c r="Y297" i="1" s="1"/>
  <c r="O289" i="1"/>
  <c r="W289" i="1"/>
  <c r="Y289" i="1" s="1"/>
  <c r="N285" i="1"/>
  <c r="W285" i="1"/>
  <c r="Y285" i="1" s="1"/>
  <c r="N282" i="1"/>
  <c r="W282" i="1"/>
  <c r="Y282" i="1" s="1"/>
  <c r="N274" i="1"/>
  <c r="W274" i="1"/>
  <c r="Y274" i="1" s="1"/>
  <c r="N258" i="1"/>
  <c r="W258" i="1"/>
  <c r="Y258" i="1" s="1"/>
  <c r="N252" i="1"/>
  <c r="W252" i="1"/>
  <c r="Y252" i="1" s="1"/>
  <c r="N244" i="1"/>
  <c r="W244" i="1"/>
  <c r="Y244" i="1" s="1"/>
  <c r="U220" i="1"/>
  <c r="W220" i="1"/>
  <c r="Y220" i="1" s="1"/>
  <c r="N210" i="1"/>
  <c r="W210" i="1"/>
  <c r="Y210" i="1" s="1"/>
  <c r="O209" i="1"/>
  <c r="W209" i="1"/>
  <c r="Y209" i="1" s="1"/>
  <c r="N194" i="1"/>
  <c r="W194" i="1"/>
  <c r="Y194" i="1" s="1"/>
  <c r="N190" i="1"/>
  <c r="W190" i="1"/>
  <c r="Y190" i="1" s="1"/>
  <c r="N186" i="1"/>
  <c r="W186" i="1"/>
  <c r="Y186" i="1" s="1"/>
  <c r="N159" i="1"/>
  <c r="W159" i="1"/>
  <c r="Y159" i="1" s="1"/>
  <c r="N279" i="1"/>
  <c r="W279" i="1"/>
  <c r="Y279" i="1" s="1"/>
  <c r="N275" i="1"/>
  <c r="W275" i="1"/>
  <c r="Y275" i="1" s="1"/>
  <c r="N266" i="1"/>
  <c r="W266" i="1"/>
  <c r="Y266" i="1" s="1"/>
  <c r="N265" i="1"/>
  <c r="W265" i="1"/>
  <c r="Y265" i="1" s="1"/>
  <c r="N260" i="1"/>
  <c r="W260" i="1"/>
  <c r="Y260" i="1" s="1"/>
  <c r="N259" i="1"/>
  <c r="W259" i="1"/>
  <c r="Y259" i="1" s="1"/>
  <c r="N254" i="1"/>
  <c r="W254" i="1"/>
  <c r="Y254" i="1" s="1"/>
  <c r="N253" i="1"/>
  <c r="W253" i="1"/>
  <c r="Y253" i="1" s="1"/>
  <c r="N246" i="1"/>
  <c r="W246" i="1"/>
  <c r="Y246" i="1" s="1"/>
  <c r="N245" i="1"/>
  <c r="W245" i="1"/>
  <c r="Y245" i="1" s="1"/>
  <c r="N233" i="1"/>
  <c r="W233" i="1"/>
  <c r="Y233" i="1" s="1"/>
  <c r="N217" i="1"/>
  <c r="W217" i="1"/>
  <c r="Y217" i="1" s="1"/>
  <c r="N180" i="1"/>
  <c r="W180" i="1"/>
  <c r="Y180" i="1" s="1"/>
  <c r="N171" i="1"/>
  <c r="W171" i="1"/>
  <c r="Y171" i="1" s="1"/>
  <c r="N167" i="1"/>
  <c r="W167" i="1"/>
  <c r="Y167" i="1" s="1"/>
  <c r="U166" i="1"/>
  <c r="W166" i="1"/>
  <c r="Y166" i="1" s="1"/>
  <c r="N163" i="1"/>
  <c r="W163" i="1"/>
  <c r="Y163" i="1" s="1"/>
  <c r="N160" i="1"/>
  <c r="W160" i="1"/>
  <c r="Y160" i="1" s="1"/>
  <c r="N153" i="1"/>
  <c r="W153" i="1"/>
  <c r="Y153" i="1" s="1"/>
  <c r="N288" i="1"/>
  <c r="W288" i="1"/>
  <c r="Y288" i="1" s="1"/>
  <c r="N268" i="1"/>
  <c r="W268" i="1"/>
  <c r="Y268" i="1" s="1"/>
  <c r="N248" i="1"/>
  <c r="W248" i="1"/>
  <c r="Y248" i="1" s="1"/>
  <c r="O238" i="1"/>
  <c r="W238" i="1"/>
  <c r="Y238" i="1" s="1"/>
  <c r="O188" i="1"/>
  <c r="W188" i="1"/>
  <c r="Y188" i="1" s="1"/>
  <c r="U174" i="1"/>
  <c r="W174" i="1"/>
  <c r="Y174" i="1" s="1"/>
  <c r="N161" i="1"/>
  <c r="W161" i="1"/>
  <c r="Y161" i="1" s="1"/>
  <c r="O291" i="1"/>
  <c r="W291" i="1"/>
  <c r="Y291" i="1" s="1"/>
  <c r="N261" i="1"/>
  <c r="W261" i="1"/>
  <c r="Y261" i="1" s="1"/>
  <c r="N247" i="1"/>
  <c r="W247" i="1"/>
  <c r="Y247" i="1" s="1"/>
  <c r="N206" i="1"/>
  <c r="W206" i="1"/>
  <c r="Y206" i="1" s="1"/>
  <c r="N172" i="1"/>
  <c r="W172" i="1"/>
  <c r="Y172" i="1" s="1"/>
  <c r="N281" i="1"/>
  <c r="W281" i="1"/>
  <c r="Y281" i="1" s="1"/>
  <c r="N277" i="1"/>
  <c r="W277" i="1"/>
  <c r="Y277" i="1" s="1"/>
  <c r="N273" i="1"/>
  <c r="W273" i="1"/>
  <c r="Y273" i="1" s="1"/>
  <c r="N272" i="1"/>
  <c r="W272" i="1"/>
  <c r="Y272" i="1" s="1"/>
  <c r="N271" i="1"/>
  <c r="W271" i="1"/>
  <c r="Y271" i="1" s="1"/>
  <c r="N270" i="1"/>
  <c r="W270" i="1"/>
  <c r="Y270" i="1" s="1"/>
  <c r="N269" i="1"/>
  <c r="W269" i="1"/>
  <c r="Y269" i="1" s="1"/>
  <c r="N263" i="1"/>
  <c r="W263" i="1"/>
  <c r="Y263" i="1" s="1"/>
  <c r="N256" i="1"/>
  <c r="W256" i="1"/>
  <c r="Y256" i="1" s="1"/>
  <c r="N250" i="1"/>
  <c r="W250" i="1"/>
  <c r="Y250" i="1" s="1"/>
  <c r="N249" i="1"/>
  <c r="W249" i="1"/>
  <c r="Y249" i="1" s="1"/>
  <c r="N242" i="1"/>
  <c r="W242" i="1"/>
  <c r="Y242" i="1" s="1"/>
  <c r="N241" i="1"/>
  <c r="W241" i="1"/>
  <c r="Y241" i="1" s="1"/>
  <c r="U231" i="1"/>
  <c r="W231" i="1"/>
  <c r="Y231" i="1" s="1"/>
  <c r="N230" i="1"/>
  <c r="W230" i="1"/>
  <c r="Y230" i="1" s="1"/>
  <c r="N214" i="1"/>
  <c r="W214" i="1"/>
  <c r="Y214" i="1" s="1"/>
  <c r="N183" i="1"/>
  <c r="W183" i="1"/>
  <c r="Y183" i="1" s="1"/>
  <c r="U182" i="1"/>
  <c r="W182" i="1"/>
  <c r="Y182" i="1" s="1"/>
  <c r="N177" i="1"/>
  <c r="W177" i="1"/>
  <c r="Y177" i="1" s="1"/>
  <c r="N176" i="1"/>
  <c r="W176" i="1"/>
  <c r="Y176" i="1" s="1"/>
  <c r="N169" i="1"/>
  <c r="W169" i="1"/>
  <c r="Y169" i="1" s="1"/>
  <c r="N164" i="1"/>
  <c r="W164" i="1"/>
  <c r="Y164" i="1" s="1"/>
  <c r="N157" i="1"/>
  <c r="W157" i="1"/>
  <c r="Y157" i="1" s="1"/>
  <c r="N151" i="1"/>
  <c r="W151" i="1"/>
  <c r="Y151" i="1" s="1"/>
  <c r="R204" i="1"/>
  <c r="S204" i="1"/>
  <c r="R279" i="1"/>
  <c r="S279" i="1"/>
  <c r="R275" i="1"/>
  <c r="S275" i="1"/>
  <c r="R221" i="1"/>
  <c r="S221" i="1"/>
  <c r="R255" i="1"/>
  <c r="S255" i="1"/>
  <c r="R206" i="1"/>
  <c r="S206" i="1"/>
  <c r="R188" i="1"/>
  <c r="S188" i="1"/>
  <c r="R277" i="1"/>
  <c r="S277" i="1"/>
  <c r="R263" i="1"/>
  <c r="S263" i="1"/>
  <c r="R281" i="1"/>
  <c r="S281" i="1"/>
  <c r="R278" i="1"/>
  <c r="S278" i="1"/>
  <c r="R189" i="1"/>
  <c r="S189" i="1"/>
  <c r="R267" i="1"/>
  <c r="S267" i="1"/>
  <c r="R259" i="1"/>
  <c r="S259" i="1"/>
  <c r="R239" i="1"/>
  <c r="S239" i="1"/>
  <c r="R236" i="1"/>
  <c r="S236" i="1"/>
  <c r="U215" i="1"/>
  <c r="R193" i="1"/>
  <c r="S193" i="1"/>
  <c r="R273" i="1"/>
  <c r="S273" i="1"/>
  <c r="R271" i="1"/>
  <c r="S271" i="1"/>
  <c r="R269" i="1"/>
  <c r="S269" i="1"/>
  <c r="R261" i="1"/>
  <c r="S261" i="1"/>
  <c r="R251" i="1"/>
  <c r="S251" i="1"/>
  <c r="U245" i="1"/>
  <c r="R229" i="1"/>
  <c r="S229" i="1"/>
  <c r="R201" i="1"/>
  <c r="S201" i="1"/>
  <c r="R198" i="1"/>
  <c r="S198" i="1"/>
  <c r="R196" i="1"/>
  <c r="S196" i="1"/>
  <c r="R195" i="1"/>
  <c r="S195" i="1"/>
  <c r="R257" i="1"/>
  <c r="S257" i="1"/>
  <c r="R241" i="1"/>
  <c r="S241" i="1"/>
  <c r="R227" i="1"/>
  <c r="S227" i="1"/>
  <c r="R224" i="1"/>
  <c r="S224" i="1"/>
  <c r="R190" i="1"/>
  <c r="S190" i="1"/>
  <c r="M227" i="1"/>
  <c r="R213" i="1"/>
  <c r="S213" i="1"/>
  <c r="R300" i="1"/>
  <c r="S300" i="1"/>
  <c r="R253" i="1"/>
  <c r="S253" i="1"/>
  <c r="U243" i="1"/>
  <c r="U235" i="1"/>
  <c r="R215" i="1"/>
  <c r="S215" i="1"/>
  <c r="R208" i="1"/>
  <c r="S208" i="1"/>
  <c r="R207" i="1"/>
  <c r="R296" i="1"/>
  <c r="S296" i="1"/>
  <c r="R292" i="1"/>
  <c r="S292" i="1"/>
  <c r="R276" i="1"/>
  <c r="O241" i="1"/>
  <c r="P241" i="1" s="1"/>
  <c r="O239" i="1"/>
  <c r="P239" i="1" s="1"/>
  <c r="R231" i="1"/>
  <c r="S231" i="1"/>
  <c r="R226" i="1"/>
  <c r="R219" i="1"/>
  <c r="R205" i="1"/>
  <c r="R203" i="1"/>
  <c r="S203" i="1"/>
  <c r="U154" i="1"/>
  <c r="R287" i="1"/>
  <c r="S287" i="1"/>
  <c r="R283" i="1"/>
  <c r="S283" i="1"/>
  <c r="R265" i="1"/>
  <c r="S265" i="1"/>
  <c r="R243" i="1"/>
  <c r="S243" i="1"/>
  <c r="R223" i="1"/>
  <c r="S223" i="1"/>
  <c r="U251" i="1"/>
  <c r="R247" i="1"/>
  <c r="S247" i="1"/>
  <c r="R245" i="1"/>
  <c r="S245" i="1"/>
  <c r="R234" i="1"/>
  <c r="S234" i="1"/>
  <c r="R288" i="1"/>
  <c r="S288" i="1"/>
  <c r="R285" i="1"/>
  <c r="S285" i="1"/>
  <c r="R249" i="1"/>
  <c r="S249" i="1"/>
  <c r="R191" i="1"/>
  <c r="S191" i="1"/>
  <c r="U160" i="1"/>
  <c r="O176" i="1"/>
  <c r="O249" i="1"/>
  <c r="P249" i="1" s="1"/>
  <c r="O172" i="1"/>
  <c r="U253" i="1"/>
  <c r="U198" i="1"/>
  <c r="O198" i="1"/>
  <c r="N209" i="1"/>
  <c r="M198" i="1"/>
  <c r="M266" i="1"/>
  <c r="U249" i="1"/>
  <c r="U241" i="1"/>
  <c r="O194" i="1"/>
  <c r="U176" i="1"/>
  <c r="M294" i="1"/>
  <c r="M289" i="1"/>
  <c r="M215" i="1"/>
  <c r="O206" i="1"/>
  <c r="O267" i="1"/>
  <c r="P267" i="1" s="1"/>
  <c r="O261" i="1"/>
  <c r="P261" i="1" s="1"/>
  <c r="O257" i="1"/>
  <c r="P257" i="1" s="1"/>
  <c r="O255" i="1"/>
  <c r="P255" i="1" s="1"/>
  <c r="O230" i="1"/>
  <c r="P230" i="1" s="1"/>
  <c r="U162" i="1"/>
  <c r="O269" i="1"/>
  <c r="P269" i="1" s="1"/>
  <c r="O265" i="1"/>
  <c r="P265" i="1" s="1"/>
  <c r="O259" i="1"/>
  <c r="P259" i="1" s="1"/>
  <c r="O247" i="1"/>
  <c r="P247" i="1" s="1"/>
  <c r="M206" i="1"/>
  <c r="O245" i="1"/>
  <c r="P245" i="1" s="1"/>
  <c r="O233" i="1"/>
  <c r="O217" i="1"/>
  <c r="O202" i="1"/>
  <c r="O160" i="1"/>
  <c r="O263" i="1"/>
  <c r="P263" i="1" s="1"/>
  <c r="U214" i="1"/>
  <c r="U206" i="1"/>
  <c r="O190" i="1"/>
  <c r="O253" i="1"/>
  <c r="P253" i="1" s="1"/>
  <c r="M218" i="1"/>
  <c r="O192" i="1"/>
  <c r="U190" i="1"/>
  <c r="O186" i="1"/>
  <c r="U287" i="1"/>
  <c r="O251" i="1"/>
  <c r="P251" i="1" s="1"/>
  <c r="U247" i="1"/>
  <c r="O243" i="1"/>
  <c r="P243" i="1" s="1"/>
  <c r="U222" i="1"/>
  <c r="O200" i="1"/>
  <c r="U178" i="1"/>
  <c r="N67" i="3"/>
  <c r="K91" i="3"/>
  <c r="O91" i="3"/>
  <c r="L115" i="3"/>
  <c r="V67" i="3"/>
  <c r="S91" i="3"/>
  <c r="W91" i="3"/>
  <c r="T115" i="3"/>
  <c r="AC19" i="3"/>
  <c r="Z20" i="3" s="1"/>
  <c r="AC43" i="3"/>
  <c r="AD67" i="3"/>
  <c r="AA91" i="3"/>
  <c r="AE91" i="3"/>
  <c r="AB115" i="3"/>
  <c r="AK19" i="3"/>
  <c r="AH20" i="3" s="1"/>
  <c r="AK43" i="3"/>
  <c r="AL67" i="3"/>
  <c r="AI91" i="3"/>
  <c r="AM91" i="3"/>
  <c r="AJ115" i="3"/>
  <c r="AS19" i="3"/>
  <c r="AP20" i="3" s="1"/>
  <c r="AS43" i="3"/>
  <c r="AT67" i="3"/>
  <c r="AQ91" i="3"/>
  <c r="AU91" i="3"/>
  <c r="AR115" i="3"/>
  <c r="BA19" i="3"/>
  <c r="AX20" i="3" s="1"/>
  <c r="BA43" i="3"/>
  <c r="BB67" i="3"/>
  <c r="AY91" i="3"/>
  <c r="BC91" i="3"/>
  <c r="AZ115" i="3"/>
  <c r="BI19" i="3"/>
  <c r="BF20" i="3" s="1"/>
  <c r="BI43" i="3"/>
  <c r="BJ67" i="3"/>
  <c r="BG91" i="3"/>
  <c r="BK91" i="3"/>
  <c r="BH115" i="3"/>
  <c r="F67" i="2"/>
  <c r="C91" i="2"/>
  <c r="G91" i="2"/>
  <c r="D115" i="2"/>
  <c r="N67" i="2"/>
  <c r="K91" i="2"/>
  <c r="O91" i="2"/>
  <c r="L115" i="2"/>
  <c r="V19" i="2"/>
  <c r="V43" i="2"/>
  <c r="V67" i="2"/>
  <c r="S91" i="2"/>
  <c r="W91" i="2"/>
  <c r="T115" i="2"/>
  <c r="AD67" i="2"/>
  <c r="AA91" i="2"/>
  <c r="AE91" i="2"/>
  <c r="AB115" i="2"/>
  <c r="AK67" i="2"/>
  <c r="AL91" i="2"/>
  <c r="AI115" i="2"/>
  <c r="AM115" i="2"/>
  <c r="AS67" i="2"/>
  <c r="AT91" i="2"/>
  <c r="AQ115" i="2"/>
  <c r="AU115" i="2"/>
  <c r="BA67" i="2"/>
  <c r="BB91" i="2"/>
  <c r="AY115" i="2"/>
  <c r="BC115" i="2"/>
  <c r="BI67" i="2"/>
  <c r="BJ91" i="2"/>
  <c r="BG115" i="2"/>
  <c r="BK115" i="2"/>
  <c r="N19" i="3"/>
  <c r="N43" i="3"/>
  <c r="K67" i="3"/>
  <c r="O67" i="3"/>
  <c r="L91" i="3"/>
  <c r="M115" i="3"/>
  <c r="V19" i="3"/>
  <c r="V43" i="3"/>
  <c r="S67" i="3"/>
  <c r="W67" i="3"/>
  <c r="T91" i="3"/>
  <c r="U115" i="3"/>
  <c r="AD19" i="3"/>
  <c r="AD43" i="3"/>
  <c r="AA67" i="3"/>
  <c r="AE67" i="3"/>
  <c r="AB91" i="3"/>
  <c r="AC115" i="3"/>
  <c r="O19" i="3"/>
  <c r="O43" i="3"/>
  <c r="L67" i="3"/>
  <c r="M91" i="3"/>
  <c r="N115" i="3"/>
  <c r="W19" i="3"/>
  <c r="W43" i="3"/>
  <c r="T67" i="3"/>
  <c r="U91" i="3"/>
  <c r="V115" i="3"/>
  <c r="AA19" i="3"/>
  <c r="Z21" i="3" s="1"/>
  <c r="AE19" i="3"/>
  <c r="M67" i="3"/>
  <c r="N91" i="3"/>
  <c r="K115" i="3"/>
  <c r="O115" i="3"/>
  <c r="U67" i="3"/>
  <c r="U67" i="2"/>
  <c r="V91" i="2"/>
  <c r="S115" i="2"/>
  <c r="W115" i="2"/>
  <c r="AC67" i="2"/>
  <c r="AD91" i="2"/>
  <c r="AA115" i="2"/>
  <c r="AE115" i="2"/>
  <c r="AJ67" i="2"/>
  <c r="AK91" i="2"/>
  <c r="AL115" i="2"/>
  <c r="AU19" i="2"/>
  <c r="AU43" i="2"/>
  <c r="AR67" i="2"/>
  <c r="AS91" i="2"/>
  <c r="AT115" i="2"/>
  <c r="BC19" i="2"/>
  <c r="BC43" i="2"/>
  <c r="AZ67" i="2"/>
  <c r="BA91" i="2"/>
  <c r="BB115" i="2"/>
  <c r="BK19" i="2"/>
  <c r="BK43" i="2"/>
  <c r="BH67" i="2"/>
  <c r="BI91" i="2"/>
  <c r="BJ115" i="2"/>
  <c r="AL19" i="3"/>
  <c r="AL43" i="3"/>
  <c r="AI67" i="3"/>
  <c r="AM67" i="3"/>
  <c r="AJ91" i="3"/>
  <c r="AK115" i="3"/>
  <c r="AT19" i="3"/>
  <c r="AT43" i="3"/>
  <c r="AQ67" i="3"/>
  <c r="AU67" i="3"/>
  <c r="AR91" i="3"/>
  <c r="AS115" i="3"/>
  <c r="BB19" i="3"/>
  <c r="BB43" i="3"/>
  <c r="AY67" i="3"/>
  <c r="BC67" i="3"/>
  <c r="AZ91" i="3"/>
  <c r="BA115" i="3"/>
  <c r="BJ19" i="3"/>
  <c r="BJ43" i="3"/>
  <c r="BG67" i="3"/>
  <c r="BK67" i="3"/>
  <c r="BH91" i="3"/>
  <c r="BI115" i="3"/>
  <c r="F19" i="2"/>
  <c r="F43" i="2"/>
  <c r="C67" i="2"/>
  <c r="G67" i="2"/>
  <c r="D91" i="2"/>
  <c r="E115" i="2"/>
  <c r="N19" i="2"/>
  <c r="N43" i="2"/>
  <c r="K67" i="2"/>
  <c r="O67" i="2"/>
  <c r="L91" i="2"/>
  <c r="M115" i="2"/>
  <c r="AA43" i="3"/>
  <c r="AE43" i="3"/>
  <c r="AB67" i="3"/>
  <c r="AC91" i="3"/>
  <c r="AD115" i="3"/>
  <c r="AI19" i="3"/>
  <c r="AH21" i="3" s="1"/>
  <c r="AM19" i="3"/>
  <c r="AI43" i="3"/>
  <c r="AM43" i="3"/>
  <c r="AJ67" i="3"/>
  <c r="AK91" i="3"/>
  <c r="AL115" i="3"/>
  <c r="AQ19" i="3"/>
  <c r="AP21" i="3" s="1"/>
  <c r="AU19" i="3"/>
  <c r="AQ43" i="3"/>
  <c r="AU43" i="3"/>
  <c r="AR67" i="3"/>
  <c r="AS91" i="3"/>
  <c r="AT115" i="3"/>
  <c r="AY19" i="3"/>
  <c r="AX21" i="3" s="1"/>
  <c r="BC19" i="3"/>
  <c r="AY43" i="3"/>
  <c r="BC43" i="3"/>
  <c r="AZ67" i="3"/>
  <c r="BA91" i="3"/>
  <c r="BB115" i="3"/>
  <c r="BG19" i="3"/>
  <c r="BF21" i="3" s="1"/>
  <c r="BK19" i="3"/>
  <c r="BG43" i="3"/>
  <c r="BK43" i="3"/>
  <c r="BH67" i="3"/>
  <c r="BI91" i="3"/>
  <c r="BJ115" i="3"/>
  <c r="G19" i="2"/>
  <c r="G43" i="2"/>
  <c r="D67" i="2"/>
  <c r="E91" i="2"/>
  <c r="F115" i="2"/>
  <c r="O19" i="2"/>
  <c r="O43" i="2"/>
  <c r="L67" i="2"/>
  <c r="M91" i="2"/>
  <c r="N115" i="2"/>
  <c r="W19" i="2"/>
  <c r="W43" i="2"/>
  <c r="S67" i="2"/>
  <c r="W67" i="2"/>
  <c r="T91" i="2"/>
  <c r="U115" i="2"/>
  <c r="AD19" i="2"/>
  <c r="AD43" i="2"/>
  <c r="AA67" i="2"/>
  <c r="AE67" i="2"/>
  <c r="AB91" i="2"/>
  <c r="AC115" i="2"/>
  <c r="AL19" i="2"/>
  <c r="AL43" i="2"/>
  <c r="AL67" i="2"/>
  <c r="AI91" i="2"/>
  <c r="AM91" i="2"/>
  <c r="AJ115" i="2"/>
  <c r="AT67" i="2"/>
  <c r="AQ91" i="2"/>
  <c r="AU91" i="2"/>
  <c r="AR115" i="2"/>
  <c r="BB67" i="2"/>
  <c r="AY91" i="2"/>
  <c r="BC91" i="2"/>
  <c r="AZ115" i="2"/>
  <c r="BJ67" i="2"/>
  <c r="BG91" i="2"/>
  <c r="BK91" i="2"/>
  <c r="BH115" i="2"/>
  <c r="V91" i="3"/>
  <c r="S115" i="3"/>
  <c r="W115" i="3"/>
  <c r="AB19" i="3"/>
  <c r="AB43" i="3"/>
  <c r="AC67" i="3"/>
  <c r="AD91" i="3"/>
  <c r="AA115" i="3"/>
  <c r="AE115" i="3"/>
  <c r="AJ19" i="3"/>
  <c r="AJ43" i="3"/>
  <c r="AK67" i="3"/>
  <c r="AL91" i="3"/>
  <c r="AI115" i="3"/>
  <c r="AM115" i="3"/>
  <c r="AR19" i="3"/>
  <c r="AR43" i="3"/>
  <c r="AS67" i="3"/>
  <c r="AT91" i="3"/>
  <c r="AQ115" i="3"/>
  <c r="AU115" i="3"/>
  <c r="AZ19" i="3"/>
  <c r="AZ43" i="3"/>
  <c r="BA67" i="3"/>
  <c r="BB91" i="3"/>
  <c r="AY115" i="3"/>
  <c r="BC115" i="3"/>
  <c r="BH19" i="3"/>
  <c r="BH43" i="3"/>
  <c r="BI67" i="3"/>
  <c r="BJ91" i="3"/>
  <c r="BG115" i="3"/>
  <c r="BK115" i="3"/>
  <c r="E67" i="2"/>
  <c r="F91" i="2"/>
  <c r="C115" i="2"/>
  <c r="G115" i="2"/>
  <c r="M67" i="2"/>
  <c r="N91" i="2"/>
  <c r="K115" i="2"/>
  <c r="O115" i="2"/>
  <c r="T67" i="2"/>
  <c r="U91" i="2"/>
  <c r="V115" i="2"/>
  <c r="AE19" i="2"/>
  <c r="AE43" i="2"/>
  <c r="AB67" i="2"/>
  <c r="AC91" i="2"/>
  <c r="AD115" i="2"/>
  <c r="AM19" i="2"/>
  <c r="AM43" i="2"/>
  <c r="AI67" i="2"/>
  <c r="AM67" i="2"/>
  <c r="AJ91" i="2"/>
  <c r="AK115" i="2"/>
  <c r="AT19" i="2"/>
  <c r="AT43" i="2"/>
  <c r="AQ67" i="2"/>
  <c r="AU67" i="2"/>
  <c r="AR91" i="2"/>
  <c r="AS115" i="2"/>
  <c r="BB19" i="2"/>
  <c r="BB43" i="2"/>
  <c r="AY67" i="2"/>
  <c r="BC67" i="2"/>
  <c r="AZ91" i="2"/>
  <c r="BA115" i="2"/>
  <c r="BJ19" i="2"/>
  <c r="BJ43" i="2"/>
  <c r="BG67" i="2"/>
  <c r="BK67" i="2"/>
  <c r="BH91" i="2"/>
  <c r="BI115" i="2"/>
  <c r="M190" i="1"/>
  <c r="O299" i="1"/>
  <c r="Q299" i="1" s="1"/>
  <c r="N299" i="1"/>
  <c r="O295" i="1"/>
  <c r="P295" i="1" s="1"/>
  <c r="N295" i="1"/>
  <c r="M274" i="1"/>
  <c r="M264" i="1"/>
  <c r="R264" i="1"/>
  <c r="M258" i="1"/>
  <c r="R258" i="1"/>
  <c r="M256" i="1"/>
  <c r="R256" i="1"/>
  <c r="O225" i="1"/>
  <c r="Q225" i="1" s="1"/>
  <c r="N225" i="1"/>
  <c r="R194" i="1"/>
  <c r="M194" i="1"/>
  <c r="M186" i="1"/>
  <c r="N168" i="1"/>
  <c r="O168" i="1"/>
  <c r="Q168" i="1" s="1"/>
  <c r="U168" i="1"/>
  <c r="N291" i="1"/>
  <c r="M282" i="1"/>
  <c r="M280" i="1"/>
  <c r="R280" i="1"/>
  <c r="M268" i="1"/>
  <c r="R266" i="1"/>
  <c r="M248" i="1"/>
  <c r="R248" i="1"/>
  <c r="M240" i="1"/>
  <c r="R240" i="1"/>
  <c r="N220" i="1"/>
  <c r="O220" i="1"/>
  <c r="P220" i="1" s="1"/>
  <c r="N212" i="1"/>
  <c r="O212" i="1"/>
  <c r="Q209" i="1"/>
  <c r="P209" i="1"/>
  <c r="N156" i="1"/>
  <c r="O156" i="1"/>
  <c r="Q156" i="1" s="1"/>
  <c r="U156" i="1"/>
  <c r="M262" i="1"/>
  <c r="R262" i="1"/>
  <c r="M254" i="1"/>
  <c r="R254" i="1"/>
  <c r="R232" i="1"/>
  <c r="M232" i="1"/>
  <c r="R202" i="1"/>
  <c r="M202" i="1"/>
  <c r="M252" i="1"/>
  <c r="R252" i="1"/>
  <c r="M244" i="1"/>
  <c r="R244" i="1"/>
  <c r="P238" i="1"/>
  <c r="Q238" i="1"/>
  <c r="U237" i="1"/>
  <c r="N237" i="1"/>
  <c r="R235" i="1"/>
  <c r="M235" i="1"/>
  <c r="N228" i="1"/>
  <c r="U228" i="1"/>
  <c r="O228" i="1"/>
  <c r="M223" i="1"/>
  <c r="U223" i="1"/>
  <c r="R216" i="1"/>
  <c r="M216" i="1"/>
  <c r="U212" i="1"/>
  <c r="N204" i="1"/>
  <c r="M204" i="1"/>
  <c r="U204" i="1"/>
  <c r="R200" i="1"/>
  <c r="M200" i="1"/>
  <c r="N196" i="1"/>
  <c r="M196" i="1"/>
  <c r="U196" i="1"/>
  <c r="R192" i="1"/>
  <c r="M192" i="1"/>
  <c r="N188" i="1"/>
  <c r="M188" i="1"/>
  <c r="U188" i="1"/>
  <c r="N184" i="1"/>
  <c r="O184" i="1"/>
  <c r="Q184" i="1" s="1"/>
  <c r="U184" i="1"/>
  <c r="M161" i="1"/>
  <c r="R161" i="1" s="1"/>
  <c r="M260" i="1"/>
  <c r="R260" i="1"/>
  <c r="M246" i="1"/>
  <c r="R246" i="1"/>
  <c r="U301" i="1"/>
  <c r="M288" i="1"/>
  <c r="U279" i="1"/>
  <c r="M278" i="1"/>
  <c r="M286" i="1"/>
  <c r="M284" i="1"/>
  <c r="R284" i="1"/>
  <c r="R274" i="1"/>
  <c r="M270" i="1"/>
  <c r="R268" i="1"/>
  <c r="M250" i="1"/>
  <c r="R250" i="1"/>
  <c r="M242" i="1"/>
  <c r="R242" i="1"/>
  <c r="O204" i="1"/>
  <c r="O196" i="1"/>
  <c r="P188" i="1"/>
  <c r="Q188" i="1"/>
  <c r="M177" i="1"/>
  <c r="R177" i="1" s="1"/>
  <c r="M211" i="1"/>
  <c r="U200" i="1"/>
  <c r="U192" i="1"/>
  <c r="M181" i="1"/>
  <c r="M165" i="1"/>
  <c r="M153" i="1"/>
  <c r="M173" i="1"/>
  <c r="M169" i="1"/>
  <c r="M157" i="1"/>
  <c r="R157" i="1" s="1"/>
  <c r="M276" i="1"/>
  <c r="M272" i="1"/>
  <c r="U269" i="1"/>
  <c r="U267" i="1"/>
  <c r="U265" i="1"/>
  <c r="U263" i="1"/>
  <c r="U261" i="1"/>
  <c r="U259" i="1"/>
  <c r="U257" i="1"/>
  <c r="U255" i="1"/>
  <c r="U239" i="1"/>
  <c r="O214" i="1"/>
  <c r="P214" i="1" s="1"/>
  <c r="M210" i="1"/>
  <c r="U202" i="1"/>
  <c r="U194" i="1"/>
  <c r="U186" i="1"/>
  <c r="O180" i="1"/>
  <c r="P180" i="1" s="1"/>
  <c r="R173" i="1"/>
  <c r="R169" i="1"/>
  <c r="O164" i="1"/>
  <c r="Q164" i="1" s="1"/>
  <c r="O152" i="1"/>
  <c r="P152" i="1" s="1"/>
  <c r="N300" i="1"/>
  <c r="O300" i="1"/>
  <c r="M300" i="1"/>
  <c r="U300" i="1"/>
  <c r="M299" i="1"/>
  <c r="R299" i="1"/>
  <c r="M297" i="1"/>
  <c r="R297" i="1"/>
  <c r="U294" i="1"/>
  <c r="O294" i="1"/>
  <c r="N294" i="1"/>
  <c r="N292" i="1"/>
  <c r="O292" i="1"/>
  <c r="M292" i="1"/>
  <c r="U292" i="1"/>
  <c r="R291" i="1"/>
  <c r="M291" i="1"/>
  <c r="U290" i="1"/>
  <c r="N290" i="1"/>
  <c r="O290" i="1"/>
  <c r="P289" i="1"/>
  <c r="Q289" i="1"/>
  <c r="M301" i="1"/>
  <c r="R301" i="1"/>
  <c r="M298" i="1"/>
  <c r="U298" i="1"/>
  <c r="N298" i="1"/>
  <c r="O298" i="1"/>
  <c r="N296" i="1"/>
  <c r="O296" i="1"/>
  <c r="U296" i="1"/>
  <c r="M296" i="1"/>
  <c r="R295" i="1"/>
  <c r="M295" i="1"/>
  <c r="M293" i="1"/>
  <c r="R293" i="1"/>
  <c r="P291" i="1"/>
  <c r="Q291" i="1"/>
  <c r="M290" i="1"/>
  <c r="O287" i="1"/>
  <c r="U281" i="1"/>
  <c r="O281" i="1"/>
  <c r="U277" i="1"/>
  <c r="O277" i="1"/>
  <c r="U273" i="1"/>
  <c r="O273" i="1"/>
  <c r="N236" i="1"/>
  <c r="U236" i="1"/>
  <c r="O234" i="1"/>
  <c r="U234" i="1"/>
  <c r="Q230" i="1"/>
  <c r="U229" i="1"/>
  <c r="O229" i="1"/>
  <c r="N229" i="1"/>
  <c r="N224" i="1"/>
  <c r="U224" i="1"/>
  <c r="O224" i="1"/>
  <c r="M222" i="1"/>
  <c r="R222" i="1"/>
  <c r="R220" i="1"/>
  <c r="M220" i="1"/>
  <c r="O219" i="1"/>
  <c r="N219" i="1"/>
  <c r="U219" i="1"/>
  <c r="M217" i="1"/>
  <c r="R217" i="1"/>
  <c r="P208" i="1"/>
  <c r="Q208" i="1"/>
  <c r="U205" i="1"/>
  <c r="O205" i="1"/>
  <c r="N205" i="1"/>
  <c r="N158" i="1"/>
  <c r="O158" i="1"/>
  <c r="U158" i="1"/>
  <c r="M155" i="1"/>
  <c r="O301" i="1"/>
  <c r="U299" i="1"/>
  <c r="R298" i="1"/>
  <c r="O297" i="1"/>
  <c r="U295" i="1"/>
  <c r="R294" i="1"/>
  <c r="O293" i="1"/>
  <c r="U291" i="1"/>
  <c r="R290" i="1"/>
  <c r="R289" i="1"/>
  <c r="O288" i="1"/>
  <c r="U288" i="1"/>
  <c r="M287" i="1"/>
  <c r="U286" i="1"/>
  <c r="O286" i="1"/>
  <c r="M285" i="1"/>
  <c r="O284" i="1"/>
  <c r="U284" i="1"/>
  <c r="M283" i="1"/>
  <c r="U282" i="1"/>
  <c r="O282" i="1"/>
  <c r="M281" i="1"/>
  <c r="O280" i="1"/>
  <c r="U280" i="1"/>
  <c r="M279" i="1"/>
  <c r="U278" i="1"/>
  <c r="O278" i="1"/>
  <c r="M277" i="1"/>
  <c r="O276" i="1"/>
  <c r="U276" i="1"/>
  <c r="M275" i="1"/>
  <c r="U274" i="1"/>
  <c r="O274" i="1"/>
  <c r="M273" i="1"/>
  <c r="O272" i="1"/>
  <c r="U272" i="1"/>
  <c r="M271" i="1"/>
  <c r="U270" i="1"/>
  <c r="O270" i="1"/>
  <c r="M269" i="1"/>
  <c r="O268" i="1"/>
  <c r="U268" i="1"/>
  <c r="M267" i="1"/>
  <c r="U266" i="1"/>
  <c r="O266" i="1"/>
  <c r="M265" i="1"/>
  <c r="O264" i="1"/>
  <c r="U264" i="1"/>
  <c r="M263" i="1"/>
  <c r="U262" i="1"/>
  <c r="O262" i="1"/>
  <c r="M261" i="1"/>
  <c r="O260" i="1"/>
  <c r="U260" i="1"/>
  <c r="M259" i="1"/>
  <c r="U258" i="1"/>
  <c r="O258" i="1"/>
  <c r="M257" i="1"/>
  <c r="O256" i="1"/>
  <c r="U256" i="1"/>
  <c r="M255" i="1"/>
  <c r="U254" i="1"/>
  <c r="O254" i="1"/>
  <c r="M253" i="1"/>
  <c r="O252" i="1"/>
  <c r="U252" i="1"/>
  <c r="M251" i="1"/>
  <c r="U250" i="1"/>
  <c r="O250" i="1"/>
  <c r="M249" i="1"/>
  <c r="O248" i="1"/>
  <c r="U248" i="1"/>
  <c r="M247" i="1"/>
  <c r="U246" i="1"/>
  <c r="O246" i="1"/>
  <c r="M245" i="1"/>
  <c r="O244" i="1"/>
  <c r="U244" i="1"/>
  <c r="M243" i="1"/>
  <c r="U242" i="1"/>
  <c r="O242" i="1"/>
  <c r="M241" i="1"/>
  <c r="O240" i="1"/>
  <c r="U240" i="1"/>
  <c r="M239" i="1"/>
  <c r="U238" i="1"/>
  <c r="N238" i="1"/>
  <c r="N234" i="1"/>
  <c r="N232" i="1"/>
  <c r="U232" i="1"/>
  <c r="O232" i="1"/>
  <c r="M231" i="1"/>
  <c r="U230" i="1"/>
  <c r="M230" i="1"/>
  <c r="R230" i="1"/>
  <c r="R228" i="1"/>
  <c r="M228" i="1"/>
  <c r="O227" i="1"/>
  <c r="N227" i="1"/>
  <c r="U227" i="1"/>
  <c r="M226" i="1"/>
  <c r="M225" i="1"/>
  <c r="R225" i="1"/>
  <c r="M224" i="1"/>
  <c r="Q217" i="1"/>
  <c r="P217" i="1"/>
  <c r="R210" i="1"/>
  <c r="O210" i="1"/>
  <c r="U210" i="1"/>
  <c r="O203" i="1"/>
  <c r="U203" i="1"/>
  <c r="N203" i="1"/>
  <c r="O195" i="1"/>
  <c r="U195" i="1"/>
  <c r="N195" i="1"/>
  <c r="O187" i="1"/>
  <c r="U187" i="1"/>
  <c r="N187" i="1"/>
  <c r="M174" i="1"/>
  <c r="N289" i="1"/>
  <c r="U285" i="1"/>
  <c r="O285" i="1"/>
  <c r="U283" i="1"/>
  <c r="O283" i="1"/>
  <c r="O279" i="1"/>
  <c r="U275" i="1"/>
  <c r="O275" i="1"/>
  <c r="U271" i="1"/>
  <c r="O271" i="1"/>
  <c r="N301" i="1"/>
  <c r="N297" i="1"/>
  <c r="N293" i="1"/>
  <c r="U289" i="1"/>
  <c r="M238" i="1"/>
  <c r="R238" i="1"/>
  <c r="M237" i="1"/>
  <c r="R237" i="1"/>
  <c r="O235" i="1"/>
  <c r="N235" i="1"/>
  <c r="M234" i="1"/>
  <c r="M233" i="1"/>
  <c r="R233" i="1"/>
  <c r="P225" i="1"/>
  <c r="M219" i="1"/>
  <c r="R218" i="1"/>
  <c r="O218" i="1"/>
  <c r="U218" i="1"/>
  <c r="U213" i="1"/>
  <c r="O213" i="1"/>
  <c r="N213" i="1"/>
  <c r="U201" i="1"/>
  <c r="O201" i="1"/>
  <c r="N201" i="1"/>
  <c r="Q269" i="1"/>
  <c r="Q267" i="1"/>
  <c r="Q265" i="1"/>
  <c r="Q263" i="1"/>
  <c r="Q261" i="1"/>
  <c r="Q259" i="1"/>
  <c r="Q257" i="1"/>
  <c r="Q255" i="1"/>
  <c r="Q253" i="1"/>
  <c r="Q251" i="1"/>
  <c r="Q249" i="1"/>
  <c r="Q247" i="1"/>
  <c r="Q243" i="1"/>
  <c r="Q241" i="1"/>
  <c r="Q239" i="1"/>
  <c r="O236" i="1"/>
  <c r="Q233" i="1"/>
  <c r="P233" i="1"/>
  <c r="O226" i="1"/>
  <c r="U226" i="1"/>
  <c r="O222" i="1"/>
  <c r="U221" i="1"/>
  <c r="O221" i="1"/>
  <c r="N221" i="1"/>
  <c r="N218" i="1"/>
  <c r="N216" i="1"/>
  <c r="U216" i="1"/>
  <c r="O216" i="1"/>
  <c r="M214" i="1"/>
  <c r="R214" i="1"/>
  <c r="R212" i="1"/>
  <c r="M212" i="1"/>
  <c r="O211" i="1"/>
  <c r="N211" i="1"/>
  <c r="U211" i="1"/>
  <c r="O207" i="1"/>
  <c r="U207" i="1"/>
  <c r="N207" i="1"/>
  <c r="O199" i="1"/>
  <c r="U199" i="1"/>
  <c r="N199" i="1"/>
  <c r="O191" i="1"/>
  <c r="U191" i="1"/>
  <c r="N191" i="1"/>
  <c r="M179" i="1"/>
  <c r="R179" i="1" s="1"/>
  <c r="P176" i="1"/>
  <c r="Q176" i="1"/>
  <c r="N170" i="1"/>
  <c r="O170" i="1"/>
  <c r="U170" i="1"/>
  <c r="M167" i="1"/>
  <c r="R167" i="1" s="1"/>
  <c r="O237" i="1"/>
  <c r="M236" i="1"/>
  <c r="O231" i="1"/>
  <c r="N231" i="1"/>
  <c r="O223" i="1"/>
  <c r="N223" i="1"/>
  <c r="O215" i="1"/>
  <c r="N215" i="1"/>
  <c r="N208" i="1"/>
  <c r="M208" i="1"/>
  <c r="U208" i="1"/>
  <c r="N182" i="1"/>
  <c r="O182" i="1"/>
  <c r="M178" i="1"/>
  <c r="M171" i="1"/>
  <c r="R171" i="1" s="1"/>
  <c r="M166" i="1"/>
  <c r="R166" i="1" s="1"/>
  <c r="N162" i="1"/>
  <c r="O162" i="1"/>
  <c r="M159" i="1"/>
  <c r="P156" i="1"/>
  <c r="M154" i="1"/>
  <c r="R154" i="1" s="1"/>
  <c r="U197" i="1"/>
  <c r="O197" i="1"/>
  <c r="N197" i="1"/>
  <c r="U193" i="1"/>
  <c r="O193" i="1"/>
  <c r="N193" i="1"/>
  <c r="U189" i="1"/>
  <c r="O189" i="1"/>
  <c r="N189" i="1"/>
  <c r="U185" i="1"/>
  <c r="O185" i="1"/>
  <c r="N185" i="1"/>
  <c r="M183" i="1"/>
  <c r="R183" i="1" s="1"/>
  <c r="N174" i="1"/>
  <c r="O174" i="1"/>
  <c r="P172" i="1"/>
  <c r="Q172" i="1"/>
  <c r="M170" i="1"/>
  <c r="R170" i="1" s="1"/>
  <c r="M163" i="1"/>
  <c r="R163" i="1" s="1"/>
  <c r="P160" i="1"/>
  <c r="Q160" i="1"/>
  <c r="M158" i="1"/>
  <c r="R158" i="1" s="1"/>
  <c r="M151" i="1"/>
  <c r="M229" i="1"/>
  <c r="M221" i="1"/>
  <c r="M213" i="1"/>
  <c r="M209" i="1"/>
  <c r="R209" i="1"/>
  <c r="M182" i="1"/>
  <c r="N178" i="1"/>
  <c r="O178" i="1"/>
  <c r="M175" i="1"/>
  <c r="R175" i="1" s="1"/>
  <c r="N166" i="1"/>
  <c r="O166" i="1"/>
  <c r="M162" i="1"/>
  <c r="N154" i="1"/>
  <c r="O154" i="1"/>
  <c r="U233" i="1"/>
  <c r="U225" i="1"/>
  <c r="U217" i="1"/>
  <c r="U209" i="1"/>
  <c r="M207" i="1"/>
  <c r="M205" i="1"/>
  <c r="M203" i="1"/>
  <c r="M201" i="1"/>
  <c r="M199" i="1"/>
  <c r="M197" i="1"/>
  <c r="M195" i="1"/>
  <c r="M193" i="1"/>
  <c r="M191" i="1"/>
  <c r="M189" i="1"/>
  <c r="M187" i="1"/>
  <c r="M185" i="1"/>
  <c r="U180" i="1"/>
  <c r="M180" i="1"/>
  <c r="R180" i="1" s="1"/>
  <c r="U172" i="1"/>
  <c r="M172" i="1"/>
  <c r="U164" i="1"/>
  <c r="M164" i="1"/>
  <c r="R164" i="1" s="1"/>
  <c r="M156" i="1"/>
  <c r="R156" i="1" s="1"/>
  <c r="M184" i="1"/>
  <c r="R184" i="1" s="1"/>
  <c r="M176" i="1"/>
  <c r="R176" i="1" s="1"/>
  <c r="M168" i="1"/>
  <c r="R168" i="1" s="1"/>
  <c r="M160" i="1"/>
  <c r="R160" i="1" s="1"/>
  <c r="U152" i="1"/>
  <c r="M152" i="1"/>
  <c r="U183" i="1"/>
  <c r="O183" i="1"/>
  <c r="O181" i="1"/>
  <c r="U181" i="1"/>
  <c r="U179" i="1"/>
  <c r="O179" i="1"/>
  <c r="O177" i="1"/>
  <c r="U177" i="1"/>
  <c r="U175" i="1"/>
  <c r="O175" i="1"/>
  <c r="O173" i="1"/>
  <c r="U173" i="1"/>
  <c r="U171" i="1"/>
  <c r="O171" i="1"/>
  <c r="O169" i="1"/>
  <c r="U169" i="1"/>
  <c r="U167" i="1"/>
  <c r="O167" i="1"/>
  <c r="O165" i="1"/>
  <c r="U165" i="1"/>
  <c r="U163" i="1"/>
  <c r="O163" i="1"/>
  <c r="O161" i="1"/>
  <c r="U161" i="1"/>
  <c r="U159" i="1"/>
  <c r="O159" i="1"/>
  <c r="O157" i="1"/>
  <c r="U157" i="1"/>
  <c r="U155" i="1"/>
  <c r="O155" i="1"/>
  <c r="O153" i="1"/>
  <c r="U153" i="1"/>
  <c r="U151" i="1"/>
  <c r="O151" i="1"/>
  <c r="F71" i="1"/>
  <c r="F73" i="1"/>
  <c r="F72" i="1"/>
  <c r="T7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2" i="1"/>
  <c r="B66" i="1"/>
  <c r="B69" i="1"/>
  <c r="B67" i="1"/>
  <c r="B68" i="1"/>
  <c r="C70" i="1"/>
  <c r="C71" i="1"/>
  <c r="C72" i="1"/>
  <c r="C73" i="1"/>
  <c r="C74" i="1"/>
  <c r="C75" i="1"/>
  <c r="C76" i="1"/>
  <c r="C77" i="1"/>
  <c r="C78" i="1"/>
  <c r="C79" i="1"/>
  <c r="C80" i="1"/>
  <c r="C81" i="1"/>
  <c r="Q152" i="1" l="1"/>
  <c r="Q180" i="1"/>
  <c r="P168" i="1"/>
  <c r="Q245" i="1"/>
  <c r="P164" i="1"/>
  <c r="Q214" i="1"/>
  <c r="P299" i="1"/>
  <c r="T72" i="1"/>
  <c r="T71" i="1"/>
  <c r="T73" i="1"/>
  <c r="P184" i="1"/>
  <c r="Q220" i="1"/>
  <c r="Q295" i="1"/>
  <c r="AH45" i="3"/>
  <c r="AP22" i="3"/>
  <c r="P194" i="1"/>
  <c r="Q194" i="1"/>
  <c r="P198" i="1"/>
  <c r="Q198" i="1"/>
  <c r="P200" i="1"/>
  <c r="Q200" i="1"/>
  <c r="P192" i="1"/>
  <c r="Q192" i="1"/>
  <c r="P202" i="1"/>
  <c r="Q202" i="1"/>
  <c r="P186" i="1"/>
  <c r="Q186" i="1"/>
  <c r="P190" i="1"/>
  <c r="Q190" i="1"/>
  <c r="P206" i="1"/>
  <c r="Q206" i="1"/>
  <c r="AX22" i="3"/>
  <c r="AH22" i="3"/>
  <c r="AX45" i="3"/>
  <c r="Z45" i="3"/>
  <c r="Z44" i="3"/>
  <c r="Z68" i="3" s="1"/>
  <c r="Z92" i="3" s="1"/>
  <c r="AX44" i="3"/>
  <c r="AX46" i="3" s="1"/>
  <c r="BH125" i="3"/>
  <c r="AX23" i="3"/>
  <c r="AX24" i="3" s="1"/>
  <c r="AZ125" i="3"/>
  <c r="AH44" i="3"/>
  <c r="AH68" i="3" s="1"/>
  <c r="AH93" i="3" s="1"/>
  <c r="AP23" i="3"/>
  <c r="AP24" i="3" s="1"/>
  <c r="AR125" i="3"/>
  <c r="AB125" i="3"/>
  <c r="AJ125" i="3"/>
  <c r="BF23" i="3"/>
  <c r="BF24" i="3" s="1"/>
  <c r="AP45" i="3"/>
  <c r="Z23" i="3"/>
  <c r="Z24" i="3" s="1"/>
  <c r="BF44" i="3"/>
  <c r="BF46" i="3" s="1"/>
  <c r="BF45" i="3"/>
  <c r="Z22" i="3"/>
  <c r="AP44" i="3"/>
  <c r="AP68" i="3" s="1"/>
  <c r="AP70" i="3" s="1"/>
  <c r="BF22" i="3"/>
  <c r="AH23" i="3"/>
  <c r="AH24" i="3" s="1"/>
  <c r="R185" i="1"/>
  <c r="R162" i="1"/>
  <c r="R178" i="1"/>
  <c r="R174" i="1"/>
  <c r="R155" i="1"/>
  <c r="R187" i="1"/>
  <c r="R153" i="1"/>
  <c r="R152" i="1"/>
  <c r="R172" i="1"/>
  <c r="R182" i="1"/>
  <c r="R151" i="1"/>
  <c r="R159" i="1"/>
  <c r="R165" i="1"/>
  <c r="R186" i="1"/>
  <c r="R181" i="1"/>
  <c r="P196" i="1"/>
  <c r="Q196" i="1"/>
  <c r="P228" i="1"/>
  <c r="Q228" i="1"/>
  <c r="P204" i="1"/>
  <c r="Q204" i="1"/>
  <c r="P212" i="1"/>
  <c r="Q212" i="1"/>
  <c r="Q153" i="1"/>
  <c r="P153" i="1"/>
  <c r="Q165" i="1"/>
  <c r="P165" i="1"/>
  <c r="Q189" i="1"/>
  <c r="P189" i="1"/>
  <c r="Q161" i="1"/>
  <c r="P161" i="1"/>
  <c r="Q173" i="1"/>
  <c r="P173" i="1"/>
  <c r="Q177" i="1"/>
  <c r="P177" i="1"/>
  <c r="P231" i="1"/>
  <c r="Q231" i="1"/>
  <c r="P279" i="1"/>
  <c r="Q279" i="1"/>
  <c r="Q240" i="1"/>
  <c r="P240" i="1"/>
  <c r="Q246" i="1"/>
  <c r="P246" i="1"/>
  <c r="Q256" i="1"/>
  <c r="P256" i="1"/>
  <c r="Q262" i="1"/>
  <c r="P262" i="1"/>
  <c r="Q272" i="1"/>
  <c r="P272" i="1"/>
  <c r="Q278" i="1"/>
  <c r="P278" i="1"/>
  <c r="Q288" i="1"/>
  <c r="P288" i="1"/>
  <c r="P277" i="1"/>
  <c r="Q277" i="1"/>
  <c r="P298" i="1"/>
  <c r="Q298" i="1"/>
  <c r="Q155" i="1"/>
  <c r="P155" i="1"/>
  <c r="Q163" i="1"/>
  <c r="P163" i="1"/>
  <c r="Q171" i="1"/>
  <c r="P171" i="1"/>
  <c r="Q179" i="1"/>
  <c r="P179" i="1"/>
  <c r="P178" i="1"/>
  <c r="Q178" i="1"/>
  <c r="Q185" i="1"/>
  <c r="P185" i="1"/>
  <c r="Q221" i="1"/>
  <c r="P221" i="1"/>
  <c r="Q213" i="1"/>
  <c r="P213" i="1"/>
  <c r="Q195" i="1"/>
  <c r="P195" i="1"/>
  <c r="Q227" i="1"/>
  <c r="P227" i="1"/>
  <c r="Q205" i="1"/>
  <c r="P205" i="1"/>
  <c r="Q197" i="1"/>
  <c r="P197" i="1"/>
  <c r="P162" i="1"/>
  <c r="Q162" i="1"/>
  <c r="P182" i="1"/>
  <c r="Q182" i="1"/>
  <c r="P223" i="1"/>
  <c r="Q223" i="1"/>
  <c r="Q237" i="1"/>
  <c r="P237" i="1"/>
  <c r="P170" i="1"/>
  <c r="Q170" i="1"/>
  <c r="Q191" i="1"/>
  <c r="P191" i="1"/>
  <c r="Q201" i="1"/>
  <c r="P201" i="1"/>
  <c r="P218" i="1"/>
  <c r="Q218" i="1"/>
  <c r="P275" i="1"/>
  <c r="Q275" i="1"/>
  <c r="Q187" i="1"/>
  <c r="P187" i="1"/>
  <c r="P210" i="1"/>
  <c r="Q210" i="1"/>
  <c r="Q242" i="1"/>
  <c r="P242" i="1"/>
  <c r="Q244" i="1"/>
  <c r="P244" i="1"/>
  <c r="Q250" i="1"/>
  <c r="P250" i="1"/>
  <c r="Q252" i="1"/>
  <c r="P252" i="1"/>
  <c r="Q258" i="1"/>
  <c r="P258" i="1"/>
  <c r="Q260" i="1"/>
  <c r="P260" i="1"/>
  <c r="Q266" i="1"/>
  <c r="P266" i="1"/>
  <c r="Q268" i="1"/>
  <c r="P268" i="1"/>
  <c r="Q274" i="1"/>
  <c r="P274" i="1"/>
  <c r="Q276" i="1"/>
  <c r="P276" i="1"/>
  <c r="Q282" i="1"/>
  <c r="P282" i="1"/>
  <c r="Q284" i="1"/>
  <c r="P284" i="1"/>
  <c r="Q301" i="1"/>
  <c r="P301" i="1"/>
  <c r="P158" i="1"/>
  <c r="Q158" i="1"/>
  <c r="P224" i="1"/>
  <c r="Q224" i="1"/>
  <c r="Q229" i="1"/>
  <c r="P229" i="1"/>
  <c r="P273" i="1"/>
  <c r="Q273" i="1"/>
  <c r="P281" i="1"/>
  <c r="Q281" i="1"/>
  <c r="P296" i="1"/>
  <c r="Q296" i="1"/>
  <c r="P294" i="1"/>
  <c r="Q294" i="1"/>
  <c r="P300" i="1"/>
  <c r="Q300" i="1"/>
  <c r="Q157" i="1"/>
  <c r="P157" i="1"/>
  <c r="Q169" i="1"/>
  <c r="P169" i="1"/>
  <c r="Q181" i="1"/>
  <c r="P181" i="1"/>
  <c r="P174" i="1"/>
  <c r="Q174" i="1"/>
  <c r="P215" i="1"/>
  <c r="Q215" i="1"/>
  <c r="Q207" i="1"/>
  <c r="P207" i="1"/>
  <c r="P216" i="1"/>
  <c r="Q216" i="1"/>
  <c r="P236" i="1"/>
  <c r="Q236" i="1"/>
  <c r="P271" i="1"/>
  <c r="Q271" i="1"/>
  <c r="Q203" i="1"/>
  <c r="P203" i="1"/>
  <c r="P232" i="1"/>
  <c r="Q232" i="1"/>
  <c r="Q248" i="1"/>
  <c r="P248" i="1"/>
  <c r="Q254" i="1"/>
  <c r="P254" i="1"/>
  <c r="Q264" i="1"/>
  <c r="P264" i="1"/>
  <c r="Q270" i="1"/>
  <c r="P270" i="1"/>
  <c r="Q280" i="1"/>
  <c r="P280" i="1"/>
  <c r="Q286" i="1"/>
  <c r="P286" i="1"/>
  <c r="Q293" i="1"/>
  <c r="P293" i="1"/>
  <c r="P287" i="1"/>
  <c r="Q287" i="1"/>
  <c r="P290" i="1"/>
  <c r="Q290" i="1"/>
  <c r="Q151" i="1"/>
  <c r="P151" i="1"/>
  <c r="Q159" i="1"/>
  <c r="P159" i="1"/>
  <c r="Q167" i="1"/>
  <c r="P167" i="1"/>
  <c r="Q175" i="1"/>
  <c r="P175" i="1"/>
  <c r="Q183" i="1"/>
  <c r="P183" i="1"/>
  <c r="P166" i="1"/>
  <c r="Q166" i="1"/>
  <c r="Q199" i="1"/>
  <c r="P199" i="1"/>
  <c r="P226" i="1"/>
  <c r="Q226" i="1"/>
  <c r="P283" i="1"/>
  <c r="Q283" i="1"/>
  <c r="Q219" i="1"/>
  <c r="P219" i="1"/>
  <c r="P154" i="1"/>
  <c r="Q154" i="1"/>
  <c r="Q193" i="1"/>
  <c r="P193" i="1"/>
  <c r="Q211" i="1"/>
  <c r="P211" i="1"/>
  <c r="P222" i="1"/>
  <c r="Q222" i="1"/>
  <c r="Q235" i="1"/>
  <c r="P235" i="1"/>
  <c r="P285" i="1"/>
  <c r="Q285" i="1"/>
  <c r="Q297" i="1"/>
  <c r="P297" i="1"/>
  <c r="P234" i="1"/>
  <c r="Q234" i="1"/>
  <c r="Q292" i="1"/>
  <c r="P292" i="1"/>
  <c r="J6" i="5"/>
  <c r="G6" i="5"/>
  <c r="F6" i="5"/>
  <c r="K6" i="5" s="1"/>
  <c r="AX68" i="3" l="1"/>
  <c r="AX93" i="3" s="1"/>
  <c r="AX47" i="3"/>
  <c r="AX48" i="3" s="1"/>
  <c r="AH92" i="3"/>
  <c r="AH116" i="3" s="1"/>
  <c r="Z47" i="3"/>
  <c r="Z48" i="3" s="1"/>
  <c r="AH69" i="3"/>
  <c r="AH71" i="3" s="1"/>
  <c r="AP93" i="3"/>
  <c r="Z46" i="3"/>
  <c r="AH70" i="3"/>
  <c r="AP69" i="3"/>
  <c r="AP71" i="3" s="1"/>
  <c r="Z69" i="3"/>
  <c r="Z71" i="3" s="1"/>
  <c r="AH46" i="3"/>
  <c r="BF68" i="3"/>
  <c r="BF92" i="3" s="1"/>
  <c r="AH47" i="3"/>
  <c r="AH48" i="3" s="1"/>
  <c r="AX69" i="3"/>
  <c r="AX71" i="3" s="1"/>
  <c r="BF47" i="3"/>
  <c r="BF48" i="3" s="1"/>
  <c r="BF69" i="3"/>
  <c r="Z70" i="3"/>
  <c r="AP92" i="3"/>
  <c r="AP47" i="3"/>
  <c r="AP48" i="3" s="1"/>
  <c r="Z93" i="3"/>
  <c r="Z95" i="3" s="1"/>
  <c r="AP46" i="3"/>
  <c r="AX92" i="3"/>
  <c r="Z116" i="3"/>
  <c r="Z117" i="3"/>
  <c r="Z94" i="3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2" i="5"/>
  <c r="E2" i="5"/>
  <c r="E3" i="5"/>
  <c r="E4" i="5"/>
  <c r="E5" i="5"/>
  <c r="F3" i="5"/>
  <c r="F4" i="5"/>
  <c r="K4" i="5" s="1"/>
  <c r="F5" i="5"/>
  <c r="F2" i="5"/>
  <c r="G2" i="5"/>
  <c r="G3" i="5"/>
  <c r="G4" i="5"/>
  <c r="Q32" i="5"/>
  <c r="Q30" i="5"/>
  <c r="Q7" i="5"/>
  <c r="W7" i="5" s="1"/>
  <c r="Y7" i="5"/>
  <c r="Z7" i="5"/>
  <c r="Q8" i="5"/>
  <c r="W8" i="5" s="1"/>
  <c r="Y8" i="5"/>
  <c r="Z8" i="5"/>
  <c r="Q9" i="5"/>
  <c r="T9" i="5" s="1"/>
  <c r="Y9" i="5"/>
  <c r="Z9" i="5"/>
  <c r="Q10" i="5"/>
  <c r="W10" i="5" s="1"/>
  <c r="Y10" i="5"/>
  <c r="Z10" i="5"/>
  <c r="Q11" i="5"/>
  <c r="T11" i="5" s="1"/>
  <c r="Y11" i="5"/>
  <c r="Z11" i="5"/>
  <c r="Q12" i="5"/>
  <c r="W12" i="5" s="1"/>
  <c r="Y12" i="5"/>
  <c r="Z12" i="5"/>
  <c r="Q13" i="5"/>
  <c r="T13" i="5" s="1"/>
  <c r="Y13" i="5"/>
  <c r="Z13" i="5"/>
  <c r="Q14" i="5"/>
  <c r="T14" i="5" s="1"/>
  <c r="U14" i="5" s="1"/>
  <c r="Y14" i="5"/>
  <c r="Z14" i="5"/>
  <c r="Q15" i="5"/>
  <c r="W15" i="5" s="1"/>
  <c r="Y15" i="5"/>
  <c r="Z15" i="5"/>
  <c r="Q16" i="5"/>
  <c r="T16" i="5" s="1"/>
  <c r="Y16" i="5"/>
  <c r="Z16" i="5"/>
  <c r="Y6" i="5"/>
  <c r="Z6" i="5"/>
  <c r="Q6" i="5"/>
  <c r="T6" i="5" s="1"/>
  <c r="U6" i="5" s="1"/>
  <c r="Y3" i="5"/>
  <c r="Z3" i="5"/>
  <c r="Y4" i="5"/>
  <c r="Z4" i="5"/>
  <c r="Y5" i="5"/>
  <c r="Z5" i="5"/>
  <c r="Q3" i="5"/>
  <c r="T3" i="5" s="1"/>
  <c r="U3" i="5" s="1"/>
  <c r="Q4" i="5"/>
  <c r="W4" i="5" s="1"/>
  <c r="Q5" i="5"/>
  <c r="T5" i="5" s="1"/>
  <c r="G5" i="5"/>
  <c r="Z2" i="5"/>
  <c r="Y2" i="5"/>
  <c r="Q2" i="5"/>
  <c r="T2" i="5" s="1"/>
  <c r="AX70" i="3" l="1"/>
  <c r="AH72" i="3"/>
  <c r="BF70" i="3"/>
  <c r="AH117" i="3"/>
  <c r="AH119" i="3" s="1"/>
  <c r="AP95" i="3"/>
  <c r="AH94" i="3"/>
  <c r="AH95" i="3"/>
  <c r="AX72" i="3"/>
  <c r="AP94" i="3"/>
  <c r="Z72" i="3"/>
  <c r="Z96" i="3" s="1"/>
  <c r="BF71" i="3"/>
  <c r="BF72" i="3" s="1"/>
  <c r="BF93" i="3"/>
  <c r="BF95" i="3" s="1"/>
  <c r="AP117" i="3"/>
  <c r="AP116" i="3"/>
  <c r="AR124" i="3" s="1"/>
  <c r="AR126" i="3" s="1"/>
  <c r="AP72" i="3"/>
  <c r="BF116" i="3"/>
  <c r="BF117" i="3"/>
  <c r="BF94" i="3"/>
  <c r="AX95" i="3"/>
  <c r="AX116" i="3"/>
  <c r="AX117" i="3"/>
  <c r="AX94" i="3"/>
  <c r="AJ124" i="3"/>
  <c r="AJ126" i="3" s="1"/>
  <c r="AH118" i="3"/>
  <c r="AB124" i="3"/>
  <c r="AB126" i="3" s="1"/>
  <c r="Z119" i="3"/>
  <c r="Z118" i="3"/>
  <c r="V16" i="5"/>
  <c r="U16" i="5"/>
  <c r="W16" i="5"/>
  <c r="H5" i="5"/>
  <c r="K5" i="5"/>
  <c r="T15" i="5"/>
  <c r="V15" i="5" s="1"/>
  <c r="W14" i="5"/>
  <c r="W13" i="5"/>
  <c r="T8" i="5"/>
  <c r="U8" i="5" s="1"/>
  <c r="H4" i="5"/>
  <c r="J4" i="5" s="1"/>
  <c r="H3" i="5"/>
  <c r="J3" i="5" s="1"/>
  <c r="K3" i="5"/>
  <c r="H2" i="5"/>
  <c r="J2" i="5" s="1"/>
  <c r="K2" i="5"/>
  <c r="J5" i="5"/>
  <c r="U15" i="5"/>
  <c r="W5" i="5"/>
  <c r="W6" i="5"/>
  <c r="T10" i="5"/>
  <c r="U10" i="5" s="1"/>
  <c r="T12" i="5"/>
  <c r="V11" i="5"/>
  <c r="U11" i="5"/>
  <c r="W11" i="5"/>
  <c r="V6" i="5"/>
  <c r="T7" i="5"/>
  <c r="W9" i="5"/>
  <c r="V8" i="5"/>
  <c r="U9" i="5"/>
  <c r="V9" i="5"/>
  <c r="U13" i="5"/>
  <c r="V13" i="5"/>
  <c r="V14" i="5"/>
  <c r="W3" i="5"/>
  <c r="V5" i="5"/>
  <c r="U5" i="5"/>
  <c r="T4" i="5"/>
  <c r="U2" i="5"/>
  <c r="V2" i="5"/>
  <c r="W2" i="5"/>
  <c r="V3" i="5"/>
  <c r="B19" i="3"/>
  <c r="B43" i="3" s="1"/>
  <c r="B67" i="3" s="1"/>
  <c r="B91" i="3" s="1"/>
  <c r="B115" i="3" s="1"/>
  <c r="D123" i="3" s="1"/>
  <c r="AH96" i="3" l="1"/>
  <c r="AH120" i="3" s="1"/>
  <c r="AJ127" i="3" s="1"/>
  <c r="AP96" i="3"/>
  <c r="Z120" i="3"/>
  <c r="AB127" i="3" s="1"/>
  <c r="BF96" i="3"/>
  <c r="AX96" i="3"/>
  <c r="AP118" i="3"/>
  <c r="AP119" i="3"/>
  <c r="BH124" i="3"/>
  <c r="BH126" i="3" s="1"/>
  <c r="BF119" i="3"/>
  <c r="BF118" i="3"/>
  <c r="AZ124" i="3"/>
  <c r="AZ126" i="3" s="1"/>
  <c r="AX119" i="3"/>
  <c r="AX118" i="3"/>
  <c r="G91" i="3"/>
  <c r="F91" i="3"/>
  <c r="V10" i="5"/>
  <c r="V12" i="5"/>
  <c r="U12" i="5"/>
  <c r="V7" i="5"/>
  <c r="U7" i="5"/>
  <c r="V4" i="5"/>
  <c r="U4" i="5"/>
  <c r="C115" i="3"/>
  <c r="G115" i="3"/>
  <c r="F115" i="3"/>
  <c r="D115" i="3"/>
  <c r="F67" i="3"/>
  <c r="G43" i="3"/>
  <c r="F43" i="3"/>
  <c r="G67" i="3"/>
  <c r="E115" i="3"/>
  <c r="F19" i="3"/>
  <c r="G19" i="3"/>
  <c r="AP120" i="3" l="1"/>
  <c r="AR127" i="3" s="1"/>
  <c r="BF120" i="3"/>
  <c r="BH127" i="3" s="1"/>
  <c r="AX120" i="3"/>
  <c r="AZ127" i="3" s="1"/>
  <c r="I54" i="1"/>
  <c r="J54" i="1"/>
  <c r="K54" i="1" s="1"/>
  <c r="Z54" i="1" s="1"/>
  <c r="I55" i="1"/>
  <c r="L55" i="1" s="1"/>
  <c r="W55" i="1" s="1"/>
  <c r="Y55" i="1" s="1"/>
  <c r="J55" i="1"/>
  <c r="K55" i="1" s="1"/>
  <c r="Z55" i="1" s="1"/>
  <c r="I56" i="1"/>
  <c r="J56" i="1"/>
  <c r="K56" i="1" s="1"/>
  <c r="Z56" i="1" s="1"/>
  <c r="I57" i="1"/>
  <c r="L57" i="1" s="1"/>
  <c r="W57" i="1" s="1"/>
  <c r="Y57" i="1" s="1"/>
  <c r="J57" i="1"/>
  <c r="K57" i="1" s="1"/>
  <c r="Z57" i="1" s="1"/>
  <c r="I58" i="1"/>
  <c r="L58" i="1" s="1"/>
  <c r="W58" i="1" s="1"/>
  <c r="Y58" i="1" s="1"/>
  <c r="J58" i="1"/>
  <c r="K58" i="1" s="1"/>
  <c r="Z58" i="1" s="1"/>
  <c r="I59" i="1"/>
  <c r="L59" i="1" s="1"/>
  <c r="W59" i="1" s="1"/>
  <c r="Y59" i="1" s="1"/>
  <c r="J59" i="1"/>
  <c r="K59" i="1" s="1"/>
  <c r="I60" i="1"/>
  <c r="J60" i="1"/>
  <c r="K60" i="1" s="1"/>
  <c r="I61" i="1"/>
  <c r="L61" i="1" s="1"/>
  <c r="W61" i="1" s="1"/>
  <c r="Y61" i="1" s="1"/>
  <c r="J61" i="1"/>
  <c r="K61" i="1" s="1"/>
  <c r="I62" i="1"/>
  <c r="J62" i="1"/>
  <c r="K62" i="1" s="1"/>
  <c r="I63" i="1"/>
  <c r="J63" i="1"/>
  <c r="K63" i="1" s="1"/>
  <c r="I64" i="1"/>
  <c r="J64" i="1"/>
  <c r="K64" i="1" s="1"/>
  <c r="I65" i="1"/>
  <c r="L65" i="1" s="1"/>
  <c r="W65" i="1" s="1"/>
  <c r="Y65" i="1" s="1"/>
  <c r="J65" i="1"/>
  <c r="K65" i="1" s="1"/>
  <c r="I66" i="1"/>
  <c r="L66" i="1" s="1"/>
  <c r="W66" i="1" s="1"/>
  <c r="Y66" i="1" s="1"/>
  <c r="J66" i="1"/>
  <c r="K66" i="1" s="1"/>
  <c r="I67" i="1"/>
  <c r="L67" i="1" s="1"/>
  <c r="J67" i="1"/>
  <c r="K67" i="1" s="1"/>
  <c r="Z67" i="1" s="1"/>
  <c r="I68" i="1"/>
  <c r="L68" i="1" s="1"/>
  <c r="W68" i="1" s="1"/>
  <c r="Y68" i="1" s="1"/>
  <c r="J68" i="1"/>
  <c r="K68" i="1" s="1"/>
  <c r="I69" i="1"/>
  <c r="J69" i="1"/>
  <c r="K69" i="1" s="1"/>
  <c r="I70" i="1"/>
  <c r="L70" i="1" s="1"/>
  <c r="J70" i="1"/>
  <c r="K70" i="1" s="1"/>
  <c r="Z70" i="1" s="1"/>
  <c r="I71" i="1"/>
  <c r="J71" i="1"/>
  <c r="K71" i="1" s="1"/>
  <c r="I72" i="1"/>
  <c r="L72" i="1" s="1"/>
  <c r="J72" i="1"/>
  <c r="K72" i="1" s="1"/>
  <c r="I73" i="1"/>
  <c r="L73" i="1" s="1"/>
  <c r="J73" i="1"/>
  <c r="K73" i="1" s="1"/>
  <c r="I74" i="1"/>
  <c r="J74" i="1"/>
  <c r="K74" i="1" s="1"/>
  <c r="I75" i="1"/>
  <c r="L75" i="1" s="1"/>
  <c r="J75" i="1"/>
  <c r="K75" i="1" s="1"/>
  <c r="Z75" i="1" s="1"/>
  <c r="I76" i="1"/>
  <c r="L76" i="1" s="1"/>
  <c r="W76" i="1" s="1"/>
  <c r="Y76" i="1" s="1"/>
  <c r="J76" i="1"/>
  <c r="K76" i="1" s="1"/>
  <c r="I77" i="1"/>
  <c r="L77" i="1" s="1"/>
  <c r="W77" i="1" s="1"/>
  <c r="Y77" i="1" s="1"/>
  <c r="J77" i="1"/>
  <c r="K77" i="1" s="1"/>
  <c r="I78" i="1"/>
  <c r="L78" i="1" s="1"/>
  <c r="W78" i="1" s="1"/>
  <c r="Y78" i="1" s="1"/>
  <c r="J78" i="1"/>
  <c r="K78" i="1" s="1"/>
  <c r="I79" i="1"/>
  <c r="L79" i="1" s="1"/>
  <c r="W79" i="1" s="1"/>
  <c r="Y79" i="1" s="1"/>
  <c r="J79" i="1"/>
  <c r="K79" i="1" s="1"/>
  <c r="I80" i="1"/>
  <c r="L80" i="1" s="1"/>
  <c r="W80" i="1" s="1"/>
  <c r="Y80" i="1" s="1"/>
  <c r="J80" i="1"/>
  <c r="K80" i="1" s="1"/>
  <c r="I81" i="1"/>
  <c r="L81" i="1" s="1"/>
  <c r="W81" i="1" s="1"/>
  <c r="Y81" i="1" s="1"/>
  <c r="J81" i="1"/>
  <c r="K81" i="1" s="1"/>
  <c r="I82" i="1"/>
  <c r="L82" i="1" s="1"/>
  <c r="J82" i="1"/>
  <c r="K82" i="1" s="1"/>
  <c r="I83" i="1"/>
  <c r="L83" i="1" s="1"/>
  <c r="J83" i="1"/>
  <c r="K83" i="1" s="1"/>
  <c r="I84" i="1"/>
  <c r="L84" i="1" s="1"/>
  <c r="J84" i="1"/>
  <c r="K84" i="1" s="1"/>
  <c r="I85" i="1"/>
  <c r="L85" i="1" s="1"/>
  <c r="W85" i="1" s="1"/>
  <c r="Y85" i="1" s="1"/>
  <c r="J85" i="1"/>
  <c r="K85" i="1" s="1"/>
  <c r="I86" i="1"/>
  <c r="L86" i="1" s="1"/>
  <c r="W86" i="1" s="1"/>
  <c r="Y86" i="1" s="1"/>
  <c r="J86" i="1"/>
  <c r="K86" i="1" s="1"/>
  <c r="I87" i="1"/>
  <c r="L87" i="1" s="1"/>
  <c r="W87" i="1" s="1"/>
  <c r="Y87" i="1" s="1"/>
  <c r="J87" i="1"/>
  <c r="K87" i="1" s="1"/>
  <c r="I88" i="1"/>
  <c r="L88" i="1" s="1"/>
  <c r="W88" i="1" s="1"/>
  <c r="Y88" i="1" s="1"/>
  <c r="J88" i="1"/>
  <c r="K88" i="1" s="1"/>
  <c r="I89" i="1"/>
  <c r="L89" i="1" s="1"/>
  <c r="W89" i="1" s="1"/>
  <c r="Y89" i="1" s="1"/>
  <c r="J89" i="1"/>
  <c r="K89" i="1" s="1"/>
  <c r="I90" i="1"/>
  <c r="L90" i="1" s="1"/>
  <c r="W90" i="1" s="1"/>
  <c r="Y90" i="1" s="1"/>
  <c r="J90" i="1"/>
  <c r="K90" i="1" s="1"/>
  <c r="I91" i="1"/>
  <c r="L91" i="1" s="1"/>
  <c r="W91" i="1" s="1"/>
  <c r="Y91" i="1" s="1"/>
  <c r="J91" i="1"/>
  <c r="K91" i="1" s="1"/>
  <c r="I92" i="1"/>
  <c r="L92" i="1" s="1"/>
  <c r="W92" i="1" s="1"/>
  <c r="Y92" i="1" s="1"/>
  <c r="J92" i="1"/>
  <c r="K92" i="1" s="1"/>
  <c r="I93" i="1"/>
  <c r="L93" i="1" s="1"/>
  <c r="W93" i="1" s="1"/>
  <c r="Y93" i="1" s="1"/>
  <c r="J93" i="1"/>
  <c r="K93" i="1" s="1"/>
  <c r="I94" i="1"/>
  <c r="L94" i="1" s="1"/>
  <c r="W94" i="1" s="1"/>
  <c r="Y94" i="1" s="1"/>
  <c r="J94" i="1"/>
  <c r="K94" i="1" s="1"/>
  <c r="I95" i="1"/>
  <c r="L95" i="1" s="1"/>
  <c r="W95" i="1" s="1"/>
  <c r="Y95" i="1" s="1"/>
  <c r="J95" i="1"/>
  <c r="K95" i="1" s="1"/>
  <c r="I96" i="1"/>
  <c r="L96" i="1" s="1"/>
  <c r="W96" i="1" s="1"/>
  <c r="Y96" i="1" s="1"/>
  <c r="J96" i="1"/>
  <c r="K96" i="1" s="1"/>
  <c r="I97" i="1"/>
  <c r="L97" i="1" s="1"/>
  <c r="W97" i="1" s="1"/>
  <c r="Y97" i="1" s="1"/>
  <c r="J97" i="1"/>
  <c r="K97" i="1" s="1"/>
  <c r="I98" i="1"/>
  <c r="L98" i="1" s="1"/>
  <c r="W98" i="1" s="1"/>
  <c r="Y98" i="1" s="1"/>
  <c r="J98" i="1"/>
  <c r="K98" i="1" s="1"/>
  <c r="I99" i="1"/>
  <c r="L99" i="1" s="1"/>
  <c r="W99" i="1" s="1"/>
  <c r="Y99" i="1" s="1"/>
  <c r="J99" i="1"/>
  <c r="K99" i="1" s="1"/>
  <c r="I100" i="1"/>
  <c r="L100" i="1" s="1"/>
  <c r="W100" i="1" s="1"/>
  <c r="Y100" i="1" s="1"/>
  <c r="J100" i="1"/>
  <c r="K100" i="1" s="1"/>
  <c r="I101" i="1"/>
  <c r="L101" i="1" s="1"/>
  <c r="J101" i="1"/>
  <c r="K101" i="1" s="1"/>
  <c r="I102" i="1"/>
  <c r="L102" i="1" s="1"/>
  <c r="W102" i="1" s="1"/>
  <c r="Y102" i="1" s="1"/>
  <c r="J102" i="1"/>
  <c r="K102" i="1" s="1"/>
  <c r="I103" i="1"/>
  <c r="L103" i="1" s="1"/>
  <c r="W103" i="1" s="1"/>
  <c r="Y103" i="1" s="1"/>
  <c r="J103" i="1"/>
  <c r="K103" i="1" s="1"/>
  <c r="I104" i="1"/>
  <c r="L104" i="1" s="1"/>
  <c r="W104" i="1" s="1"/>
  <c r="Y104" i="1" s="1"/>
  <c r="J104" i="1"/>
  <c r="K104" i="1" s="1"/>
  <c r="I105" i="1"/>
  <c r="L105" i="1" s="1"/>
  <c r="W105" i="1" s="1"/>
  <c r="Y105" i="1" s="1"/>
  <c r="J105" i="1"/>
  <c r="K105" i="1" s="1"/>
  <c r="I106" i="1"/>
  <c r="L106" i="1" s="1"/>
  <c r="W106" i="1" s="1"/>
  <c r="Y106" i="1" s="1"/>
  <c r="J106" i="1"/>
  <c r="K106" i="1" s="1"/>
  <c r="I107" i="1"/>
  <c r="L107" i="1" s="1"/>
  <c r="W107" i="1" s="1"/>
  <c r="Y107" i="1" s="1"/>
  <c r="J107" i="1"/>
  <c r="K107" i="1" s="1"/>
  <c r="I108" i="1"/>
  <c r="L108" i="1" s="1"/>
  <c r="W108" i="1" s="1"/>
  <c r="Y108" i="1" s="1"/>
  <c r="J108" i="1"/>
  <c r="K108" i="1" s="1"/>
  <c r="I109" i="1"/>
  <c r="L109" i="1" s="1"/>
  <c r="W109" i="1" s="1"/>
  <c r="Y109" i="1" s="1"/>
  <c r="J109" i="1"/>
  <c r="K109" i="1" s="1"/>
  <c r="I110" i="1"/>
  <c r="L110" i="1" s="1"/>
  <c r="W110" i="1" s="1"/>
  <c r="Y110" i="1" s="1"/>
  <c r="J110" i="1"/>
  <c r="K110" i="1" s="1"/>
  <c r="I111" i="1"/>
  <c r="L111" i="1" s="1"/>
  <c r="W111" i="1" s="1"/>
  <c r="Y111" i="1" s="1"/>
  <c r="J111" i="1"/>
  <c r="K111" i="1" s="1"/>
  <c r="I112" i="1"/>
  <c r="L112" i="1" s="1"/>
  <c r="W112" i="1" s="1"/>
  <c r="Y112" i="1" s="1"/>
  <c r="J112" i="1"/>
  <c r="K112" i="1" s="1"/>
  <c r="I113" i="1"/>
  <c r="L113" i="1" s="1"/>
  <c r="W113" i="1" s="1"/>
  <c r="Y113" i="1" s="1"/>
  <c r="J113" i="1"/>
  <c r="K113" i="1" s="1"/>
  <c r="I114" i="1"/>
  <c r="J114" i="1"/>
  <c r="I115" i="1"/>
  <c r="L115" i="1" s="1"/>
  <c r="W115" i="1" s="1"/>
  <c r="Y115" i="1" s="1"/>
  <c r="J115" i="1"/>
  <c r="K115" i="1" s="1"/>
  <c r="I116" i="1"/>
  <c r="L116" i="1" s="1"/>
  <c r="W116" i="1" s="1"/>
  <c r="Y116" i="1" s="1"/>
  <c r="J116" i="1"/>
  <c r="K116" i="1" s="1"/>
  <c r="I117" i="1"/>
  <c r="J117" i="1"/>
  <c r="K117" i="1" s="1"/>
  <c r="I118" i="1"/>
  <c r="J118" i="1"/>
  <c r="K118" i="1" s="1"/>
  <c r="I119" i="1"/>
  <c r="L119" i="1" s="1"/>
  <c r="W119" i="1" s="1"/>
  <c r="Y119" i="1" s="1"/>
  <c r="J119" i="1"/>
  <c r="K119" i="1" s="1"/>
  <c r="I120" i="1"/>
  <c r="L120" i="1" s="1"/>
  <c r="W120" i="1" s="1"/>
  <c r="Y120" i="1" s="1"/>
  <c r="J120" i="1"/>
  <c r="K120" i="1" s="1"/>
  <c r="I121" i="1"/>
  <c r="L121" i="1" s="1"/>
  <c r="W121" i="1" s="1"/>
  <c r="Y121" i="1" s="1"/>
  <c r="J121" i="1"/>
  <c r="K121" i="1"/>
  <c r="I122" i="1"/>
  <c r="L122" i="1" s="1"/>
  <c r="W122" i="1" s="1"/>
  <c r="Y122" i="1" s="1"/>
  <c r="J122" i="1"/>
  <c r="K122" i="1" s="1"/>
  <c r="I123" i="1"/>
  <c r="L123" i="1" s="1"/>
  <c r="W123" i="1" s="1"/>
  <c r="Y123" i="1" s="1"/>
  <c r="J123" i="1"/>
  <c r="K123" i="1" s="1"/>
  <c r="I124" i="1"/>
  <c r="L124" i="1" s="1"/>
  <c r="W124" i="1" s="1"/>
  <c r="Y124" i="1" s="1"/>
  <c r="J124" i="1"/>
  <c r="K124" i="1" s="1"/>
  <c r="I125" i="1"/>
  <c r="L125" i="1" s="1"/>
  <c r="W125" i="1" s="1"/>
  <c r="Y125" i="1" s="1"/>
  <c r="J125" i="1"/>
  <c r="K125" i="1" s="1"/>
  <c r="I126" i="1"/>
  <c r="L126" i="1" s="1"/>
  <c r="W126" i="1" s="1"/>
  <c r="Y126" i="1" s="1"/>
  <c r="J126" i="1"/>
  <c r="K126" i="1" s="1"/>
  <c r="I127" i="1"/>
  <c r="L127" i="1" s="1"/>
  <c r="W127" i="1" s="1"/>
  <c r="Y127" i="1" s="1"/>
  <c r="J127" i="1"/>
  <c r="K127" i="1" s="1"/>
  <c r="I128" i="1"/>
  <c r="L128" i="1" s="1"/>
  <c r="W128" i="1" s="1"/>
  <c r="Y128" i="1" s="1"/>
  <c r="J128" i="1"/>
  <c r="K128" i="1" s="1"/>
  <c r="I129" i="1"/>
  <c r="L129" i="1" s="1"/>
  <c r="J129" i="1"/>
  <c r="K129" i="1" s="1"/>
  <c r="I130" i="1"/>
  <c r="L130" i="1" s="1"/>
  <c r="W130" i="1" s="1"/>
  <c r="Y130" i="1" s="1"/>
  <c r="J130" i="1"/>
  <c r="K130" i="1" s="1"/>
  <c r="I131" i="1"/>
  <c r="L131" i="1" s="1"/>
  <c r="W131" i="1" s="1"/>
  <c r="Y131" i="1" s="1"/>
  <c r="J131" i="1"/>
  <c r="K131" i="1" s="1"/>
  <c r="I132" i="1"/>
  <c r="L132" i="1" s="1"/>
  <c r="W132" i="1" s="1"/>
  <c r="Y132" i="1" s="1"/>
  <c r="J132" i="1"/>
  <c r="K132" i="1" s="1"/>
  <c r="I133" i="1"/>
  <c r="L133" i="1" s="1"/>
  <c r="W133" i="1" s="1"/>
  <c r="Y133" i="1" s="1"/>
  <c r="J133" i="1"/>
  <c r="K133" i="1" s="1"/>
  <c r="I134" i="1"/>
  <c r="L134" i="1" s="1"/>
  <c r="W134" i="1" s="1"/>
  <c r="Y134" i="1" s="1"/>
  <c r="J134" i="1"/>
  <c r="K134" i="1" s="1"/>
  <c r="I135" i="1"/>
  <c r="L135" i="1" s="1"/>
  <c r="W135" i="1" s="1"/>
  <c r="Y135" i="1" s="1"/>
  <c r="J135" i="1"/>
  <c r="K135" i="1" s="1"/>
  <c r="I136" i="1"/>
  <c r="L136" i="1" s="1"/>
  <c r="W136" i="1" s="1"/>
  <c r="Y136" i="1" s="1"/>
  <c r="J136" i="1"/>
  <c r="K136" i="1" s="1"/>
  <c r="I137" i="1"/>
  <c r="L137" i="1" s="1"/>
  <c r="W137" i="1" s="1"/>
  <c r="Y137" i="1" s="1"/>
  <c r="J137" i="1"/>
  <c r="K137" i="1" s="1"/>
  <c r="I138" i="1"/>
  <c r="L138" i="1" s="1"/>
  <c r="W138" i="1" s="1"/>
  <c r="Y138" i="1" s="1"/>
  <c r="J138" i="1"/>
  <c r="K138" i="1" s="1"/>
  <c r="I139" i="1"/>
  <c r="L139" i="1" s="1"/>
  <c r="W139" i="1" s="1"/>
  <c r="Y139" i="1" s="1"/>
  <c r="J139" i="1"/>
  <c r="K139" i="1" s="1"/>
  <c r="I140" i="1"/>
  <c r="L140" i="1" s="1"/>
  <c r="W140" i="1" s="1"/>
  <c r="Y140" i="1" s="1"/>
  <c r="J140" i="1"/>
  <c r="K140" i="1" s="1"/>
  <c r="Z140" i="1" s="1"/>
  <c r="I141" i="1"/>
  <c r="L141" i="1" s="1"/>
  <c r="W141" i="1" s="1"/>
  <c r="Y141" i="1" s="1"/>
  <c r="J141" i="1"/>
  <c r="K141" i="1" s="1"/>
  <c r="Z141" i="1" s="1"/>
  <c r="I142" i="1"/>
  <c r="L142" i="1" s="1"/>
  <c r="W142" i="1" s="1"/>
  <c r="Y142" i="1" s="1"/>
  <c r="J142" i="1"/>
  <c r="K142" i="1" s="1"/>
  <c r="Z142" i="1" s="1"/>
  <c r="I143" i="1"/>
  <c r="J143" i="1"/>
  <c r="K143" i="1" s="1"/>
  <c r="Z143" i="1" s="1"/>
  <c r="I144" i="1"/>
  <c r="L144" i="1" s="1"/>
  <c r="W144" i="1" s="1"/>
  <c r="Y144" i="1" s="1"/>
  <c r="J144" i="1"/>
  <c r="K144" i="1" s="1"/>
  <c r="Z144" i="1" s="1"/>
  <c r="I145" i="1"/>
  <c r="L145" i="1" s="1"/>
  <c r="W145" i="1" s="1"/>
  <c r="Y145" i="1" s="1"/>
  <c r="J145" i="1"/>
  <c r="K145" i="1" s="1"/>
  <c r="Z145" i="1" s="1"/>
  <c r="I146" i="1"/>
  <c r="L146" i="1" s="1"/>
  <c r="W146" i="1" s="1"/>
  <c r="Y146" i="1" s="1"/>
  <c r="J146" i="1"/>
  <c r="K146" i="1" s="1"/>
  <c r="I147" i="1"/>
  <c r="L147" i="1" s="1"/>
  <c r="W147" i="1" s="1"/>
  <c r="Y147" i="1" s="1"/>
  <c r="J147" i="1"/>
  <c r="K147" i="1" s="1"/>
  <c r="Z147" i="1" s="1"/>
  <c r="I148" i="1"/>
  <c r="L148" i="1" s="1"/>
  <c r="W148" i="1" s="1"/>
  <c r="Y148" i="1" s="1"/>
  <c r="J148" i="1"/>
  <c r="K148" i="1" s="1"/>
  <c r="Z148" i="1" s="1"/>
  <c r="I149" i="1"/>
  <c r="L149" i="1" s="1"/>
  <c r="W149" i="1" s="1"/>
  <c r="Y149" i="1" s="1"/>
  <c r="J149" i="1"/>
  <c r="K149" i="1" s="1"/>
  <c r="Z149" i="1" s="1"/>
  <c r="I150" i="1"/>
  <c r="L150" i="1" s="1"/>
  <c r="W150" i="1" s="1"/>
  <c r="Y150" i="1" s="1"/>
  <c r="J150" i="1"/>
  <c r="K150" i="1" s="1"/>
  <c r="S139" i="1" l="1"/>
  <c r="Z139" i="1"/>
  <c r="S135" i="1"/>
  <c r="Z135" i="1"/>
  <c r="S131" i="1"/>
  <c r="Z131" i="1"/>
  <c r="S125" i="1"/>
  <c r="Z125" i="1"/>
  <c r="W82" i="1"/>
  <c r="Y82" i="1" s="1"/>
  <c r="L27" i="3"/>
  <c r="L43" i="3" s="1"/>
  <c r="S137" i="1"/>
  <c r="Z137" i="1"/>
  <c r="S133" i="1"/>
  <c r="Z133" i="1"/>
  <c r="S129" i="1"/>
  <c r="Z129" i="1"/>
  <c r="S127" i="1"/>
  <c r="Z127" i="1"/>
  <c r="S123" i="1"/>
  <c r="Z123" i="1"/>
  <c r="S121" i="1"/>
  <c r="Z121" i="1"/>
  <c r="S119" i="1"/>
  <c r="Z119" i="1"/>
  <c r="S117" i="1"/>
  <c r="Z117" i="1"/>
  <c r="S115" i="1"/>
  <c r="Z115" i="1"/>
  <c r="S113" i="1"/>
  <c r="Z113" i="1"/>
  <c r="S111" i="1"/>
  <c r="Z111" i="1"/>
  <c r="S109" i="1"/>
  <c r="Z109" i="1"/>
  <c r="S107" i="1"/>
  <c r="Z107" i="1"/>
  <c r="S105" i="1"/>
  <c r="Z105" i="1"/>
  <c r="S103" i="1"/>
  <c r="Z103" i="1"/>
  <c r="S101" i="1"/>
  <c r="Z101" i="1"/>
  <c r="S99" i="1"/>
  <c r="Z99" i="1"/>
  <c r="S97" i="1"/>
  <c r="Z97" i="1"/>
  <c r="S95" i="1"/>
  <c r="Z95" i="1"/>
  <c r="S93" i="1"/>
  <c r="Z93" i="1"/>
  <c r="S91" i="1"/>
  <c r="Z91" i="1"/>
  <c r="S89" i="1"/>
  <c r="Z89" i="1"/>
  <c r="S87" i="1"/>
  <c r="Z87" i="1"/>
  <c r="S85" i="1"/>
  <c r="Z85" i="1"/>
  <c r="Z83" i="1"/>
  <c r="S27" i="3"/>
  <c r="S43" i="3" s="1"/>
  <c r="S81" i="1"/>
  <c r="Z81" i="1"/>
  <c r="S79" i="1"/>
  <c r="Z79" i="1"/>
  <c r="S77" i="1"/>
  <c r="Z77" i="1"/>
  <c r="S73" i="1"/>
  <c r="Z73" i="1"/>
  <c r="S71" i="1"/>
  <c r="Z71" i="1"/>
  <c r="S69" i="1"/>
  <c r="Z69" i="1"/>
  <c r="S65" i="1"/>
  <c r="Z65" i="1"/>
  <c r="S61" i="1"/>
  <c r="Z61" i="1"/>
  <c r="S59" i="1"/>
  <c r="Z59" i="1"/>
  <c r="S150" i="1"/>
  <c r="Z150" i="1"/>
  <c r="S134" i="1"/>
  <c r="Z134" i="1"/>
  <c r="S130" i="1"/>
  <c r="Z130" i="1"/>
  <c r="W83" i="1"/>
  <c r="Y83" i="1" s="1"/>
  <c r="T27" i="3"/>
  <c r="T43" i="3" s="1"/>
  <c r="S146" i="1"/>
  <c r="Z146" i="1"/>
  <c r="S138" i="1"/>
  <c r="Z138" i="1"/>
  <c r="S136" i="1"/>
  <c r="Z136" i="1"/>
  <c r="S132" i="1"/>
  <c r="Z132" i="1"/>
  <c r="S128" i="1"/>
  <c r="Z128" i="1"/>
  <c r="S126" i="1"/>
  <c r="Z126" i="1"/>
  <c r="S124" i="1"/>
  <c r="Z124" i="1"/>
  <c r="S122" i="1"/>
  <c r="Z122" i="1"/>
  <c r="S120" i="1"/>
  <c r="Z120" i="1"/>
  <c r="S118" i="1"/>
  <c r="Z118" i="1"/>
  <c r="S116" i="1"/>
  <c r="Z116" i="1"/>
  <c r="S112" i="1"/>
  <c r="Z112" i="1"/>
  <c r="S110" i="1"/>
  <c r="Z110" i="1"/>
  <c r="S108" i="1"/>
  <c r="Z108" i="1"/>
  <c r="S106" i="1"/>
  <c r="Z106" i="1"/>
  <c r="S104" i="1"/>
  <c r="Z104" i="1"/>
  <c r="S102" i="1"/>
  <c r="Z102" i="1"/>
  <c r="S100" i="1"/>
  <c r="Z100" i="1"/>
  <c r="S98" i="1"/>
  <c r="Z98" i="1"/>
  <c r="S96" i="1"/>
  <c r="Z96" i="1"/>
  <c r="S94" i="1"/>
  <c r="Z94" i="1"/>
  <c r="S92" i="1"/>
  <c r="Z92" i="1"/>
  <c r="S90" i="1"/>
  <c r="Z90" i="1"/>
  <c r="S88" i="1"/>
  <c r="Z88" i="1"/>
  <c r="S86" i="1"/>
  <c r="Z86" i="1"/>
  <c r="Z82" i="1"/>
  <c r="K27" i="3"/>
  <c r="K43" i="3" s="1"/>
  <c r="S80" i="1"/>
  <c r="Z80" i="1"/>
  <c r="S78" i="1"/>
  <c r="Z78" i="1"/>
  <c r="S76" i="1"/>
  <c r="Z76" i="1"/>
  <c r="S74" i="1"/>
  <c r="Z74" i="1"/>
  <c r="S72" i="1"/>
  <c r="Z72" i="1"/>
  <c r="S68" i="1"/>
  <c r="Z68" i="1"/>
  <c r="S66" i="1"/>
  <c r="Z66" i="1"/>
  <c r="S62" i="1"/>
  <c r="Z62" i="1"/>
  <c r="K3" i="3"/>
  <c r="S3" i="3"/>
  <c r="Z60" i="1"/>
  <c r="K5" i="3"/>
  <c r="S5" i="3"/>
  <c r="S63" i="1"/>
  <c r="Z63" i="1"/>
  <c r="S4" i="3"/>
  <c r="S19" i="3" s="1"/>
  <c r="R21" i="3" s="1"/>
  <c r="Z84" i="1"/>
  <c r="K4" i="3"/>
  <c r="W84" i="1"/>
  <c r="Y84" i="1" s="1"/>
  <c r="L4" i="3"/>
  <c r="S64" i="1"/>
  <c r="Z64" i="1"/>
  <c r="U72" i="1"/>
  <c r="W72" i="1"/>
  <c r="Y72" i="1" s="1"/>
  <c r="U70" i="1"/>
  <c r="W70" i="1"/>
  <c r="Y70" i="1" s="1"/>
  <c r="U129" i="1"/>
  <c r="W129" i="1"/>
  <c r="Y129" i="1" s="1"/>
  <c r="D51" i="3"/>
  <c r="W75" i="1"/>
  <c r="Y75" i="1" s="1"/>
  <c r="U73" i="1"/>
  <c r="W73" i="1"/>
  <c r="Y73" i="1" s="1"/>
  <c r="D52" i="3"/>
  <c r="W67" i="1"/>
  <c r="Y67" i="1" s="1"/>
  <c r="U101" i="1"/>
  <c r="W101" i="1"/>
  <c r="Y101" i="1" s="1"/>
  <c r="R144" i="1"/>
  <c r="S144" i="1"/>
  <c r="R142" i="1"/>
  <c r="S142" i="1"/>
  <c r="R149" i="1"/>
  <c r="S149" i="1"/>
  <c r="R145" i="1"/>
  <c r="S145" i="1"/>
  <c r="S75" i="1"/>
  <c r="C51" i="3"/>
  <c r="S67" i="1"/>
  <c r="C52" i="3"/>
  <c r="R57" i="1"/>
  <c r="S57" i="1"/>
  <c r="R55" i="1"/>
  <c r="S55" i="1"/>
  <c r="R148" i="1"/>
  <c r="S148" i="1"/>
  <c r="R140" i="1"/>
  <c r="S140" i="1"/>
  <c r="S70" i="1"/>
  <c r="C75" i="3"/>
  <c r="S60" i="1"/>
  <c r="BG5" i="2"/>
  <c r="AI5" i="2"/>
  <c r="K5" i="2"/>
  <c r="AY5" i="2"/>
  <c r="AA5" i="2"/>
  <c r="C5" i="2"/>
  <c r="AQ5" i="2"/>
  <c r="S5" i="2"/>
  <c r="C5" i="3"/>
  <c r="R58" i="1"/>
  <c r="S58" i="1"/>
  <c r="R56" i="1"/>
  <c r="S56" i="1"/>
  <c r="R54" i="1"/>
  <c r="S54" i="1"/>
  <c r="R147" i="1"/>
  <c r="S147" i="1"/>
  <c r="R143" i="1"/>
  <c r="S143" i="1"/>
  <c r="R141" i="1"/>
  <c r="S141" i="1"/>
  <c r="S84" i="1"/>
  <c r="S83" i="1"/>
  <c r="S82" i="1"/>
  <c r="AI3" i="2"/>
  <c r="BG3" i="2"/>
  <c r="AQ3" i="2"/>
  <c r="S3" i="2"/>
  <c r="C3" i="2"/>
  <c r="AA3" i="2"/>
  <c r="C3" i="3"/>
  <c r="AY3" i="2"/>
  <c r="K3" i="2"/>
  <c r="AY27" i="2"/>
  <c r="AY43" i="2" s="1"/>
  <c r="AA27" i="2"/>
  <c r="AA43" i="2" s="1"/>
  <c r="C27" i="2"/>
  <c r="C43" i="2" s="1"/>
  <c r="AQ27" i="2"/>
  <c r="AQ43" i="2" s="1"/>
  <c r="C27" i="3"/>
  <c r="C43" i="3" s="1"/>
  <c r="S27" i="2"/>
  <c r="S43" i="2" s="1"/>
  <c r="BG27" i="2"/>
  <c r="BG43" i="2" s="1"/>
  <c r="AI27" i="2"/>
  <c r="AI43" i="2" s="1"/>
  <c r="K27" i="2"/>
  <c r="K43" i="2" s="1"/>
  <c r="S4" i="2"/>
  <c r="K4" i="2"/>
  <c r="C4" i="2"/>
  <c r="BG4" i="2"/>
  <c r="AY4" i="2"/>
  <c r="AQ4" i="2"/>
  <c r="C4" i="3"/>
  <c r="AI4" i="2"/>
  <c r="AA4" i="2"/>
  <c r="O150" i="1"/>
  <c r="U150" i="1"/>
  <c r="O120" i="1"/>
  <c r="U120" i="1"/>
  <c r="O112" i="1"/>
  <c r="U112" i="1"/>
  <c r="O106" i="1"/>
  <c r="U106" i="1"/>
  <c r="O149" i="1"/>
  <c r="U149" i="1"/>
  <c r="O147" i="1"/>
  <c r="U147" i="1"/>
  <c r="O145" i="1"/>
  <c r="U145" i="1"/>
  <c r="O141" i="1"/>
  <c r="P141" i="1" s="1"/>
  <c r="U141" i="1"/>
  <c r="O139" i="1"/>
  <c r="P139" i="1" s="1"/>
  <c r="U139" i="1"/>
  <c r="O137" i="1"/>
  <c r="U137" i="1"/>
  <c r="O135" i="1"/>
  <c r="U135" i="1"/>
  <c r="O133" i="1"/>
  <c r="U133" i="1"/>
  <c r="O131" i="1"/>
  <c r="U131" i="1"/>
  <c r="O127" i="1"/>
  <c r="U127" i="1"/>
  <c r="O125" i="1"/>
  <c r="U125" i="1"/>
  <c r="O123" i="1"/>
  <c r="U123" i="1"/>
  <c r="O121" i="1"/>
  <c r="P121" i="1" s="1"/>
  <c r="U121" i="1"/>
  <c r="O119" i="1"/>
  <c r="U119" i="1"/>
  <c r="O115" i="1"/>
  <c r="U115" i="1"/>
  <c r="O113" i="1"/>
  <c r="Q113" i="1" s="1"/>
  <c r="U113" i="1"/>
  <c r="O111" i="1"/>
  <c r="U111" i="1"/>
  <c r="O109" i="1"/>
  <c r="Q109" i="1" s="1"/>
  <c r="U109" i="1"/>
  <c r="O107" i="1"/>
  <c r="U107" i="1"/>
  <c r="O105" i="1"/>
  <c r="P105" i="1" s="1"/>
  <c r="U105" i="1"/>
  <c r="O103" i="1"/>
  <c r="U103" i="1"/>
  <c r="O99" i="1"/>
  <c r="U99" i="1"/>
  <c r="O97" i="1"/>
  <c r="U97" i="1"/>
  <c r="O95" i="1"/>
  <c r="U95" i="1"/>
  <c r="O93" i="1"/>
  <c r="U93" i="1"/>
  <c r="O91" i="1"/>
  <c r="Q91" i="1" s="1"/>
  <c r="U91" i="1"/>
  <c r="O89" i="1"/>
  <c r="U89" i="1"/>
  <c r="O87" i="1"/>
  <c r="U87" i="1"/>
  <c r="O85" i="1"/>
  <c r="U85" i="1"/>
  <c r="O83" i="1"/>
  <c r="U83" i="1"/>
  <c r="O81" i="1"/>
  <c r="U81" i="1"/>
  <c r="O79" i="1"/>
  <c r="P79" i="1" s="1"/>
  <c r="U79" i="1"/>
  <c r="O77" i="1"/>
  <c r="P77" i="1" s="1"/>
  <c r="U77" i="1"/>
  <c r="O75" i="1"/>
  <c r="U75" i="1"/>
  <c r="O67" i="1"/>
  <c r="U67" i="1"/>
  <c r="O65" i="1"/>
  <c r="U65" i="1"/>
  <c r="O61" i="1"/>
  <c r="U61" i="1"/>
  <c r="O59" i="1"/>
  <c r="U59" i="1"/>
  <c r="O57" i="1"/>
  <c r="U57" i="1"/>
  <c r="O55" i="1"/>
  <c r="U55" i="1"/>
  <c r="O148" i="1"/>
  <c r="U148" i="1"/>
  <c r="O146" i="1"/>
  <c r="U146" i="1"/>
  <c r="O144" i="1"/>
  <c r="U144" i="1"/>
  <c r="O142" i="1"/>
  <c r="U142" i="1"/>
  <c r="O140" i="1"/>
  <c r="U140" i="1"/>
  <c r="O138" i="1"/>
  <c r="U138" i="1"/>
  <c r="O136" i="1"/>
  <c r="U136" i="1"/>
  <c r="O134" i="1"/>
  <c r="U134" i="1"/>
  <c r="O132" i="1"/>
  <c r="U132" i="1"/>
  <c r="O130" i="1"/>
  <c r="U130" i="1"/>
  <c r="O128" i="1"/>
  <c r="U128" i="1"/>
  <c r="O126" i="1"/>
  <c r="U126" i="1"/>
  <c r="O124" i="1"/>
  <c r="U124" i="1"/>
  <c r="O122" i="1"/>
  <c r="U122" i="1"/>
  <c r="O116" i="1"/>
  <c r="U116" i="1"/>
  <c r="O110" i="1"/>
  <c r="U110" i="1"/>
  <c r="O108" i="1"/>
  <c r="U108" i="1"/>
  <c r="O104" i="1"/>
  <c r="U104" i="1"/>
  <c r="O102" i="1"/>
  <c r="P102" i="1" s="1"/>
  <c r="U102" i="1"/>
  <c r="O100" i="1"/>
  <c r="P100" i="1" s="1"/>
  <c r="U100" i="1"/>
  <c r="O98" i="1"/>
  <c r="Q98" i="1" s="1"/>
  <c r="U98" i="1"/>
  <c r="O96" i="1"/>
  <c r="Q96" i="1" s="1"/>
  <c r="U96" i="1"/>
  <c r="O94" i="1"/>
  <c r="P94" i="1" s="1"/>
  <c r="U94" i="1"/>
  <c r="O92" i="1"/>
  <c r="P92" i="1" s="1"/>
  <c r="U92" i="1"/>
  <c r="O90" i="1"/>
  <c r="Q90" i="1" s="1"/>
  <c r="U90" i="1"/>
  <c r="O88" i="1"/>
  <c r="P88" i="1" s="1"/>
  <c r="U88" i="1"/>
  <c r="O86" i="1"/>
  <c r="P86" i="1" s="1"/>
  <c r="U86" i="1"/>
  <c r="O84" i="1"/>
  <c r="P84" i="1" s="1"/>
  <c r="U84" i="1"/>
  <c r="O82" i="1"/>
  <c r="P82" i="1" s="1"/>
  <c r="U82" i="1"/>
  <c r="O80" i="1"/>
  <c r="P80" i="1" s="1"/>
  <c r="U80" i="1"/>
  <c r="O78" i="1"/>
  <c r="Q78" i="1" s="1"/>
  <c r="U78" i="1"/>
  <c r="O76" i="1"/>
  <c r="P76" i="1" s="1"/>
  <c r="U76" i="1"/>
  <c r="O68" i="1"/>
  <c r="P68" i="1" s="1"/>
  <c r="U68" i="1"/>
  <c r="O66" i="1"/>
  <c r="Q66" i="1" s="1"/>
  <c r="U66" i="1"/>
  <c r="O58" i="1"/>
  <c r="Q58" i="1" s="1"/>
  <c r="U58" i="1"/>
  <c r="O73" i="1"/>
  <c r="L71" i="1"/>
  <c r="W71" i="1" s="1"/>
  <c r="Y71" i="1" s="1"/>
  <c r="L69" i="1"/>
  <c r="L63" i="1"/>
  <c r="T4" i="3" s="1"/>
  <c r="O101" i="1"/>
  <c r="L143" i="1"/>
  <c r="W143" i="1" s="1"/>
  <c r="Y143" i="1" s="1"/>
  <c r="O129" i="1"/>
  <c r="P129" i="1" s="1"/>
  <c r="O72" i="1"/>
  <c r="Q72" i="1" s="1"/>
  <c r="O70" i="1"/>
  <c r="Q70" i="1" s="1"/>
  <c r="L64" i="1"/>
  <c r="L62" i="1"/>
  <c r="L60" i="1"/>
  <c r="L56" i="1"/>
  <c r="L54" i="1"/>
  <c r="W54" i="1" s="1"/>
  <c r="Y54" i="1" s="1"/>
  <c r="L118" i="1"/>
  <c r="W118" i="1" s="1"/>
  <c r="Y118" i="1" s="1"/>
  <c r="L114" i="1"/>
  <c r="L117" i="1"/>
  <c r="W117" i="1" s="1"/>
  <c r="Y117" i="1" s="1"/>
  <c r="L74" i="1"/>
  <c r="M136" i="1"/>
  <c r="R136" i="1" s="1"/>
  <c r="M104" i="1"/>
  <c r="R104" i="1" s="1"/>
  <c r="M100" i="1"/>
  <c r="N100" i="1" s="1"/>
  <c r="M105" i="1"/>
  <c r="N105" i="1" s="1"/>
  <c r="M102" i="1"/>
  <c r="M76" i="1"/>
  <c r="R76" i="1" s="1"/>
  <c r="K114" i="1"/>
  <c r="C91" i="3"/>
  <c r="N141" i="1"/>
  <c r="N133" i="1"/>
  <c r="M141" i="1"/>
  <c r="N144" i="1"/>
  <c r="N127" i="1"/>
  <c r="M147" i="1"/>
  <c r="N131" i="1"/>
  <c r="M121" i="1"/>
  <c r="R121" i="1" s="1"/>
  <c r="M82" i="1"/>
  <c r="M79" i="1"/>
  <c r="N79" i="1" s="1"/>
  <c r="N60" i="1"/>
  <c r="N142" i="1"/>
  <c r="N121" i="1"/>
  <c r="M125" i="1"/>
  <c r="R125" i="1" s="1"/>
  <c r="N123" i="1"/>
  <c r="M122" i="1"/>
  <c r="R122" i="1" s="1"/>
  <c r="M109" i="1"/>
  <c r="R109" i="1" s="1"/>
  <c r="M106" i="1"/>
  <c r="R106" i="1" s="1"/>
  <c r="M96" i="1"/>
  <c r="R96" i="1" s="1"/>
  <c r="M77" i="1"/>
  <c r="R77" i="1" s="1"/>
  <c r="M72" i="1"/>
  <c r="N137" i="1"/>
  <c r="N140" i="1"/>
  <c r="N138" i="1"/>
  <c r="N135" i="1"/>
  <c r="N125" i="1"/>
  <c r="P125" i="1"/>
  <c r="N119" i="1"/>
  <c r="M93" i="1"/>
  <c r="R93" i="1" s="1"/>
  <c r="M83" i="1"/>
  <c r="N68" i="1"/>
  <c r="M67" i="1"/>
  <c r="M65" i="1"/>
  <c r="R65" i="1" s="1"/>
  <c r="N129" i="1"/>
  <c r="M139" i="1"/>
  <c r="R139" i="1" s="1"/>
  <c r="M88" i="1"/>
  <c r="R88" i="1" s="1"/>
  <c r="M78" i="1"/>
  <c r="R78" i="1" s="1"/>
  <c r="N139" i="1"/>
  <c r="M140" i="1"/>
  <c r="M129" i="1"/>
  <c r="M113" i="1"/>
  <c r="R113" i="1" s="1"/>
  <c r="M144" i="1"/>
  <c r="M138" i="1"/>
  <c r="R138" i="1" s="1"/>
  <c r="M134" i="1"/>
  <c r="R134" i="1" s="1"/>
  <c r="M130" i="1"/>
  <c r="R130" i="1" s="1"/>
  <c r="M98" i="1"/>
  <c r="R98" i="1" s="1"/>
  <c r="M95" i="1"/>
  <c r="R95" i="1" s="1"/>
  <c r="M94" i="1"/>
  <c r="R94" i="1" s="1"/>
  <c r="M92" i="1"/>
  <c r="R92" i="1" s="1"/>
  <c r="M91" i="1"/>
  <c r="N91" i="1" s="1"/>
  <c r="M85" i="1"/>
  <c r="R85" i="1" s="1"/>
  <c r="M84" i="1"/>
  <c r="N84" i="1" s="1"/>
  <c r="M80" i="1"/>
  <c r="N80" i="1" s="1"/>
  <c r="M75" i="1"/>
  <c r="M68" i="1"/>
  <c r="R68" i="1" s="1"/>
  <c r="M66" i="1"/>
  <c r="R66" i="1" s="1"/>
  <c r="M142" i="1"/>
  <c r="M126" i="1"/>
  <c r="R126" i="1" s="1"/>
  <c r="M110" i="1"/>
  <c r="R110" i="1" s="1"/>
  <c r="M90" i="1"/>
  <c r="R90" i="1" s="1"/>
  <c r="M87" i="1"/>
  <c r="N87" i="1" s="1"/>
  <c r="M86" i="1"/>
  <c r="R86" i="1" s="1"/>
  <c r="M71" i="1"/>
  <c r="M70" i="1"/>
  <c r="N70" i="1" s="1"/>
  <c r="N149" i="1"/>
  <c r="N150" i="1"/>
  <c r="M150" i="1"/>
  <c r="R150" i="1" s="1"/>
  <c r="N146" i="1"/>
  <c r="M146" i="1"/>
  <c r="R146" i="1" s="1"/>
  <c r="M149" i="1"/>
  <c r="N147" i="1"/>
  <c r="M145" i="1"/>
  <c r="N145" i="1"/>
  <c r="N148" i="1"/>
  <c r="M148" i="1"/>
  <c r="N124" i="1"/>
  <c r="M137" i="1"/>
  <c r="R137" i="1" s="1"/>
  <c r="N136" i="1"/>
  <c r="M135" i="1"/>
  <c r="R135" i="1" s="1"/>
  <c r="N134" i="1"/>
  <c r="M133" i="1"/>
  <c r="R133" i="1" s="1"/>
  <c r="N130" i="1"/>
  <c r="M128" i="1"/>
  <c r="R128" i="1" s="1"/>
  <c r="M127" i="1"/>
  <c r="N122" i="1"/>
  <c r="M120" i="1"/>
  <c r="R120" i="1" s="1"/>
  <c r="M119" i="1"/>
  <c r="R119" i="1" s="1"/>
  <c r="M112" i="1"/>
  <c r="R112" i="1" s="1"/>
  <c r="M111" i="1"/>
  <c r="R111" i="1" s="1"/>
  <c r="M103" i="1"/>
  <c r="R103" i="1" s="1"/>
  <c r="M99" i="1"/>
  <c r="R99" i="1" s="1"/>
  <c r="N128" i="1"/>
  <c r="N120" i="1"/>
  <c r="N132" i="1"/>
  <c r="Q139" i="1"/>
  <c r="M132" i="1"/>
  <c r="R132" i="1" s="1"/>
  <c r="M131" i="1"/>
  <c r="R131" i="1" s="1"/>
  <c r="N126" i="1"/>
  <c r="M124" i="1"/>
  <c r="R124" i="1" s="1"/>
  <c r="M123" i="1"/>
  <c r="R123" i="1" s="1"/>
  <c r="M116" i="1"/>
  <c r="R116" i="1" s="1"/>
  <c r="M115" i="1"/>
  <c r="R115" i="1" s="1"/>
  <c r="M108" i="1"/>
  <c r="R108" i="1" s="1"/>
  <c r="M107" i="1"/>
  <c r="R107" i="1" s="1"/>
  <c r="M101" i="1"/>
  <c r="R101" i="1" s="1"/>
  <c r="N61" i="1"/>
  <c r="M61" i="1"/>
  <c r="R61" i="1" s="1"/>
  <c r="P90" i="1"/>
  <c r="N59" i="1"/>
  <c r="M59" i="1"/>
  <c r="R59" i="1" s="1"/>
  <c r="N55" i="1"/>
  <c r="M97" i="1"/>
  <c r="R97" i="1" s="1"/>
  <c r="M89" i="1"/>
  <c r="R89" i="1" s="1"/>
  <c r="M81" i="1"/>
  <c r="R81" i="1" s="1"/>
  <c r="M73" i="1"/>
  <c r="R73" i="1" s="1"/>
  <c r="N58" i="1"/>
  <c r="N57" i="1"/>
  <c r="M57" i="1"/>
  <c r="M55" i="1"/>
  <c r="M58" i="1"/>
  <c r="R82" i="1" l="1"/>
  <c r="M27" i="3"/>
  <c r="M43" i="3" s="1"/>
  <c r="T3" i="3"/>
  <c r="L3" i="3"/>
  <c r="K19" i="3"/>
  <c r="J21" i="3" s="1"/>
  <c r="S114" i="1"/>
  <c r="Z114" i="1"/>
  <c r="N83" i="1"/>
  <c r="U27" i="3"/>
  <c r="U43" i="3" s="1"/>
  <c r="L5" i="3"/>
  <c r="L19" i="3" s="1"/>
  <c r="L125" i="3" s="1"/>
  <c r="T5" i="3"/>
  <c r="T19" i="3" s="1"/>
  <c r="T125" i="3" s="1"/>
  <c r="R84" i="1"/>
  <c r="M4" i="3"/>
  <c r="BG19" i="2"/>
  <c r="BF21" i="2" s="1"/>
  <c r="M62" i="1"/>
  <c r="W62" i="1"/>
  <c r="Y62" i="1" s="1"/>
  <c r="N69" i="1"/>
  <c r="W69" i="1"/>
  <c r="Y69" i="1" s="1"/>
  <c r="Q77" i="1"/>
  <c r="Q141" i="1"/>
  <c r="U74" i="1"/>
  <c r="W74" i="1"/>
  <c r="Y74" i="1" s="1"/>
  <c r="M64" i="1"/>
  <c r="U27" i="2" s="1"/>
  <c r="U43" i="2" s="1"/>
  <c r="W64" i="1"/>
  <c r="Y64" i="1" s="1"/>
  <c r="M56" i="1"/>
  <c r="W56" i="1"/>
  <c r="Y56" i="1" s="1"/>
  <c r="U114" i="1"/>
  <c r="W114" i="1"/>
  <c r="Y114" i="1" s="1"/>
  <c r="M60" i="1"/>
  <c r="W60" i="1"/>
  <c r="Y60" i="1" s="1"/>
  <c r="M63" i="1"/>
  <c r="U4" i="3" s="1"/>
  <c r="W63" i="1"/>
  <c r="Y63" i="1" s="1"/>
  <c r="N96" i="1"/>
  <c r="C19" i="2"/>
  <c r="B21" i="2" s="1"/>
  <c r="Q102" i="1"/>
  <c r="E75" i="3"/>
  <c r="E91" i="3" s="1"/>
  <c r="P58" i="1"/>
  <c r="P78" i="1"/>
  <c r="P113" i="1"/>
  <c r="M69" i="1"/>
  <c r="R69" i="1" s="1"/>
  <c r="N110" i="1"/>
  <c r="M74" i="1"/>
  <c r="R83" i="1"/>
  <c r="N82" i="1"/>
  <c r="AY19" i="2"/>
  <c r="AX21" i="2" s="1"/>
  <c r="S19" i="2"/>
  <c r="R21" i="2" s="1"/>
  <c r="P98" i="1"/>
  <c r="P70" i="1"/>
  <c r="Q80" i="1"/>
  <c r="N112" i="1"/>
  <c r="P72" i="1"/>
  <c r="BI5" i="2"/>
  <c r="BA5" i="2"/>
  <c r="E5" i="3"/>
  <c r="AK5" i="2"/>
  <c r="AC5" i="2"/>
  <c r="M5" i="2"/>
  <c r="E5" i="2"/>
  <c r="Q76" i="1"/>
  <c r="Q84" i="1"/>
  <c r="R67" i="1"/>
  <c r="E52" i="3"/>
  <c r="Q79" i="1"/>
  <c r="AJ3" i="2"/>
  <c r="AB3" i="2"/>
  <c r="D3" i="3"/>
  <c r="T3" i="2"/>
  <c r="L3" i="2"/>
  <c r="D3" i="2"/>
  <c r="BH3" i="2"/>
  <c r="AZ3" i="2"/>
  <c r="AR3" i="2"/>
  <c r="N75" i="1"/>
  <c r="E51" i="3"/>
  <c r="N88" i="1"/>
  <c r="N77" i="1"/>
  <c r="N62" i="1"/>
  <c r="U71" i="1"/>
  <c r="D75" i="3"/>
  <c r="D91" i="3" s="1"/>
  <c r="BH5" i="2"/>
  <c r="AZ5" i="2"/>
  <c r="AR5" i="2"/>
  <c r="D5" i="3"/>
  <c r="AJ5" i="2"/>
  <c r="AB5" i="2"/>
  <c r="T5" i="2"/>
  <c r="L5" i="2"/>
  <c r="D5" i="2"/>
  <c r="C19" i="3"/>
  <c r="B21" i="3" s="1"/>
  <c r="AA19" i="2"/>
  <c r="Z21" i="2" s="1"/>
  <c r="AI19" i="2"/>
  <c r="AH21" i="2" s="1"/>
  <c r="BA3" i="2"/>
  <c r="M3" i="2"/>
  <c r="AK3" i="2"/>
  <c r="AS3" i="2"/>
  <c r="U3" i="2"/>
  <c r="E3" i="2"/>
  <c r="AQ19" i="2"/>
  <c r="AP21" i="2" s="1"/>
  <c r="K19" i="2"/>
  <c r="J21" i="2" s="1"/>
  <c r="AK27" i="2"/>
  <c r="AK43" i="2" s="1"/>
  <c r="M27" i="2"/>
  <c r="M43" i="2" s="1"/>
  <c r="E27" i="2"/>
  <c r="E43" i="2" s="1"/>
  <c r="AS27" i="2"/>
  <c r="AS43" i="2" s="1"/>
  <c r="E27" i="3"/>
  <c r="E43" i="3" s="1"/>
  <c r="AR27" i="2"/>
  <c r="AR43" i="2" s="1"/>
  <c r="D27" i="3"/>
  <c r="D43" i="3" s="1"/>
  <c r="T27" i="2"/>
  <c r="T43" i="2" s="1"/>
  <c r="BH27" i="2"/>
  <c r="BH43" i="2" s="1"/>
  <c r="AJ27" i="2"/>
  <c r="AJ43" i="2" s="1"/>
  <c r="L27" i="2"/>
  <c r="L43" i="2" s="1"/>
  <c r="AZ27" i="2"/>
  <c r="AZ43" i="2" s="1"/>
  <c r="AB27" i="2"/>
  <c r="AB43" i="2" s="1"/>
  <c r="D27" i="2"/>
  <c r="D43" i="2" s="1"/>
  <c r="BI4" i="2"/>
  <c r="BA4" i="2"/>
  <c r="AS4" i="2"/>
  <c r="AK4" i="2"/>
  <c r="AC4" i="2"/>
  <c r="E4" i="3"/>
  <c r="U4" i="2"/>
  <c r="M4" i="2"/>
  <c r="E4" i="2"/>
  <c r="BH4" i="2"/>
  <c r="AZ4" i="2"/>
  <c r="AR4" i="2"/>
  <c r="AJ4" i="2"/>
  <c r="AB4" i="2"/>
  <c r="D4" i="3"/>
  <c r="T4" i="2"/>
  <c r="L4" i="2"/>
  <c r="D4" i="2"/>
  <c r="N89" i="1"/>
  <c r="N111" i="1"/>
  <c r="P109" i="1"/>
  <c r="N113" i="1"/>
  <c r="Q105" i="1"/>
  <c r="Q94" i="1"/>
  <c r="M114" i="1"/>
  <c r="N114" i="1" s="1"/>
  <c r="N109" i="1"/>
  <c r="N102" i="1"/>
  <c r="N101" i="1"/>
  <c r="N108" i="1"/>
  <c r="N103" i="1"/>
  <c r="N107" i="1"/>
  <c r="N104" i="1"/>
  <c r="N106" i="1"/>
  <c r="P96" i="1"/>
  <c r="N97" i="1"/>
  <c r="N94" i="1"/>
  <c r="N93" i="1"/>
  <c r="N95" i="1"/>
  <c r="R100" i="1"/>
  <c r="N98" i="1"/>
  <c r="N99" i="1"/>
  <c r="N92" i="1"/>
  <c r="Q92" i="1"/>
  <c r="N90" i="1"/>
  <c r="R87" i="1"/>
  <c r="R91" i="1"/>
  <c r="N85" i="1"/>
  <c r="N86" i="1"/>
  <c r="O62" i="1"/>
  <c r="P62" i="1" s="1"/>
  <c r="U62" i="1"/>
  <c r="M143" i="1"/>
  <c r="U143" i="1"/>
  <c r="U69" i="1"/>
  <c r="O54" i="1"/>
  <c r="Q54" i="1" s="1"/>
  <c r="U54" i="1"/>
  <c r="U64" i="1"/>
  <c r="O56" i="1"/>
  <c r="Q56" i="1" s="1"/>
  <c r="U56" i="1"/>
  <c r="O63" i="1"/>
  <c r="P63" i="1" s="1"/>
  <c r="U63" i="1"/>
  <c r="O117" i="1"/>
  <c r="U117" i="1"/>
  <c r="O118" i="1"/>
  <c r="Q118" i="1" s="1"/>
  <c r="U118" i="1"/>
  <c r="O60" i="1"/>
  <c r="P60" i="1" s="1"/>
  <c r="U60" i="1"/>
  <c r="M54" i="1"/>
  <c r="N54" i="1"/>
  <c r="N76" i="1"/>
  <c r="M117" i="1"/>
  <c r="N117" i="1" s="1"/>
  <c r="M118" i="1"/>
  <c r="R118" i="1" s="1"/>
  <c r="N56" i="1"/>
  <c r="R63" i="1"/>
  <c r="R60" i="1"/>
  <c r="R62" i="1"/>
  <c r="N78" i="1"/>
  <c r="N72" i="1"/>
  <c r="R75" i="1"/>
  <c r="R80" i="1"/>
  <c r="R74" i="1"/>
  <c r="R79" i="1"/>
  <c r="N81" i="1"/>
  <c r="R72" i="1"/>
  <c r="R71" i="1"/>
  <c r="R70" i="1"/>
  <c r="R127" i="1"/>
  <c r="R129" i="1"/>
  <c r="R117" i="1"/>
  <c r="R105" i="1"/>
  <c r="R102" i="1"/>
  <c r="N71" i="1"/>
  <c r="N73" i="1"/>
  <c r="O74" i="1"/>
  <c r="O114" i="1"/>
  <c r="P114" i="1" s="1"/>
  <c r="O64" i="1"/>
  <c r="P64" i="1" s="1"/>
  <c r="O143" i="1"/>
  <c r="N143" i="1"/>
  <c r="O69" i="1"/>
  <c r="O71" i="1"/>
  <c r="Q125" i="1"/>
  <c r="P91" i="1"/>
  <c r="P66" i="1"/>
  <c r="N118" i="1"/>
  <c r="N74" i="1"/>
  <c r="C67" i="3"/>
  <c r="D67" i="3"/>
  <c r="N67" i="1"/>
  <c r="N115" i="1"/>
  <c r="Q68" i="1"/>
  <c r="N116" i="1"/>
  <c r="N66" i="1"/>
  <c r="P138" i="1"/>
  <c r="Q138" i="1"/>
  <c r="N63" i="1"/>
  <c r="N65" i="1"/>
  <c r="Q82" i="1"/>
  <c r="Q88" i="1"/>
  <c r="Q86" i="1"/>
  <c r="Q121" i="1"/>
  <c r="Q129" i="1"/>
  <c r="Q100" i="1"/>
  <c r="Q73" i="1"/>
  <c r="P73" i="1"/>
  <c r="P106" i="1"/>
  <c r="Q106" i="1"/>
  <c r="P123" i="1"/>
  <c r="Q123" i="1"/>
  <c r="Q65" i="1"/>
  <c r="P65" i="1"/>
  <c r="Q67" i="1"/>
  <c r="P67" i="1"/>
  <c r="Q75" i="1"/>
  <c r="P75" i="1"/>
  <c r="Q83" i="1"/>
  <c r="P83" i="1"/>
  <c r="Q95" i="1"/>
  <c r="P95" i="1"/>
  <c r="P111" i="1"/>
  <c r="Q111" i="1"/>
  <c r="P126" i="1"/>
  <c r="Q126" i="1"/>
  <c r="Q99" i="1"/>
  <c r="P99" i="1"/>
  <c r="P132" i="1"/>
  <c r="Q132" i="1"/>
  <c r="Q89" i="1"/>
  <c r="P89" i="1"/>
  <c r="P104" i="1"/>
  <c r="Q104" i="1"/>
  <c r="P112" i="1"/>
  <c r="Q112" i="1"/>
  <c r="P120" i="1"/>
  <c r="Q120" i="1"/>
  <c r="P128" i="1"/>
  <c r="Q128" i="1"/>
  <c r="P133" i="1"/>
  <c r="Q133" i="1"/>
  <c r="P115" i="1"/>
  <c r="Q115" i="1"/>
  <c r="P130" i="1"/>
  <c r="Q130" i="1"/>
  <c r="Q134" i="1"/>
  <c r="P134" i="1"/>
  <c r="Q144" i="1"/>
  <c r="P144" i="1"/>
  <c r="Q148" i="1"/>
  <c r="P148" i="1"/>
  <c r="Q85" i="1"/>
  <c r="P85" i="1"/>
  <c r="Q87" i="1"/>
  <c r="P87" i="1"/>
  <c r="P135" i="1"/>
  <c r="Q135" i="1"/>
  <c r="P108" i="1"/>
  <c r="Q108" i="1"/>
  <c r="Q146" i="1"/>
  <c r="P146" i="1"/>
  <c r="Q55" i="1"/>
  <c r="P55" i="1"/>
  <c r="Q59" i="1"/>
  <c r="P59" i="1"/>
  <c r="Q81" i="1"/>
  <c r="P81" i="1"/>
  <c r="P110" i="1"/>
  <c r="Q110" i="1"/>
  <c r="P127" i="1"/>
  <c r="Q127" i="1"/>
  <c r="Q101" i="1"/>
  <c r="P101" i="1"/>
  <c r="P137" i="1"/>
  <c r="Q137" i="1"/>
  <c r="Q114" i="1"/>
  <c r="P131" i="1"/>
  <c r="Q131" i="1"/>
  <c r="Q140" i="1"/>
  <c r="P140" i="1"/>
  <c r="P147" i="1"/>
  <c r="Q147" i="1"/>
  <c r="Q93" i="1"/>
  <c r="P93" i="1"/>
  <c r="P119" i="1"/>
  <c r="Q119" i="1"/>
  <c r="Q57" i="1"/>
  <c r="P57" i="1"/>
  <c r="Q61" i="1"/>
  <c r="P61" i="1"/>
  <c r="P103" i="1"/>
  <c r="Q103" i="1"/>
  <c r="P118" i="1"/>
  <c r="Q97" i="1"/>
  <c r="P97" i="1"/>
  <c r="P107" i="1"/>
  <c r="Q107" i="1"/>
  <c r="P122" i="1"/>
  <c r="Q122" i="1"/>
  <c r="P136" i="1"/>
  <c r="Q136" i="1"/>
  <c r="Q142" i="1"/>
  <c r="P142" i="1"/>
  <c r="P116" i="1"/>
  <c r="Q116" i="1"/>
  <c r="P124" i="1"/>
  <c r="Q124" i="1"/>
  <c r="P145" i="1"/>
  <c r="Q145" i="1"/>
  <c r="Q150" i="1"/>
  <c r="P150" i="1"/>
  <c r="P149" i="1"/>
  <c r="Q149" i="1"/>
  <c r="AS5" i="2" l="1"/>
  <c r="U5" i="3"/>
  <c r="M5" i="3"/>
  <c r="AC3" i="2"/>
  <c r="U3" i="3"/>
  <c r="U19" i="3" s="1"/>
  <c r="R20" i="3" s="1"/>
  <c r="M3" i="3"/>
  <c r="M19" i="3" s="1"/>
  <c r="J20" i="3" s="1"/>
  <c r="BI27" i="2"/>
  <c r="BI43" i="2" s="1"/>
  <c r="N64" i="1"/>
  <c r="AC27" i="2"/>
  <c r="AC43" i="2" s="1"/>
  <c r="R64" i="1"/>
  <c r="R114" i="1"/>
  <c r="BA27" i="2"/>
  <c r="BA43" i="2" s="1"/>
  <c r="E3" i="3"/>
  <c r="E19" i="3" s="1"/>
  <c r="B20" i="3" s="1"/>
  <c r="B23" i="3" s="1"/>
  <c r="B24" i="3" s="1"/>
  <c r="BI3" i="2"/>
  <c r="BI19" i="2" s="1"/>
  <c r="BF20" i="2" s="1"/>
  <c r="U5" i="2"/>
  <c r="U19" i="2" s="1"/>
  <c r="R20" i="2" s="1"/>
  <c r="R44" i="2" s="1"/>
  <c r="AZ19" i="2"/>
  <c r="AZ125" i="2" s="1"/>
  <c r="D19" i="2"/>
  <c r="D125" i="2" s="1"/>
  <c r="AB19" i="2"/>
  <c r="BH19" i="2"/>
  <c r="L19" i="2"/>
  <c r="L125" i="2" s="1"/>
  <c r="AJ19" i="2"/>
  <c r="AJ125" i="2" s="1"/>
  <c r="T19" i="2"/>
  <c r="T125" i="2" s="1"/>
  <c r="AR19" i="2"/>
  <c r="AR125" i="2" s="1"/>
  <c r="P56" i="1"/>
  <c r="Q62" i="1"/>
  <c r="Q60" i="1"/>
  <c r="P54" i="1"/>
  <c r="M19" i="2"/>
  <c r="J20" i="2" s="1"/>
  <c r="J45" i="2" s="1"/>
  <c r="AK19" i="2"/>
  <c r="AH20" i="2" s="1"/>
  <c r="AH23" i="2" s="1"/>
  <c r="AH24" i="2" s="1"/>
  <c r="AS19" i="2"/>
  <c r="AP20" i="2" s="1"/>
  <c r="AP22" i="2" s="1"/>
  <c r="E19" i="2"/>
  <c r="B20" i="2" s="1"/>
  <c r="B44" i="2" s="1"/>
  <c r="AC19" i="2"/>
  <c r="Z20" i="2" s="1"/>
  <c r="Z45" i="2" s="1"/>
  <c r="Q63" i="1"/>
  <c r="AB125" i="2"/>
  <c r="BH125" i="2"/>
  <c r="BA19" i="2"/>
  <c r="AX20" i="2" s="1"/>
  <c r="AX45" i="2" s="1"/>
  <c r="Q64" i="1"/>
  <c r="Q117" i="1"/>
  <c r="P117" i="1"/>
  <c r="D19" i="3"/>
  <c r="D125" i="3" s="1"/>
  <c r="Q71" i="1"/>
  <c r="P71" i="1"/>
  <c r="P143" i="1"/>
  <c r="Q143" i="1"/>
  <c r="P74" i="1"/>
  <c r="Q74" i="1"/>
  <c r="P69" i="1"/>
  <c r="Q69" i="1"/>
  <c r="E67" i="3"/>
  <c r="I46" i="1"/>
  <c r="L46" i="1" s="1"/>
  <c r="W46" i="1" s="1"/>
  <c r="Y46" i="1" s="1"/>
  <c r="J46" i="1"/>
  <c r="K46" i="1" s="1"/>
  <c r="I47" i="1"/>
  <c r="L47" i="1" s="1"/>
  <c r="W47" i="1" s="1"/>
  <c r="Y47" i="1" s="1"/>
  <c r="J47" i="1"/>
  <c r="K47" i="1" s="1"/>
  <c r="I48" i="1"/>
  <c r="L48" i="1" s="1"/>
  <c r="W48" i="1" s="1"/>
  <c r="Y48" i="1" s="1"/>
  <c r="J48" i="1"/>
  <c r="K48" i="1" s="1"/>
  <c r="Z48" i="1" s="1"/>
  <c r="I49" i="1"/>
  <c r="L49" i="1" s="1"/>
  <c r="W49" i="1" s="1"/>
  <c r="Y49" i="1" s="1"/>
  <c r="J49" i="1"/>
  <c r="K49" i="1" s="1"/>
  <c r="Z49" i="1" s="1"/>
  <c r="I50" i="1"/>
  <c r="L50" i="1" s="1"/>
  <c r="W50" i="1" s="1"/>
  <c r="Y50" i="1" s="1"/>
  <c r="J50" i="1"/>
  <c r="K50" i="1" s="1"/>
  <c r="I51" i="1"/>
  <c r="L51" i="1" s="1"/>
  <c r="W51" i="1" s="1"/>
  <c r="Y51" i="1" s="1"/>
  <c r="J51" i="1"/>
  <c r="K51" i="1" s="1"/>
  <c r="I52" i="1"/>
  <c r="L52" i="1" s="1"/>
  <c r="W52" i="1" s="1"/>
  <c r="Y52" i="1" s="1"/>
  <c r="J52" i="1"/>
  <c r="K52" i="1" s="1"/>
  <c r="I53" i="1"/>
  <c r="L53" i="1" s="1"/>
  <c r="W53" i="1" s="1"/>
  <c r="Y53" i="1" s="1"/>
  <c r="J53" i="1"/>
  <c r="K53" i="1" s="1"/>
  <c r="J44" i="3" l="1"/>
  <c r="J22" i="3"/>
  <c r="J45" i="3"/>
  <c r="J23" i="3"/>
  <c r="J24" i="3" s="1"/>
  <c r="R45" i="3"/>
  <c r="R22" i="3"/>
  <c r="R23" i="3"/>
  <c r="R24" i="3" s="1"/>
  <c r="R44" i="3"/>
  <c r="R46" i="3" s="1"/>
  <c r="S53" i="1"/>
  <c r="Z53" i="1"/>
  <c r="S51" i="1"/>
  <c r="Z51" i="1"/>
  <c r="S47" i="1"/>
  <c r="Z47" i="1"/>
  <c r="S52" i="1"/>
  <c r="Z52" i="1"/>
  <c r="S50" i="1"/>
  <c r="Z50" i="1"/>
  <c r="S46" i="1"/>
  <c r="Z46" i="1"/>
  <c r="R47" i="3"/>
  <c r="R48" i="3" s="1"/>
  <c r="J69" i="3"/>
  <c r="J46" i="3"/>
  <c r="J47" i="3"/>
  <c r="J68" i="3"/>
  <c r="BF44" i="2"/>
  <c r="BF69" i="2" s="1"/>
  <c r="R48" i="1"/>
  <c r="S48" i="1"/>
  <c r="R49" i="1"/>
  <c r="S49" i="1"/>
  <c r="R45" i="2"/>
  <c r="R47" i="2" s="1"/>
  <c r="R23" i="2"/>
  <c r="R24" i="2" s="1"/>
  <c r="R22" i="2"/>
  <c r="J22" i="2"/>
  <c r="J23" i="2"/>
  <c r="J24" i="2" s="1"/>
  <c r="B44" i="3"/>
  <c r="B46" i="3" s="1"/>
  <c r="AX23" i="2"/>
  <c r="AX24" i="2" s="1"/>
  <c r="AP44" i="2"/>
  <c r="AP46" i="2" s="1"/>
  <c r="B45" i="3"/>
  <c r="AP23" i="2"/>
  <c r="AP24" i="2" s="1"/>
  <c r="AX22" i="2"/>
  <c r="AH45" i="2"/>
  <c r="AH22" i="2"/>
  <c r="B22" i="3"/>
  <c r="AP45" i="2"/>
  <c r="J44" i="2"/>
  <c r="J46" i="2" s="1"/>
  <c r="AH44" i="2"/>
  <c r="AH46" i="2" s="1"/>
  <c r="B23" i="2"/>
  <c r="B24" i="2" s="1"/>
  <c r="Z22" i="2"/>
  <c r="B45" i="2"/>
  <c r="B47" i="2" s="1"/>
  <c r="BF22" i="2"/>
  <c r="Z44" i="2"/>
  <c r="Z68" i="2" s="1"/>
  <c r="B22" i="2"/>
  <c r="AX44" i="2"/>
  <c r="AX68" i="2" s="1"/>
  <c r="BF45" i="2"/>
  <c r="BF23" i="2"/>
  <c r="BF24" i="2" s="1"/>
  <c r="Z23" i="2"/>
  <c r="Z24" i="2" s="1"/>
  <c r="AX69" i="2"/>
  <c r="B46" i="2"/>
  <c r="B68" i="2"/>
  <c r="B69" i="2"/>
  <c r="R46" i="2"/>
  <c r="R69" i="2"/>
  <c r="R68" i="2"/>
  <c r="O50" i="1"/>
  <c r="U50" i="1"/>
  <c r="O48" i="1"/>
  <c r="U48" i="1"/>
  <c r="O52" i="1"/>
  <c r="U52" i="1"/>
  <c r="O46" i="1"/>
  <c r="U46" i="1"/>
  <c r="O53" i="1"/>
  <c r="U53" i="1"/>
  <c r="O51" i="1"/>
  <c r="U51" i="1"/>
  <c r="O49" i="1"/>
  <c r="U49" i="1"/>
  <c r="O47" i="1"/>
  <c r="U47" i="1"/>
  <c r="N46" i="1"/>
  <c r="N47" i="1"/>
  <c r="N50" i="1"/>
  <c r="N52" i="1"/>
  <c r="N49" i="1"/>
  <c r="N51" i="1"/>
  <c r="M51" i="1"/>
  <c r="R51" i="1" s="1"/>
  <c r="N48" i="1"/>
  <c r="N53" i="1"/>
  <c r="M49" i="1"/>
  <c r="M52" i="1"/>
  <c r="R52" i="1" s="1"/>
  <c r="M48" i="1"/>
  <c r="M50" i="1"/>
  <c r="R50" i="1" s="1"/>
  <c r="M46" i="1"/>
  <c r="R46" i="1" s="1"/>
  <c r="M53" i="1"/>
  <c r="R53" i="1" s="1"/>
  <c r="M47" i="1"/>
  <c r="R47" i="1" s="1"/>
  <c r="I3" i="1"/>
  <c r="L3" i="1" s="1"/>
  <c r="J3" i="1"/>
  <c r="K3" i="1" s="1"/>
  <c r="I4" i="1"/>
  <c r="L4" i="1" s="1"/>
  <c r="W4" i="1" s="1"/>
  <c r="Y4" i="1" s="1"/>
  <c r="J4" i="1"/>
  <c r="K4" i="1" s="1"/>
  <c r="I5" i="1"/>
  <c r="L5" i="1" s="1"/>
  <c r="W5" i="1" s="1"/>
  <c r="Y5" i="1" s="1"/>
  <c r="J5" i="1"/>
  <c r="K5" i="1" s="1"/>
  <c r="I6" i="1"/>
  <c r="L6" i="1" s="1"/>
  <c r="W6" i="1" s="1"/>
  <c r="Y6" i="1" s="1"/>
  <c r="J6" i="1"/>
  <c r="K6" i="1" s="1"/>
  <c r="I7" i="1"/>
  <c r="L7" i="1" s="1"/>
  <c r="W7" i="1" s="1"/>
  <c r="Y7" i="1" s="1"/>
  <c r="J7" i="1"/>
  <c r="K7" i="1" s="1"/>
  <c r="I8" i="1"/>
  <c r="L8" i="1" s="1"/>
  <c r="W8" i="1" s="1"/>
  <c r="Y8" i="1" s="1"/>
  <c r="J8" i="1"/>
  <c r="K8" i="1" s="1"/>
  <c r="I9" i="1"/>
  <c r="L9" i="1" s="1"/>
  <c r="W9" i="1" s="1"/>
  <c r="Y9" i="1" s="1"/>
  <c r="J9" i="1"/>
  <c r="K9" i="1" s="1"/>
  <c r="Z9" i="1" s="1"/>
  <c r="I10" i="1"/>
  <c r="L10" i="1" s="1"/>
  <c r="W10" i="1" s="1"/>
  <c r="Y10" i="1" s="1"/>
  <c r="J10" i="1"/>
  <c r="K10" i="1" s="1"/>
  <c r="Z10" i="1" s="1"/>
  <c r="I11" i="1"/>
  <c r="L11" i="1" s="1"/>
  <c r="W11" i="1" s="1"/>
  <c r="Y11" i="1" s="1"/>
  <c r="J11" i="1"/>
  <c r="K11" i="1" s="1"/>
  <c r="I12" i="1"/>
  <c r="L12" i="1" s="1"/>
  <c r="W12" i="1" s="1"/>
  <c r="Y12" i="1" s="1"/>
  <c r="J12" i="1"/>
  <c r="K12" i="1" s="1"/>
  <c r="I13" i="1"/>
  <c r="L13" i="1" s="1"/>
  <c r="W13" i="1" s="1"/>
  <c r="Y13" i="1" s="1"/>
  <c r="J13" i="1"/>
  <c r="K13" i="1" s="1"/>
  <c r="I14" i="1"/>
  <c r="L14" i="1" s="1"/>
  <c r="W14" i="1" s="1"/>
  <c r="Y14" i="1" s="1"/>
  <c r="J14" i="1"/>
  <c r="K14" i="1" s="1"/>
  <c r="I15" i="1"/>
  <c r="L15" i="1" s="1"/>
  <c r="W15" i="1" s="1"/>
  <c r="Y15" i="1" s="1"/>
  <c r="J15" i="1"/>
  <c r="K15" i="1" s="1"/>
  <c r="I16" i="1"/>
  <c r="J16" i="1"/>
  <c r="K16" i="1" s="1"/>
  <c r="I17" i="1"/>
  <c r="L17" i="1" s="1"/>
  <c r="W17" i="1" s="1"/>
  <c r="Y17" i="1" s="1"/>
  <c r="J17" i="1"/>
  <c r="K17" i="1" s="1"/>
  <c r="Z17" i="1" s="1"/>
  <c r="I18" i="1"/>
  <c r="L18" i="1" s="1"/>
  <c r="W18" i="1" s="1"/>
  <c r="Y18" i="1" s="1"/>
  <c r="J18" i="1"/>
  <c r="K18" i="1" s="1"/>
  <c r="Z18" i="1" s="1"/>
  <c r="I19" i="1"/>
  <c r="L19" i="1" s="1"/>
  <c r="W19" i="1" s="1"/>
  <c r="Y19" i="1" s="1"/>
  <c r="J19" i="1"/>
  <c r="K19" i="1" s="1"/>
  <c r="Z19" i="1" s="1"/>
  <c r="I20" i="1"/>
  <c r="L20" i="1" s="1"/>
  <c r="W20" i="1" s="1"/>
  <c r="Y20" i="1" s="1"/>
  <c r="J20" i="1"/>
  <c r="K20" i="1" s="1"/>
  <c r="I21" i="1"/>
  <c r="L21" i="1" s="1"/>
  <c r="W21" i="1" s="1"/>
  <c r="Y21" i="1" s="1"/>
  <c r="J21" i="1"/>
  <c r="K21" i="1" s="1"/>
  <c r="I22" i="1"/>
  <c r="L22" i="1" s="1"/>
  <c r="W22" i="1" s="1"/>
  <c r="Y22" i="1" s="1"/>
  <c r="J22" i="1"/>
  <c r="K22" i="1" s="1"/>
  <c r="I23" i="1"/>
  <c r="L23" i="1" s="1"/>
  <c r="W23" i="1" s="1"/>
  <c r="Y23" i="1" s="1"/>
  <c r="J23" i="1"/>
  <c r="K23" i="1" s="1"/>
  <c r="I24" i="1"/>
  <c r="L24" i="1" s="1"/>
  <c r="W24" i="1" s="1"/>
  <c r="Y24" i="1" s="1"/>
  <c r="J24" i="1"/>
  <c r="K24" i="1" s="1"/>
  <c r="I25" i="1"/>
  <c r="L25" i="1" s="1"/>
  <c r="W25" i="1" s="1"/>
  <c r="Y25" i="1" s="1"/>
  <c r="J25" i="1"/>
  <c r="K25" i="1" s="1"/>
  <c r="I26" i="1"/>
  <c r="L26" i="1" s="1"/>
  <c r="W26" i="1" s="1"/>
  <c r="Y26" i="1" s="1"/>
  <c r="J26" i="1"/>
  <c r="K26" i="1" s="1"/>
  <c r="I27" i="1"/>
  <c r="L27" i="1" s="1"/>
  <c r="W27" i="1" s="1"/>
  <c r="Y27" i="1" s="1"/>
  <c r="J27" i="1"/>
  <c r="K27" i="1" s="1"/>
  <c r="I28" i="1"/>
  <c r="L28" i="1" s="1"/>
  <c r="W28" i="1" s="1"/>
  <c r="Y28" i="1" s="1"/>
  <c r="J28" i="1"/>
  <c r="K28" i="1" s="1"/>
  <c r="Z28" i="1" s="1"/>
  <c r="I29" i="1"/>
  <c r="L29" i="1" s="1"/>
  <c r="W29" i="1" s="1"/>
  <c r="Y29" i="1" s="1"/>
  <c r="J29" i="1"/>
  <c r="K29" i="1" s="1"/>
  <c r="Z29" i="1" s="1"/>
  <c r="I30" i="1"/>
  <c r="L30" i="1" s="1"/>
  <c r="W30" i="1" s="1"/>
  <c r="Y30" i="1" s="1"/>
  <c r="J30" i="1"/>
  <c r="K30" i="1" s="1"/>
  <c r="I31" i="1"/>
  <c r="L31" i="1" s="1"/>
  <c r="W31" i="1" s="1"/>
  <c r="Y31" i="1" s="1"/>
  <c r="J31" i="1"/>
  <c r="K31" i="1" s="1"/>
  <c r="I32" i="1"/>
  <c r="L32" i="1" s="1"/>
  <c r="W32" i="1" s="1"/>
  <c r="Y32" i="1" s="1"/>
  <c r="J32" i="1"/>
  <c r="K32" i="1" s="1"/>
  <c r="I33" i="1"/>
  <c r="L33" i="1" s="1"/>
  <c r="W33" i="1" s="1"/>
  <c r="Y33" i="1" s="1"/>
  <c r="J33" i="1"/>
  <c r="K33" i="1" s="1"/>
  <c r="I34" i="1"/>
  <c r="L34" i="1" s="1"/>
  <c r="W34" i="1" s="1"/>
  <c r="Y34" i="1" s="1"/>
  <c r="J34" i="1"/>
  <c r="K34" i="1" s="1"/>
  <c r="I35" i="1"/>
  <c r="L35" i="1" s="1"/>
  <c r="W35" i="1" s="1"/>
  <c r="Y35" i="1" s="1"/>
  <c r="J35" i="1"/>
  <c r="K35" i="1" s="1"/>
  <c r="Z35" i="1" s="1"/>
  <c r="I36" i="1"/>
  <c r="L36" i="1" s="1"/>
  <c r="W36" i="1" s="1"/>
  <c r="Y36" i="1" s="1"/>
  <c r="J36" i="1"/>
  <c r="K36" i="1" s="1"/>
  <c r="Z36" i="1" s="1"/>
  <c r="I37" i="1"/>
  <c r="L37" i="1" s="1"/>
  <c r="W37" i="1" s="1"/>
  <c r="Y37" i="1" s="1"/>
  <c r="J37" i="1"/>
  <c r="K37" i="1" s="1"/>
  <c r="Z37" i="1" s="1"/>
  <c r="I38" i="1"/>
  <c r="L38" i="1" s="1"/>
  <c r="W38" i="1" s="1"/>
  <c r="Y38" i="1" s="1"/>
  <c r="J38" i="1"/>
  <c r="K38" i="1" s="1"/>
  <c r="Z38" i="1" s="1"/>
  <c r="I39" i="1"/>
  <c r="L39" i="1" s="1"/>
  <c r="W39" i="1" s="1"/>
  <c r="Y39" i="1" s="1"/>
  <c r="J39" i="1"/>
  <c r="K39" i="1" s="1"/>
  <c r="I40" i="1"/>
  <c r="L40" i="1" s="1"/>
  <c r="W40" i="1" s="1"/>
  <c r="Y40" i="1" s="1"/>
  <c r="J40" i="1"/>
  <c r="K40" i="1" s="1"/>
  <c r="I41" i="1"/>
  <c r="J41" i="1"/>
  <c r="K41" i="1" s="1"/>
  <c r="I42" i="1"/>
  <c r="L42" i="1" s="1"/>
  <c r="W42" i="1" s="1"/>
  <c r="Y42" i="1" s="1"/>
  <c r="J42" i="1"/>
  <c r="K42" i="1" s="1"/>
  <c r="I43" i="1"/>
  <c r="L43" i="1" s="1"/>
  <c r="W43" i="1" s="1"/>
  <c r="Y43" i="1" s="1"/>
  <c r="J43" i="1"/>
  <c r="K43" i="1" s="1"/>
  <c r="I44" i="1"/>
  <c r="L44" i="1" s="1"/>
  <c r="W44" i="1" s="1"/>
  <c r="Y44" i="1" s="1"/>
  <c r="J44" i="1"/>
  <c r="K44" i="1" s="1"/>
  <c r="I45" i="1"/>
  <c r="L45" i="1" s="1"/>
  <c r="W45" i="1" s="1"/>
  <c r="Y45" i="1" s="1"/>
  <c r="J45" i="1"/>
  <c r="K45" i="1" s="1"/>
  <c r="J2" i="1"/>
  <c r="K2" i="1" s="1"/>
  <c r="I2" i="1"/>
  <c r="L2" i="1" s="1"/>
  <c r="S44" i="1" l="1"/>
  <c r="Z44" i="1"/>
  <c r="S42" i="1"/>
  <c r="Z42" i="1"/>
  <c r="S40" i="1"/>
  <c r="Z40" i="1"/>
  <c r="S34" i="1"/>
  <c r="Z34" i="1"/>
  <c r="S32" i="1"/>
  <c r="Z32" i="1"/>
  <c r="S30" i="1"/>
  <c r="Z30" i="1"/>
  <c r="S26" i="1"/>
  <c r="Z26" i="1"/>
  <c r="S24" i="1"/>
  <c r="Z24" i="1"/>
  <c r="S22" i="1"/>
  <c r="Z22" i="1"/>
  <c r="S20" i="1"/>
  <c r="Z20" i="1"/>
  <c r="S16" i="1"/>
  <c r="Z16" i="1"/>
  <c r="S14" i="1"/>
  <c r="Z14" i="1"/>
  <c r="S12" i="1"/>
  <c r="Z12" i="1"/>
  <c r="S8" i="1"/>
  <c r="Z8" i="1"/>
  <c r="S6" i="1"/>
  <c r="Z6" i="1"/>
  <c r="S4" i="1"/>
  <c r="Z4" i="1"/>
  <c r="J48" i="3"/>
  <c r="R69" i="3"/>
  <c r="S2" i="1"/>
  <c r="Z2" i="1"/>
  <c r="R68" i="3"/>
  <c r="S45" i="1"/>
  <c r="Z45" i="1"/>
  <c r="S43" i="1"/>
  <c r="Z43" i="1"/>
  <c r="S41" i="1"/>
  <c r="Z41" i="1"/>
  <c r="S39" i="1"/>
  <c r="Z39" i="1"/>
  <c r="S33" i="1"/>
  <c r="Z33" i="1"/>
  <c r="S31" i="1"/>
  <c r="Z31" i="1"/>
  <c r="S27" i="1"/>
  <c r="Z27" i="1"/>
  <c r="S25" i="1"/>
  <c r="Z25" i="1"/>
  <c r="S23" i="1"/>
  <c r="Z23" i="1"/>
  <c r="S21" i="1"/>
  <c r="Z21" i="1"/>
  <c r="S15" i="1"/>
  <c r="Z15" i="1"/>
  <c r="S13" i="1"/>
  <c r="Z13" i="1"/>
  <c r="S11" i="1"/>
  <c r="Z11" i="1"/>
  <c r="S7" i="1"/>
  <c r="Z7" i="1"/>
  <c r="S5" i="1"/>
  <c r="Z5" i="1"/>
  <c r="S3" i="1"/>
  <c r="Z3" i="1"/>
  <c r="BF68" i="2"/>
  <c r="BF92" i="2" s="1"/>
  <c r="BF47" i="2"/>
  <c r="BF48" i="2" s="1"/>
  <c r="R70" i="3"/>
  <c r="R93" i="3"/>
  <c r="R71" i="3"/>
  <c r="R72" i="3" s="1"/>
  <c r="R92" i="3"/>
  <c r="J71" i="3"/>
  <c r="J72" i="3" s="1"/>
  <c r="J93" i="3"/>
  <c r="J70" i="3"/>
  <c r="J92" i="3"/>
  <c r="BF46" i="2"/>
  <c r="R48" i="2"/>
  <c r="O3" i="1"/>
  <c r="P3" i="1" s="1"/>
  <c r="W3" i="1"/>
  <c r="Y3" i="1" s="1"/>
  <c r="O2" i="1"/>
  <c r="W2" i="1"/>
  <c r="Y2" i="1" s="1"/>
  <c r="R36" i="1"/>
  <c r="S36" i="1"/>
  <c r="R28" i="1"/>
  <c r="S28" i="1"/>
  <c r="R37" i="1"/>
  <c r="S37" i="1"/>
  <c r="R35" i="1"/>
  <c r="S35" i="1"/>
  <c r="R29" i="1"/>
  <c r="S29" i="1"/>
  <c r="R19" i="1"/>
  <c r="S19" i="1"/>
  <c r="R17" i="1"/>
  <c r="S17" i="1"/>
  <c r="R9" i="1"/>
  <c r="S9" i="1"/>
  <c r="R38" i="1"/>
  <c r="S38" i="1"/>
  <c r="R18" i="1"/>
  <c r="S18" i="1"/>
  <c r="R10" i="1"/>
  <c r="S10" i="1"/>
  <c r="B68" i="3"/>
  <c r="B70" i="3" s="1"/>
  <c r="AP69" i="2"/>
  <c r="AP68" i="2"/>
  <c r="AP93" i="2" s="1"/>
  <c r="B69" i="3"/>
  <c r="B47" i="3"/>
  <c r="B48" i="3" s="1"/>
  <c r="J47" i="2"/>
  <c r="J48" i="2" s="1"/>
  <c r="AP47" i="2"/>
  <c r="AP48" i="2" s="1"/>
  <c r="J69" i="2"/>
  <c r="AH47" i="2"/>
  <c r="AH48" i="2" s="1"/>
  <c r="J68" i="2"/>
  <c r="J93" i="2" s="1"/>
  <c r="AH68" i="2"/>
  <c r="AH92" i="2" s="1"/>
  <c r="Z69" i="2"/>
  <c r="Z71" i="2" s="1"/>
  <c r="AH69" i="2"/>
  <c r="Z47" i="2"/>
  <c r="Z48" i="2" s="1"/>
  <c r="B48" i="2"/>
  <c r="AX46" i="2"/>
  <c r="AX47" i="2"/>
  <c r="AX48" i="2" s="1"/>
  <c r="Z46" i="2"/>
  <c r="B70" i="2"/>
  <c r="B92" i="2"/>
  <c r="B93" i="2"/>
  <c r="B71" i="2"/>
  <c r="BF70" i="2"/>
  <c r="Z92" i="2"/>
  <c r="Z93" i="2"/>
  <c r="Z70" i="2"/>
  <c r="R92" i="2"/>
  <c r="R70" i="2"/>
  <c r="R93" i="2"/>
  <c r="R71" i="2"/>
  <c r="R72" i="2" s="1"/>
  <c r="AX92" i="2"/>
  <c r="AX71" i="2"/>
  <c r="AX93" i="2"/>
  <c r="AX70" i="2"/>
  <c r="O45" i="1"/>
  <c r="U45" i="1"/>
  <c r="O39" i="1"/>
  <c r="U39" i="1"/>
  <c r="O35" i="1"/>
  <c r="U35" i="1"/>
  <c r="O31" i="1"/>
  <c r="U31" i="1"/>
  <c r="O25" i="1"/>
  <c r="P25" i="1" s="1"/>
  <c r="U25" i="1"/>
  <c r="O44" i="1"/>
  <c r="U44" i="1"/>
  <c r="O40" i="1"/>
  <c r="U40" i="1"/>
  <c r="O38" i="1"/>
  <c r="U38" i="1"/>
  <c r="O34" i="1"/>
  <c r="U34" i="1"/>
  <c r="O32" i="1"/>
  <c r="U32" i="1"/>
  <c r="O30" i="1"/>
  <c r="U30" i="1"/>
  <c r="O28" i="1"/>
  <c r="U28" i="1"/>
  <c r="O26" i="1"/>
  <c r="U26" i="1"/>
  <c r="O24" i="1"/>
  <c r="P24" i="1" s="1"/>
  <c r="U24" i="1"/>
  <c r="O22" i="1"/>
  <c r="Q22" i="1" s="1"/>
  <c r="U22" i="1"/>
  <c r="O20" i="1"/>
  <c r="U20" i="1"/>
  <c r="O18" i="1"/>
  <c r="U18" i="1"/>
  <c r="O14" i="1"/>
  <c r="U14" i="1"/>
  <c r="O12" i="1"/>
  <c r="U12" i="1"/>
  <c r="O10" i="1"/>
  <c r="U10" i="1"/>
  <c r="O8" i="1"/>
  <c r="U8" i="1"/>
  <c r="O6" i="1"/>
  <c r="P6" i="1" s="1"/>
  <c r="U6" i="1"/>
  <c r="O4" i="1"/>
  <c r="P4" i="1" s="1"/>
  <c r="U4" i="1"/>
  <c r="O42" i="1"/>
  <c r="U42" i="1"/>
  <c r="O36" i="1"/>
  <c r="U36" i="1"/>
  <c r="O43" i="1"/>
  <c r="U43" i="1"/>
  <c r="O37" i="1"/>
  <c r="U37" i="1"/>
  <c r="O33" i="1"/>
  <c r="U33" i="1"/>
  <c r="O29" i="1"/>
  <c r="U29" i="1"/>
  <c r="O27" i="1"/>
  <c r="U27" i="1"/>
  <c r="O23" i="1"/>
  <c r="P23" i="1" s="1"/>
  <c r="U23" i="1"/>
  <c r="O21" i="1"/>
  <c r="P21" i="1" s="1"/>
  <c r="U21" i="1"/>
  <c r="O19" i="1"/>
  <c r="U19" i="1"/>
  <c r="O17" i="1"/>
  <c r="U17" i="1"/>
  <c r="O15" i="1"/>
  <c r="U15" i="1"/>
  <c r="O13" i="1"/>
  <c r="U13" i="1"/>
  <c r="O11" i="1"/>
  <c r="U11" i="1"/>
  <c r="O9" i="1"/>
  <c r="U9" i="1"/>
  <c r="O7" i="1"/>
  <c r="U7" i="1"/>
  <c r="O5" i="1"/>
  <c r="Q5" i="1" s="1"/>
  <c r="U5" i="1"/>
  <c r="L16" i="1"/>
  <c r="L41" i="1"/>
  <c r="W41" i="1" s="1"/>
  <c r="Y41" i="1" s="1"/>
  <c r="M43" i="1"/>
  <c r="N43" i="1" s="1"/>
  <c r="M29" i="1"/>
  <c r="M38" i="1"/>
  <c r="M32" i="1"/>
  <c r="R32" i="1" s="1"/>
  <c r="M24" i="1"/>
  <c r="R24" i="1" s="1"/>
  <c r="M14" i="1"/>
  <c r="R14" i="1" s="1"/>
  <c r="M12" i="1"/>
  <c r="R12" i="1" s="1"/>
  <c r="M39" i="1"/>
  <c r="R39" i="1" s="1"/>
  <c r="M35" i="1"/>
  <c r="M33" i="1"/>
  <c r="R33" i="1" s="1"/>
  <c r="M31" i="1"/>
  <c r="R31" i="1" s="1"/>
  <c r="M19" i="1"/>
  <c r="M17" i="1"/>
  <c r="M34" i="1"/>
  <c r="N34" i="1" s="1"/>
  <c r="M22" i="1"/>
  <c r="M10" i="1"/>
  <c r="M30" i="1"/>
  <c r="R30" i="1" s="1"/>
  <c r="M28" i="1"/>
  <c r="M42" i="1"/>
  <c r="R42" i="1" s="1"/>
  <c r="M40" i="1"/>
  <c r="N38" i="1"/>
  <c r="N36" i="1"/>
  <c r="N18" i="1"/>
  <c r="M44" i="1"/>
  <c r="R44" i="1" s="1"/>
  <c r="M15" i="1"/>
  <c r="R15" i="1" s="1"/>
  <c r="M36" i="1"/>
  <c r="N39" i="1"/>
  <c r="N37" i="1"/>
  <c r="N35" i="1"/>
  <c r="N33" i="1"/>
  <c r="N31" i="1"/>
  <c r="N29" i="1"/>
  <c r="N19" i="1"/>
  <c r="N17" i="1"/>
  <c r="N9" i="1"/>
  <c r="N7" i="1"/>
  <c r="Q3" i="1"/>
  <c r="N30" i="1"/>
  <c r="M9" i="1"/>
  <c r="P51" i="1"/>
  <c r="Q51" i="1"/>
  <c r="Q47" i="1"/>
  <c r="P47" i="1"/>
  <c r="M37" i="1"/>
  <c r="N10" i="1"/>
  <c r="Q48" i="1"/>
  <c r="P48" i="1"/>
  <c r="N12" i="1"/>
  <c r="M45" i="1"/>
  <c r="R45" i="1" s="1"/>
  <c r="M27" i="1"/>
  <c r="R27" i="1" s="1"/>
  <c r="M25" i="1"/>
  <c r="R25" i="1" s="1"/>
  <c r="M13" i="1"/>
  <c r="M7" i="1"/>
  <c r="R7" i="1" s="1"/>
  <c r="N27" i="1"/>
  <c r="N11" i="1"/>
  <c r="N32" i="1"/>
  <c r="M18" i="1"/>
  <c r="Q52" i="1"/>
  <c r="P52" i="1"/>
  <c r="N2" i="1"/>
  <c r="N28" i="1"/>
  <c r="N26" i="1"/>
  <c r="N20" i="1"/>
  <c r="N14" i="1"/>
  <c r="N8" i="1"/>
  <c r="P49" i="1"/>
  <c r="Q49" i="1"/>
  <c r="P50" i="1"/>
  <c r="Q50" i="1"/>
  <c r="P46" i="1"/>
  <c r="Q46" i="1"/>
  <c r="P53" i="1"/>
  <c r="Q53" i="1"/>
  <c r="M20" i="1"/>
  <c r="M26" i="1"/>
  <c r="R26" i="1" s="1"/>
  <c r="M23" i="1"/>
  <c r="R23" i="1" s="1"/>
  <c r="M21" i="1"/>
  <c r="R21" i="1" s="1"/>
  <c r="M6" i="1"/>
  <c r="R6" i="1" s="1"/>
  <c r="M5" i="1"/>
  <c r="R5" i="1" s="1"/>
  <c r="M4" i="1"/>
  <c r="R4" i="1" s="1"/>
  <c r="M3" i="1"/>
  <c r="R3" i="1" s="1"/>
  <c r="M11" i="1"/>
  <c r="R11" i="1" s="1"/>
  <c r="M8" i="1"/>
  <c r="R8" i="1" s="1"/>
  <c r="M2" i="1"/>
  <c r="R2" i="1" s="1"/>
  <c r="BF93" i="2" l="1"/>
  <c r="BF71" i="2"/>
  <c r="BF72" i="2" s="1"/>
  <c r="R94" i="3"/>
  <c r="R95" i="3"/>
  <c r="R96" i="3" s="1"/>
  <c r="R116" i="3"/>
  <c r="R117" i="3"/>
  <c r="J116" i="3"/>
  <c r="J117" i="3"/>
  <c r="J94" i="3"/>
  <c r="J95" i="3"/>
  <c r="J96" i="3" s="1"/>
  <c r="Q24" i="1"/>
  <c r="M16" i="1"/>
  <c r="R16" i="1" s="1"/>
  <c r="W16" i="1"/>
  <c r="Y16" i="1" s="1"/>
  <c r="Q6" i="1"/>
  <c r="B93" i="3"/>
  <c r="B92" i="3"/>
  <c r="B117" i="3" s="1"/>
  <c r="B71" i="3"/>
  <c r="B72" i="3" s="1"/>
  <c r="Q25" i="1"/>
  <c r="AP71" i="2"/>
  <c r="AP72" i="2" s="1"/>
  <c r="AP70" i="2"/>
  <c r="AP92" i="2"/>
  <c r="AP94" i="2" s="1"/>
  <c r="AH71" i="2"/>
  <c r="AH72" i="2" s="1"/>
  <c r="J71" i="2"/>
  <c r="J72" i="2" s="1"/>
  <c r="J70" i="2"/>
  <c r="AH70" i="2"/>
  <c r="AX72" i="2"/>
  <c r="AH93" i="2"/>
  <c r="AH95" i="2" s="1"/>
  <c r="J92" i="2"/>
  <c r="J94" i="2" s="1"/>
  <c r="Z72" i="2"/>
  <c r="B72" i="2"/>
  <c r="R95" i="2"/>
  <c r="R96" i="2" s="1"/>
  <c r="B116" i="2"/>
  <c r="B117" i="2"/>
  <c r="B94" i="2"/>
  <c r="B95" i="2"/>
  <c r="AX94" i="2"/>
  <c r="AX95" i="2"/>
  <c r="AX116" i="2"/>
  <c r="AX117" i="2"/>
  <c r="R117" i="2"/>
  <c r="R94" i="2"/>
  <c r="R116" i="2"/>
  <c r="Z117" i="2"/>
  <c r="Z94" i="2"/>
  <c r="Z95" i="2"/>
  <c r="Z116" i="2"/>
  <c r="AH116" i="2"/>
  <c r="AH117" i="2"/>
  <c r="AH94" i="2"/>
  <c r="BF116" i="2"/>
  <c r="BF117" i="2"/>
  <c r="BF94" i="2"/>
  <c r="BF95" i="2"/>
  <c r="O41" i="1"/>
  <c r="Q41" i="1" s="1"/>
  <c r="U41" i="1"/>
  <c r="O16" i="1"/>
  <c r="P16" i="1" s="1"/>
  <c r="U16" i="1"/>
  <c r="N24" i="1"/>
  <c r="N16" i="1"/>
  <c r="M41" i="1"/>
  <c r="R41" i="1" s="1"/>
  <c r="R43" i="1"/>
  <c r="N13" i="1"/>
  <c r="R13" i="1"/>
  <c r="N22" i="1"/>
  <c r="R22" i="1"/>
  <c r="R20" i="1"/>
  <c r="N40" i="1"/>
  <c r="R40" i="1"/>
  <c r="R34" i="1"/>
  <c r="P5" i="1"/>
  <c r="Q4" i="1"/>
  <c r="Q21" i="1"/>
  <c r="Q23" i="1"/>
  <c r="P22" i="1"/>
  <c r="N45" i="1"/>
  <c r="N25" i="1"/>
  <c r="N42" i="1"/>
  <c r="N15" i="1"/>
  <c r="N44" i="1"/>
  <c r="Q8" i="1"/>
  <c r="P8" i="1"/>
  <c r="P14" i="1"/>
  <c r="Q14" i="1"/>
  <c r="Q28" i="1"/>
  <c r="P28" i="1"/>
  <c r="P10" i="1"/>
  <c r="Q10" i="1"/>
  <c r="P30" i="1"/>
  <c r="Q30" i="1"/>
  <c r="P42" i="1"/>
  <c r="Q42" i="1"/>
  <c r="Q7" i="1"/>
  <c r="P7" i="1"/>
  <c r="Q15" i="1"/>
  <c r="P15" i="1"/>
  <c r="Q19" i="1"/>
  <c r="P19" i="1"/>
  <c r="Q31" i="1"/>
  <c r="P31" i="1"/>
  <c r="Q35" i="1"/>
  <c r="P35" i="1"/>
  <c r="Q39" i="1"/>
  <c r="P39" i="1"/>
  <c r="Q43" i="1"/>
  <c r="P43" i="1"/>
  <c r="N5" i="1"/>
  <c r="N21" i="1"/>
  <c r="Q20" i="1"/>
  <c r="P20" i="1"/>
  <c r="P26" i="1"/>
  <c r="Q26" i="1"/>
  <c r="Q2" i="1"/>
  <c r="P2" i="1"/>
  <c r="P45" i="1"/>
  <c r="Q45" i="1"/>
  <c r="P29" i="1"/>
  <c r="Q29" i="1"/>
  <c r="Q37" i="1"/>
  <c r="P37" i="1"/>
  <c r="P18" i="1"/>
  <c r="Q18" i="1"/>
  <c r="P38" i="1"/>
  <c r="Q38" i="1"/>
  <c r="Q32" i="1"/>
  <c r="P32" i="1"/>
  <c r="Q27" i="1"/>
  <c r="P27" i="1"/>
  <c r="Q12" i="1"/>
  <c r="P12" i="1"/>
  <c r="Q40" i="1"/>
  <c r="P40" i="1"/>
  <c r="P34" i="1"/>
  <c r="Q34" i="1"/>
  <c r="Q9" i="1"/>
  <c r="P9" i="1"/>
  <c r="P17" i="1"/>
  <c r="Q17" i="1"/>
  <c r="Q33" i="1"/>
  <c r="P33" i="1"/>
  <c r="N6" i="1"/>
  <c r="Q11" i="1"/>
  <c r="P11" i="1"/>
  <c r="P13" i="1"/>
  <c r="Q13" i="1"/>
  <c r="Q36" i="1"/>
  <c r="P36" i="1"/>
  <c r="Q44" i="1"/>
  <c r="P44" i="1"/>
  <c r="N23" i="1"/>
  <c r="N3" i="1"/>
  <c r="N4" i="1"/>
  <c r="R118" i="3" l="1"/>
  <c r="T124" i="3"/>
  <c r="T126" i="3" s="1"/>
  <c r="R119" i="3"/>
  <c r="R120" i="3" s="1"/>
  <c r="T127" i="3" s="1"/>
  <c r="J118" i="3"/>
  <c r="L124" i="3"/>
  <c r="L126" i="3" s="1"/>
  <c r="J119" i="3"/>
  <c r="J120" i="3" s="1"/>
  <c r="L127" i="3" s="1"/>
  <c r="B94" i="3"/>
  <c r="B116" i="3"/>
  <c r="B118" i="3" s="1"/>
  <c r="B95" i="3"/>
  <c r="B96" i="3" s="1"/>
  <c r="AH96" i="2"/>
  <c r="P41" i="1"/>
  <c r="Q16" i="1"/>
  <c r="J117" i="2"/>
  <c r="AP117" i="2"/>
  <c r="AP95" i="2"/>
  <c r="AP96" i="2" s="1"/>
  <c r="J116" i="2"/>
  <c r="J118" i="2" s="1"/>
  <c r="AP116" i="2"/>
  <c r="AR124" i="2" s="1"/>
  <c r="AR126" i="2" s="1"/>
  <c r="BF96" i="2"/>
  <c r="J95" i="2"/>
  <c r="J96" i="2" s="1"/>
  <c r="Z96" i="2"/>
  <c r="AX96" i="2"/>
  <c r="B96" i="2"/>
  <c r="B119" i="2"/>
  <c r="BF119" i="2"/>
  <c r="AH119" i="2"/>
  <c r="BF118" i="2"/>
  <c r="BH124" i="2"/>
  <c r="BH126" i="2" s="1"/>
  <c r="D124" i="2"/>
  <c r="D126" i="2" s="1"/>
  <c r="B118" i="2"/>
  <c r="AJ124" i="2"/>
  <c r="AJ126" i="2" s="1"/>
  <c r="AH118" i="2"/>
  <c r="AB124" i="2"/>
  <c r="AB126" i="2" s="1"/>
  <c r="Z119" i="2"/>
  <c r="Z118" i="2"/>
  <c r="R119" i="2"/>
  <c r="R120" i="2" s="1"/>
  <c r="T127" i="2" s="1"/>
  <c r="R118" i="2"/>
  <c r="T124" i="2"/>
  <c r="T126" i="2" s="1"/>
  <c r="AX119" i="2"/>
  <c r="AX118" i="2"/>
  <c r="AZ124" i="2"/>
  <c r="AZ126" i="2" s="1"/>
  <c r="N41" i="1"/>
  <c r="B119" i="3" l="1"/>
  <c r="B120" i="3" s="1"/>
  <c r="D127" i="3" s="1"/>
  <c r="D124" i="3"/>
  <c r="D126" i="3" s="1"/>
  <c r="AH120" i="2"/>
  <c r="AJ127" i="2" s="1"/>
  <c r="J119" i="2"/>
  <c r="J120" i="2" s="1"/>
  <c r="L127" i="2" s="1"/>
  <c r="L124" i="2"/>
  <c r="L126" i="2" s="1"/>
  <c r="AP119" i="2"/>
  <c r="AP120" i="2" s="1"/>
  <c r="AR127" i="2" s="1"/>
  <c r="AP118" i="2"/>
  <c r="BF120" i="2"/>
  <c r="BH127" i="2" s="1"/>
  <c r="B120" i="2"/>
  <c r="D127" i="2" s="1"/>
  <c r="AX120" i="2"/>
  <c r="AZ127" i="2" s="1"/>
  <c r="Z120" i="2"/>
  <c r="AB127" i="2" s="1"/>
</calcChain>
</file>

<file path=xl/sharedStrings.xml><?xml version="1.0" encoding="utf-8"?>
<sst xmlns="http://schemas.openxmlformats.org/spreadsheetml/2006/main" count="2058" uniqueCount="318">
  <si>
    <t>Part</t>
  </si>
  <si>
    <t>Dry Mass</t>
  </si>
  <si>
    <t>Total Mass</t>
  </si>
  <si>
    <t>Dry</t>
  </si>
  <si>
    <t>Fuel Mass</t>
  </si>
  <si>
    <t>Engine ISP</t>
  </si>
  <si>
    <t>ISP</t>
  </si>
  <si>
    <t>Thrust</t>
  </si>
  <si>
    <t>LC1-FL0-HH</t>
  </si>
  <si>
    <t>LF</t>
  </si>
  <si>
    <t>O</t>
  </si>
  <si>
    <t>LC2-ASCE</t>
  </si>
  <si>
    <t>LC2-DESE</t>
  </si>
  <si>
    <t>LC3-ASCE</t>
  </si>
  <si>
    <t>LC3-DESE</t>
  </si>
  <si>
    <t>LC5-ASCE</t>
  </si>
  <si>
    <t>LC5-DESE</t>
  </si>
  <si>
    <t>Heat</t>
  </si>
  <si>
    <t>LC2-FL1</t>
  </si>
  <si>
    <t>LC2-ASCF</t>
  </si>
  <si>
    <t>LC2-FL0</t>
  </si>
  <si>
    <t>LC2-LEG</t>
  </si>
  <si>
    <t>LC2-POD</t>
  </si>
  <si>
    <t>LC3-ASCF</t>
  </si>
  <si>
    <t>LC3-FL2</t>
  </si>
  <si>
    <t>LC3-FL1</t>
  </si>
  <si>
    <t>LC3-FL0</t>
  </si>
  <si>
    <t>LC3-LEG</t>
  </si>
  <si>
    <t>LC3-POD</t>
  </si>
  <si>
    <t>LC5-ASCF</t>
  </si>
  <si>
    <t>LC5-FL2</t>
  </si>
  <si>
    <t>LC5-FL3</t>
  </si>
  <si>
    <t>LC5-FL0</t>
  </si>
  <si>
    <t>LC5-FL1</t>
  </si>
  <si>
    <t>LC5-POD</t>
  </si>
  <si>
    <t>LC2-CRG</t>
  </si>
  <si>
    <t>LC3-CRG</t>
  </si>
  <si>
    <t>LC5-CRG</t>
  </si>
  <si>
    <t>LC5-LEG</t>
  </si>
  <si>
    <t>Manual Dry Mass</t>
  </si>
  <si>
    <t>Tankage Loss</t>
  </si>
  <si>
    <t>Tankage Mass</t>
  </si>
  <si>
    <t>Usable Fuel Volume</t>
  </si>
  <si>
    <t>Engine Thrust</t>
  </si>
  <si>
    <t>LC2-SKY</t>
  </si>
  <si>
    <t>LC2-SM</t>
  </si>
  <si>
    <t>LC2-RTG</t>
  </si>
  <si>
    <t>LC2-MONO</t>
  </si>
  <si>
    <t>LC2-DSP</t>
  </si>
  <si>
    <t>LC3-SKY</t>
  </si>
  <si>
    <t>LC3-SM</t>
  </si>
  <si>
    <t>LC3-RTG</t>
  </si>
  <si>
    <t>LC3-MONO</t>
  </si>
  <si>
    <t>LC3-DSP</t>
  </si>
  <si>
    <t>LC5-SKY</t>
  </si>
  <si>
    <t>LC5-SM</t>
  </si>
  <si>
    <t>LC5-RTG</t>
  </si>
  <si>
    <t>LC5-MONO</t>
  </si>
  <si>
    <t>LC5-DSP</t>
  </si>
  <si>
    <t>Tankage Fraction</t>
  </si>
  <si>
    <t>Fuel Units</t>
  </si>
  <si>
    <t>Raw TWR</t>
  </si>
  <si>
    <t>Qty</t>
  </si>
  <si>
    <t>SC-B-BPC</t>
  </si>
  <si>
    <t>SC-B-DPM</t>
  </si>
  <si>
    <t>SC-B-DP</t>
  </si>
  <si>
    <t>SC-B-CM</t>
  </si>
  <si>
    <t>SC-B-SM</t>
  </si>
  <si>
    <t>SC-B-ICPS</t>
  </si>
  <si>
    <t>SC-B-HUS</t>
  </si>
  <si>
    <t>LANDER TEST1</t>
  </si>
  <si>
    <t>LANDER TEST2</t>
  </si>
  <si>
    <t>LANDER TEST3</t>
  </si>
  <si>
    <t>LANDER TEST4</t>
  </si>
  <si>
    <t>Fuel</t>
  </si>
  <si>
    <t>T.Mass</t>
  </si>
  <si>
    <t>Totals</t>
  </si>
  <si>
    <t>Total</t>
  </si>
  <si>
    <t>Stage dV</t>
  </si>
  <si>
    <t>Vessel Mass</t>
  </si>
  <si>
    <t>Vessel dV</t>
  </si>
  <si>
    <t>Parts</t>
  </si>
  <si>
    <t>Vessel TWR</t>
  </si>
  <si>
    <t>Vessel Dry Mass</t>
  </si>
  <si>
    <t>CONFIG 1</t>
  </si>
  <si>
    <t>CONFIG 2</t>
  </si>
  <si>
    <t>CONFIG 3</t>
  </si>
  <si>
    <t>CONFIG 4</t>
  </si>
  <si>
    <t>HEAT(H/T*M)</t>
  </si>
  <si>
    <t>SC-B-CORE</t>
  </si>
  <si>
    <t>SC-B-BOOSTER</t>
  </si>
  <si>
    <t>CONFIG 7 (Tylo/Altair)</t>
  </si>
  <si>
    <t>CONFIG 6 (LC5-1s)</t>
  </si>
  <si>
    <t>CONFIG 5 (LC5-2s)</t>
  </si>
  <si>
    <t>LC2-DC3</t>
  </si>
  <si>
    <t>LC3-ASCF2</t>
  </si>
  <si>
    <t>CONFIG 8 (Tylo/Altair v2, larger ASCF)</t>
  </si>
  <si>
    <t>LC3-DC5</t>
  </si>
  <si>
    <t>TESTWEIGHT70</t>
  </si>
  <si>
    <t>TESTWEIGHT80</t>
  </si>
  <si>
    <t>TESTWEIGHT90</t>
  </si>
  <si>
    <t>TESTWEIGHT100</t>
  </si>
  <si>
    <t>TESTWEIGHT110</t>
  </si>
  <si>
    <t>TESTWEIGHT120</t>
  </si>
  <si>
    <t>TESTWEIGHT130</t>
  </si>
  <si>
    <t>TESTWEIGHT140</t>
  </si>
  <si>
    <t>TESTWEIGHT150</t>
  </si>
  <si>
    <t>TESTWEIGHT160</t>
  </si>
  <si>
    <t>SC-B-ENG</t>
  </si>
  <si>
    <t>TESTWEIGHT180</t>
  </si>
  <si>
    <t>TESTWEIGHT200</t>
  </si>
  <si>
    <t>TESTWEIGHT220</t>
  </si>
  <si>
    <t>TESTWEIGHT240</t>
  </si>
  <si>
    <t>TESTWEIGHT260</t>
  </si>
  <si>
    <t>TESTWEIGHT280</t>
  </si>
  <si>
    <t>TESTWEIGHT300</t>
  </si>
  <si>
    <t>TESTWEIGHT320</t>
  </si>
  <si>
    <t>TESTWEIGHT340</t>
  </si>
  <si>
    <t>TESTWEIGHT360</t>
  </si>
  <si>
    <t>TESTWEIGHT380</t>
  </si>
  <si>
    <t>TESTWEIGHT400</t>
  </si>
  <si>
    <t>Resource</t>
  </si>
  <si>
    <t>U / L</t>
  </si>
  <si>
    <t>L / U</t>
  </si>
  <si>
    <t>kg / u</t>
  </si>
  <si>
    <t>u / kg</t>
  </si>
  <si>
    <t>big</t>
  </si>
  <si>
    <t>lrg</t>
  </si>
  <si>
    <t>med</t>
  </si>
  <si>
    <t>sm</t>
  </si>
  <si>
    <t>rad</t>
  </si>
  <si>
    <t>h</t>
  </si>
  <si>
    <t>units</t>
  </si>
  <si>
    <t>liters</t>
  </si>
  <si>
    <t>U / m3</t>
  </si>
  <si>
    <t>m3 / u</t>
  </si>
  <si>
    <t>Mono</t>
  </si>
  <si>
    <t>adj liters</t>
  </si>
  <si>
    <t>u/l</t>
  </si>
  <si>
    <t>l/u</t>
  </si>
  <si>
    <t>vol ratio</t>
  </si>
  <si>
    <t>solid</t>
  </si>
  <si>
    <t>mass</t>
  </si>
  <si>
    <t>u/kg</t>
  </si>
  <si>
    <t>kg/u</t>
  </si>
  <si>
    <t>raw l/u</t>
  </si>
  <si>
    <t>flt-100</t>
  </si>
  <si>
    <t>flt-200</t>
  </si>
  <si>
    <t>flt-400</t>
  </si>
  <si>
    <t>flt-800</t>
  </si>
  <si>
    <t>mp 0625</t>
  </si>
  <si>
    <t>mp 125</t>
  </si>
  <si>
    <t>mp 2.5</t>
  </si>
  <si>
    <t>d*d*l</t>
  </si>
  <si>
    <t>r*r*pi*l</t>
  </si>
  <si>
    <t>kg / m3</t>
  </si>
  <si>
    <t>m.m3.in.</t>
  </si>
  <si>
    <t>Raw Volume</t>
  </si>
  <si>
    <t>SC-B-ENG3</t>
  </si>
  <si>
    <t>SC-B-ENG4</t>
  </si>
  <si>
    <t>SC-B-ENG5</t>
  </si>
  <si>
    <t>kg</t>
  </si>
  <si>
    <t>u</t>
  </si>
  <si>
    <t>Fuel Type</t>
  </si>
  <si>
    <t>LFO</t>
  </si>
  <si>
    <t>MONO</t>
  </si>
  <si>
    <t>SOLID</t>
  </si>
  <si>
    <t>T per m3</t>
  </si>
  <si>
    <t>U per T</t>
  </si>
  <si>
    <t>Tank Volume</t>
  </si>
  <si>
    <t>TESTWEIGHT10</t>
  </si>
  <si>
    <t>TESTWEIGHT20</t>
  </si>
  <si>
    <t>TESTWEIGHT40</t>
  </si>
  <si>
    <t>TESTWEIGHT5</t>
  </si>
  <si>
    <t>SC-B-30B</t>
  </si>
  <si>
    <t>SC-B-20B</t>
  </si>
  <si>
    <t>SC-B-10-B</t>
  </si>
  <si>
    <t>SC-B-10C</t>
  </si>
  <si>
    <t>SC-B-20A</t>
  </si>
  <si>
    <t>SC-B-30A</t>
  </si>
  <si>
    <t>SC-B-40A</t>
  </si>
  <si>
    <t>Final Stats</t>
  </si>
  <si>
    <t>Total Vessel dV</t>
  </si>
  <si>
    <t>SC-B-TANK05</t>
  </si>
  <si>
    <t>SC-B-TANK10</t>
  </si>
  <si>
    <t>SC-B-TANK15</t>
  </si>
  <si>
    <t>SC-B-TANK20</t>
  </si>
  <si>
    <t>SC-B-TANK25</t>
  </si>
  <si>
    <t>SC-B-TANK30</t>
  </si>
  <si>
    <t>SC-B-TANK35</t>
  </si>
  <si>
    <t>SC-B-TANK40</t>
  </si>
  <si>
    <t>SC-B-ENG2</t>
  </si>
  <si>
    <t>SC-B-SRB3</t>
  </si>
  <si>
    <t>SC-B-SRB4</t>
  </si>
  <si>
    <t>SC-B-SRB5</t>
  </si>
  <si>
    <t>TESTWEIGHT170</t>
  </si>
  <si>
    <t>TESTWEIGHT190</t>
  </si>
  <si>
    <t>TESTWEIGHT210</t>
  </si>
  <si>
    <t>TESTWEIGHT230</t>
  </si>
  <si>
    <t>TESTWEIGHT250</t>
  </si>
  <si>
    <t>TESTWEIGHT270</t>
  </si>
  <si>
    <t>TESTWEIGHT290</t>
  </si>
  <si>
    <t>TESTWEIGHT310</t>
  </si>
  <si>
    <t>TESTWEIGHT330</t>
  </si>
  <si>
    <t>TESTWEIGHT350</t>
  </si>
  <si>
    <t>TESTWEIGHT370</t>
  </si>
  <si>
    <t>TESTWEIGHT390</t>
  </si>
  <si>
    <t>lqdHydrogen</t>
  </si>
  <si>
    <t>raw density</t>
  </si>
  <si>
    <t>SC-B-SRB2</t>
  </si>
  <si>
    <t>Fuel Rate</t>
  </si>
  <si>
    <t>Burn Time</t>
  </si>
  <si>
    <t>Mainsail</t>
  </si>
  <si>
    <t>Skipper</t>
  </si>
  <si>
    <t>LVT45</t>
  </si>
  <si>
    <t>LVT30</t>
  </si>
  <si>
    <t>LVT90</t>
  </si>
  <si>
    <t>Poodle</t>
  </si>
  <si>
    <t>Mammoth</t>
  </si>
  <si>
    <t>SC-A1-TANK1</t>
  </si>
  <si>
    <t>SC-A1-TANK2</t>
  </si>
  <si>
    <t>SC-A1-TANK3</t>
  </si>
  <si>
    <t>SC-A1-TANK4</t>
  </si>
  <si>
    <t>SC-A1-TANK5</t>
  </si>
  <si>
    <t>SC-A1-TANK6</t>
  </si>
  <si>
    <t>SC-A1-TANK7</t>
  </si>
  <si>
    <t>SC-A1-TANK8</t>
  </si>
  <si>
    <t>SC-A2-TANK1</t>
  </si>
  <si>
    <t>SC-A2-TANK2</t>
  </si>
  <si>
    <t>SC-A2-TANK3</t>
  </si>
  <si>
    <t>SC-A2-TANK4</t>
  </si>
  <si>
    <t>SC-A2-TANK5</t>
  </si>
  <si>
    <t>SC-A2-TANK6</t>
  </si>
  <si>
    <t>SC-A2-TANK7</t>
  </si>
  <si>
    <t>SC-A2-TANK8</t>
  </si>
  <si>
    <t>SC-A3-TANK1</t>
  </si>
  <si>
    <t>SC-A3-TANK2</t>
  </si>
  <si>
    <t>SC-A3-TANK3</t>
  </si>
  <si>
    <t>SC-A3-TANK4</t>
  </si>
  <si>
    <t>SC-A3-TANK5</t>
  </si>
  <si>
    <t>SC-A3-TANK6</t>
  </si>
  <si>
    <t>SC-A3-TANK7</t>
  </si>
  <si>
    <t>SC-A3-TANK8</t>
  </si>
  <si>
    <t>SC-A0-TANK1</t>
  </si>
  <si>
    <t>SC-A0-TANK2</t>
  </si>
  <si>
    <t>SC-A0-TANK3</t>
  </si>
  <si>
    <t>SC-A0-TANK4</t>
  </si>
  <si>
    <t>SC-A0-TANK5</t>
  </si>
  <si>
    <t>SC-A0-TANK6</t>
  </si>
  <si>
    <t>SC-A0-TANK7</t>
  </si>
  <si>
    <t>SC-A0-TANK8</t>
  </si>
  <si>
    <t>SC-A0-ENG1</t>
  </si>
  <si>
    <t>SC-A0-ENG2</t>
  </si>
  <si>
    <t>SC-A0-ENG3</t>
  </si>
  <si>
    <t>SC-A0-ENG4</t>
  </si>
  <si>
    <t>SC-A0-ENG5</t>
  </si>
  <si>
    <t>SC-A1-ENG1</t>
  </si>
  <si>
    <t>SC-A1-ENG2</t>
  </si>
  <si>
    <t>SC-A1-ENG3</t>
  </si>
  <si>
    <t>SC-A1-ENG4</t>
  </si>
  <si>
    <t>SC-A1-ENG5</t>
  </si>
  <si>
    <t>SC-A2-ENG1</t>
  </si>
  <si>
    <t>SC-A2-ENG2</t>
  </si>
  <si>
    <t>SC-A2-ENG3</t>
  </si>
  <si>
    <t>SC-A2-ENG4</t>
  </si>
  <si>
    <t>SC-A2-ENG5</t>
  </si>
  <si>
    <t>SC-A3-ENG1</t>
  </si>
  <si>
    <t>SC-A3-ENG2</t>
  </si>
  <si>
    <t>SC-A3-ENG3</t>
  </si>
  <si>
    <t>SC-A3-ENG4</t>
  </si>
  <si>
    <t>SC-A3-ENG5</t>
  </si>
  <si>
    <t>LH2</t>
  </si>
  <si>
    <t>SC-B-ICPS2</t>
  </si>
  <si>
    <t>SC-B-SM2</t>
  </si>
  <si>
    <t>SC-B-ICPS3</t>
  </si>
  <si>
    <t>Cost / dm</t>
  </si>
  <si>
    <t>Resource cost</t>
  </si>
  <si>
    <t>Cost per T</t>
  </si>
  <si>
    <t>Cost per U</t>
  </si>
  <si>
    <t>mCost</t>
  </si>
  <si>
    <t>Total Cost</t>
  </si>
  <si>
    <t>Entry Cost</t>
  </si>
  <si>
    <t>Name</t>
  </si>
  <si>
    <t>T1</t>
  </si>
  <si>
    <t>T2</t>
  </si>
  <si>
    <t>T3</t>
  </si>
  <si>
    <t>T4</t>
  </si>
  <si>
    <t>T5</t>
  </si>
  <si>
    <t>T6</t>
  </si>
  <si>
    <t>T7</t>
  </si>
  <si>
    <t>T8</t>
  </si>
  <si>
    <t>Ratio</t>
  </si>
  <si>
    <t>Nose1</t>
  </si>
  <si>
    <t>Nose2</t>
  </si>
  <si>
    <t>Nose3</t>
  </si>
  <si>
    <t>Nose4</t>
  </si>
  <si>
    <t>Nose5</t>
  </si>
  <si>
    <t>2-1-flat</t>
  </si>
  <si>
    <t>2-1-long</t>
  </si>
  <si>
    <t>2-1-short</t>
  </si>
  <si>
    <t>4-3-flat</t>
  </si>
  <si>
    <t>4-3-long</t>
  </si>
  <si>
    <t>4-3-short</t>
  </si>
  <si>
    <t>2-1-x2</t>
  </si>
  <si>
    <t>2-1-x3</t>
  </si>
  <si>
    <t>2-1-x4</t>
  </si>
  <si>
    <t>1-1-x2</t>
  </si>
  <si>
    <t>1-1-x3</t>
  </si>
  <si>
    <t>1-1-x4</t>
  </si>
  <si>
    <t>4-3-x2</t>
  </si>
  <si>
    <t>4-3-x3</t>
  </si>
  <si>
    <t>4-3-x4</t>
  </si>
  <si>
    <t>3-2-flat</t>
  </si>
  <si>
    <t>3-2-short</t>
  </si>
  <si>
    <t>3-2-long</t>
  </si>
  <si>
    <t>3-1-flat</t>
  </si>
  <si>
    <t>3-1-long</t>
  </si>
  <si>
    <t>3-1-short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</si>
</sst>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7" xfId="0" applyFill="1" applyBorder="1"/>
    <xf numFmtId="0" fontId="0" fillId="4" borderId="6" xfId="0" applyFill="1" applyBorder="1"/>
    <xf numFmtId="0" fontId="0" fillId="3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8" xfId="0" applyFill="1" applyBorder="1"/>
    <xf numFmtId="164" fontId="0" fillId="4" borderId="1" xfId="0" applyNumberFormat="1" applyFill="1" applyBorder="1"/>
    <xf numFmtId="0" fontId="0" fillId="9" borderId="1" xfId="0" applyFill="1" applyBorder="1"/>
    <xf numFmtId="0" fontId="0" fillId="5" borderId="1" xfId="0" applyFill="1" applyBorder="1" applyAlignment="1">
      <alignment horizontal="left"/>
    </xf>
    <xf numFmtId="0" fontId="0" fillId="8" borderId="1" xfId="0" applyFill="1" applyBorder="1" applyAlignment="1">
      <alignment horizontal="right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5" borderId="18" xfId="0" applyFill="1" applyBorder="1" applyAlignment="1">
      <alignment horizontal="left"/>
    </xf>
    <xf numFmtId="0" fontId="0" fillId="8" borderId="1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1"/>
  <sheetViews>
    <sheetView workbookViewId="0">
      <pane ySplit="1" topLeftCell="A2" activePane="bottomLeft" state="frozen"/>
      <selection pane="bottomLeft" activeCell="E33" sqref="E33"/>
    </sheetView>
  </sheetViews>
  <sheetFormatPr defaultRowHeight="15" x14ac:dyDescent="0.25"/>
  <cols>
    <col min="1" max="1" width="18.140625" style="2" customWidth="1"/>
    <col min="2" max="2" width="6.5703125" style="2" customWidth="1"/>
    <col min="3" max="3" width="11.5703125" style="2" customWidth="1"/>
    <col min="4" max="4" width="12.7109375" style="2" bestFit="1" customWidth="1"/>
    <col min="5" max="7" width="12.7109375" style="2" customWidth="1"/>
    <col min="8" max="8" width="10.28515625" style="2" customWidth="1"/>
    <col min="9" max="9" width="11.7109375" style="2" hidden="1" customWidth="1"/>
    <col min="10" max="10" width="13.28515625" style="2" hidden="1" customWidth="1"/>
    <col min="11" max="11" width="8.85546875" style="2" bestFit="1" customWidth="1"/>
    <col min="12" max="12" width="10.28515625" style="2" bestFit="1" customWidth="1"/>
    <col min="13" max="13" width="10.28515625" style="2" customWidth="1"/>
    <col min="14" max="14" width="9.28515625" style="2" hidden="1" customWidth="1"/>
    <col min="15" max="15" width="9.85546875" style="2" bestFit="1" customWidth="1"/>
    <col min="16" max="17" width="9.140625" style="2"/>
    <col min="18" max="18" width="8.7109375" style="2" customWidth="1"/>
    <col min="19" max="19" width="10" style="2" customWidth="1"/>
    <col min="20" max="21" width="12.85546875" style="2" customWidth="1"/>
    <col min="22" max="23" width="12" style="2" customWidth="1"/>
    <col min="24" max="24" width="12" style="2" bestFit="1" customWidth="1"/>
    <col min="25" max="25" width="12" style="2" customWidth="1"/>
    <col min="26" max="26" width="9.140625" style="2"/>
    <col min="27" max="27" width="14.140625" style="2" bestFit="1" customWidth="1"/>
    <col min="28" max="28" width="14" style="2" bestFit="1" customWidth="1"/>
    <col min="29" max="29" width="12" style="2" bestFit="1" customWidth="1"/>
    <col min="30" max="16384" width="9.140625" style="2"/>
  </cols>
  <sheetData>
    <row r="1" spans="1:29" x14ac:dyDescent="0.25">
      <c r="A1" s="5" t="s">
        <v>0</v>
      </c>
      <c r="B1" s="5" t="s">
        <v>39</v>
      </c>
      <c r="C1" s="5" t="s">
        <v>169</v>
      </c>
      <c r="D1" s="5" t="s">
        <v>40</v>
      </c>
      <c r="E1" s="5" t="s">
        <v>5</v>
      </c>
      <c r="F1" s="5" t="s">
        <v>43</v>
      </c>
      <c r="G1" s="5" t="s">
        <v>17</v>
      </c>
      <c r="H1" s="5" t="s">
        <v>163</v>
      </c>
      <c r="I1" s="5" t="s">
        <v>42</v>
      </c>
      <c r="J1" s="5" t="s">
        <v>41</v>
      </c>
      <c r="K1" s="5" t="s">
        <v>1</v>
      </c>
      <c r="L1" s="5" t="s">
        <v>4</v>
      </c>
      <c r="M1" s="5" t="s">
        <v>2</v>
      </c>
      <c r="N1" s="5" t="s">
        <v>59</v>
      </c>
      <c r="O1" s="5" t="s">
        <v>60</v>
      </c>
      <c r="P1" s="5" t="s">
        <v>9</v>
      </c>
      <c r="Q1" s="5" t="s">
        <v>10</v>
      </c>
      <c r="R1" s="5" t="s">
        <v>61</v>
      </c>
      <c r="S1" s="5" t="s">
        <v>88</v>
      </c>
      <c r="T1" s="5" t="s">
        <v>210</v>
      </c>
      <c r="U1" s="5" t="s">
        <v>211</v>
      </c>
      <c r="V1" s="5" t="s">
        <v>157</v>
      </c>
      <c r="W1" s="5" t="s">
        <v>276</v>
      </c>
      <c r="X1" s="5" t="s">
        <v>279</v>
      </c>
      <c r="Y1" s="5" t="s">
        <v>280</v>
      </c>
      <c r="Z1" s="5" t="s">
        <v>275</v>
      </c>
      <c r="AA1" s="5" t="s">
        <v>281</v>
      </c>
      <c r="AB1" s="5"/>
    </row>
    <row r="2" spans="1:29" x14ac:dyDescent="0.25">
      <c r="A2" s="6" t="s">
        <v>22</v>
      </c>
      <c r="B2" s="6">
        <v>1.3</v>
      </c>
      <c r="C2" s="6">
        <v>0</v>
      </c>
      <c r="D2" s="6">
        <v>0.15</v>
      </c>
      <c r="E2" s="6">
        <v>0</v>
      </c>
      <c r="F2" s="6">
        <v>0</v>
      </c>
      <c r="G2" s="6">
        <v>0</v>
      </c>
      <c r="H2" s="6">
        <v>0</v>
      </c>
      <c r="I2" s="4">
        <f t="shared" ref="I2:I33" si="0">C2 - (D2*C2)</f>
        <v>0</v>
      </c>
      <c r="J2" s="4">
        <f t="shared" ref="J2:J33" si="1">D2*C2</f>
        <v>0</v>
      </c>
      <c r="K2" s="4">
        <f t="shared" ref="K2:K33" si="2">J2+B2</f>
        <v>1.3</v>
      </c>
      <c r="L2" s="4">
        <f>IFERROR(VLOOKUP(H2,FuelTypes!$A$1:$B$32,2,FALSE)*I2,0)</f>
        <v>0</v>
      </c>
      <c r="M2" s="4">
        <f>K2+L2</f>
        <v>1.3</v>
      </c>
      <c r="N2" s="4">
        <f t="shared" ref="N2:N33" si="3">IF(L2&gt;0, L2/M2,0)</f>
        <v>0</v>
      </c>
      <c r="O2" s="4">
        <f>ROUNDUP((IFERROR(VLOOKUP(H2,FuelTypes!$A$2:$C$24,3,FALSE),0)*L2)/20,0)*20</f>
        <v>0</v>
      </c>
      <c r="P2" s="4">
        <f>0.45*O2</f>
        <v>0</v>
      </c>
      <c r="Q2" s="4">
        <f>0.55*O2</f>
        <v>0</v>
      </c>
      <c r="R2" s="4">
        <f>IF(K2&gt;0, (F2*0.1)/M2,0)</f>
        <v>0</v>
      </c>
      <c r="S2" s="4">
        <f>IFERROR(G2/F2*K2,0)</f>
        <v>0</v>
      </c>
      <c r="T2" s="4" t="e">
        <f>F2 / (9.81 * E2)</f>
        <v>#DIV/0!</v>
      </c>
      <c r="U2" s="4"/>
      <c r="V2" s="3"/>
      <c r="W2" s="3">
        <f>IFERROR(VLOOKUP(H2,FuelTypes!$A$2:$G$40,5,FALSE)*L2,0)</f>
        <v>0</v>
      </c>
      <c r="X2" s="3"/>
      <c r="Y2" s="3">
        <f>X2+W2</f>
        <v>0</v>
      </c>
      <c r="Z2" s="3">
        <f>X2/K2</f>
        <v>0</v>
      </c>
      <c r="AA2" s="3"/>
      <c r="AB2" s="3"/>
      <c r="AC2" s="3"/>
    </row>
    <row r="3" spans="1:29" x14ac:dyDescent="0.25">
      <c r="A3" s="6" t="s">
        <v>19</v>
      </c>
      <c r="B3" s="6">
        <v>0.16250000000000001</v>
      </c>
      <c r="C3" s="6">
        <v>0.87156</v>
      </c>
      <c r="D3" s="6">
        <v>0.05</v>
      </c>
      <c r="E3" s="6">
        <v>0</v>
      </c>
      <c r="F3" s="6">
        <v>0</v>
      </c>
      <c r="G3" s="6">
        <v>0</v>
      </c>
      <c r="H3" s="6" t="s">
        <v>164</v>
      </c>
      <c r="I3" s="4">
        <f t="shared" si="0"/>
        <v>0.827982</v>
      </c>
      <c r="J3" s="4">
        <f t="shared" si="1"/>
        <v>4.3578000000000006E-2</v>
      </c>
      <c r="K3" s="4">
        <f t="shared" si="2"/>
        <v>0.20607800000000001</v>
      </c>
      <c r="L3" s="4">
        <f>IFERROR(VLOOKUP(H3,FuelTypes!$A$1:$B$32,2,FALSE)*I3,0)</f>
        <v>0.827982</v>
      </c>
      <c r="M3" s="4">
        <f t="shared" ref="M3:M45" si="4">K3+L3</f>
        <v>1.03406</v>
      </c>
      <c r="N3" s="4">
        <f t="shared" si="3"/>
        <v>0.80070982341450203</v>
      </c>
      <c r="O3" s="4">
        <f>ROUNDUP((IFERROR(VLOOKUP(H3,FuelTypes!$A$2:$C$24,3,FALSE),0)*L3)/20,0)*20</f>
        <v>180</v>
      </c>
      <c r="P3" s="4">
        <f>0.45*O3</f>
        <v>81</v>
      </c>
      <c r="Q3" s="4">
        <f t="shared" ref="Q3:Q53" si="5">0.55*O3</f>
        <v>99.000000000000014</v>
      </c>
      <c r="R3" s="4">
        <f t="shared" ref="R3:R66" si="6">IF(K3&gt;0, (F3*0.1)/M3,0)</f>
        <v>0</v>
      </c>
      <c r="S3" s="4">
        <f t="shared" ref="S3:S66" si="7">IFERROR(G3/F3*K3,0)</f>
        <v>0</v>
      </c>
      <c r="T3" s="4" t="e">
        <f t="shared" ref="T3:T66" si="8">F3 / (9.81 * E3)</f>
        <v>#DIV/0!</v>
      </c>
      <c r="U3" s="4"/>
      <c r="V3" s="3"/>
      <c r="W3" s="3">
        <f>IFERROR(VLOOKUP(H3,FuelTypes!$A$2:$G$40,5,FALSE)*L3,0)</f>
        <v>76.008747599999992</v>
      </c>
      <c r="X3" s="3"/>
      <c r="Y3" s="3">
        <f t="shared" ref="Y3:Y66" si="9">X3+W3</f>
        <v>76.008747599999992</v>
      </c>
      <c r="Z3" s="3">
        <f t="shared" ref="Z3:Z66" si="10">X3/K3</f>
        <v>0</v>
      </c>
      <c r="AA3" s="3"/>
      <c r="AB3" s="3"/>
      <c r="AC3" s="3"/>
    </row>
    <row r="4" spans="1:29" x14ac:dyDescent="0.25">
      <c r="A4" s="6" t="s">
        <v>20</v>
      </c>
      <c r="B4" s="6">
        <v>0</v>
      </c>
      <c r="C4" s="6">
        <v>3.8139599999999998</v>
      </c>
      <c r="D4" s="6">
        <v>0.15</v>
      </c>
      <c r="E4" s="6">
        <v>0</v>
      </c>
      <c r="F4" s="6">
        <v>0</v>
      </c>
      <c r="G4" s="6">
        <v>0</v>
      </c>
      <c r="H4" s="6" t="s">
        <v>164</v>
      </c>
      <c r="I4" s="4">
        <f t="shared" si="0"/>
        <v>3.2418659999999999</v>
      </c>
      <c r="J4" s="4">
        <f t="shared" si="1"/>
        <v>0.57209399999999999</v>
      </c>
      <c r="K4" s="4">
        <f t="shared" si="2"/>
        <v>0.57209399999999999</v>
      </c>
      <c r="L4" s="4">
        <f>IFERROR(VLOOKUP(H4,FuelTypes!$A$1:$B$32,2,FALSE)*I4,0)</f>
        <v>3.2418659999999999</v>
      </c>
      <c r="M4" s="4">
        <f t="shared" si="4"/>
        <v>3.8139599999999998</v>
      </c>
      <c r="N4" s="4">
        <f t="shared" si="3"/>
        <v>0.85</v>
      </c>
      <c r="O4" s="4">
        <f>ROUNDUP((IFERROR(VLOOKUP(H4,FuelTypes!$A$2:$C$24,3,FALSE),0)*L4)/20,0)*20</f>
        <v>660</v>
      </c>
      <c r="P4" s="4">
        <f t="shared" ref="P4:P67" si="11">0.45*O4</f>
        <v>297</v>
      </c>
      <c r="Q4" s="4">
        <f t="shared" si="5"/>
        <v>363.00000000000006</v>
      </c>
      <c r="R4" s="4">
        <f t="shared" si="6"/>
        <v>0</v>
      </c>
      <c r="S4" s="4">
        <f t="shared" si="7"/>
        <v>0</v>
      </c>
      <c r="T4" s="4" t="e">
        <f t="shared" si="8"/>
        <v>#DIV/0!</v>
      </c>
      <c r="U4" s="4" t="e">
        <f t="shared" ref="U4:U67" si="12">L4/T4</f>
        <v>#DIV/0!</v>
      </c>
      <c r="V4" s="3"/>
      <c r="W4" s="3">
        <f>IFERROR(VLOOKUP(H4,FuelTypes!$A$2:$G$40,5,FALSE)*L4,0)</f>
        <v>297.6032988</v>
      </c>
      <c r="X4" s="3"/>
      <c r="Y4" s="3">
        <f t="shared" si="9"/>
        <v>297.6032988</v>
      </c>
      <c r="Z4" s="3">
        <f t="shared" si="10"/>
        <v>0</v>
      </c>
      <c r="AA4" s="3"/>
      <c r="AB4" s="3"/>
      <c r="AC4" s="3"/>
    </row>
    <row r="5" spans="1:29" x14ac:dyDescent="0.25">
      <c r="A5" s="6" t="s">
        <v>18</v>
      </c>
      <c r="B5" s="6">
        <v>0</v>
      </c>
      <c r="C5" s="6">
        <v>2.5195400000000001</v>
      </c>
      <c r="D5" s="6">
        <v>0.15</v>
      </c>
      <c r="E5" s="6">
        <v>0</v>
      </c>
      <c r="F5" s="6">
        <v>0</v>
      </c>
      <c r="G5" s="6">
        <v>0</v>
      </c>
      <c r="H5" s="6" t="s">
        <v>164</v>
      </c>
      <c r="I5" s="4">
        <f t="shared" si="0"/>
        <v>2.1416089999999999</v>
      </c>
      <c r="J5" s="4">
        <f t="shared" si="1"/>
        <v>0.37793100000000002</v>
      </c>
      <c r="K5" s="4">
        <f t="shared" si="2"/>
        <v>0.37793100000000002</v>
      </c>
      <c r="L5" s="4">
        <f>IFERROR(VLOOKUP(H5,FuelTypes!$A$1:$B$32,2,FALSE)*I5,0)</f>
        <v>2.1416089999999999</v>
      </c>
      <c r="M5" s="4">
        <f t="shared" si="4"/>
        <v>2.5195400000000001</v>
      </c>
      <c r="N5" s="4">
        <f t="shared" si="3"/>
        <v>0.84999999999999987</v>
      </c>
      <c r="O5" s="4">
        <f>ROUNDUP((IFERROR(VLOOKUP(H5,FuelTypes!$A$2:$C$24,3,FALSE),0)*L5)/20,0)*20</f>
        <v>440</v>
      </c>
      <c r="P5" s="4">
        <f t="shared" si="11"/>
        <v>198</v>
      </c>
      <c r="Q5" s="4">
        <f t="shared" si="5"/>
        <v>242.00000000000003</v>
      </c>
      <c r="R5" s="4">
        <f t="shared" si="6"/>
        <v>0</v>
      </c>
      <c r="S5" s="4">
        <f t="shared" si="7"/>
        <v>0</v>
      </c>
      <c r="T5" s="4" t="e">
        <f t="shared" si="8"/>
        <v>#DIV/0!</v>
      </c>
      <c r="U5" s="4" t="e">
        <f t="shared" si="12"/>
        <v>#DIV/0!</v>
      </c>
      <c r="V5" s="3"/>
      <c r="W5" s="3">
        <f>IFERROR(VLOOKUP(H5,FuelTypes!$A$2:$G$40,5,FALSE)*L5,0)</f>
        <v>196.59970619999999</v>
      </c>
      <c r="X5" s="3"/>
      <c r="Y5" s="3">
        <f t="shared" si="9"/>
        <v>196.59970619999999</v>
      </c>
      <c r="Z5" s="3">
        <f t="shared" si="10"/>
        <v>0</v>
      </c>
      <c r="AA5" s="3"/>
      <c r="AB5" s="3"/>
      <c r="AC5" s="3"/>
    </row>
    <row r="6" spans="1:29" x14ac:dyDescent="0.25">
      <c r="A6" s="6" t="s">
        <v>35</v>
      </c>
      <c r="B6" s="6">
        <v>0</v>
      </c>
      <c r="C6" s="6">
        <v>3.8139599999999998</v>
      </c>
      <c r="D6" s="6">
        <v>0.15</v>
      </c>
      <c r="E6" s="6">
        <v>0</v>
      </c>
      <c r="F6" s="6">
        <v>0</v>
      </c>
      <c r="G6" s="6">
        <v>0</v>
      </c>
      <c r="H6" s="6" t="s">
        <v>164</v>
      </c>
      <c r="I6" s="4">
        <f t="shared" si="0"/>
        <v>3.2418659999999999</v>
      </c>
      <c r="J6" s="4">
        <f t="shared" si="1"/>
        <v>0.57209399999999999</v>
      </c>
      <c r="K6" s="4">
        <f t="shared" si="2"/>
        <v>0.57209399999999999</v>
      </c>
      <c r="L6" s="4">
        <f>IFERROR(VLOOKUP(H6,FuelTypes!$A$1:$B$32,2,FALSE)*I6,0)</f>
        <v>3.2418659999999999</v>
      </c>
      <c r="M6" s="4">
        <f t="shared" si="4"/>
        <v>3.8139599999999998</v>
      </c>
      <c r="N6" s="4">
        <f t="shared" si="3"/>
        <v>0.85</v>
      </c>
      <c r="O6" s="4">
        <f>ROUNDUP((IFERROR(VLOOKUP(H6,FuelTypes!$A$2:$C$24,3,FALSE),0)*L6)/20,0)*20</f>
        <v>660</v>
      </c>
      <c r="P6" s="4">
        <f t="shared" si="11"/>
        <v>297</v>
      </c>
      <c r="Q6" s="4">
        <f t="shared" si="5"/>
        <v>363.00000000000006</v>
      </c>
      <c r="R6" s="4">
        <f t="shared" si="6"/>
        <v>0</v>
      </c>
      <c r="S6" s="4">
        <f t="shared" si="7"/>
        <v>0</v>
      </c>
      <c r="T6" s="4" t="e">
        <f t="shared" si="8"/>
        <v>#DIV/0!</v>
      </c>
      <c r="U6" s="4" t="e">
        <f t="shared" si="12"/>
        <v>#DIV/0!</v>
      </c>
      <c r="V6" s="3"/>
      <c r="W6" s="3">
        <f>IFERROR(VLOOKUP(H6,FuelTypes!$A$2:$G$40,5,FALSE)*L6,0)</f>
        <v>297.6032988</v>
      </c>
      <c r="X6" s="3"/>
      <c r="Y6" s="3">
        <f t="shared" si="9"/>
        <v>297.6032988</v>
      </c>
      <c r="Z6" s="3">
        <f t="shared" si="10"/>
        <v>0</v>
      </c>
      <c r="AA6" s="3"/>
      <c r="AB6" s="3"/>
      <c r="AC6" s="3"/>
    </row>
    <row r="7" spans="1:29" x14ac:dyDescent="0.25">
      <c r="A7" s="6" t="s">
        <v>11</v>
      </c>
      <c r="B7" s="6">
        <v>0.3</v>
      </c>
      <c r="C7" s="6">
        <v>0</v>
      </c>
      <c r="D7" s="6">
        <v>0.15</v>
      </c>
      <c r="E7" s="6">
        <v>350</v>
      </c>
      <c r="F7" s="6">
        <v>40</v>
      </c>
      <c r="G7" s="6">
        <v>200</v>
      </c>
      <c r="H7" s="6">
        <v>0</v>
      </c>
      <c r="I7" s="4">
        <f t="shared" si="0"/>
        <v>0</v>
      </c>
      <c r="J7" s="4">
        <f t="shared" si="1"/>
        <v>0</v>
      </c>
      <c r="K7" s="4">
        <f t="shared" si="2"/>
        <v>0.3</v>
      </c>
      <c r="L7" s="4">
        <f>IFERROR(VLOOKUP(H7,FuelTypes!$A$1:$B$32,2,FALSE)*I7,0)</f>
        <v>0</v>
      </c>
      <c r="M7" s="4">
        <f t="shared" si="4"/>
        <v>0.3</v>
      </c>
      <c r="N7" s="4">
        <f t="shared" si="3"/>
        <v>0</v>
      </c>
      <c r="O7" s="4">
        <f>ROUNDUP((IFERROR(VLOOKUP(H7,FuelTypes!$A$2:$C$24,3,FALSE),0)*L7)/20,0)*20</f>
        <v>0</v>
      </c>
      <c r="P7" s="4">
        <f t="shared" si="11"/>
        <v>0</v>
      </c>
      <c r="Q7" s="4">
        <f t="shared" si="5"/>
        <v>0</v>
      </c>
      <c r="R7" s="4">
        <f t="shared" si="6"/>
        <v>13.333333333333334</v>
      </c>
      <c r="S7" s="4">
        <f t="shared" si="7"/>
        <v>1.5</v>
      </c>
      <c r="T7" s="4">
        <f t="shared" si="8"/>
        <v>1.1649919906800641E-2</v>
      </c>
      <c r="U7" s="4">
        <f t="shared" si="12"/>
        <v>0</v>
      </c>
      <c r="V7" s="3"/>
      <c r="W7" s="3">
        <f>IFERROR(VLOOKUP(H7,FuelTypes!$A$2:$G$40,5,FALSE)*L7,0)</f>
        <v>0</v>
      </c>
      <c r="X7" s="3"/>
      <c r="Y7" s="3">
        <f t="shared" si="9"/>
        <v>0</v>
      </c>
      <c r="Z7" s="3">
        <f t="shared" si="10"/>
        <v>0</v>
      </c>
      <c r="AA7" s="3"/>
      <c r="AB7" s="3"/>
      <c r="AC7" s="3"/>
    </row>
    <row r="8" spans="1:29" x14ac:dyDescent="0.25">
      <c r="A8" s="6" t="s">
        <v>12</v>
      </c>
      <c r="B8" s="6">
        <v>1.6</v>
      </c>
      <c r="C8" s="6">
        <v>0</v>
      </c>
      <c r="D8" s="6">
        <v>0.15</v>
      </c>
      <c r="E8" s="6">
        <v>350</v>
      </c>
      <c r="F8" s="6">
        <v>160</v>
      </c>
      <c r="G8" s="6">
        <v>150</v>
      </c>
      <c r="H8" s="6">
        <v>0</v>
      </c>
      <c r="I8" s="4">
        <f t="shared" si="0"/>
        <v>0</v>
      </c>
      <c r="J8" s="4">
        <f t="shared" si="1"/>
        <v>0</v>
      </c>
      <c r="K8" s="4">
        <f t="shared" si="2"/>
        <v>1.6</v>
      </c>
      <c r="L8" s="4">
        <f>IFERROR(VLOOKUP(H8,FuelTypes!$A$1:$B$32,2,FALSE)*I8,0)</f>
        <v>0</v>
      </c>
      <c r="M8" s="4">
        <f t="shared" si="4"/>
        <v>1.6</v>
      </c>
      <c r="N8" s="4">
        <f t="shared" si="3"/>
        <v>0</v>
      </c>
      <c r="O8" s="4">
        <f>ROUNDUP((IFERROR(VLOOKUP(H8,FuelTypes!$A$2:$C$24,3,FALSE),0)*L8)/20,0)*20</f>
        <v>0</v>
      </c>
      <c r="P8" s="4">
        <f t="shared" si="11"/>
        <v>0</v>
      </c>
      <c r="Q8" s="4">
        <f t="shared" si="5"/>
        <v>0</v>
      </c>
      <c r="R8" s="4">
        <f t="shared" si="6"/>
        <v>10</v>
      </c>
      <c r="S8" s="4">
        <f t="shared" si="7"/>
        <v>1.5</v>
      </c>
      <c r="T8" s="4">
        <f t="shared" si="8"/>
        <v>4.6599679627202566E-2</v>
      </c>
      <c r="U8" s="4">
        <f t="shared" si="12"/>
        <v>0</v>
      </c>
      <c r="V8" s="3"/>
      <c r="W8" s="3">
        <f>IFERROR(VLOOKUP(H8,FuelTypes!$A$2:$G$40,5,FALSE)*L8,0)</f>
        <v>0</v>
      </c>
      <c r="X8" s="3"/>
      <c r="Y8" s="3">
        <f t="shared" si="9"/>
        <v>0</v>
      </c>
      <c r="Z8" s="3">
        <f t="shared" si="10"/>
        <v>0</v>
      </c>
      <c r="AA8" s="3"/>
      <c r="AB8" s="3"/>
      <c r="AC8" s="3"/>
    </row>
    <row r="9" spans="1:29" x14ac:dyDescent="0.25">
      <c r="A9" s="6" t="s">
        <v>44</v>
      </c>
      <c r="B9" s="6">
        <v>0</v>
      </c>
      <c r="C9" s="6">
        <v>0</v>
      </c>
      <c r="D9" s="6">
        <v>0.15</v>
      </c>
      <c r="E9" s="6">
        <v>350</v>
      </c>
      <c r="F9" s="6">
        <v>160</v>
      </c>
      <c r="G9" s="6">
        <v>200</v>
      </c>
      <c r="H9" s="6">
        <v>0</v>
      </c>
      <c r="I9" s="4">
        <f t="shared" si="0"/>
        <v>0</v>
      </c>
      <c r="J9" s="4">
        <f t="shared" si="1"/>
        <v>0</v>
      </c>
      <c r="K9" s="4">
        <f t="shared" si="2"/>
        <v>0</v>
      </c>
      <c r="L9" s="4">
        <f>IFERROR(VLOOKUP(H9,FuelTypes!$A$1:$B$32,2,FALSE)*I9,0)</f>
        <v>0</v>
      </c>
      <c r="M9" s="4">
        <f t="shared" si="4"/>
        <v>0</v>
      </c>
      <c r="N9" s="4">
        <f t="shared" si="3"/>
        <v>0</v>
      </c>
      <c r="O9" s="4">
        <f>ROUNDUP((IFERROR(VLOOKUP(H9,FuelTypes!$A$2:$C$24,3,FALSE),0)*L9)/20,0)*20</f>
        <v>0</v>
      </c>
      <c r="P9" s="4">
        <f t="shared" si="11"/>
        <v>0</v>
      </c>
      <c r="Q9" s="4">
        <f t="shared" si="5"/>
        <v>0</v>
      </c>
      <c r="R9" s="4">
        <f t="shared" si="6"/>
        <v>0</v>
      </c>
      <c r="S9" s="4">
        <f t="shared" si="7"/>
        <v>0</v>
      </c>
      <c r="T9" s="4">
        <f t="shared" si="8"/>
        <v>4.6599679627202566E-2</v>
      </c>
      <c r="U9" s="4">
        <f t="shared" si="12"/>
        <v>0</v>
      </c>
      <c r="V9" s="3"/>
      <c r="W9" s="3">
        <f>IFERROR(VLOOKUP(H9,FuelTypes!$A$2:$G$40,5,FALSE)*L9,0)</f>
        <v>0</v>
      </c>
      <c r="X9" s="3"/>
      <c r="Y9" s="3">
        <f t="shared" si="9"/>
        <v>0</v>
      </c>
      <c r="Z9" s="3" t="e">
        <f t="shared" si="10"/>
        <v>#DIV/0!</v>
      </c>
      <c r="AA9" s="3"/>
      <c r="AB9" s="3"/>
      <c r="AC9" s="3"/>
    </row>
    <row r="10" spans="1:29" x14ac:dyDescent="0.25">
      <c r="A10" s="6" t="s">
        <v>45</v>
      </c>
      <c r="B10" s="6">
        <v>0</v>
      </c>
      <c r="C10" s="6">
        <v>0</v>
      </c>
      <c r="D10" s="6">
        <v>0.15</v>
      </c>
      <c r="E10" s="6">
        <v>0</v>
      </c>
      <c r="F10" s="6">
        <v>0</v>
      </c>
      <c r="G10" s="6">
        <v>0</v>
      </c>
      <c r="H10" s="6">
        <v>0</v>
      </c>
      <c r="I10" s="4">
        <f t="shared" si="0"/>
        <v>0</v>
      </c>
      <c r="J10" s="4">
        <f t="shared" si="1"/>
        <v>0</v>
      </c>
      <c r="K10" s="4">
        <f t="shared" si="2"/>
        <v>0</v>
      </c>
      <c r="L10" s="4">
        <f>IFERROR(VLOOKUP(H10,FuelTypes!$A$1:$B$32,2,FALSE)*I10,0)</f>
        <v>0</v>
      </c>
      <c r="M10" s="4">
        <f t="shared" si="4"/>
        <v>0</v>
      </c>
      <c r="N10" s="4">
        <f t="shared" si="3"/>
        <v>0</v>
      </c>
      <c r="O10" s="4">
        <f>ROUNDUP((IFERROR(VLOOKUP(H10,FuelTypes!$A$2:$C$24,3,FALSE),0)*L10)/20,0)*20</f>
        <v>0</v>
      </c>
      <c r="P10" s="4">
        <f t="shared" si="11"/>
        <v>0</v>
      </c>
      <c r="Q10" s="4">
        <f t="shared" si="5"/>
        <v>0</v>
      </c>
      <c r="R10" s="4">
        <f t="shared" si="6"/>
        <v>0</v>
      </c>
      <c r="S10" s="4">
        <f t="shared" si="7"/>
        <v>0</v>
      </c>
      <c r="T10" s="4" t="e">
        <f t="shared" si="8"/>
        <v>#DIV/0!</v>
      </c>
      <c r="U10" s="4" t="e">
        <f t="shared" si="12"/>
        <v>#DIV/0!</v>
      </c>
      <c r="V10" s="3"/>
      <c r="W10" s="3">
        <f>IFERROR(VLOOKUP(H10,FuelTypes!$A$2:$G$40,5,FALSE)*L10,0)</f>
        <v>0</v>
      </c>
      <c r="X10" s="3"/>
      <c r="Y10" s="3">
        <f t="shared" si="9"/>
        <v>0</v>
      </c>
      <c r="Z10" s="3" t="e">
        <f t="shared" si="10"/>
        <v>#DIV/0!</v>
      </c>
      <c r="AA10" s="3"/>
      <c r="AB10" s="3"/>
      <c r="AC10" s="3"/>
    </row>
    <row r="11" spans="1:29" x14ac:dyDescent="0.25">
      <c r="A11" s="6" t="s">
        <v>21</v>
      </c>
      <c r="B11" s="6">
        <v>0.2</v>
      </c>
      <c r="C11" s="6">
        <v>0</v>
      </c>
      <c r="D11" s="6">
        <v>0.15</v>
      </c>
      <c r="E11" s="6">
        <v>0</v>
      </c>
      <c r="F11" s="6">
        <v>0</v>
      </c>
      <c r="G11" s="6">
        <v>0</v>
      </c>
      <c r="H11" s="6">
        <v>0</v>
      </c>
      <c r="I11" s="4">
        <f t="shared" si="0"/>
        <v>0</v>
      </c>
      <c r="J11" s="4">
        <f t="shared" si="1"/>
        <v>0</v>
      </c>
      <c r="K11" s="4">
        <f t="shared" si="2"/>
        <v>0.2</v>
      </c>
      <c r="L11" s="4">
        <f>IFERROR(VLOOKUP(H11,FuelTypes!$A$1:$B$32,2,FALSE)*I11,0)</f>
        <v>0</v>
      </c>
      <c r="M11" s="4">
        <f t="shared" si="4"/>
        <v>0.2</v>
      </c>
      <c r="N11" s="4">
        <f t="shared" si="3"/>
        <v>0</v>
      </c>
      <c r="O11" s="4">
        <f>ROUNDUP((IFERROR(VLOOKUP(H11,FuelTypes!$A$2:$C$24,3,FALSE),0)*L11)/20,0)*20</f>
        <v>0</v>
      </c>
      <c r="P11" s="4">
        <f t="shared" si="11"/>
        <v>0</v>
      </c>
      <c r="Q11" s="4">
        <f t="shared" si="5"/>
        <v>0</v>
      </c>
      <c r="R11" s="4">
        <f t="shared" si="6"/>
        <v>0</v>
      </c>
      <c r="S11" s="4">
        <f t="shared" si="7"/>
        <v>0</v>
      </c>
      <c r="T11" s="4" t="e">
        <f t="shared" si="8"/>
        <v>#DIV/0!</v>
      </c>
      <c r="U11" s="4" t="e">
        <f t="shared" si="12"/>
        <v>#DIV/0!</v>
      </c>
      <c r="V11" s="3"/>
      <c r="W11" s="3">
        <f>IFERROR(VLOOKUP(H11,FuelTypes!$A$2:$G$40,5,FALSE)*L11,0)</f>
        <v>0</v>
      </c>
      <c r="X11" s="3"/>
      <c r="Y11" s="3">
        <f t="shared" si="9"/>
        <v>0</v>
      </c>
      <c r="Z11" s="3">
        <f t="shared" si="10"/>
        <v>0</v>
      </c>
      <c r="AA11" s="3"/>
      <c r="AB11" s="3"/>
      <c r="AC11" s="3"/>
    </row>
    <row r="12" spans="1:29" x14ac:dyDescent="0.25">
      <c r="A12" s="6" t="s">
        <v>46</v>
      </c>
      <c r="B12" s="6">
        <v>0.4</v>
      </c>
      <c r="C12" s="6">
        <v>0</v>
      </c>
      <c r="D12" s="6">
        <v>0.15</v>
      </c>
      <c r="E12" s="6">
        <v>0</v>
      </c>
      <c r="F12" s="6">
        <v>0</v>
      </c>
      <c r="G12" s="6">
        <v>0</v>
      </c>
      <c r="H12" s="6">
        <v>0</v>
      </c>
      <c r="I12" s="4">
        <f t="shared" si="0"/>
        <v>0</v>
      </c>
      <c r="J12" s="4">
        <f t="shared" si="1"/>
        <v>0</v>
      </c>
      <c r="K12" s="4">
        <f t="shared" si="2"/>
        <v>0.4</v>
      </c>
      <c r="L12" s="4">
        <f>IFERROR(VLOOKUP(H12,FuelTypes!$A$1:$B$32,2,FALSE)*I12,0)</f>
        <v>0</v>
      </c>
      <c r="M12" s="4">
        <f t="shared" si="4"/>
        <v>0.4</v>
      </c>
      <c r="N12" s="4">
        <f t="shared" si="3"/>
        <v>0</v>
      </c>
      <c r="O12" s="4">
        <f>ROUNDUP((IFERROR(VLOOKUP(H12,FuelTypes!$A$2:$C$24,3,FALSE),0)*L12)/20,0)*20</f>
        <v>0</v>
      </c>
      <c r="P12" s="4">
        <f t="shared" si="11"/>
        <v>0</v>
      </c>
      <c r="Q12" s="4">
        <f t="shared" si="5"/>
        <v>0</v>
      </c>
      <c r="R12" s="4">
        <f t="shared" si="6"/>
        <v>0</v>
      </c>
      <c r="S12" s="4">
        <f t="shared" si="7"/>
        <v>0</v>
      </c>
      <c r="T12" s="4" t="e">
        <f t="shared" si="8"/>
        <v>#DIV/0!</v>
      </c>
      <c r="U12" s="4" t="e">
        <f t="shared" si="12"/>
        <v>#DIV/0!</v>
      </c>
      <c r="V12" s="3"/>
      <c r="W12" s="3">
        <f>IFERROR(VLOOKUP(H12,FuelTypes!$A$2:$G$40,5,FALSE)*L12,0)</f>
        <v>0</v>
      </c>
      <c r="X12" s="3"/>
      <c r="Y12" s="3">
        <f t="shared" si="9"/>
        <v>0</v>
      </c>
      <c r="Z12" s="3">
        <f t="shared" si="10"/>
        <v>0</v>
      </c>
      <c r="AA12" s="3"/>
      <c r="AB12" s="3"/>
      <c r="AC12" s="3"/>
    </row>
    <row r="13" spans="1:29" x14ac:dyDescent="0.25">
      <c r="A13" s="6" t="s">
        <v>47</v>
      </c>
      <c r="B13" s="6">
        <v>0</v>
      </c>
      <c r="C13" s="6">
        <v>0.2</v>
      </c>
      <c r="D13" s="6">
        <v>0.15</v>
      </c>
      <c r="E13" s="6">
        <v>0</v>
      </c>
      <c r="F13" s="6">
        <v>0</v>
      </c>
      <c r="G13" s="6">
        <v>0</v>
      </c>
      <c r="H13" s="6" t="s">
        <v>165</v>
      </c>
      <c r="I13" s="4">
        <f t="shared" si="0"/>
        <v>0.17</v>
      </c>
      <c r="J13" s="4">
        <f t="shared" si="1"/>
        <v>0.03</v>
      </c>
      <c r="K13" s="4">
        <f t="shared" si="2"/>
        <v>0.03</v>
      </c>
      <c r="L13" s="4">
        <f>IFERROR(VLOOKUP(H13,FuelTypes!$A$1:$B$32,2,FALSE)*I13,0)</f>
        <v>0.13600000000000001</v>
      </c>
      <c r="M13" s="4">
        <f t="shared" si="4"/>
        <v>0.16600000000000001</v>
      </c>
      <c r="N13" s="4">
        <f t="shared" si="3"/>
        <v>0.81927710843373491</v>
      </c>
      <c r="O13" s="4">
        <f>ROUNDUP((IFERROR(VLOOKUP(H13,FuelTypes!$A$2:$C$24,3,FALSE),0)*L13)/20,0)*20</f>
        <v>40</v>
      </c>
      <c r="P13" s="4">
        <f t="shared" si="11"/>
        <v>18</v>
      </c>
      <c r="Q13" s="4">
        <f t="shared" si="5"/>
        <v>22</v>
      </c>
      <c r="R13" s="4">
        <f t="shared" si="6"/>
        <v>0</v>
      </c>
      <c r="S13" s="4">
        <f t="shared" si="7"/>
        <v>0</v>
      </c>
      <c r="T13" s="4" t="e">
        <f t="shared" si="8"/>
        <v>#DIV/0!</v>
      </c>
      <c r="U13" s="4" t="e">
        <f t="shared" si="12"/>
        <v>#DIV/0!</v>
      </c>
      <c r="V13" s="3"/>
      <c r="W13" s="3">
        <f>IFERROR(VLOOKUP(H13,FuelTypes!$A$2:$G$40,5,FALSE)*L13,0)</f>
        <v>40.800000000000004</v>
      </c>
      <c r="X13" s="3"/>
      <c r="Y13" s="3">
        <f t="shared" si="9"/>
        <v>40.800000000000004</v>
      </c>
      <c r="Z13" s="3">
        <f t="shared" si="10"/>
        <v>0</v>
      </c>
      <c r="AA13" s="3"/>
      <c r="AB13" s="3"/>
      <c r="AC13" s="3"/>
    </row>
    <row r="14" spans="1:29" x14ac:dyDescent="0.25">
      <c r="A14" s="6" t="s">
        <v>48</v>
      </c>
      <c r="B14" s="6">
        <v>0.1</v>
      </c>
      <c r="C14" s="6">
        <v>0</v>
      </c>
      <c r="D14" s="6">
        <v>0.15</v>
      </c>
      <c r="E14" s="6">
        <v>0</v>
      </c>
      <c r="F14" s="6">
        <v>0</v>
      </c>
      <c r="G14" s="6">
        <v>0</v>
      </c>
      <c r="H14" s="6">
        <v>0</v>
      </c>
      <c r="I14" s="4">
        <f t="shared" si="0"/>
        <v>0</v>
      </c>
      <c r="J14" s="4">
        <f t="shared" si="1"/>
        <v>0</v>
      </c>
      <c r="K14" s="4">
        <f t="shared" si="2"/>
        <v>0.1</v>
      </c>
      <c r="L14" s="4">
        <f>IFERROR(VLOOKUP(H14,FuelTypes!$A$1:$B$32,2,FALSE)*I14,0)</f>
        <v>0</v>
      </c>
      <c r="M14" s="4">
        <f t="shared" si="4"/>
        <v>0.1</v>
      </c>
      <c r="N14" s="4">
        <f t="shared" si="3"/>
        <v>0</v>
      </c>
      <c r="O14" s="4">
        <f>ROUNDUP((IFERROR(VLOOKUP(H14,FuelTypes!$A$2:$C$24,3,FALSE),0)*L14)/20,0)*20</f>
        <v>0</v>
      </c>
      <c r="P14" s="4">
        <f t="shared" si="11"/>
        <v>0</v>
      </c>
      <c r="Q14" s="4">
        <f t="shared" si="5"/>
        <v>0</v>
      </c>
      <c r="R14" s="4">
        <f t="shared" si="6"/>
        <v>0</v>
      </c>
      <c r="S14" s="4">
        <f t="shared" si="7"/>
        <v>0</v>
      </c>
      <c r="T14" s="4" t="e">
        <f t="shared" si="8"/>
        <v>#DIV/0!</v>
      </c>
      <c r="U14" s="4" t="e">
        <f t="shared" si="12"/>
        <v>#DIV/0!</v>
      </c>
      <c r="V14" s="3"/>
      <c r="W14" s="3">
        <f>IFERROR(VLOOKUP(H14,FuelTypes!$A$2:$G$40,5,FALSE)*L14,0)</f>
        <v>0</v>
      </c>
      <c r="X14" s="3"/>
      <c r="Y14" s="3">
        <f t="shared" si="9"/>
        <v>0</v>
      </c>
      <c r="Z14" s="3">
        <f t="shared" si="10"/>
        <v>0</v>
      </c>
      <c r="AA14" s="3"/>
      <c r="AB14" s="3"/>
      <c r="AC14" s="3"/>
    </row>
    <row r="15" spans="1:29" x14ac:dyDescent="0.25">
      <c r="A15" s="6" t="s">
        <v>8</v>
      </c>
      <c r="B15" s="6">
        <v>0.05</v>
      </c>
      <c r="C15" s="6">
        <v>0.64720999999999995</v>
      </c>
      <c r="D15" s="6">
        <v>0.15</v>
      </c>
      <c r="E15" s="6">
        <v>0</v>
      </c>
      <c r="F15" s="6">
        <v>0</v>
      </c>
      <c r="G15" s="6">
        <v>0</v>
      </c>
      <c r="H15" s="6" t="s">
        <v>164</v>
      </c>
      <c r="I15" s="4">
        <f t="shared" si="0"/>
        <v>0.55012850000000002</v>
      </c>
      <c r="J15" s="4">
        <f t="shared" si="1"/>
        <v>9.7081499999999987E-2</v>
      </c>
      <c r="K15" s="4">
        <f t="shared" si="2"/>
        <v>0.14708149999999998</v>
      </c>
      <c r="L15" s="4">
        <f>IFERROR(VLOOKUP(H15,FuelTypes!$A$1:$B$32,2,FALSE)*I15,0)</f>
        <v>0.55012850000000002</v>
      </c>
      <c r="M15" s="4">
        <f t="shared" si="4"/>
        <v>0.69721</v>
      </c>
      <c r="N15" s="4">
        <f t="shared" si="3"/>
        <v>0.7890427561279959</v>
      </c>
      <c r="O15" s="4">
        <f>ROUNDUP((IFERROR(VLOOKUP(H15,FuelTypes!$A$2:$C$24,3,FALSE),0)*L15)/20,0)*20</f>
        <v>120</v>
      </c>
      <c r="P15" s="4">
        <f t="shared" si="11"/>
        <v>54</v>
      </c>
      <c r="Q15" s="4">
        <f t="shared" si="5"/>
        <v>66</v>
      </c>
      <c r="R15" s="4">
        <f t="shared" si="6"/>
        <v>0</v>
      </c>
      <c r="S15" s="4">
        <f t="shared" si="7"/>
        <v>0</v>
      </c>
      <c r="T15" s="4" t="e">
        <f t="shared" si="8"/>
        <v>#DIV/0!</v>
      </c>
      <c r="U15" s="4" t="e">
        <f t="shared" si="12"/>
        <v>#DIV/0!</v>
      </c>
      <c r="V15" s="3"/>
      <c r="W15" s="3">
        <f>IFERROR(VLOOKUP(H15,FuelTypes!$A$2:$G$40,5,FALSE)*L15,0)</f>
        <v>50.501796300000002</v>
      </c>
      <c r="X15" s="3"/>
      <c r="Y15" s="3">
        <f t="shared" si="9"/>
        <v>50.501796300000002</v>
      </c>
      <c r="Z15" s="3">
        <f t="shared" si="10"/>
        <v>0</v>
      </c>
      <c r="AA15" s="3"/>
      <c r="AB15" s="3"/>
      <c r="AC15" s="3"/>
    </row>
    <row r="16" spans="1:29" x14ac:dyDescent="0.25">
      <c r="A16" s="6" t="s">
        <v>94</v>
      </c>
      <c r="B16" s="6">
        <v>0.1</v>
      </c>
      <c r="C16" s="6">
        <v>0</v>
      </c>
      <c r="D16" s="6">
        <v>0.15</v>
      </c>
      <c r="E16" s="6">
        <v>0</v>
      </c>
      <c r="F16" s="6">
        <v>0</v>
      </c>
      <c r="G16" s="6">
        <v>0</v>
      </c>
      <c r="H16" s="6">
        <v>0</v>
      </c>
      <c r="I16" s="4">
        <f t="shared" si="0"/>
        <v>0</v>
      </c>
      <c r="J16" s="4">
        <f t="shared" si="1"/>
        <v>0</v>
      </c>
      <c r="K16" s="4">
        <f t="shared" si="2"/>
        <v>0.1</v>
      </c>
      <c r="L16" s="4">
        <f>IFERROR(VLOOKUP(H16,FuelTypes!$A$1:$B$32,2,FALSE)*I16,0)</f>
        <v>0</v>
      </c>
      <c r="M16" s="4">
        <f t="shared" si="4"/>
        <v>0.1</v>
      </c>
      <c r="N16" s="4">
        <f t="shared" si="3"/>
        <v>0</v>
      </c>
      <c r="O16" s="4">
        <f>ROUNDUP((IFERROR(VLOOKUP(H16,FuelTypes!$A$2:$C$24,3,FALSE),0)*L16)/20,0)*20</f>
        <v>0</v>
      </c>
      <c r="P16" s="4">
        <f t="shared" si="11"/>
        <v>0</v>
      </c>
      <c r="Q16" s="4">
        <f t="shared" si="5"/>
        <v>0</v>
      </c>
      <c r="R16" s="4">
        <f t="shared" si="6"/>
        <v>0</v>
      </c>
      <c r="S16" s="4">
        <f t="shared" si="7"/>
        <v>0</v>
      </c>
      <c r="T16" s="4" t="e">
        <f t="shared" si="8"/>
        <v>#DIV/0!</v>
      </c>
      <c r="U16" s="4" t="e">
        <f t="shared" si="12"/>
        <v>#DIV/0!</v>
      </c>
      <c r="V16" s="3"/>
      <c r="W16" s="3">
        <f>IFERROR(VLOOKUP(H16,FuelTypes!$A$2:$G$40,5,FALSE)*L16,0)</f>
        <v>0</v>
      </c>
      <c r="X16" s="3"/>
      <c r="Y16" s="3">
        <f t="shared" si="9"/>
        <v>0</v>
      </c>
      <c r="Z16" s="3">
        <f t="shared" si="10"/>
        <v>0</v>
      </c>
      <c r="AA16" s="3"/>
      <c r="AB16" s="3"/>
      <c r="AC16" s="3"/>
    </row>
    <row r="17" spans="1:29" x14ac:dyDescent="0.25">
      <c r="A17" s="6"/>
      <c r="B17" s="6"/>
      <c r="C17" s="6"/>
      <c r="D17" s="6">
        <v>0.15</v>
      </c>
      <c r="E17" s="6"/>
      <c r="F17" s="6"/>
      <c r="G17" s="6"/>
      <c r="H17" s="6"/>
      <c r="I17" s="4">
        <f t="shared" si="0"/>
        <v>0</v>
      </c>
      <c r="J17" s="4">
        <f t="shared" si="1"/>
        <v>0</v>
      </c>
      <c r="K17" s="4">
        <f t="shared" si="2"/>
        <v>0</v>
      </c>
      <c r="L17" s="4">
        <f>IFERROR(VLOOKUP(H17,FuelTypes!$A$1:$B$32,2,FALSE)*I17,0)</f>
        <v>0</v>
      </c>
      <c r="M17" s="4">
        <f t="shared" si="4"/>
        <v>0</v>
      </c>
      <c r="N17" s="4">
        <f t="shared" si="3"/>
        <v>0</v>
      </c>
      <c r="O17" s="4">
        <f>ROUNDUP((IFERROR(VLOOKUP(H17,FuelTypes!$A$2:$C$24,3,FALSE),0)*L17)/20,0)*20</f>
        <v>0</v>
      </c>
      <c r="P17" s="4">
        <f t="shared" si="11"/>
        <v>0</v>
      </c>
      <c r="Q17" s="4">
        <f t="shared" si="5"/>
        <v>0</v>
      </c>
      <c r="R17" s="4">
        <f t="shared" si="6"/>
        <v>0</v>
      </c>
      <c r="S17" s="4">
        <f t="shared" si="7"/>
        <v>0</v>
      </c>
      <c r="T17" s="4" t="e">
        <f t="shared" si="8"/>
        <v>#DIV/0!</v>
      </c>
      <c r="U17" s="4" t="e">
        <f t="shared" si="12"/>
        <v>#DIV/0!</v>
      </c>
      <c r="V17" s="3"/>
      <c r="W17" s="3">
        <f>IFERROR(VLOOKUP(H17,FuelTypes!$A$2:$G$40,5,FALSE)*L17,0)</f>
        <v>0</v>
      </c>
      <c r="X17" s="3"/>
      <c r="Y17" s="3">
        <f t="shared" si="9"/>
        <v>0</v>
      </c>
      <c r="Z17" s="3" t="e">
        <f t="shared" si="10"/>
        <v>#DIV/0!</v>
      </c>
      <c r="AA17" s="3"/>
      <c r="AB17" s="3"/>
      <c r="AC17" s="3"/>
    </row>
    <row r="18" spans="1:29" x14ac:dyDescent="0.25">
      <c r="A18" s="6"/>
      <c r="B18" s="6"/>
      <c r="C18" s="6"/>
      <c r="D18" s="6">
        <v>0.15</v>
      </c>
      <c r="E18" s="6"/>
      <c r="F18" s="6"/>
      <c r="G18" s="6"/>
      <c r="H18" s="6"/>
      <c r="I18" s="4">
        <f t="shared" si="0"/>
        <v>0</v>
      </c>
      <c r="J18" s="4">
        <f t="shared" si="1"/>
        <v>0</v>
      </c>
      <c r="K18" s="4">
        <f t="shared" si="2"/>
        <v>0</v>
      </c>
      <c r="L18" s="4">
        <f>IFERROR(VLOOKUP(H18,FuelTypes!$A$1:$B$32,2,FALSE)*I18,0)</f>
        <v>0</v>
      </c>
      <c r="M18" s="4">
        <f t="shared" si="4"/>
        <v>0</v>
      </c>
      <c r="N18" s="4">
        <f t="shared" si="3"/>
        <v>0</v>
      </c>
      <c r="O18" s="4">
        <f>ROUNDUP((IFERROR(VLOOKUP(H18,FuelTypes!$A$2:$C$24,3,FALSE),0)*L18)/20,0)*20</f>
        <v>0</v>
      </c>
      <c r="P18" s="4">
        <f t="shared" si="11"/>
        <v>0</v>
      </c>
      <c r="Q18" s="4">
        <f t="shared" si="5"/>
        <v>0</v>
      </c>
      <c r="R18" s="4">
        <f t="shared" si="6"/>
        <v>0</v>
      </c>
      <c r="S18" s="4">
        <f t="shared" si="7"/>
        <v>0</v>
      </c>
      <c r="T18" s="4" t="e">
        <f t="shared" si="8"/>
        <v>#DIV/0!</v>
      </c>
      <c r="U18" s="4" t="e">
        <f t="shared" si="12"/>
        <v>#DIV/0!</v>
      </c>
      <c r="V18" s="3"/>
      <c r="W18" s="3">
        <f>IFERROR(VLOOKUP(H18,FuelTypes!$A$2:$G$40,5,FALSE)*L18,0)</f>
        <v>0</v>
      </c>
      <c r="X18" s="3"/>
      <c r="Y18" s="3">
        <f t="shared" si="9"/>
        <v>0</v>
      </c>
      <c r="Z18" s="3" t="e">
        <f t="shared" si="10"/>
        <v>#DIV/0!</v>
      </c>
      <c r="AA18" s="3"/>
      <c r="AB18" s="3"/>
      <c r="AC18" s="3"/>
    </row>
    <row r="19" spans="1:29" x14ac:dyDescent="0.25">
      <c r="A19" s="6"/>
      <c r="B19" s="6"/>
      <c r="C19" s="6"/>
      <c r="D19" s="6">
        <v>0.15</v>
      </c>
      <c r="E19" s="6"/>
      <c r="F19" s="6"/>
      <c r="G19" s="6"/>
      <c r="H19" s="6"/>
      <c r="I19" s="4">
        <f t="shared" si="0"/>
        <v>0</v>
      </c>
      <c r="J19" s="4">
        <f t="shared" si="1"/>
        <v>0</v>
      </c>
      <c r="K19" s="4">
        <f t="shared" si="2"/>
        <v>0</v>
      </c>
      <c r="L19" s="4">
        <f>IFERROR(VLOOKUP(H19,FuelTypes!$A$1:$B$32,2,FALSE)*I19,0)</f>
        <v>0</v>
      </c>
      <c r="M19" s="4">
        <f t="shared" si="4"/>
        <v>0</v>
      </c>
      <c r="N19" s="4">
        <f t="shared" si="3"/>
        <v>0</v>
      </c>
      <c r="O19" s="4">
        <f>ROUNDUP((IFERROR(VLOOKUP(H19,FuelTypes!$A$2:$C$24,3,FALSE),0)*L19)/20,0)*20</f>
        <v>0</v>
      </c>
      <c r="P19" s="4">
        <f t="shared" si="11"/>
        <v>0</v>
      </c>
      <c r="Q19" s="4">
        <f t="shared" si="5"/>
        <v>0</v>
      </c>
      <c r="R19" s="4">
        <f t="shared" si="6"/>
        <v>0</v>
      </c>
      <c r="S19" s="4">
        <f t="shared" si="7"/>
        <v>0</v>
      </c>
      <c r="T19" s="4" t="e">
        <f t="shared" si="8"/>
        <v>#DIV/0!</v>
      </c>
      <c r="U19" s="4" t="e">
        <f t="shared" si="12"/>
        <v>#DIV/0!</v>
      </c>
      <c r="V19" s="3"/>
      <c r="W19" s="3">
        <f>IFERROR(VLOOKUP(H19,FuelTypes!$A$2:$G$40,5,FALSE)*L19,0)</f>
        <v>0</v>
      </c>
      <c r="X19" s="3"/>
      <c r="Y19" s="3">
        <f t="shared" si="9"/>
        <v>0</v>
      </c>
      <c r="Z19" s="3" t="e">
        <f t="shared" si="10"/>
        <v>#DIV/0!</v>
      </c>
      <c r="AA19" s="3"/>
      <c r="AB19" s="3"/>
      <c r="AC19" s="3"/>
    </row>
    <row r="20" spans="1:29" x14ac:dyDescent="0.25">
      <c r="A20" s="6" t="s">
        <v>28</v>
      </c>
      <c r="B20" s="6">
        <v>2.25</v>
      </c>
      <c r="C20" s="6">
        <v>0</v>
      </c>
      <c r="D20" s="6">
        <v>0.15</v>
      </c>
      <c r="E20" s="6">
        <v>0</v>
      </c>
      <c r="F20" s="6">
        <v>0</v>
      </c>
      <c r="G20" s="6">
        <v>0</v>
      </c>
      <c r="H20" s="6">
        <v>0</v>
      </c>
      <c r="I20" s="4">
        <f t="shared" si="0"/>
        <v>0</v>
      </c>
      <c r="J20" s="4">
        <f t="shared" si="1"/>
        <v>0</v>
      </c>
      <c r="K20" s="4">
        <f t="shared" si="2"/>
        <v>2.25</v>
      </c>
      <c r="L20" s="4">
        <f>IFERROR(VLOOKUP(H20,FuelTypes!$A$1:$B$32,2,FALSE)*I20,0)</f>
        <v>0</v>
      </c>
      <c r="M20" s="4">
        <f t="shared" si="4"/>
        <v>2.25</v>
      </c>
      <c r="N20" s="4">
        <f t="shared" si="3"/>
        <v>0</v>
      </c>
      <c r="O20" s="4">
        <f>ROUNDUP((IFERROR(VLOOKUP(H20,FuelTypes!$A$2:$C$24,3,FALSE),0)*L20)/20,0)*20</f>
        <v>0</v>
      </c>
      <c r="P20" s="4">
        <f t="shared" si="11"/>
        <v>0</v>
      </c>
      <c r="Q20" s="4">
        <f t="shared" si="5"/>
        <v>0</v>
      </c>
      <c r="R20" s="4">
        <f t="shared" si="6"/>
        <v>0</v>
      </c>
      <c r="S20" s="4">
        <f t="shared" si="7"/>
        <v>0</v>
      </c>
      <c r="T20" s="4" t="e">
        <f t="shared" si="8"/>
        <v>#DIV/0!</v>
      </c>
      <c r="U20" s="4" t="e">
        <f t="shared" si="12"/>
        <v>#DIV/0!</v>
      </c>
      <c r="V20" s="3"/>
      <c r="W20" s="3">
        <f>IFERROR(VLOOKUP(H20,FuelTypes!$A$2:$G$40,5,FALSE)*L20,0)</f>
        <v>0</v>
      </c>
      <c r="X20" s="3"/>
      <c r="Y20" s="3">
        <f t="shared" si="9"/>
        <v>0</v>
      </c>
      <c r="Z20" s="3">
        <f t="shared" si="10"/>
        <v>0</v>
      </c>
      <c r="AA20" s="3"/>
      <c r="AB20" s="3"/>
      <c r="AC20" s="3"/>
    </row>
    <row r="21" spans="1:29" x14ac:dyDescent="0.25">
      <c r="A21" s="6" t="s">
        <v>23</v>
      </c>
      <c r="B21" s="6">
        <v>0.25</v>
      </c>
      <c r="C21" s="6">
        <v>2.1233399999999998</v>
      </c>
      <c r="D21" s="6">
        <v>0.05</v>
      </c>
      <c r="E21" s="6">
        <v>0</v>
      </c>
      <c r="F21" s="6">
        <v>0</v>
      </c>
      <c r="G21" s="6">
        <v>0</v>
      </c>
      <c r="H21" s="6" t="s">
        <v>164</v>
      </c>
      <c r="I21" s="4">
        <f t="shared" si="0"/>
        <v>2.0171729999999997</v>
      </c>
      <c r="J21" s="4">
        <f t="shared" si="1"/>
        <v>0.106167</v>
      </c>
      <c r="K21" s="4">
        <f t="shared" si="2"/>
        <v>0.35616700000000001</v>
      </c>
      <c r="L21" s="4">
        <f>IFERROR(VLOOKUP(H21,FuelTypes!$A$1:$B$32,2,FALSE)*I21,0)</f>
        <v>2.0171729999999997</v>
      </c>
      <c r="M21" s="4">
        <f t="shared" si="4"/>
        <v>2.3733399999999998</v>
      </c>
      <c r="N21" s="4">
        <f t="shared" si="3"/>
        <v>0.84993005637624608</v>
      </c>
      <c r="O21" s="4">
        <f>ROUNDUP((IFERROR(VLOOKUP(H21,FuelTypes!$A$2:$C$24,3,FALSE),0)*L21)/20,0)*20</f>
        <v>420</v>
      </c>
      <c r="P21" s="4">
        <f t="shared" si="11"/>
        <v>189</v>
      </c>
      <c r="Q21" s="4">
        <f t="shared" si="5"/>
        <v>231.00000000000003</v>
      </c>
      <c r="R21" s="4">
        <f t="shared" si="6"/>
        <v>0</v>
      </c>
      <c r="S21" s="4">
        <f t="shared" si="7"/>
        <v>0</v>
      </c>
      <c r="T21" s="4" t="e">
        <f t="shared" si="8"/>
        <v>#DIV/0!</v>
      </c>
      <c r="U21" s="4" t="e">
        <f t="shared" si="12"/>
        <v>#DIV/0!</v>
      </c>
      <c r="V21" s="3"/>
      <c r="W21" s="3">
        <f>IFERROR(VLOOKUP(H21,FuelTypes!$A$2:$G$40,5,FALSE)*L21,0)</f>
        <v>185.17648139999997</v>
      </c>
      <c r="X21" s="3"/>
      <c r="Y21" s="3">
        <f t="shared" si="9"/>
        <v>185.17648139999997</v>
      </c>
      <c r="Z21" s="3">
        <f t="shared" si="10"/>
        <v>0</v>
      </c>
      <c r="AA21" s="3"/>
      <c r="AB21" s="3"/>
      <c r="AC21" s="3"/>
    </row>
    <row r="22" spans="1:29" x14ac:dyDescent="0.25">
      <c r="A22" s="6" t="s">
        <v>26</v>
      </c>
      <c r="B22" s="6">
        <v>0</v>
      </c>
      <c r="C22" s="6">
        <v>9.1614599999999999</v>
      </c>
      <c r="D22" s="6">
        <v>0.15</v>
      </c>
      <c r="E22" s="6">
        <v>0</v>
      </c>
      <c r="F22" s="6">
        <v>0</v>
      </c>
      <c r="G22" s="6">
        <v>0</v>
      </c>
      <c r="H22" s="6" t="s">
        <v>164</v>
      </c>
      <c r="I22" s="4">
        <f t="shared" si="0"/>
        <v>7.7872409999999999</v>
      </c>
      <c r="J22" s="4">
        <f t="shared" si="1"/>
        <v>1.3742189999999999</v>
      </c>
      <c r="K22" s="4">
        <f t="shared" si="2"/>
        <v>1.3742189999999999</v>
      </c>
      <c r="L22" s="4">
        <f>IFERROR(VLOOKUP(H22,FuelTypes!$A$1:$B$32,2,FALSE)*I22,0)</f>
        <v>7.7872409999999999</v>
      </c>
      <c r="M22" s="4">
        <f t="shared" si="4"/>
        <v>9.1614599999999999</v>
      </c>
      <c r="N22" s="4">
        <f t="shared" si="3"/>
        <v>0.85</v>
      </c>
      <c r="O22" s="4">
        <f>ROUNDUP((IFERROR(VLOOKUP(H22,FuelTypes!$A$2:$C$24,3,FALSE),0)*L22)/20,0)*20</f>
        <v>1560</v>
      </c>
      <c r="P22" s="4">
        <f t="shared" si="11"/>
        <v>702</v>
      </c>
      <c r="Q22" s="4">
        <f t="shared" si="5"/>
        <v>858.00000000000011</v>
      </c>
      <c r="R22" s="4">
        <f t="shared" si="6"/>
        <v>0</v>
      </c>
      <c r="S22" s="4">
        <f t="shared" si="7"/>
        <v>0</v>
      </c>
      <c r="T22" s="4" t="e">
        <f t="shared" si="8"/>
        <v>#DIV/0!</v>
      </c>
      <c r="U22" s="4" t="e">
        <f t="shared" si="12"/>
        <v>#DIV/0!</v>
      </c>
      <c r="V22" s="3"/>
      <c r="W22" s="3">
        <f>IFERROR(VLOOKUP(H22,FuelTypes!$A$2:$G$40,5,FALSE)*L22,0)</f>
        <v>714.8687238</v>
      </c>
      <c r="X22" s="3"/>
      <c r="Y22" s="3">
        <f t="shared" si="9"/>
        <v>714.8687238</v>
      </c>
      <c r="Z22" s="3">
        <f t="shared" si="10"/>
        <v>0</v>
      </c>
      <c r="AA22" s="3"/>
      <c r="AB22" s="3"/>
      <c r="AC22" s="3"/>
    </row>
    <row r="23" spans="1:29" x14ac:dyDescent="0.25">
      <c r="A23" s="6" t="s">
        <v>25</v>
      </c>
      <c r="B23" s="6">
        <v>0</v>
      </c>
      <c r="C23" s="6">
        <v>7.8670400000000003</v>
      </c>
      <c r="D23" s="6">
        <v>0.15</v>
      </c>
      <c r="E23" s="6">
        <v>0</v>
      </c>
      <c r="F23" s="6">
        <v>0</v>
      </c>
      <c r="G23" s="6">
        <v>0</v>
      </c>
      <c r="H23" s="6" t="s">
        <v>164</v>
      </c>
      <c r="I23" s="4">
        <f t="shared" si="0"/>
        <v>6.6869840000000007</v>
      </c>
      <c r="J23" s="4">
        <f t="shared" si="1"/>
        <v>1.180056</v>
      </c>
      <c r="K23" s="4">
        <f t="shared" si="2"/>
        <v>1.180056</v>
      </c>
      <c r="L23" s="4">
        <f>IFERROR(VLOOKUP(H23,FuelTypes!$A$1:$B$32,2,FALSE)*I23,0)</f>
        <v>6.6869840000000007</v>
      </c>
      <c r="M23" s="4">
        <f t="shared" si="4"/>
        <v>7.8670400000000011</v>
      </c>
      <c r="N23" s="4">
        <f t="shared" si="3"/>
        <v>0.85</v>
      </c>
      <c r="O23" s="4">
        <f>ROUNDUP((IFERROR(VLOOKUP(H23,FuelTypes!$A$2:$C$24,3,FALSE),0)*L23)/20,0)*20</f>
        <v>1340</v>
      </c>
      <c r="P23" s="4">
        <f t="shared" si="11"/>
        <v>603</v>
      </c>
      <c r="Q23" s="4">
        <f t="shared" si="5"/>
        <v>737.00000000000011</v>
      </c>
      <c r="R23" s="4">
        <f t="shared" si="6"/>
        <v>0</v>
      </c>
      <c r="S23" s="4">
        <f t="shared" si="7"/>
        <v>0</v>
      </c>
      <c r="T23" s="4" t="e">
        <f t="shared" si="8"/>
        <v>#DIV/0!</v>
      </c>
      <c r="U23" s="4" t="e">
        <f t="shared" si="12"/>
        <v>#DIV/0!</v>
      </c>
      <c r="V23" s="3"/>
      <c r="W23" s="3">
        <f>IFERROR(VLOOKUP(H23,FuelTypes!$A$2:$G$40,5,FALSE)*L23,0)</f>
        <v>613.86513120000006</v>
      </c>
      <c r="X23" s="3"/>
      <c r="Y23" s="3">
        <f t="shared" si="9"/>
        <v>613.86513120000006</v>
      </c>
      <c r="Z23" s="3">
        <f t="shared" si="10"/>
        <v>0</v>
      </c>
      <c r="AA23" s="3"/>
      <c r="AB23" s="3"/>
      <c r="AC23" s="3"/>
    </row>
    <row r="24" spans="1:29" x14ac:dyDescent="0.25">
      <c r="A24" s="6" t="s">
        <v>24</v>
      </c>
      <c r="B24" s="6">
        <v>0</v>
      </c>
      <c r="C24" s="6">
        <v>3.9837899999999999</v>
      </c>
      <c r="D24" s="6">
        <v>0.15</v>
      </c>
      <c r="E24" s="6">
        <v>0</v>
      </c>
      <c r="F24" s="6">
        <v>0</v>
      </c>
      <c r="G24" s="6">
        <v>0</v>
      </c>
      <c r="H24" s="6" t="s">
        <v>164</v>
      </c>
      <c r="I24" s="4">
        <f t="shared" si="0"/>
        <v>3.3862215</v>
      </c>
      <c r="J24" s="4">
        <f t="shared" si="1"/>
        <v>0.59756849999999995</v>
      </c>
      <c r="K24" s="4">
        <f t="shared" si="2"/>
        <v>0.59756849999999995</v>
      </c>
      <c r="L24" s="4">
        <f>IFERROR(VLOOKUP(H24,FuelTypes!$A$1:$B$32,2,FALSE)*I24,0)</f>
        <v>3.3862215</v>
      </c>
      <c r="M24" s="4">
        <f t="shared" si="4"/>
        <v>3.9837899999999999</v>
      </c>
      <c r="N24" s="4">
        <f t="shared" si="3"/>
        <v>0.85</v>
      </c>
      <c r="O24" s="4">
        <f>ROUNDUP((IFERROR(VLOOKUP(H24,FuelTypes!$A$2:$C$24,3,FALSE),0)*L24)/20,0)*20</f>
        <v>680</v>
      </c>
      <c r="P24" s="4">
        <f t="shared" si="11"/>
        <v>306</v>
      </c>
      <c r="Q24" s="4">
        <f t="shared" si="5"/>
        <v>374.00000000000006</v>
      </c>
      <c r="R24" s="4">
        <f t="shared" si="6"/>
        <v>0</v>
      </c>
      <c r="S24" s="4">
        <f t="shared" si="7"/>
        <v>0</v>
      </c>
      <c r="T24" s="4" t="e">
        <f t="shared" si="8"/>
        <v>#DIV/0!</v>
      </c>
      <c r="U24" s="4" t="e">
        <f t="shared" si="12"/>
        <v>#DIV/0!</v>
      </c>
      <c r="V24" s="3"/>
      <c r="W24" s="3">
        <f>IFERROR(VLOOKUP(H24,FuelTypes!$A$2:$G$40,5,FALSE)*L24,0)</f>
        <v>310.85513370000001</v>
      </c>
      <c r="X24" s="3"/>
      <c r="Y24" s="3">
        <f t="shared" si="9"/>
        <v>310.85513370000001</v>
      </c>
      <c r="Z24" s="3">
        <f t="shared" si="10"/>
        <v>0</v>
      </c>
      <c r="AA24" s="3"/>
      <c r="AB24" s="3"/>
      <c r="AC24" s="3"/>
    </row>
    <row r="25" spans="1:29" x14ac:dyDescent="0.25">
      <c r="A25" s="6" t="s">
        <v>36</v>
      </c>
      <c r="B25" s="6">
        <v>0</v>
      </c>
      <c r="C25" s="6">
        <v>9.1614599999999999</v>
      </c>
      <c r="D25" s="6">
        <v>0.15</v>
      </c>
      <c r="E25" s="6">
        <v>0</v>
      </c>
      <c r="F25" s="6">
        <v>0</v>
      </c>
      <c r="G25" s="6">
        <v>0</v>
      </c>
      <c r="H25" s="6" t="s">
        <v>164</v>
      </c>
      <c r="I25" s="4">
        <f t="shared" si="0"/>
        <v>7.7872409999999999</v>
      </c>
      <c r="J25" s="4">
        <f t="shared" si="1"/>
        <v>1.3742189999999999</v>
      </c>
      <c r="K25" s="4">
        <f t="shared" si="2"/>
        <v>1.3742189999999999</v>
      </c>
      <c r="L25" s="4">
        <f>IFERROR(VLOOKUP(H25,FuelTypes!$A$1:$B$32,2,FALSE)*I25,0)</f>
        <v>7.7872409999999999</v>
      </c>
      <c r="M25" s="4">
        <f t="shared" si="4"/>
        <v>9.1614599999999999</v>
      </c>
      <c r="N25" s="4">
        <f t="shared" si="3"/>
        <v>0.85</v>
      </c>
      <c r="O25" s="4">
        <f>ROUNDUP((IFERROR(VLOOKUP(H25,FuelTypes!$A$2:$C$24,3,FALSE),0)*L25)/20,0)*20</f>
        <v>1560</v>
      </c>
      <c r="P25" s="4">
        <f t="shared" si="11"/>
        <v>702</v>
      </c>
      <c r="Q25" s="4">
        <f t="shared" si="5"/>
        <v>858.00000000000011</v>
      </c>
      <c r="R25" s="4">
        <f t="shared" si="6"/>
        <v>0</v>
      </c>
      <c r="S25" s="4">
        <f t="shared" si="7"/>
        <v>0</v>
      </c>
      <c r="T25" s="4" t="e">
        <f t="shared" si="8"/>
        <v>#DIV/0!</v>
      </c>
      <c r="U25" s="4" t="e">
        <f t="shared" si="12"/>
        <v>#DIV/0!</v>
      </c>
      <c r="V25" s="3"/>
      <c r="W25" s="3">
        <f>IFERROR(VLOOKUP(H25,FuelTypes!$A$2:$G$40,5,FALSE)*L25,0)</f>
        <v>714.8687238</v>
      </c>
      <c r="X25" s="3"/>
      <c r="Y25" s="3">
        <f t="shared" si="9"/>
        <v>714.8687238</v>
      </c>
      <c r="Z25" s="3">
        <f t="shared" si="10"/>
        <v>0</v>
      </c>
      <c r="AA25" s="3"/>
      <c r="AB25" s="3"/>
      <c r="AC25" s="3"/>
    </row>
    <row r="26" spans="1:29" x14ac:dyDescent="0.25">
      <c r="A26" s="6" t="s">
        <v>13</v>
      </c>
      <c r="B26" s="6">
        <v>0.9</v>
      </c>
      <c r="C26" s="6">
        <v>0</v>
      </c>
      <c r="D26" s="6">
        <v>0.15</v>
      </c>
      <c r="E26" s="6">
        <v>350</v>
      </c>
      <c r="F26" s="6">
        <v>120</v>
      </c>
      <c r="G26" s="6">
        <v>200</v>
      </c>
      <c r="H26" s="6">
        <v>0</v>
      </c>
      <c r="I26" s="4">
        <f t="shared" si="0"/>
        <v>0</v>
      </c>
      <c r="J26" s="4">
        <f t="shared" si="1"/>
        <v>0</v>
      </c>
      <c r="K26" s="4">
        <f t="shared" si="2"/>
        <v>0.9</v>
      </c>
      <c r="L26" s="4">
        <f>IFERROR(VLOOKUP(H26,FuelTypes!$A$1:$B$32,2,FALSE)*I26,0)</f>
        <v>0</v>
      </c>
      <c r="M26" s="4">
        <f t="shared" si="4"/>
        <v>0.9</v>
      </c>
      <c r="N26" s="4">
        <f t="shared" si="3"/>
        <v>0</v>
      </c>
      <c r="O26" s="4">
        <f>ROUNDUP((IFERROR(VLOOKUP(H26,FuelTypes!$A$2:$C$24,3,FALSE),0)*L26)/20,0)*20</f>
        <v>0</v>
      </c>
      <c r="P26" s="4">
        <f t="shared" si="11"/>
        <v>0</v>
      </c>
      <c r="Q26" s="4">
        <f t="shared" si="5"/>
        <v>0</v>
      </c>
      <c r="R26" s="4">
        <f t="shared" si="6"/>
        <v>13.333333333333332</v>
      </c>
      <c r="S26" s="4">
        <f t="shared" si="7"/>
        <v>1.5</v>
      </c>
      <c r="T26" s="4">
        <f t="shared" si="8"/>
        <v>3.4949759720401923E-2</v>
      </c>
      <c r="U26" s="4">
        <f t="shared" si="12"/>
        <v>0</v>
      </c>
      <c r="V26" s="3"/>
      <c r="W26" s="3">
        <f>IFERROR(VLOOKUP(H26,FuelTypes!$A$2:$G$40,5,FALSE)*L26,0)</f>
        <v>0</v>
      </c>
      <c r="X26" s="3"/>
      <c r="Y26" s="3">
        <f t="shared" si="9"/>
        <v>0</v>
      </c>
      <c r="Z26" s="3">
        <f t="shared" si="10"/>
        <v>0</v>
      </c>
      <c r="AA26" s="3"/>
      <c r="AB26" s="3"/>
      <c r="AC26" s="3"/>
    </row>
    <row r="27" spans="1:29" x14ac:dyDescent="0.25">
      <c r="A27" s="6" t="s">
        <v>14</v>
      </c>
      <c r="B27" s="6">
        <v>3.2</v>
      </c>
      <c r="C27" s="6">
        <v>0</v>
      </c>
      <c r="D27" s="6">
        <v>0.15</v>
      </c>
      <c r="E27" s="6">
        <v>350</v>
      </c>
      <c r="F27" s="6">
        <v>320</v>
      </c>
      <c r="G27" s="6">
        <v>150</v>
      </c>
      <c r="H27" s="6">
        <v>0</v>
      </c>
      <c r="I27" s="4">
        <f t="shared" si="0"/>
        <v>0</v>
      </c>
      <c r="J27" s="4">
        <f t="shared" si="1"/>
        <v>0</v>
      </c>
      <c r="K27" s="4">
        <f t="shared" si="2"/>
        <v>3.2</v>
      </c>
      <c r="L27" s="4">
        <f>IFERROR(VLOOKUP(H27,FuelTypes!$A$1:$B$32,2,FALSE)*I27,0)</f>
        <v>0</v>
      </c>
      <c r="M27" s="4">
        <f t="shared" si="4"/>
        <v>3.2</v>
      </c>
      <c r="N27" s="4">
        <f t="shared" si="3"/>
        <v>0</v>
      </c>
      <c r="O27" s="4">
        <f>ROUNDUP((IFERROR(VLOOKUP(H27,FuelTypes!$A$2:$C$24,3,FALSE),0)*L27)/20,0)*20</f>
        <v>0</v>
      </c>
      <c r="P27" s="4">
        <f t="shared" si="11"/>
        <v>0</v>
      </c>
      <c r="Q27" s="4">
        <f t="shared" si="5"/>
        <v>0</v>
      </c>
      <c r="R27" s="4">
        <f t="shared" si="6"/>
        <v>10</v>
      </c>
      <c r="S27" s="4">
        <f t="shared" si="7"/>
        <v>1.5</v>
      </c>
      <c r="T27" s="4">
        <f t="shared" si="8"/>
        <v>9.3199359254405131E-2</v>
      </c>
      <c r="U27" s="4">
        <f t="shared" si="12"/>
        <v>0</v>
      </c>
      <c r="V27" s="3"/>
      <c r="W27" s="3">
        <f>IFERROR(VLOOKUP(H27,FuelTypes!$A$2:$G$40,5,FALSE)*L27,0)</f>
        <v>0</v>
      </c>
      <c r="X27" s="3"/>
      <c r="Y27" s="3">
        <f t="shared" si="9"/>
        <v>0</v>
      </c>
      <c r="Z27" s="3">
        <f t="shared" si="10"/>
        <v>0</v>
      </c>
      <c r="AA27" s="3"/>
      <c r="AB27" s="3"/>
      <c r="AC27" s="3"/>
    </row>
    <row r="28" spans="1:29" x14ac:dyDescent="0.25">
      <c r="A28" s="6" t="s">
        <v>49</v>
      </c>
      <c r="B28" s="6">
        <v>0</v>
      </c>
      <c r="C28" s="6">
        <v>0</v>
      </c>
      <c r="D28" s="6">
        <v>0.15</v>
      </c>
      <c r="E28" s="6">
        <v>350</v>
      </c>
      <c r="F28" s="6">
        <v>320</v>
      </c>
      <c r="G28" s="6">
        <v>300</v>
      </c>
      <c r="H28" s="6">
        <v>0</v>
      </c>
      <c r="I28" s="4">
        <f t="shared" si="0"/>
        <v>0</v>
      </c>
      <c r="J28" s="4">
        <f t="shared" si="1"/>
        <v>0</v>
      </c>
      <c r="K28" s="4">
        <f t="shared" si="2"/>
        <v>0</v>
      </c>
      <c r="L28" s="4">
        <f>IFERROR(VLOOKUP(H28,FuelTypes!$A$1:$B$32,2,FALSE)*I28,0)</f>
        <v>0</v>
      </c>
      <c r="M28" s="4">
        <f t="shared" si="4"/>
        <v>0</v>
      </c>
      <c r="N28" s="4">
        <f t="shared" si="3"/>
        <v>0</v>
      </c>
      <c r="O28" s="4">
        <f>ROUNDUP((IFERROR(VLOOKUP(H28,FuelTypes!$A$2:$C$24,3,FALSE),0)*L28)/20,0)*20</f>
        <v>0</v>
      </c>
      <c r="P28" s="4">
        <f t="shared" si="11"/>
        <v>0</v>
      </c>
      <c r="Q28" s="4">
        <f t="shared" si="5"/>
        <v>0</v>
      </c>
      <c r="R28" s="4">
        <f t="shared" si="6"/>
        <v>0</v>
      </c>
      <c r="S28" s="4">
        <f t="shared" si="7"/>
        <v>0</v>
      </c>
      <c r="T28" s="4">
        <f t="shared" si="8"/>
        <v>9.3199359254405131E-2</v>
      </c>
      <c r="U28" s="4">
        <f t="shared" si="12"/>
        <v>0</v>
      </c>
      <c r="V28" s="3"/>
      <c r="W28" s="3">
        <f>IFERROR(VLOOKUP(H28,FuelTypes!$A$2:$G$40,5,FALSE)*L28,0)</f>
        <v>0</v>
      </c>
      <c r="X28" s="3"/>
      <c r="Y28" s="3">
        <f t="shared" si="9"/>
        <v>0</v>
      </c>
      <c r="Z28" s="3" t="e">
        <f t="shared" si="10"/>
        <v>#DIV/0!</v>
      </c>
      <c r="AA28" s="3"/>
      <c r="AB28" s="3"/>
      <c r="AC28" s="3"/>
    </row>
    <row r="29" spans="1:29" x14ac:dyDescent="0.25">
      <c r="A29" s="6" t="s">
        <v>50</v>
      </c>
      <c r="B29" s="6">
        <v>0</v>
      </c>
      <c r="C29" s="6">
        <v>0</v>
      </c>
      <c r="D29" s="6">
        <v>0.15</v>
      </c>
      <c r="E29" s="6">
        <v>0</v>
      </c>
      <c r="F29" s="6">
        <v>0</v>
      </c>
      <c r="G29" s="6">
        <v>0</v>
      </c>
      <c r="H29" s="6">
        <v>0</v>
      </c>
      <c r="I29" s="4">
        <f t="shared" si="0"/>
        <v>0</v>
      </c>
      <c r="J29" s="4">
        <f t="shared" si="1"/>
        <v>0</v>
      </c>
      <c r="K29" s="4">
        <f t="shared" si="2"/>
        <v>0</v>
      </c>
      <c r="L29" s="4">
        <f>IFERROR(VLOOKUP(H29,FuelTypes!$A$1:$B$32,2,FALSE)*I29,0)</f>
        <v>0</v>
      </c>
      <c r="M29" s="4">
        <f t="shared" si="4"/>
        <v>0</v>
      </c>
      <c r="N29" s="4">
        <f t="shared" si="3"/>
        <v>0</v>
      </c>
      <c r="O29" s="4">
        <f>ROUNDUP((IFERROR(VLOOKUP(H29,FuelTypes!$A$2:$C$24,3,FALSE),0)*L29)/20,0)*20</f>
        <v>0</v>
      </c>
      <c r="P29" s="4">
        <f t="shared" si="11"/>
        <v>0</v>
      </c>
      <c r="Q29" s="4">
        <f t="shared" si="5"/>
        <v>0</v>
      </c>
      <c r="R29" s="4">
        <f t="shared" si="6"/>
        <v>0</v>
      </c>
      <c r="S29" s="4">
        <f t="shared" si="7"/>
        <v>0</v>
      </c>
      <c r="T29" s="4" t="e">
        <f t="shared" si="8"/>
        <v>#DIV/0!</v>
      </c>
      <c r="U29" s="4" t="e">
        <f t="shared" si="12"/>
        <v>#DIV/0!</v>
      </c>
      <c r="V29" s="3"/>
      <c r="W29" s="3">
        <f>IFERROR(VLOOKUP(H29,FuelTypes!$A$2:$G$40,5,FALSE)*L29,0)</f>
        <v>0</v>
      </c>
      <c r="X29" s="3"/>
      <c r="Y29" s="3">
        <f t="shared" si="9"/>
        <v>0</v>
      </c>
      <c r="Z29" s="3" t="e">
        <f t="shared" si="10"/>
        <v>#DIV/0!</v>
      </c>
      <c r="AA29" s="3"/>
      <c r="AB29" s="3"/>
      <c r="AC29" s="3"/>
    </row>
    <row r="30" spans="1:29" x14ac:dyDescent="0.25">
      <c r="A30" s="6" t="s">
        <v>27</v>
      </c>
      <c r="B30" s="6">
        <v>0.4</v>
      </c>
      <c r="C30" s="6">
        <v>0</v>
      </c>
      <c r="D30" s="6">
        <v>0.15</v>
      </c>
      <c r="E30" s="6">
        <v>0</v>
      </c>
      <c r="F30" s="6">
        <v>0</v>
      </c>
      <c r="G30" s="6">
        <v>0</v>
      </c>
      <c r="H30" s="6">
        <v>0</v>
      </c>
      <c r="I30" s="4">
        <f t="shared" si="0"/>
        <v>0</v>
      </c>
      <c r="J30" s="4">
        <f t="shared" si="1"/>
        <v>0</v>
      </c>
      <c r="K30" s="4">
        <f t="shared" si="2"/>
        <v>0.4</v>
      </c>
      <c r="L30" s="4">
        <f>IFERROR(VLOOKUP(H30,FuelTypes!$A$1:$B$32,2,FALSE)*I30,0)</f>
        <v>0</v>
      </c>
      <c r="M30" s="4">
        <f t="shared" si="4"/>
        <v>0.4</v>
      </c>
      <c r="N30" s="4">
        <f t="shared" si="3"/>
        <v>0</v>
      </c>
      <c r="O30" s="4">
        <f>ROUNDUP((IFERROR(VLOOKUP(H30,FuelTypes!$A$2:$C$24,3,FALSE),0)*L30)/20,0)*20</f>
        <v>0</v>
      </c>
      <c r="P30" s="4">
        <f t="shared" si="11"/>
        <v>0</v>
      </c>
      <c r="Q30" s="4">
        <f t="shared" si="5"/>
        <v>0</v>
      </c>
      <c r="R30" s="4">
        <f t="shared" si="6"/>
        <v>0</v>
      </c>
      <c r="S30" s="4">
        <f t="shared" si="7"/>
        <v>0</v>
      </c>
      <c r="T30" s="4" t="e">
        <f t="shared" si="8"/>
        <v>#DIV/0!</v>
      </c>
      <c r="U30" s="4" t="e">
        <f t="shared" si="12"/>
        <v>#DIV/0!</v>
      </c>
      <c r="V30" s="3"/>
      <c r="W30" s="3">
        <f>IFERROR(VLOOKUP(H30,FuelTypes!$A$2:$G$40,5,FALSE)*L30,0)</f>
        <v>0</v>
      </c>
      <c r="X30" s="3"/>
      <c r="Y30" s="3">
        <f t="shared" si="9"/>
        <v>0</v>
      </c>
      <c r="Z30" s="3">
        <f t="shared" si="10"/>
        <v>0</v>
      </c>
      <c r="AA30" s="3"/>
      <c r="AB30" s="3"/>
      <c r="AC30" s="3"/>
    </row>
    <row r="31" spans="1:29" x14ac:dyDescent="0.25">
      <c r="A31" s="6" t="s">
        <v>51</v>
      </c>
      <c r="B31" s="6">
        <v>0.4</v>
      </c>
      <c r="C31" s="6">
        <v>0</v>
      </c>
      <c r="D31" s="6">
        <v>0.15</v>
      </c>
      <c r="E31" s="6">
        <v>0</v>
      </c>
      <c r="F31" s="6">
        <v>0</v>
      </c>
      <c r="G31" s="6">
        <v>0</v>
      </c>
      <c r="H31" s="6">
        <v>0</v>
      </c>
      <c r="I31" s="4">
        <f t="shared" si="0"/>
        <v>0</v>
      </c>
      <c r="J31" s="4">
        <f t="shared" si="1"/>
        <v>0</v>
      </c>
      <c r="K31" s="4">
        <f t="shared" si="2"/>
        <v>0.4</v>
      </c>
      <c r="L31" s="4">
        <f>IFERROR(VLOOKUP(H31,FuelTypes!$A$1:$B$32,2,FALSE)*I31,0)</f>
        <v>0</v>
      </c>
      <c r="M31" s="4">
        <f t="shared" si="4"/>
        <v>0.4</v>
      </c>
      <c r="N31" s="4">
        <f t="shared" si="3"/>
        <v>0</v>
      </c>
      <c r="O31" s="4">
        <f>ROUNDUP((IFERROR(VLOOKUP(H31,FuelTypes!$A$2:$C$24,3,FALSE),0)*L31)/20,0)*20</f>
        <v>0</v>
      </c>
      <c r="P31" s="4">
        <f t="shared" si="11"/>
        <v>0</v>
      </c>
      <c r="Q31" s="4">
        <f t="shared" si="5"/>
        <v>0</v>
      </c>
      <c r="R31" s="4">
        <f t="shared" si="6"/>
        <v>0</v>
      </c>
      <c r="S31" s="4">
        <f t="shared" si="7"/>
        <v>0</v>
      </c>
      <c r="T31" s="4" t="e">
        <f t="shared" si="8"/>
        <v>#DIV/0!</v>
      </c>
      <c r="U31" s="4" t="e">
        <f t="shared" si="12"/>
        <v>#DIV/0!</v>
      </c>
      <c r="V31" s="3"/>
      <c r="W31" s="3">
        <f>IFERROR(VLOOKUP(H31,FuelTypes!$A$2:$G$40,5,FALSE)*L31,0)</f>
        <v>0</v>
      </c>
      <c r="X31" s="3"/>
      <c r="Y31" s="3">
        <f t="shared" si="9"/>
        <v>0</v>
      </c>
      <c r="Z31" s="3">
        <f t="shared" si="10"/>
        <v>0</v>
      </c>
      <c r="AA31" s="3"/>
      <c r="AB31" s="3"/>
      <c r="AC31" s="3"/>
    </row>
    <row r="32" spans="1:29" x14ac:dyDescent="0.25">
      <c r="A32" s="6" t="s">
        <v>52</v>
      </c>
      <c r="B32" s="6">
        <v>0.1</v>
      </c>
      <c r="C32" s="6">
        <v>0</v>
      </c>
      <c r="D32" s="6">
        <v>0.15</v>
      </c>
      <c r="E32" s="6">
        <v>0</v>
      </c>
      <c r="F32" s="6">
        <v>0</v>
      </c>
      <c r="G32" s="6">
        <v>0</v>
      </c>
      <c r="H32" s="6">
        <v>0</v>
      </c>
      <c r="I32" s="4">
        <f t="shared" si="0"/>
        <v>0</v>
      </c>
      <c r="J32" s="4">
        <f t="shared" si="1"/>
        <v>0</v>
      </c>
      <c r="K32" s="4">
        <f t="shared" si="2"/>
        <v>0.1</v>
      </c>
      <c r="L32" s="4">
        <f>IFERROR(VLOOKUP(H32,FuelTypes!$A$1:$B$32,2,FALSE)*I32,0)</f>
        <v>0</v>
      </c>
      <c r="M32" s="4">
        <f t="shared" si="4"/>
        <v>0.1</v>
      </c>
      <c r="N32" s="4">
        <f t="shared" si="3"/>
        <v>0</v>
      </c>
      <c r="O32" s="4">
        <f>ROUNDUP((IFERROR(VLOOKUP(H32,FuelTypes!$A$2:$C$24,3,FALSE),0)*L32)/20,0)*20</f>
        <v>0</v>
      </c>
      <c r="P32" s="4">
        <f t="shared" si="11"/>
        <v>0</v>
      </c>
      <c r="Q32" s="4">
        <f t="shared" si="5"/>
        <v>0</v>
      </c>
      <c r="R32" s="4">
        <f t="shared" si="6"/>
        <v>0</v>
      </c>
      <c r="S32" s="4">
        <f t="shared" si="7"/>
        <v>0</v>
      </c>
      <c r="T32" s="4" t="e">
        <f t="shared" si="8"/>
        <v>#DIV/0!</v>
      </c>
      <c r="U32" s="4" t="e">
        <f t="shared" si="12"/>
        <v>#DIV/0!</v>
      </c>
      <c r="W32" s="3">
        <f>IFERROR(VLOOKUP(H32,FuelTypes!$A$2:$G$40,5,FALSE)*L32,0)</f>
        <v>0</v>
      </c>
      <c r="Y32" s="3">
        <f t="shared" si="9"/>
        <v>0</v>
      </c>
      <c r="Z32" s="3">
        <f t="shared" si="10"/>
        <v>0</v>
      </c>
    </row>
    <row r="33" spans="1:26" x14ac:dyDescent="0.25">
      <c r="A33" s="6" t="s">
        <v>53</v>
      </c>
      <c r="B33" s="6">
        <v>0.1</v>
      </c>
      <c r="C33" s="6">
        <v>0</v>
      </c>
      <c r="D33" s="6">
        <v>0.15</v>
      </c>
      <c r="E33" s="6">
        <v>0</v>
      </c>
      <c r="F33" s="6">
        <v>0</v>
      </c>
      <c r="G33" s="6">
        <v>0</v>
      </c>
      <c r="H33" s="6">
        <v>0</v>
      </c>
      <c r="I33" s="4">
        <f t="shared" si="0"/>
        <v>0</v>
      </c>
      <c r="J33" s="4">
        <f t="shared" si="1"/>
        <v>0</v>
      </c>
      <c r="K33" s="4">
        <f t="shared" si="2"/>
        <v>0.1</v>
      </c>
      <c r="L33" s="4">
        <f>IFERROR(VLOOKUP(H33,FuelTypes!$A$1:$B$32,2,FALSE)*I33,0)</f>
        <v>0</v>
      </c>
      <c r="M33" s="4">
        <f t="shared" si="4"/>
        <v>0.1</v>
      </c>
      <c r="N33" s="4">
        <f t="shared" si="3"/>
        <v>0</v>
      </c>
      <c r="O33" s="4">
        <f>ROUNDUP((IFERROR(VLOOKUP(H33,FuelTypes!$A$2:$C$24,3,FALSE),0)*L33)/20,0)*20</f>
        <v>0</v>
      </c>
      <c r="P33" s="4">
        <f t="shared" si="11"/>
        <v>0</v>
      </c>
      <c r="Q33" s="4">
        <f t="shared" si="5"/>
        <v>0</v>
      </c>
      <c r="R33" s="4">
        <f t="shared" si="6"/>
        <v>0</v>
      </c>
      <c r="S33" s="4">
        <f t="shared" si="7"/>
        <v>0</v>
      </c>
      <c r="T33" s="4" t="e">
        <f t="shared" si="8"/>
        <v>#DIV/0!</v>
      </c>
      <c r="U33" s="4" t="e">
        <f t="shared" si="12"/>
        <v>#DIV/0!</v>
      </c>
      <c r="W33" s="3">
        <f>IFERROR(VLOOKUP(H33,FuelTypes!$A$2:$G$40,5,FALSE)*L33,0)</f>
        <v>0</v>
      </c>
      <c r="Y33" s="3">
        <f t="shared" si="9"/>
        <v>0</v>
      </c>
      <c r="Z33" s="3">
        <f t="shared" si="10"/>
        <v>0</v>
      </c>
    </row>
    <row r="34" spans="1:26" x14ac:dyDescent="0.25">
      <c r="A34" s="6" t="s">
        <v>95</v>
      </c>
      <c r="B34" s="6">
        <v>0.5</v>
      </c>
      <c r="C34" s="6">
        <v>4.12</v>
      </c>
      <c r="D34" s="6">
        <v>0.05</v>
      </c>
      <c r="E34" s="6">
        <v>0</v>
      </c>
      <c r="F34" s="6">
        <v>0</v>
      </c>
      <c r="G34" s="6">
        <v>0</v>
      </c>
      <c r="H34" s="6" t="s">
        <v>164</v>
      </c>
      <c r="I34" s="4">
        <f t="shared" ref="I34:I65" si="13">C34 - (D34*C34)</f>
        <v>3.9140000000000001</v>
      </c>
      <c r="J34" s="4">
        <f t="shared" ref="J34:J65" si="14">D34*C34</f>
        <v>0.20600000000000002</v>
      </c>
      <c r="K34" s="4">
        <f t="shared" ref="K34:K65" si="15">J34+B34</f>
        <v>0.70599999999999996</v>
      </c>
      <c r="L34" s="4">
        <f>IFERROR(VLOOKUP(H34,FuelTypes!$A$1:$B$32,2,FALSE)*I34,0)</f>
        <v>3.9140000000000001</v>
      </c>
      <c r="M34" s="4">
        <f t="shared" si="4"/>
        <v>4.62</v>
      </c>
      <c r="N34" s="4">
        <f t="shared" ref="N34:N65" si="16">IF(L34&gt;0, L34/M34,0)</f>
        <v>0.84718614718614715</v>
      </c>
      <c r="O34" s="4">
        <f>ROUNDUP((IFERROR(VLOOKUP(H34,FuelTypes!$A$2:$C$24,3,FALSE),0)*L34)/20,0)*20</f>
        <v>800</v>
      </c>
      <c r="P34" s="4">
        <f t="shared" si="11"/>
        <v>360</v>
      </c>
      <c r="Q34" s="4">
        <f t="shared" si="5"/>
        <v>440.00000000000006</v>
      </c>
      <c r="R34" s="4">
        <f t="shared" si="6"/>
        <v>0</v>
      </c>
      <c r="S34" s="4">
        <f t="shared" si="7"/>
        <v>0</v>
      </c>
      <c r="T34" s="4" t="e">
        <f t="shared" si="8"/>
        <v>#DIV/0!</v>
      </c>
      <c r="U34" s="4" t="e">
        <f t="shared" si="12"/>
        <v>#DIV/0!</v>
      </c>
      <c r="W34" s="3">
        <f>IFERROR(VLOOKUP(H34,FuelTypes!$A$2:$G$40,5,FALSE)*L34,0)</f>
        <v>359.30520000000001</v>
      </c>
      <c r="Y34" s="3">
        <f t="shared" si="9"/>
        <v>359.30520000000001</v>
      </c>
      <c r="Z34" s="3">
        <f t="shared" si="10"/>
        <v>0</v>
      </c>
    </row>
    <row r="35" spans="1:26" x14ac:dyDescent="0.25">
      <c r="A35" s="6" t="s">
        <v>97</v>
      </c>
      <c r="B35" s="6"/>
      <c r="C35" s="6"/>
      <c r="D35" s="6">
        <v>0.15</v>
      </c>
      <c r="E35" s="6"/>
      <c r="F35" s="6"/>
      <c r="G35" s="6"/>
      <c r="H35" s="6"/>
      <c r="I35" s="4">
        <f t="shared" si="13"/>
        <v>0</v>
      </c>
      <c r="J35" s="4">
        <f t="shared" si="14"/>
        <v>0</v>
      </c>
      <c r="K35" s="4">
        <f t="shared" si="15"/>
        <v>0</v>
      </c>
      <c r="L35" s="4">
        <f>IFERROR(VLOOKUP(H35,FuelTypes!$A$1:$B$32,2,FALSE)*I35,0)</f>
        <v>0</v>
      </c>
      <c r="M35" s="4">
        <f t="shared" si="4"/>
        <v>0</v>
      </c>
      <c r="N35" s="4">
        <f t="shared" si="16"/>
        <v>0</v>
      </c>
      <c r="O35" s="4">
        <f>ROUNDUP((IFERROR(VLOOKUP(H35,FuelTypes!$A$2:$C$24,3,FALSE),0)*L35)/20,0)*20</f>
        <v>0</v>
      </c>
      <c r="P35" s="4">
        <f t="shared" si="11"/>
        <v>0</v>
      </c>
      <c r="Q35" s="4">
        <f t="shared" si="5"/>
        <v>0</v>
      </c>
      <c r="R35" s="4">
        <f t="shared" si="6"/>
        <v>0</v>
      </c>
      <c r="S35" s="4">
        <f t="shared" si="7"/>
        <v>0</v>
      </c>
      <c r="T35" s="4" t="e">
        <f t="shared" si="8"/>
        <v>#DIV/0!</v>
      </c>
      <c r="U35" s="4" t="e">
        <f t="shared" si="12"/>
        <v>#DIV/0!</v>
      </c>
      <c r="W35" s="3">
        <f>IFERROR(VLOOKUP(H35,FuelTypes!$A$2:$G$40,5,FALSE)*L35,0)</f>
        <v>0</v>
      </c>
      <c r="Y35" s="3">
        <f t="shared" si="9"/>
        <v>0</v>
      </c>
      <c r="Z35" s="3" t="e">
        <f t="shared" si="10"/>
        <v>#DIV/0!</v>
      </c>
    </row>
    <row r="36" spans="1:26" x14ac:dyDescent="0.25">
      <c r="A36" s="6"/>
      <c r="B36" s="6"/>
      <c r="C36" s="6"/>
      <c r="D36" s="6">
        <v>0.15</v>
      </c>
      <c r="E36" s="6"/>
      <c r="F36" s="6"/>
      <c r="G36" s="6"/>
      <c r="H36" s="6"/>
      <c r="I36" s="4">
        <f t="shared" si="13"/>
        <v>0</v>
      </c>
      <c r="J36" s="4">
        <f t="shared" si="14"/>
        <v>0</v>
      </c>
      <c r="K36" s="4">
        <f t="shared" si="15"/>
        <v>0</v>
      </c>
      <c r="L36" s="4">
        <f>IFERROR(VLOOKUP(H36,FuelTypes!$A$1:$B$32,2,FALSE)*I36,0)</f>
        <v>0</v>
      </c>
      <c r="M36" s="4">
        <f t="shared" si="4"/>
        <v>0</v>
      </c>
      <c r="N36" s="4">
        <f t="shared" si="16"/>
        <v>0</v>
      </c>
      <c r="O36" s="4">
        <f>ROUNDUP((IFERROR(VLOOKUP(H36,FuelTypes!$A$2:$C$24,3,FALSE),0)*L36)/20,0)*20</f>
        <v>0</v>
      </c>
      <c r="P36" s="4">
        <f t="shared" si="11"/>
        <v>0</v>
      </c>
      <c r="Q36" s="4">
        <f t="shared" si="5"/>
        <v>0</v>
      </c>
      <c r="R36" s="4">
        <f t="shared" si="6"/>
        <v>0</v>
      </c>
      <c r="S36" s="4">
        <f t="shared" si="7"/>
        <v>0</v>
      </c>
      <c r="T36" s="4" t="e">
        <f t="shared" si="8"/>
        <v>#DIV/0!</v>
      </c>
      <c r="U36" s="4" t="e">
        <f t="shared" si="12"/>
        <v>#DIV/0!</v>
      </c>
      <c r="W36" s="3">
        <f>IFERROR(VLOOKUP(H36,FuelTypes!$A$2:$G$40,5,FALSE)*L36,0)</f>
        <v>0</v>
      </c>
      <c r="Y36" s="3">
        <f t="shared" si="9"/>
        <v>0</v>
      </c>
      <c r="Z36" s="3" t="e">
        <f t="shared" si="10"/>
        <v>#DIV/0!</v>
      </c>
    </row>
    <row r="37" spans="1:26" x14ac:dyDescent="0.25">
      <c r="A37" s="6"/>
      <c r="B37" s="6"/>
      <c r="C37" s="6"/>
      <c r="D37" s="6">
        <v>0.15</v>
      </c>
      <c r="E37" s="6"/>
      <c r="F37" s="6"/>
      <c r="G37" s="6"/>
      <c r="H37" s="6"/>
      <c r="I37" s="4">
        <f t="shared" si="13"/>
        <v>0</v>
      </c>
      <c r="J37" s="4">
        <f t="shared" si="14"/>
        <v>0</v>
      </c>
      <c r="K37" s="4">
        <f t="shared" si="15"/>
        <v>0</v>
      </c>
      <c r="L37" s="4">
        <f>IFERROR(VLOOKUP(H37,FuelTypes!$A$1:$B$32,2,FALSE)*I37,0)</f>
        <v>0</v>
      </c>
      <c r="M37" s="4">
        <f t="shared" si="4"/>
        <v>0</v>
      </c>
      <c r="N37" s="4">
        <f t="shared" si="16"/>
        <v>0</v>
      </c>
      <c r="O37" s="4">
        <f>ROUNDUP((IFERROR(VLOOKUP(H37,FuelTypes!$A$2:$C$24,3,FALSE),0)*L37)/20,0)*20</f>
        <v>0</v>
      </c>
      <c r="P37" s="4">
        <f t="shared" si="11"/>
        <v>0</v>
      </c>
      <c r="Q37" s="4">
        <f t="shared" si="5"/>
        <v>0</v>
      </c>
      <c r="R37" s="4">
        <f t="shared" si="6"/>
        <v>0</v>
      </c>
      <c r="S37" s="4">
        <f t="shared" si="7"/>
        <v>0</v>
      </c>
      <c r="T37" s="4" t="e">
        <f t="shared" si="8"/>
        <v>#DIV/0!</v>
      </c>
      <c r="U37" s="4" t="e">
        <f t="shared" si="12"/>
        <v>#DIV/0!</v>
      </c>
      <c r="W37" s="3">
        <f>IFERROR(VLOOKUP(H37,FuelTypes!$A$2:$G$40,5,FALSE)*L37,0)</f>
        <v>0</v>
      </c>
      <c r="Y37" s="3">
        <f t="shared" si="9"/>
        <v>0</v>
      </c>
      <c r="Z37" s="3" t="e">
        <f t="shared" si="10"/>
        <v>#DIV/0!</v>
      </c>
    </row>
    <row r="38" spans="1:26" x14ac:dyDescent="0.25">
      <c r="A38" s="6"/>
      <c r="B38" s="6"/>
      <c r="C38" s="6"/>
      <c r="D38" s="6">
        <v>0.15</v>
      </c>
      <c r="E38" s="6"/>
      <c r="F38" s="6"/>
      <c r="G38" s="6"/>
      <c r="H38" s="6"/>
      <c r="I38" s="4">
        <f t="shared" si="13"/>
        <v>0</v>
      </c>
      <c r="J38" s="4">
        <f t="shared" si="14"/>
        <v>0</v>
      </c>
      <c r="K38" s="4">
        <f t="shared" si="15"/>
        <v>0</v>
      </c>
      <c r="L38" s="4">
        <f>IFERROR(VLOOKUP(H38,FuelTypes!$A$1:$B$32,2,FALSE)*I38,0)</f>
        <v>0</v>
      </c>
      <c r="M38" s="4">
        <f t="shared" si="4"/>
        <v>0</v>
      </c>
      <c r="N38" s="4">
        <f t="shared" si="16"/>
        <v>0</v>
      </c>
      <c r="O38" s="4">
        <f>ROUNDUP((IFERROR(VLOOKUP(H38,FuelTypes!$A$2:$C$24,3,FALSE),0)*L38)/20,0)*20</f>
        <v>0</v>
      </c>
      <c r="P38" s="4">
        <f t="shared" si="11"/>
        <v>0</v>
      </c>
      <c r="Q38" s="4">
        <f t="shared" si="5"/>
        <v>0</v>
      </c>
      <c r="R38" s="4">
        <f t="shared" si="6"/>
        <v>0</v>
      </c>
      <c r="S38" s="4">
        <f t="shared" si="7"/>
        <v>0</v>
      </c>
      <c r="T38" s="4" t="e">
        <f t="shared" si="8"/>
        <v>#DIV/0!</v>
      </c>
      <c r="U38" s="4" t="e">
        <f t="shared" si="12"/>
        <v>#DIV/0!</v>
      </c>
      <c r="W38" s="3">
        <f>IFERROR(VLOOKUP(H38,FuelTypes!$A$2:$G$40,5,FALSE)*L38,0)</f>
        <v>0</v>
      </c>
      <c r="Y38" s="3">
        <f t="shared" si="9"/>
        <v>0</v>
      </c>
      <c r="Z38" s="3" t="e">
        <f t="shared" si="10"/>
        <v>#DIV/0!</v>
      </c>
    </row>
    <row r="39" spans="1:26" x14ac:dyDescent="0.25">
      <c r="A39" s="6" t="s">
        <v>34</v>
      </c>
      <c r="B39" s="6">
        <v>4.5</v>
      </c>
      <c r="C39" s="6">
        <v>0</v>
      </c>
      <c r="D39" s="6">
        <v>0.15</v>
      </c>
      <c r="E39" s="6">
        <v>0</v>
      </c>
      <c r="F39" s="6">
        <v>0</v>
      </c>
      <c r="G39" s="6">
        <v>0</v>
      </c>
      <c r="H39" s="6">
        <v>0</v>
      </c>
      <c r="I39" s="4">
        <f t="shared" si="13"/>
        <v>0</v>
      </c>
      <c r="J39" s="4">
        <f t="shared" si="14"/>
        <v>0</v>
      </c>
      <c r="K39" s="4">
        <f t="shared" si="15"/>
        <v>4.5</v>
      </c>
      <c r="L39" s="4">
        <f>IFERROR(VLOOKUP(H39,FuelTypes!$A$1:$B$32,2,FALSE)*I39,0)</f>
        <v>0</v>
      </c>
      <c r="M39" s="4">
        <f t="shared" si="4"/>
        <v>4.5</v>
      </c>
      <c r="N39" s="4">
        <f t="shared" si="16"/>
        <v>0</v>
      </c>
      <c r="O39" s="4">
        <f>ROUNDUP((IFERROR(VLOOKUP(H39,FuelTypes!$A$2:$C$24,3,FALSE),0)*L39)/20,0)*20</f>
        <v>0</v>
      </c>
      <c r="P39" s="4">
        <f t="shared" si="11"/>
        <v>0</v>
      </c>
      <c r="Q39" s="4">
        <f t="shared" si="5"/>
        <v>0</v>
      </c>
      <c r="R39" s="4">
        <f t="shared" si="6"/>
        <v>0</v>
      </c>
      <c r="S39" s="4">
        <f t="shared" si="7"/>
        <v>0</v>
      </c>
      <c r="T39" s="4" t="e">
        <f t="shared" si="8"/>
        <v>#DIV/0!</v>
      </c>
      <c r="U39" s="4" t="e">
        <f t="shared" si="12"/>
        <v>#DIV/0!</v>
      </c>
      <c r="W39" s="3">
        <f>IFERROR(VLOOKUP(H39,FuelTypes!$A$2:$G$40,5,FALSE)*L39,0)</f>
        <v>0</v>
      </c>
      <c r="Y39" s="3">
        <f t="shared" si="9"/>
        <v>0</v>
      </c>
      <c r="Z39" s="3">
        <f t="shared" si="10"/>
        <v>0</v>
      </c>
    </row>
    <row r="40" spans="1:26" x14ac:dyDescent="0.25">
      <c r="A40" s="6" t="s">
        <v>29</v>
      </c>
      <c r="B40" s="6">
        <v>0.35</v>
      </c>
      <c r="C40" s="6">
        <v>3.0431300000000001</v>
      </c>
      <c r="D40" s="6">
        <v>0.05</v>
      </c>
      <c r="E40" s="6">
        <v>0</v>
      </c>
      <c r="F40" s="6">
        <v>0</v>
      </c>
      <c r="G40" s="6">
        <v>0</v>
      </c>
      <c r="H40" s="6" t="s">
        <v>164</v>
      </c>
      <c r="I40" s="4">
        <f t="shared" si="13"/>
        <v>2.8909735000000003</v>
      </c>
      <c r="J40" s="4">
        <f t="shared" si="14"/>
        <v>0.15215650000000003</v>
      </c>
      <c r="K40" s="4">
        <f t="shared" si="15"/>
        <v>0.50215650000000001</v>
      </c>
      <c r="L40" s="4">
        <f>IFERROR(VLOOKUP(H40,FuelTypes!$A$1:$B$32,2,FALSE)*I40,0)</f>
        <v>2.8909735000000003</v>
      </c>
      <c r="M40" s="4">
        <f t="shared" si="4"/>
        <v>3.3931300000000002</v>
      </c>
      <c r="N40" s="4">
        <f t="shared" si="16"/>
        <v>0.85200788062938937</v>
      </c>
      <c r="O40" s="4">
        <f>ROUNDUP((IFERROR(VLOOKUP(H40,FuelTypes!$A$2:$C$24,3,FALSE),0)*L40)/20,0)*20</f>
        <v>580</v>
      </c>
      <c r="P40" s="4">
        <f t="shared" si="11"/>
        <v>261</v>
      </c>
      <c r="Q40" s="4">
        <f t="shared" si="5"/>
        <v>319</v>
      </c>
      <c r="R40" s="4">
        <f t="shared" si="6"/>
        <v>0</v>
      </c>
      <c r="S40" s="4">
        <f t="shared" si="7"/>
        <v>0</v>
      </c>
      <c r="T40" s="4" t="e">
        <f t="shared" si="8"/>
        <v>#DIV/0!</v>
      </c>
      <c r="U40" s="4" t="e">
        <f t="shared" si="12"/>
        <v>#DIV/0!</v>
      </c>
      <c r="W40" s="3">
        <f>IFERROR(VLOOKUP(H40,FuelTypes!$A$2:$G$40,5,FALSE)*L40,0)</f>
        <v>265.39136730000001</v>
      </c>
      <c r="Y40" s="3">
        <f t="shared" si="9"/>
        <v>265.39136730000001</v>
      </c>
      <c r="Z40" s="3">
        <f t="shared" si="10"/>
        <v>0</v>
      </c>
    </row>
    <row r="41" spans="1:26" x14ac:dyDescent="0.25">
      <c r="A41" s="6" t="s">
        <v>32</v>
      </c>
      <c r="B41" s="6">
        <v>0</v>
      </c>
      <c r="C41" s="6">
        <v>16.718599999999999</v>
      </c>
      <c r="D41" s="6">
        <v>0.15</v>
      </c>
      <c r="E41" s="6">
        <v>0</v>
      </c>
      <c r="F41" s="6">
        <v>0</v>
      </c>
      <c r="G41" s="6">
        <v>0</v>
      </c>
      <c r="H41" s="6" t="s">
        <v>164</v>
      </c>
      <c r="I41" s="4">
        <f t="shared" si="13"/>
        <v>14.210809999999999</v>
      </c>
      <c r="J41" s="4">
        <f t="shared" si="14"/>
        <v>2.5077899999999995</v>
      </c>
      <c r="K41" s="4">
        <f t="shared" si="15"/>
        <v>2.5077899999999995</v>
      </c>
      <c r="L41" s="4">
        <f>IFERROR(VLOOKUP(H41,FuelTypes!$A$1:$B$32,2,FALSE)*I41,0)</f>
        <v>14.210809999999999</v>
      </c>
      <c r="M41" s="4">
        <f t="shared" si="4"/>
        <v>16.718599999999999</v>
      </c>
      <c r="N41" s="4">
        <f t="shared" si="16"/>
        <v>0.85</v>
      </c>
      <c r="O41" s="4">
        <f>ROUNDUP((IFERROR(VLOOKUP(H41,FuelTypes!$A$2:$C$24,3,FALSE),0)*L41)/20,0)*20</f>
        <v>2860</v>
      </c>
      <c r="P41" s="4">
        <f t="shared" si="11"/>
        <v>1287</v>
      </c>
      <c r="Q41" s="4">
        <f t="shared" si="5"/>
        <v>1573.0000000000002</v>
      </c>
      <c r="R41" s="4">
        <f t="shared" si="6"/>
        <v>0</v>
      </c>
      <c r="S41" s="4">
        <f t="shared" si="7"/>
        <v>0</v>
      </c>
      <c r="T41" s="4" t="e">
        <f t="shared" si="8"/>
        <v>#DIV/0!</v>
      </c>
      <c r="U41" s="4" t="e">
        <f t="shared" si="12"/>
        <v>#DIV/0!</v>
      </c>
      <c r="W41" s="3">
        <f>IFERROR(VLOOKUP(H41,FuelTypes!$A$2:$G$40,5,FALSE)*L41,0)</f>
        <v>1304.5523579999999</v>
      </c>
      <c r="Y41" s="3">
        <f t="shared" si="9"/>
        <v>1304.5523579999999</v>
      </c>
      <c r="Z41" s="3">
        <f t="shared" si="10"/>
        <v>0</v>
      </c>
    </row>
    <row r="42" spans="1:26" x14ac:dyDescent="0.25">
      <c r="A42" s="6" t="s">
        <v>33</v>
      </c>
      <c r="B42" s="6">
        <v>0</v>
      </c>
      <c r="C42" s="6">
        <v>15.424200000000001</v>
      </c>
      <c r="D42" s="6">
        <v>0.15</v>
      </c>
      <c r="E42" s="6">
        <v>0</v>
      </c>
      <c r="F42" s="6">
        <v>0</v>
      </c>
      <c r="G42" s="6">
        <v>0</v>
      </c>
      <c r="H42" s="6" t="s">
        <v>164</v>
      </c>
      <c r="I42" s="4">
        <f t="shared" si="13"/>
        <v>13.110570000000001</v>
      </c>
      <c r="J42" s="4">
        <f t="shared" si="14"/>
        <v>2.3136299999999999</v>
      </c>
      <c r="K42" s="4">
        <f t="shared" si="15"/>
        <v>2.3136299999999999</v>
      </c>
      <c r="L42" s="4">
        <f>IFERROR(VLOOKUP(H42,FuelTypes!$A$1:$B$32,2,FALSE)*I42,0)</f>
        <v>13.110570000000001</v>
      </c>
      <c r="M42" s="4">
        <f t="shared" si="4"/>
        <v>15.424200000000001</v>
      </c>
      <c r="N42" s="4">
        <f t="shared" si="16"/>
        <v>0.85</v>
      </c>
      <c r="O42" s="4">
        <f>ROUNDUP((IFERROR(VLOOKUP(H42,FuelTypes!$A$2:$C$24,3,FALSE),0)*L42)/20,0)*20</f>
        <v>2640</v>
      </c>
      <c r="P42" s="4">
        <f t="shared" si="11"/>
        <v>1188</v>
      </c>
      <c r="Q42" s="4">
        <f t="shared" si="5"/>
        <v>1452.0000000000002</v>
      </c>
      <c r="R42" s="4">
        <f t="shared" si="6"/>
        <v>0</v>
      </c>
      <c r="S42" s="4">
        <f t="shared" si="7"/>
        <v>0</v>
      </c>
      <c r="T42" s="4" t="e">
        <f t="shared" si="8"/>
        <v>#DIV/0!</v>
      </c>
      <c r="U42" s="4" t="e">
        <f t="shared" si="12"/>
        <v>#DIV/0!</v>
      </c>
      <c r="W42" s="3">
        <f>IFERROR(VLOOKUP(H42,FuelTypes!$A$2:$G$40,5,FALSE)*L42,0)</f>
        <v>1203.550326</v>
      </c>
      <c r="Y42" s="3">
        <f t="shared" si="9"/>
        <v>1203.550326</v>
      </c>
      <c r="Z42" s="3">
        <f t="shared" si="10"/>
        <v>0</v>
      </c>
    </row>
    <row r="43" spans="1:26" x14ac:dyDescent="0.25">
      <c r="A43" s="6" t="s">
        <v>30</v>
      </c>
      <c r="B43" s="6">
        <v>0</v>
      </c>
      <c r="C43" s="6">
        <v>11.541</v>
      </c>
      <c r="D43" s="6">
        <v>0.15</v>
      </c>
      <c r="E43" s="6">
        <v>0</v>
      </c>
      <c r="F43" s="6">
        <v>0</v>
      </c>
      <c r="G43" s="6">
        <v>0</v>
      </c>
      <c r="H43" s="6" t="s">
        <v>164</v>
      </c>
      <c r="I43" s="4">
        <f t="shared" si="13"/>
        <v>9.8098500000000008</v>
      </c>
      <c r="J43" s="4">
        <f t="shared" si="14"/>
        <v>1.73115</v>
      </c>
      <c r="K43" s="4">
        <f t="shared" si="15"/>
        <v>1.73115</v>
      </c>
      <c r="L43" s="4">
        <f>IFERROR(VLOOKUP(H43,FuelTypes!$A$1:$B$32,2,FALSE)*I43,0)</f>
        <v>9.8098500000000008</v>
      </c>
      <c r="M43" s="4">
        <f t="shared" si="4"/>
        <v>11.541</v>
      </c>
      <c r="N43" s="4">
        <f t="shared" si="16"/>
        <v>0.85000000000000009</v>
      </c>
      <c r="O43" s="4">
        <f>ROUNDUP((IFERROR(VLOOKUP(H43,FuelTypes!$A$2:$C$24,3,FALSE),0)*L43)/20,0)*20</f>
        <v>1980</v>
      </c>
      <c r="P43" s="4">
        <f t="shared" si="11"/>
        <v>891</v>
      </c>
      <c r="Q43" s="4">
        <f t="shared" si="5"/>
        <v>1089</v>
      </c>
      <c r="R43" s="4">
        <f t="shared" si="6"/>
        <v>0</v>
      </c>
      <c r="S43" s="4">
        <f t="shared" si="7"/>
        <v>0</v>
      </c>
      <c r="T43" s="4" t="e">
        <f t="shared" si="8"/>
        <v>#DIV/0!</v>
      </c>
      <c r="U43" s="4" t="e">
        <f t="shared" si="12"/>
        <v>#DIV/0!</v>
      </c>
      <c r="W43" s="3">
        <f>IFERROR(VLOOKUP(H43,FuelTypes!$A$2:$G$40,5,FALSE)*L43,0)</f>
        <v>900.54423000000008</v>
      </c>
      <c r="Y43" s="3">
        <f t="shared" si="9"/>
        <v>900.54423000000008</v>
      </c>
      <c r="Z43" s="3">
        <f t="shared" si="10"/>
        <v>0</v>
      </c>
    </row>
    <row r="44" spans="1:26" x14ac:dyDescent="0.25">
      <c r="A44" s="6" t="s">
        <v>31</v>
      </c>
      <c r="B44" s="6">
        <v>0</v>
      </c>
      <c r="C44" s="6">
        <v>5.0688700000000004</v>
      </c>
      <c r="D44" s="6">
        <v>0.15</v>
      </c>
      <c r="E44" s="6">
        <v>0</v>
      </c>
      <c r="F44" s="6">
        <v>0</v>
      </c>
      <c r="G44" s="6">
        <v>0</v>
      </c>
      <c r="H44" s="6" t="s">
        <v>164</v>
      </c>
      <c r="I44" s="4">
        <f t="shared" si="13"/>
        <v>4.3085395000000002</v>
      </c>
      <c r="J44" s="4">
        <f t="shared" si="14"/>
        <v>0.76033050000000002</v>
      </c>
      <c r="K44" s="4">
        <f t="shared" si="15"/>
        <v>0.76033050000000002</v>
      </c>
      <c r="L44" s="4">
        <f>IFERROR(VLOOKUP(H44,FuelTypes!$A$1:$B$32,2,FALSE)*I44,0)</f>
        <v>4.3085395000000002</v>
      </c>
      <c r="M44" s="4">
        <f t="shared" si="4"/>
        <v>5.0688700000000004</v>
      </c>
      <c r="N44" s="4">
        <f t="shared" si="16"/>
        <v>0.85</v>
      </c>
      <c r="O44" s="4">
        <f>ROUNDUP((IFERROR(VLOOKUP(H44,FuelTypes!$A$2:$C$24,3,FALSE),0)*L44)/20,0)*20</f>
        <v>880</v>
      </c>
      <c r="P44" s="4">
        <f t="shared" si="11"/>
        <v>396</v>
      </c>
      <c r="Q44" s="4">
        <f t="shared" si="5"/>
        <v>484.00000000000006</v>
      </c>
      <c r="R44" s="4">
        <f t="shared" si="6"/>
        <v>0</v>
      </c>
      <c r="S44" s="4">
        <f t="shared" si="7"/>
        <v>0</v>
      </c>
      <c r="T44" s="4" t="e">
        <f t="shared" si="8"/>
        <v>#DIV/0!</v>
      </c>
      <c r="U44" s="4" t="e">
        <f t="shared" si="12"/>
        <v>#DIV/0!</v>
      </c>
      <c r="W44" s="3">
        <f>IFERROR(VLOOKUP(H44,FuelTypes!$A$2:$G$40,5,FALSE)*L44,0)</f>
        <v>395.52392609999998</v>
      </c>
      <c r="Y44" s="3">
        <f t="shared" si="9"/>
        <v>395.52392609999998</v>
      </c>
      <c r="Z44" s="3">
        <f t="shared" si="10"/>
        <v>0</v>
      </c>
    </row>
    <row r="45" spans="1:26" x14ac:dyDescent="0.25">
      <c r="A45" s="6" t="s">
        <v>37</v>
      </c>
      <c r="B45" s="6">
        <v>0</v>
      </c>
      <c r="C45" s="6">
        <v>16.718599999999999</v>
      </c>
      <c r="D45" s="6">
        <v>0.15</v>
      </c>
      <c r="E45" s="6">
        <v>0</v>
      </c>
      <c r="F45" s="6">
        <v>0</v>
      </c>
      <c r="G45" s="6">
        <v>0</v>
      </c>
      <c r="H45" s="6" t="s">
        <v>164</v>
      </c>
      <c r="I45" s="4">
        <f t="shared" si="13"/>
        <v>14.210809999999999</v>
      </c>
      <c r="J45" s="4">
        <f t="shared" si="14"/>
        <v>2.5077899999999995</v>
      </c>
      <c r="K45" s="4">
        <f t="shared" si="15"/>
        <v>2.5077899999999995</v>
      </c>
      <c r="L45" s="4">
        <f>IFERROR(VLOOKUP(H45,FuelTypes!$A$1:$B$32,2,FALSE)*I45,0)</f>
        <v>14.210809999999999</v>
      </c>
      <c r="M45" s="4">
        <f t="shared" si="4"/>
        <v>16.718599999999999</v>
      </c>
      <c r="N45" s="4">
        <f t="shared" si="16"/>
        <v>0.85</v>
      </c>
      <c r="O45" s="4">
        <f>ROUNDUP((IFERROR(VLOOKUP(H45,FuelTypes!$A$2:$C$24,3,FALSE),0)*L45)/20,0)*20</f>
        <v>2860</v>
      </c>
      <c r="P45" s="4">
        <f t="shared" si="11"/>
        <v>1287</v>
      </c>
      <c r="Q45" s="4">
        <f t="shared" si="5"/>
        <v>1573.0000000000002</v>
      </c>
      <c r="R45" s="4">
        <f t="shared" si="6"/>
        <v>0</v>
      </c>
      <c r="S45" s="4">
        <f t="shared" si="7"/>
        <v>0</v>
      </c>
      <c r="T45" s="4" t="e">
        <f t="shared" si="8"/>
        <v>#DIV/0!</v>
      </c>
      <c r="U45" s="4" t="e">
        <f t="shared" si="12"/>
        <v>#DIV/0!</v>
      </c>
      <c r="W45" s="3">
        <f>IFERROR(VLOOKUP(H45,FuelTypes!$A$2:$G$40,5,FALSE)*L45,0)</f>
        <v>1304.5523579999999</v>
      </c>
      <c r="Y45" s="3">
        <f t="shared" si="9"/>
        <v>1304.5523579999999</v>
      </c>
      <c r="Z45" s="3">
        <f t="shared" si="10"/>
        <v>0</v>
      </c>
    </row>
    <row r="46" spans="1:26" x14ac:dyDescent="0.25">
      <c r="A46" s="6" t="s">
        <v>15</v>
      </c>
      <c r="B46" s="6">
        <v>1.2</v>
      </c>
      <c r="C46" s="6">
        <v>0</v>
      </c>
      <c r="D46" s="6">
        <v>0.15</v>
      </c>
      <c r="E46" s="6">
        <v>350</v>
      </c>
      <c r="F46" s="6">
        <v>160</v>
      </c>
      <c r="G46" s="6">
        <v>200</v>
      </c>
      <c r="H46" s="6"/>
      <c r="I46" s="4">
        <f t="shared" si="13"/>
        <v>0</v>
      </c>
      <c r="J46" s="4">
        <f t="shared" si="14"/>
        <v>0</v>
      </c>
      <c r="K46" s="4">
        <f t="shared" si="15"/>
        <v>1.2</v>
      </c>
      <c r="L46" s="4">
        <f>IFERROR(VLOOKUP(H46,FuelTypes!$A$1:$B$32,2,FALSE)*I46,0)</f>
        <v>0</v>
      </c>
      <c r="M46" s="4">
        <f t="shared" ref="M46:M53" si="17">K46+L46</f>
        <v>1.2</v>
      </c>
      <c r="N46" s="4">
        <f t="shared" si="16"/>
        <v>0</v>
      </c>
      <c r="O46" s="4">
        <f>ROUNDUP((IFERROR(VLOOKUP(H46,FuelTypes!$A$2:$C$24,3,FALSE),0)*L46)/20,0)*20</f>
        <v>0</v>
      </c>
      <c r="P46" s="4">
        <f t="shared" si="11"/>
        <v>0</v>
      </c>
      <c r="Q46" s="4">
        <f t="shared" si="5"/>
        <v>0</v>
      </c>
      <c r="R46" s="4">
        <f t="shared" si="6"/>
        <v>13.333333333333334</v>
      </c>
      <c r="S46" s="4">
        <f t="shared" si="7"/>
        <v>1.5</v>
      </c>
      <c r="T46" s="4">
        <f t="shared" si="8"/>
        <v>4.6599679627202566E-2</v>
      </c>
      <c r="U46" s="4">
        <f t="shared" si="12"/>
        <v>0</v>
      </c>
      <c r="W46" s="3">
        <f>IFERROR(VLOOKUP(H46,FuelTypes!$A$2:$G$40,5,FALSE)*L46,0)</f>
        <v>0</v>
      </c>
      <c r="Y46" s="3">
        <f t="shared" si="9"/>
        <v>0</v>
      </c>
      <c r="Z46" s="3">
        <f t="shared" si="10"/>
        <v>0</v>
      </c>
    </row>
    <row r="47" spans="1:26" x14ac:dyDescent="0.25">
      <c r="A47" s="6" t="s">
        <v>16</v>
      </c>
      <c r="B47" s="6">
        <v>4.8</v>
      </c>
      <c r="C47" s="6">
        <v>0</v>
      </c>
      <c r="D47" s="6">
        <v>0.15</v>
      </c>
      <c r="E47" s="6">
        <v>350</v>
      </c>
      <c r="F47" s="6">
        <v>480</v>
      </c>
      <c r="G47" s="6">
        <v>150</v>
      </c>
      <c r="H47" s="6"/>
      <c r="I47" s="4">
        <f t="shared" si="13"/>
        <v>0</v>
      </c>
      <c r="J47" s="4">
        <f t="shared" si="14"/>
        <v>0</v>
      </c>
      <c r="K47" s="4">
        <f t="shared" si="15"/>
        <v>4.8</v>
      </c>
      <c r="L47" s="4">
        <f>IFERROR(VLOOKUP(H47,FuelTypes!$A$1:$B$32,2,FALSE)*I47,0)</f>
        <v>0</v>
      </c>
      <c r="M47" s="4">
        <f t="shared" si="17"/>
        <v>4.8</v>
      </c>
      <c r="N47" s="4">
        <f t="shared" si="16"/>
        <v>0</v>
      </c>
      <c r="O47" s="4">
        <f>ROUNDUP((IFERROR(VLOOKUP(H47,FuelTypes!$A$2:$C$24,3,FALSE),0)*L47)/20,0)*20</f>
        <v>0</v>
      </c>
      <c r="P47" s="4">
        <f t="shared" si="11"/>
        <v>0</v>
      </c>
      <c r="Q47" s="4">
        <f t="shared" si="5"/>
        <v>0</v>
      </c>
      <c r="R47" s="4">
        <f t="shared" si="6"/>
        <v>10</v>
      </c>
      <c r="S47" s="4">
        <f t="shared" si="7"/>
        <v>1.5</v>
      </c>
      <c r="T47" s="4">
        <f t="shared" si="8"/>
        <v>0.13979903888160769</v>
      </c>
      <c r="U47" s="4">
        <f t="shared" si="12"/>
        <v>0</v>
      </c>
      <c r="W47" s="3">
        <f>IFERROR(VLOOKUP(H47,FuelTypes!$A$2:$G$40,5,FALSE)*L47,0)</f>
        <v>0</v>
      </c>
      <c r="Y47" s="3">
        <f t="shared" si="9"/>
        <v>0</v>
      </c>
      <c r="Z47" s="3">
        <f t="shared" si="10"/>
        <v>0</v>
      </c>
    </row>
    <row r="48" spans="1:26" x14ac:dyDescent="0.25">
      <c r="A48" s="6" t="s">
        <v>54</v>
      </c>
      <c r="B48" s="6">
        <v>0</v>
      </c>
      <c r="C48" s="6">
        <v>0</v>
      </c>
      <c r="D48" s="6">
        <v>0.15</v>
      </c>
      <c r="E48" s="6">
        <v>350</v>
      </c>
      <c r="F48" s="6">
        <v>480</v>
      </c>
      <c r="G48" s="6">
        <v>300</v>
      </c>
      <c r="H48" s="6"/>
      <c r="I48" s="4">
        <f t="shared" si="13"/>
        <v>0</v>
      </c>
      <c r="J48" s="4">
        <f t="shared" si="14"/>
        <v>0</v>
      </c>
      <c r="K48" s="4">
        <f t="shared" si="15"/>
        <v>0</v>
      </c>
      <c r="L48" s="4">
        <f>IFERROR(VLOOKUP(H48,FuelTypes!$A$1:$B$32,2,FALSE)*I48,0)</f>
        <v>0</v>
      </c>
      <c r="M48" s="4">
        <f t="shared" si="17"/>
        <v>0</v>
      </c>
      <c r="N48" s="4">
        <f t="shared" si="16"/>
        <v>0</v>
      </c>
      <c r="O48" s="4">
        <f>ROUNDUP((IFERROR(VLOOKUP(H48,FuelTypes!$A$2:$C$24,3,FALSE),0)*L48)/20,0)*20</f>
        <v>0</v>
      </c>
      <c r="P48" s="4">
        <f t="shared" si="11"/>
        <v>0</v>
      </c>
      <c r="Q48" s="4">
        <f t="shared" si="5"/>
        <v>0</v>
      </c>
      <c r="R48" s="4">
        <f t="shared" si="6"/>
        <v>0</v>
      </c>
      <c r="S48" s="4">
        <f t="shared" si="7"/>
        <v>0</v>
      </c>
      <c r="T48" s="4">
        <f t="shared" si="8"/>
        <v>0.13979903888160769</v>
      </c>
      <c r="U48" s="4">
        <f t="shared" si="12"/>
        <v>0</v>
      </c>
      <c r="W48" s="3">
        <f>IFERROR(VLOOKUP(H48,FuelTypes!$A$2:$G$40,5,FALSE)*L48,0)</f>
        <v>0</v>
      </c>
      <c r="Y48" s="3">
        <f t="shared" si="9"/>
        <v>0</v>
      </c>
      <c r="Z48" s="3" t="e">
        <f t="shared" si="10"/>
        <v>#DIV/0!</v>
      </c>
    </row>
    <row r="49" spans="1:26" x14ac:dyDescent="0.25">
      <c r="A49" s="6" t="s">
        <v>55</v>
      </c>
      <c r="B49" s="6">
        <v>0</v>
      </c>
      <c r="C49" s="6">
        <v>0</v>
      </c>
      <c r="D49" s="6">
        <v>0.15</v>
      </c>
      <c r="E49" s="6">
        <v>0</v>
      </c>
      <c r="F49" s="6">
        <v>0</v>
      </c>
      <c r="G49" s="6">
        <v>0</v>
      </c>
      <c r="H49" s="6"/>
      <c r="I49" s="4">
        <f t="shared" si="13"/>
        <v>0</v>
      </c>
      <c r="J49" s="4">
        <f t="shared" si="14"/>
        <v>0</v>
      </c>
      <c r="K49" s="4">
        <f t="shared" si="15"/>
        <v>0</v>
      </c>
      <c r="L49" s="4">
        <f>IFERROR(VLOOKUP(H49,FuelTypes!$A$1:$B$32,2,FALSE)*I49,0)</f>
        <v>0</v>
      </c>
      <c r="M49" s="4">
        <f t="shared" si="17"/>
        <v>0</v>
      </c>
      <c r="N49" s="4">
        <f t="shared" si="16"/>
        <v>0</v>
      </c>
      <c r="O49" s="4">
        <f>ROUNDUP((IFERROR(VLOOKUP(H49,FuelTypes!$A$2:$C$24,3,FALSE),0)*L49)/20,0)*20</f>
        <v>0</v>
      </c>
      <c r="P49" s="4">
        <f t="shared" si="11"/>
        <v>0</v>
      </c>
      <c r="Q49" s="4">
        <f t="shared" si="5"/>
        <v>0</v>
      </c>
      <c r="R49" s="4">
        <f t="shared" si="6"/>
        <v>0</v>
      </c>
      <c r="S49" s="4">
        <f t="shared" si="7"/>
        <v>0</v>
      </c>
      <c r="T49" s="4" t="e">
        <f t="shared" si="8"/>
        <v>#DIV/0!</v>
      </c>
      <c r="U49" s="4" t="e">
        <f t="shared" si="12"/>
        <v>#DIV/0!</v>
      </c>
      <c r="W49" s="3">
        <f>IFERROR(VLOOKUP(H49,FuelTypes!$A$2:$G$40,5,FALSE)*L49,0)</f>
        <v>0</v>
      </c>
      <c r="Y49" s="3">
        <f t="shared" si="9"/>
        <v>0</v>
      </c>
      <c r="Z49" s="3" t="e">
        <f t="shared" si="10"/>
        <v>#DIV/0!</v>
      </c>
    </row>
    <row r="50" spans="1:26" x14ac:dyDescent="0.25">
      <c r="A50" s="6" t="s">
        <v>38</v>
      </c>
      <c r="B50" s="6">
        <v>0.6</v>
      </c>
      <c r="C50" s="6">
        <v>0</v>
      </c>
      <c r="D50" s="6">
        <v>0.15</v>
      </c>
      <c r="E50" s="6">
        <v>0</v>
      </c>
      <c r="F50" s="6">
        <v>0</v>
      </c>
      <c r="G50" s="6">
        <v>0</v>
      </c>
      <c r="H50" s="6"/>
      <c r="I50" s="4">
        <f t="shared" si="13"/>
        <v>0</v>
      </c>
      <c r="J50" s="4">
        <f t="shared" si="14"/>
        <v>0</v>
      </c>
      <c r="K50" s="4">
        <f t="shared" si="15"/>
        <v>0.6</v>
      </c>
      <c r="L50" s="4">
        <f>IFERROR(VLOOKUP(H50,FuelTypes!$A$1:$B$32,2,FALSE)*I50,0)</f>
        <v>0</v>
      </c>
      <c r="M50" s="4">
        <f t="shared" si="17"/>
        <v>0.6</v>
      </c>
      <c r="N50" s="4">
        <f t="shared" si="16"/>
        <v>0</v>
      </c>
      <c r="O50" s="4">
        <f>ROUNDUP((IFERROR(VLOOKUP(H50,FuelTypes!$A$2:$C$24,3,FALSE),0)*L50)/20,0)*20</f>
        <v>0</v>
      </c>
      <c r="P50" s="4">
        <f t="shared" si="11"/>
        <v>0</v>
      </c>
      <c r="Q50" s="4">
        <f t="shared" si="5"/>
        <v>0</v>
      </c>
      <c r="R50" s="4">
        <f t="shared" si="6"/>
        <v>0</v>
      </c>
      <c r="S50" s="4">
        <f t="shared" si="7"/>
        <v>0</v>
      </c>
      <c r="T50" s="4" t="e">
        <f t="shared" si="8"/>
        <v>#DIV/0!</v>
      </c>
      <c r="U50" s="4" t="e">
        <f t="shared" si="12"/>
        <v>#DIV/0!</v>
      </c>
      <c r="W50" s="3">
        <f>IFERROR(VLOOKUP(H50,FuelTypes!$A$2:$G$40,5,FALSE)*L50,0)</f>
        <v>0</v>
      </c>
      <c r="Y50" s="3">
        <f t="shared" si="9"/>
        <v>0</v>
      </c>
      <c r="Z50" s="3">
        <f t="shared" si="10"/>
        <v>0</v>
      </c>
    </row>
    <row r="51" spans="1:26" x14ac:dyDescent="0.25">
      <c r="A51" s="6" t="s">
        <v>56</v>
      </c>
      <c r="B51" s="6">
        <v>0.4</v>
      </c>
      <c r="C51" s="6">
        <v>0</v>
      </c>
      <c r="D51" s="6">
        <v>0.15</v>
      </c>
      <c r="E51" s="6">
        <v>0</v>
      </c>
      <c r="F51" s="6">
        <v>0</v>
      </c>
      <c r="G51" s="6">
        <v>0</v>
      </c>
      <c r="H51" s="6"/>
      <c r="I51" s="4">
        <f t="shared" si="13"/>
        <v>0</v>
      </c>
      <c r="J51" s="4">
        <f t="shared" si="14"/>
        <v>0</v>
      </c>
      <c r="K51" s="4">
        <f t="shared" si="15"/>
        <v>0.4</v>
      </c>
      <c r="L51" s="4">
        <f>IFERROR(VLOOKUP(H51,FuelTypes!$A$1:$B$32,2,FALSE)*I51,0)</f>
        <v>0</v>
      </c>
      <c r="M51" s="4">
        <f t="shared" si="17"/>
        <v>0.4</v>
      </c>
      <c r="N51" s="4">
        <f t="shared" si="16"/>
        <v>0</v>
      </c>
      <c r="O51" s="4">
        <f>ROUNDUP((IFERROR(VLOOKUP(H51,FuelTypes!$A$2:$C$24,3,FALSE),0)*L51)/20,0)*20</f>
        <v>0</v>
      </c>
      <c r="P51" s="4">
        <f t="shared" si="11"/>
        <v>0</v>
      </c>
      <c r="Q51" s="4">
        <f t="shared" si="5"/>
        <v>0</v>
      </c>
      <c r="R51" s="4">
        <f t="shared" si="6"/>
        <v>0</v>
      </c>
      <c r="S51" s="4">
        <f t="shared" si="7"/>
        <v>0</v>
      </c>
      <c r="T51" s="4" t="e">
        <f t="shared" si="8"/>
        <v>#DIV/0!</v>
      </c>
      <c r="U51" s="4" t="e">
        <f t="shared" si="12"/>
        <v>#DIV/0!</v>
      </c>
      <c r="W51" s="3">
        <f>IFERROR(VLOOKUP(H51,FuelTypes!$A$2:$G$40,5,FALSE)*L51,0)</f>
        <v>0</v>
      </c>
      <c r="Y51" s="3">
        <f t="shared" si="9"/>
        <v>0</v>
      </c>
      <c r="Z51" s="3">
        <f t="shared" si="10"/>
        <v>0</v>
      </c>
    </row>
    <row r="52" spans="1:26" x14ac:dyDescent="0.25">
      <c r="A52" s="6" t="s">
        <v>57</v>
      </c>
      <c r="B52" s="6">
        <v>0.1</v>
      </c>
      <c r="C52" s="6">
        <v>0</v>
      </c>
      <c r="D52" s="6">
        <v>0.15</v>
      </c>
      <c r="E52" s="6">
        <v>0</v>
      </c>
      <c r="F52" s="6">
        <v>0</v>
      </c>
      <c r="G52" s="6">
        <v>0</v>
      </c>
      <c r="H52" s="6"/>
      <c r="I52" s="4">
        <f t="shared" si="13"/>
        <v>0</v>
      </c>
      <c r="J52" s="4">
        <f t="shared" si="14"/>
        <v>0</v>
      </c>
      <c r="K52" s="4">
        <f t="shared" si="15"/>
        <v>0.1</v>
      </c>
      <c r="L52" s="4">
        <f>IFERROR(VLOOKUP(H52,FuelTypes!$A$1:$B$32,2,FALSE)*I52,0)</f>
        <v>0</v>
      </c>
      <c r="M52" s="4">
        <f t="shared" si="17"/>
        <v>0.1</v>
      </c>
      <c r="N52" s="4">
        <f t="shared" si="16"/>
        <v>0</v>
      </c>
      <c r="O52" s="4">
        <f>ROUNDUP((IFERROR(VLOOKUP(H52,FuelTypes!$A$2:$C$24,3,FALSE),0)*L52)/20,0)*20</f>
        <v>0</v>
      </c>
      <c r="P52" s="4">
        <f t="shared" si="11"/>
        <v>0</v>
      </c>
      <c r="Q52" s="4">
        <f t="shared" si="5"/>
        <v>0</v>
      </c>
      <c r="R52" s="4">
        <f t="shared" si="6"/>
        <v>0</v>
      </c>
      <c r="S52" s="4">
        <f t="shared" si="7"/>
        <v>0</v>
      </c>
      <c r="T52" s="4" t="e">
        <f t="shared" si="8"/>
        <v>#DIV/0!</v>
      </c>
      <c r="U52" s="4" t="e">
        <f t="shared" si="12"/>
        <v>#DIV/0!</v>
      </c>
      <c r="W52" s="3">
        <f>IFERROR(VLOOKUP(H52,FuelTypes!$A$2:$G$40,5,FALSE)*L52,0)</f>
        <v>0</v>
      </c>
      <c r="Y52" s="3">
        <f t="shared" si="9"/>
        <v>0</v>
      </c>
      <c r="Z52" s="3">
        <f t="shared" si="10"/>
        <v>0</v>
      </c>
    </row>
    <row r="53" spans="1:26" x14ac:dyDescent="0.25">
      <c r="A53" s="6" t="s">
        <v>58</v>
      </c>
      <c r="B53" s="6">
        <v>0.1</v>
      </c>
      <c r="C53" s="6">
        <v>0</v>
      </c>
      <c r="D53" s="6">
        <v>0.15</v>
      </c>
      <c r="E53" s="6">
        <v>0</v>
      </c>
      <c r="F53" s="6">
        <v>0</v>
      </c>
      <c r="G53" s="6">
        <v>0</v>
      </c>
      <c r="H53" s="6"/>
      <c r="I53" s="4">
        <f t="shared" si="13"/>
        <v>0</v>
      </c>
      <c r="J53" s="4">
        <f t="shared" si="14"/>
        <v>0</v>
      </c>
      <c r="K53" s="4">
        <f t="shared" si="15"/>
        <v>0.1</v>
      </c>
      <c r="L53" s="4">
        <f>IFERROR(VLOOKUP(H53,FuelTypes!$A$1:$B$32,2,FALSE)*I53,0)</f>
        <v>0</v>
      </c>
      <c r="M53" s="4">
        <f t="shared" si="17"/>
        <v>0.1</v>
      </c>
      <c r="N53" s="4">
        <f t="shared" si="16"/>
        <v>0</v>
      </c>
      <c r="O53" s="4">
        <f>ROUNDUP((IFERROR(VLOOKUP(H53,FuelTypes!$A$2:$C$24,3,FALSE),0)*L53)/20,0)*20</f>
        <v>0</v>
      </c>
      <c r="P53" s="4">
        <f t="shared" si="11"/>
        <v>0</v>
      </c>
      <c r="Q53" s="4">
        <f t="shared" si="5"/>
        <v>0</v>
      </c>
      <c r="R53" s="4">
        <f t="shared" si="6"/>
        <v>0</v>
      </c>
      <c r="S53" s="4">
        <f t="shared" si="7"/>
        <v>0</v>
      </c>
      <c r="T53" s="4" t="e">
        <f t="shared" si="8"/>
        <v>#DIV/0!</v>
      </c>
      <c r="U53" s="4" t="e">
        <f t="shared" si="12"/>
        <v>#DIV/0!</v>
      </c>
      <c r="W53" s="3">
        <f>IFERROR(VLOOKUP(H53,FuelTypes!$A$2:$G$40,5,FALSE)*L53,0)</f>
        <v>0</v>
      </c>
      <c r="Y53" s="3">
        <f t="shared" si="9"/>
        <v>0</v>
      </c>
      <c r="Z53" s="3">
        <f t="shared" si="10"/>
        <v>0</v>
      </c>
    </row>
    <row r="54" spans="1:26" x14ac:dyDescent="0.25">
      <c r="A54" s="6"/>
      <c r="B54" s="6"/>
      <c r="C54" s="6"/>
      <c r="D54" s="6"/>
      <c r="E54" s="6"/>
      <c r="F54" s="6"/>
      <c r="G54" s="6"/>
      <c r="H54" s="6"/>
      <c r="I54" s="4">
        <f t="shared" si="13"/>
        <v>0</v>
      </c>
      <c r="J54" s="4">
        <f t="shared" si="14"/>
        <v>0</v>
      </c>
      <c r="K54" s="4">
        <f t="shared" si="15"/>
        <v>0</v>
      </c>
      <c r="L54" s="4">
        <f>IFERROR(VLOOKUP(H54,FuelTypes!$A$1:$B$32,2,FALSE)*I54,0)</f>
        <v>0</v>
      </c>
      <c r="M54" s="4">
        <f t="shared" ref="M54:M117" si="18">K54+L54</f>
        <v>0</v>
      </c>
      <c r="N54" s="4">
        <f t="shared" si="16"/>
        <v>0</v>
      </c>
      <c r="O54" s="4">
        <f>ROUNDUP((IFERROR(VLOOKUP(H54,FuelTypes!$A$2:$C$24,3,FALSE),0)*L54)/20,0)*20</f>
        <v>0</v>
      </c>
      <c r="P54" s="4">
        <f t="shared" si="11"/>
        <v>0</v>
      </c>
      <c r="Q54" s="4">
        <f t="shared" ref="Q54:Q117" si="19">0.55*O54</f>
        <v>0</v>
      </c>
      <c r="R54" s="4">
        <f t="shared" si="6"/>
        <v>0</v>
      </c>
      <c r="S54" s="4">
        <f t="shared" si="7"/>
        <v>0</v>
      </c>
      <c r="T54" s="4" t="e">
        <f t="shared" si="8"/>
        <v>#DIV/0!</v>
      </c>
      <c r="U54" s="4" t="e">
        <f t="shared" si="12"/>
        <v>#DIV/0!</v>
      </c>
      <c r="W54" s="3">
        <f>IFERROR(VLOOKUP(H54,FuelTypes!$A$2:$G$40,5,FALSE)*L54,0)</f>
        <v>0</v>
      </c>
      <c r="Y54" s="3">
        <f t="shared" si="9"/>
        <v>0</v>
      </c>
      <c r="Z54" s="3" t="e">
        <f t="shared" si="10"/>
        <v>#DIV/0!</v>
      </c>
    </row>
    <row r="55" spans="1:26" x14ac:dyDescent="0.25">
      <c r="A55" s="6"/>
      <c r="B55" s="6"/>
      <c r="C55" s="6"/>
      <c r="D55" s="6"/>
      <c r="E55" s="6"/>
      <c r="F55" s="6"/>
      <c r="G55" s="6"/>
      <c r="H55" s="6"/>
      <c r="I55" s="4">
        <f t="shared" si="13"/>
        <v>0</v>
      </c>
      <c r="J55" s="4">
        <f t="shared" si="14"/>
        <v>0</v>
      </c>
      <c r="K55" s="4">
        <f t="shared" si="15"/>
        <v>0</v>
      </c>
      <c r="L55" s="4">
        <f>IFERROR(VLOOKUP(H55,FuelTypes!$A$1:$B$32,2,FALSE)*I55,0)</f>
        <v>0</v>
      </c>
      <c r="M55" s="4">
        <f t="shared" si="18"/>
        <v>0</v>
      </c>
      <c r="N55" s="4">
        <f t="shared" si="16"/>
        <v>0</v>
      </c>
      <c r="O55" s="4">
        <f>ROUNDUP((IFERROR(VLOOKUP(H55,FuelTypes!$A$2:$C$24,3,FALSE),0)*L55)/20,0)*20</f>
        <v>0</v>
      </c>
      <c r="P55" s="4">
        <f t="shared" si="11"/>
        <v>0</v>
      </c>
      <c r="Q55" s="4">
        <f t="shared" si="19"/>
        <v>0</v>
      </c>
      <c r="R55" s="4">
        <f t="shared" si="6"/>
        <v>0</v>
      </c>
      <c r="S55" s="4">
        <f t="shared" si="7"/>
        <v>0</v>
      </c>
      <c r="T55" s="4" t="e">
        <f t="shared" si="8"/>
        <v>#DIV/0!</v>
      </c>
      <c r="U55" s="4" t="e">
        <f t="shared" si="12"/>
        <v>#DIV/0!</v>
      </c>
      <c r="W55" s="3">
        <f>IFERROR(VLOOKUP(H55,FuelTypes!$A$2:$G$40,5,FALSE)*L55,0)</f>
        <v>0</v>
      </c>
      <c r="Y55" s="3">
        <f t="shared" si="9"/>
        <v>0</v>
      </c>
      <c r="Z55" s="3" t="e">
        <f t="shared" si="10"/>
        <v>#DIV/0!</v>
      </c>
    </row>
    <row r="56" spans="1:26" x14ac:dyDescent="0.25">
      <c r="A56" s="6"/>
      <c r="B56" s="6"/>
      <c r="C56" s="6"/>
      <c r="D56" s="6"/>
      <c r="E56" s="6"/>
      <c r="F56" s="6"/>
      <c r="G56" s="6"/>
      <c r="H56" s="6"/>
      <c r="I56" s="4">
        <f t="shared" si="13"/>
        <v>0</v>
      </c>
      <c r="J56" s="4">
        <f t="shared" si="14"/>
        <v>0</v>
      </c>
      <c r="K56" s="4">
        <f t="shared" si="15"/>
        <v>0</v>
      </c>
      <c r="L56" s="4">
        <f>IFERROR(VLOOKUP(H56,FuelTypes!$A$1:$B$32,2,FALSE)*I56,0)</f>
        <v>0</v>
      </c>
      <c r="M56" s="4">
        <f t="shared" si="18"/>
        <v>0</v>
      </c>
      <c r="N56" s="4">
        <f t="shared" si="16"/>
        <v>0</v>
      </c>
      <c r="O56" s="4">
        <f>ROUNDUP((IFERROR(VLOOKUP(H56,FuelTypes!$A$2:$C$24,3,FALSE),0)*L56)/20,0)*20</f>
        <v>0</v>
      </c>
      <c r="P56" s="4">
        <f t="shared" si="11"/>
        <v>0</v>
      </c>
      <c r="Q56" s="4">
        <f t="shared" si="19"/>
        <v>0</v>
      </c>
      <c r="R56" s="4">
        <f t="shared" si="6"/>
        <v>0</v>
      </c>
      <c r="S56" s="4">
        <f t="shared" si="7"/>
        <v>0</v>
      </c>
      <c r="T56" s="4" t="e">
        <f t="shared" si="8"/>
        <v>#DIV/0!</v>
      </c>
      <c r="U56" s="4" t="e">
        <f t="shared" si="12"/>
        <v>#DIV/0!</v>
      </c>
      <c r="W56" s="3">
        <f>IFERROR(VLOOKUP(H56,FuelTypes!$A$2:$G$40,5,FALSE)*L56,0)</f>
        <v>0</v>
      </c>
      <c r="Y56" s="3">
        <f t="shared" si="9"/>
        <v>0</v>
      </c>
      <c r="Z56" s="3" t="e">
        <f t="shared" si="10"/>
        <v>#DIV/0!</v>
      </c>
    </row>
    <row r="57" spans="1:26" x14ac:dyDescent="0.25">
      <c r="A57" s="6"/>
      <c r="B57" s="6"/>
      <c r="C57" s="6"/>
      <c r="D57" s="6"/>
      <c r="E57" s="6"/>
      <c r="F57" s="6"/>
      <c r="G57" s="6"/>
      <c r="H57" s="6"/>
      <c r="I57" s="4">
        <f t="shared" si="13"/>
        <v>0</v>
      </c>
      <c r="J57" s="4">
        <f t="shared" si="14"/>
        <v>0</v>
      </c>
      <c r="K57" s="4">
        <f t="shared" si="15"/>
        <v>0</v>
      </c>
      <c r="L57" s="4">
        <f>IFERROR(VLOOKUP(H57,FuelTypes!$A$1:$B$32,2,FALSE)*I57,0)</f>
        <v>0</v>
      </c>
      <c r="M57" s="4">
        <f t="shared" si="18"/>
        <v>0</v>
      </c>
      <c r="N57" s="4">
        <f t="shared" si="16"/>
        <v>0</v>
      </c>
      <c r="O57" s="4">
        <f>ROUNDUP((IFERROR(VLOOKUP(H57,FuelTypes!$A$2:$C$24,3,FALSE),0)*L57)/20,0)*20</f>
        <v>0</v>
      </c>
      <c r="P57" s="4">
        <f t="shared" si="11"/>
        <v>0</v>
      </c>
      <c r="Q57" s="4">
        <f t="shared" si="19"/>
        <v>0</v>
      </c>
      <c r="R57" s="4">
        <f t="shared" si="6"/>
        <v>0</v>
      </c>
      <c r="S57" s="4">
        <f t="shared" si="7"/>
        <v>0</v>
      </c>
      <c r="T57" s="4" t="e">
        <f t="shared" si="8"/>
        <v>#DIV/0!</v>
      </c>
      <c r="U57" s="4" t="e">
        <f t="shared" si="12"/>
        <v>#DIV/0!</v>
      </c>
      <c r="W57" s="3">
        <f>IFERROR(VLOOKUP(H57,FuelTypes!$A$2:$G$40,5,FALSE)*L57,0)</f>
        <v>0</v>
      </c>
      <c r="Y57" s="3">
        <f t="shared" si="9"/>
        <v>0</v>
      </c>
      <c r="Z57" s="3" t="e">
        <f t="shared" si="10"/>
        <v>#DIV/0!</v>
      </c>
    </row>
    <row r="58" spans="1:26" x14ac:dyDescent="0.25">
      <c r="A58" s="6"/>
      <c r="B58" s="6"/>
      <c r="C58" s="6"/>
      <c r="D58" s="6"/>
      <c r="E58" s="6"/>
      <c r="F58" s="6"/>
      <c r="G58" s="6"/>
      <c r="H58" s="6"/>
      <c r="I58" s="4">
        <f t="shared" si="13"/>
        <v>0</v>
      </c>
      <c r="J58" s="4">
        <f t="shared" si="14"/>
        <v>0</v>
      </c>
      <c r="K58" s="4">
        <f t="shared" si="15"/>
        <v>0</v>
      </c>
      <c r="L58" s="4">
        <f>IFERROR(VLOOKUP(H58,FuelTypes!$A$1:$B$32,2,FALSE)*I58,0)</f>
        <v>0</v>
      </c>
      <c r="M58" s="4">
        <f t="shared" si="18"/>
        <v>0</v>
      </c>
      <c r="N58" s="4">
        <f t="shared" si="16"/>
        <v>0</v>
      </c>
      <c r="O58" s="4">
        <f>ROUNDUP((IFERROR(VLOOKUP(H58,FuelTypes!$A$2:$C$24,3,FALSE),0)*L58)/20,0)*20</f>
        <v>0</v>
      </c>
      <c r="P58" s="4">
        <f t="shared" si="11"/>
        <v>0</v>
      </c>
      <c r="Q58" s="4">
        <f t="shared" si="19"/>
        <v>0</v>
      </c>
      <c r="R58" s="4">
        <f t="shared" si="6"/>
        <v>0</v>
      </c>
      <c r="S58" s="4">
        <f t="shared" si="7"/>
        <v>0</v>
      </c>
      <c r="T58" s="4" t="e">
        <f t="shared" si="8"/>
        <v>#DIV/0!</v>
      </c>
      <c r="U58" s="4" t="e">
        <f t="shared" si="12"/>
        <v>#DIV/0!</v>
      </c>
      <c r="W58" s="3">
        <f>IFERROR(VLOOKUP(H58,FuelTypes!$A$2:$G$40,5,FALSE)*L58,0)</f>
        <v>0</v>
      </c>
      <c r="Y58" s="3">
        <f t="shared" si="9"/>
        <v>0</v>
      </c>
      <c r="Z58" s="3" t="e">
        <f t="shared" si="10"/>
        <v>#DIV/0!</v>
      </c>
    </row>
    <row r="59" spans="1:26" x14ac:dyDescent="0.25">
      <c r="A59" s="6" t="s">
        <v>63</v>
      </c>
      <c r="B59" s="6">
        <v>1.25</v>
      </c>
      <c r="C59" s="6">
        <v>0</v>
      </c>
      <c r="D59" s="6">
        <v>0.15</v>
      </c>
      <c r="E59" s="6">
        <v>0</v>
      </c>
      <c r="F59" s="6">
        <v>0</v>
      </c>
      <c r="G59" s="6">
        <v>0</v>
      </c>
      <c r="H59" s="6"/>
      <c r="I59" s="4">
        <f t="shared" si="13"/>
        <v>0</v>
      </c>
      <c r="J59" s="4">
        <f t="shared" si="14"/>
        <v>0</v>
      </c>
      <c r="K59" s="4">
        <f t="shared" si="15"/>
        <v>1.25</v>
      </c>
      <c r="L59" s="4">
        <f>IFERROR(VLOOKUP(H59,FuelTypes!$A$1:$B$32,2,FALSE)*I59,0)</f>
        <v>0</v>
      </c>
      <c r="M59" s="4">
        <f t="shared" si="18"/>
        <v>1.25</v>
      </c>
      <c r="N59" s="4">
        <f t="shared" si="16"/>
        <v>0</v>
      </c>
      <c r="O59" s="4">
        <f>ROUNDUP((IFERROR(VLOOKUP(H59,FuelTypes!$A$2:$C$24,3,FALSE),0)*L59)/20,0)*20</f>
        <v>0</v>
      </c>
      <c r="P59" s="4">
        <f t="shared" si="11"/>
        <v>0</v>
      </c>
      <c r="Q59" s="4">
        <f t="shared" si="19"/>
        <v>0</v>
      </c>
      <c r="R59" s="4">
        <f t="shared" si="6"/>
        <v>0</v>
      </c>
      <c r="S59" s="4">
        <f t="shared" si="7"/>
        <v>0</v>
      </c>
      <c r="T59" s="4" t="e">
        <f t="shared" si="8"/>
        <v>#DIV/0!</v>
      </c>
      <c r="U59" s="4" t="e">
        <f t="shared" si="12"/>
        <v>#DIV/0!</v>
      </c>
      <c r="W59" s="3">
        <f>IFERROR(VLOOKUP(H59,FuelTypes!$A$2:$G$40,5,FALSE)*L59,0)</f>
        <v>0</v>
      </c>
      <c r="Y59" s="3">
        <f t="shared" si="9"/>
        <v>0</v>
      </c>
      <c r="Z59" s="3">
        <f t="shared" si="10"/>
        <v>0</v>
      </c>
    </row>
    <row r="60" spans="1:26" x14ac:dyDescent="0.25">
      <c r="A60" s="6" t="s">
        <v>64</v>
      </c>
      <c r="B60" s="6">
        <v>0.15</v>
      </c>
      <c r="C60" s="6">
        <v>0</v>
      </c>
      <c r="D60" s="6">
        <v>0.15</v>
      </c>
      <c r="E60" s="6">
        <v>0</v>
      </c>
      <c r="F60" s="6">
        <v>0</v>
      </c>
      <c r="G60" s="6">
        <v>0</v>
      </c>
      <c r="H60" s="6"/>
      <c r="I60" s="4">
        <f t="shared" si="13"/>
        <v>0</v>
      </c>
      <c r="J60" s="4">
        <f t="shared" si="14"/>
        <v>0</v>
      </c>
      <c r="K60" s="4">
        <f t="shared" si="15"/>
        <v>0.15</v>
      </c>
      <c r="L60" s="4">
        <f>IFERROR(VLOOKUP(H60,FuelTypes!$A$1:$B$32,2,FALSE)*I60,0)</f>
        <v>0</v>
      </c>
      <c r="M60" s="4">
        <f t="shared" si="18"/>
        <v>0.15</v>
      </c>
      <c r="N60" s="4">
        <f t="shared" si="16"/>
        <v>0</v>
      </c>
      <c r="O60" s="4">
        <f>ROUNDUP((IFERROR(VLOOKUP(H60,FuelTypes!$A$2:$C$24,3,FALSE),0)*L60)/20,0)*20</f>
        <v>0</v>
      </c>
      <c r="P60" s="4">
        <f t="shared" si="11"/>
        <v>0</v>
      </c>
      <c r="Q60" s="4">
        <f t="shared" si="19"/>
        <v>0</v>
      </c>
      <c r="R60" s="4">
        <f t="shared" si="6"/>
        <v>0</v>
      </c>
      <c r="S60" s="4">
        <f t="shared" si="7"/>
        <v>0</v>
      </c>
      <c r="T60" s="4" t="e">
        <f t="shared" si="8"/>
        <v>#DIV/0!</v>
      </c>
      <c r="U60" s="4" t="e">
        <f t="shared" si="12"/>
        <v>#DIV/0!</v>
      </c>
      <c r="W60" s="3">
        <f>IFERROR(VLOOKUP(H60,FuelTypes!$A$2:$G$40,5,FALSE)*L60,0)</f>
        <v>0</v>
      </c>
      <c r="Y60" s="3">
        <f t="shared" si="9"/>
        <v>0</v>
      </c>
      <c r="Z60" s="3">
        <f t="shared" si="10"/>
        <v>0</v>
      </c>
    </row>
    <row r="61" spans="1:26" x14ac:dyDescent="0.25">
      <c r="A61" s="6" t="s">
        <v>65</v>
      </c>
      <c r="B61" s="6">
        <v>0.05</v>
      </c>
      <c r="C61" s="6">
        <v>0</v>
      </c>
      <c r="D61" s="6">
        <v>0.15</v>
      </c>
      <c r="E61" s="6">
        <v>0</v>
      </c>
      <c r="F61" s="6">
        <v>0</v>
      </c>
      <c r="G61" s="6">
        <v>0</v>
      </c>
      <c r="H61" s="6"/>
      <c r="I61" s="4">
        <f t="shared" si="13"/>
        <v>0</v>
      </c>
      <c r="J61" s="4">
        <f t="shared" si="14"/>
        <v>0</v>
      </c>
      <c r="K61" s="4">
        <f t="shared" si="15"/>
        <v>0.05</v>
      </c>
      <c r="L61" s="4">
        <f>IFERROR(VLOOKUP(H61,FuelTypes!$A$1:$B$32,2,FALSE)*I61,0)</f>
        <v>0</v>
      </c>
      <c r="M61" s="4">
        <f t="shared" si="18"/>
        <v>0.05</v>
      </c>
      <c r="N61" s="4">
        <f t="shared" si="16"/>
        <v>0</v>
      </c>
      <c r="O61" s="4">
        <f>ROUNDUP((IFERROR(VLOOKUP(H61,FuelTypes!$A$2:$C$24,3,FALSE),0)*L61)/20,0)*20</f>
        <v>0</v>
      </c>
      <c r="P61" s="4">
        <f t="shared" si="11"/>
        <v>0</v>
      </c>
      <c r="Q61" s="4">
        <f t="shared" si="19"/>
        <v>0</v>
      </c>
      <c r="R61" s="4">
        <f t="shared" si="6"/>
        <v>0</v>
      </c>
      <c r="S61" s="4">
        <f t="shared" si="7"/>
        <v>0</v>
      </c>
      <c r="T61" s="4" t="e">
        <f t="shared" si="8"/>
        <v>#DIV/0!</v>
      </c>
      <c r="U61" s="4" t="e">
        <f t="shared" si="12"/>
        <v>#DIV/0!</v>
      </c>
      <c r="W61" s="3">
        <f>IFERROR(VLOOKUP(H61,FuelTypes!$A$2:$G$40,5,FALSE)*L61,0)</f>
        <v>0</v>
      </c>
      <c r="Y61" s="3">
        <f t="shared" si="9"/>
        <v>0</v>
      </c>
      <c r="Z61" s="3">
        <f t="shared" si="10"/>
        <v>0</v>
      </c>
    </row>
    <row r="62" spans="1:26" x14ac:dyDescent="0.25">
      <c r="A62" s="6" t="s">
        <v>66</v>
      </c>
      <c r="B62" s="6">
        <v>6</v>
      </c>
      <c r="C62" s="6">
        <v>0</v>
      </c>
      <c r="D62" s="6">
        <v>0.15</v>
      </c>
      <c r="E62" s="6">
        <v>0</v>
      </c>
      <c r="F62" s="6">
        <v>0</v>
      </c>
      <c r="G62" s="6">
        <v>0</v>
      </c>
      <c r="H62" s="6"/>
      <c r="I62" s="4">
        <f t="shared" si="13"/>
        <v>0</v>
      </c>
      <c r="J62" s="4">
        <f t="shared" si="14"/>
        <v>0</v>
      </c>
      <c r="K62" s="4">
        <f t="shared" si="15"/>
        <v>6</v>
      </c>
      <c r="L62" s="4">
        <f>IFERROR(VLOOKUP(H62,FuelTypes!$A$1:$B$32,2,FALSE)*I62,0)</f>
        <v>0</v>
      </c>
      <c r="M62" s="4">
        <f t="shared" si="18"/>
        <v>6</v>
      </c>
      <c r="N62" s="4">
        <f t="shared" si="16"/>
        <v>0</v>
      </c>
      <c r="O62" s="4">
        <f>ROUNDUP((IFERROR(VLOOKUP(H62,FuelTypes!$A$2:$C$24,3,FALSE),0)*L62)/20,0)*20</f>
        <v>0</v>
      </c>
      <c r="P62" s="4">
        <f t="shared" si="11"/>
        <v>0</v>
      </c>
      <c r="Q62" s="4">
        <f t="shared" si="19"/>
        <v>0</v>
      </c>
      <c r="R62" s="4">
        <f t="shared" si="6"/>
        <v>0</v>
      </c>
      <c r="S62" s="4">
        <f t="shared" si="7"/>
        <v>0</v>
      </c>
      <c r="T62" s="4" t="e">
        <f t="shared" si="8"/>
        <v>#DIV/0!</v>
      </c>
      <c r="U62" s="4" t="e">
        <f t="shared" si="12"/>
        <v>#DIV/0!</v>
      </c>
      <c r="W62" s="3">
        <f>IFERROR(VLOOKUP(H62,FuelTypes!$A$2:$G$40,5,FALSE)*L62,0)</f>
        <v>0</v>
      </c>
      <c r="Y62" s="3">
        <f t="shared" si="9"/>
        <v>0</v>
      </c>
      <c r="Z62" s="3">
        <f t="shared" si="10"/>
        <v>0</v>
      </c>
    </row>
    <row r="63" spans="1:26" x14ac:dyDescent="0.25">
      <c r="A63" s="6" t="s">
        <v>67</v>
      </c>
      <c r="B63" s="6">
        <v>6</v>
      </c>
      <c r="C63" s="6">
        <v>7</v>
      </c>
      <c r="D63" s="6">
        <v>0</v>
      </c>
      <c r="E63" s="6">
        <v>313</v>
      </c>
      <c r="F63" s="6">
        <v>250</v>
      </c>
      <c r="G63" s="6">
        <v>70</v>
      </c>
      <c r="H63" s="6" t="s">
        <v>165</v>
      </c>
      <c r="I63" s="4">
        <f t="shared" si="13"/>
        <v>7</v>
      </c>
      <c r="J63" s="4">
        <f t="shared" si="14"/>
        <v>0</v>
      </c>
      <c r="K63" s="4">
        <f t="shared" si="15"/>
        <v>6</v>
      </c>
      <c r="L63" s="4">
        <f>IFERROR(VLOOKUP(H63,FuelTypes!$A$1:$B$32,2,FALSE)*I63,0)</f>
        <v>5.6000000000000005</v>
      </c>
      <c r="M63" s="4">
        <f t="shared" si="18"/>
        <v>11.600000000000001</v>
      </c>
      <c r="N63" s="4">
        <f t="shared" si="16"/>
        <v>0.48275862068965514</v>
      </c>
      <c r="O63" s="4">
        <f>ROUNDUP((IFERROR(VLOOKUP(H63,FuelTypes!$A$2:$C$24,3,FALSE),0)*L63)/20,0)*20</f>
        <v>1400</v>
      </c>
      <c r="P63" s="4">
        <f t="shared" si="11"/>
        <v>630</v>
      </c>
      <c r="Q63" s="4">
        <f t="shared" si="19"/>
        <v>770.00000000000011</v>
      </c>
      <c r="R63" s="4">
        <f t="shared" si="6"/>
        <v>2.1551724137931032</v>
      </c>
      <c r="S63" s="4">
        <f t="shared" si="7"/>
        <v>1.6800000000000002</v>
      </c>
      <c r="T63" s="4">
        <f t="shared" si="8"/>
        <v>8.141916867772013E-2</v>
      </c>
      <c r="U63" s="4">
        <f t="shared" si="12"/>
        <v>68.779872000000012</v>
      </c>
      <c r="V63" s="2">
        <v>10</v>
      </c>
      <c r="W63" s="3">
        <f>IFERROR(VLOOKUP(H63,FuelTypes!$A$2:$G$40,5,FALSE)*L63,0)</f>
        <v>1680.0000000000002</v>
      </c>
      <c r="Y63" s="3">
        <f t="shared" si="9"/>
        <v>1680.0000000000002</v>
      </c>
      <c r="Z63" s="3">
        <f t="shared" si="10"/>
        <v>0</v>
      </c>
    </row>
    <row r="64" spans="1:26" x14ac:dyDescent="0.25">
      <c r="A64" s="6" t="s">
        <v>68</v>
      </c>
      <c r="B64" s="6">
        <v>5</v>
      </c>
      <c r="C64" s="6">
        <v>37</v>
      </c>
      <c r="D64" s="6">
        <v>0.15</v>
      </c>
      <c r="E64" s="6">
        <v>345</v>
      </c>
      <c r="F64" s="6">
        <v>750</v>
      </c>
      <c r="G64" s="6">
        <v>150</v>
      </c>
      <c r="H64" s="6" t="s">
        <v>164</v>
      </c>
      <c r="I64" s="4">
        <f t="shared" si="13"/>
        <v>31.45</v>
      </c>
      <c r="J64" s="4">
        <f t="shared" si="14"/>
        <v>5.55</v>
      </c>
      <c r="K64" s="4">
        <f t="shared" si="15"/>
        <v>10.55</v>
      </c>
      <c r="L64" s="4">
        <f>IFERROR(VLOOKUP(H64,FuelTypes!$A$1:$B$32,2,FALSE)*I64,0)</f>
        <v>31.45</v>
      </c>
      <c r="M64" s="4">
        <f t="shared" si="18"/>
        <v>42</v>
      </c>
      <c r="N64" s="4">
        <f t="shared" si="16"/>
        <v>0.74880952380952381</v>
      </c>
      <c r="O64" s="4">
        <f>ROUNDUP((IFERROR(VLOOKUP(H64,FuelTypes!$A$2:$C$24,3,FALSE),0)*L64)/20,0)*20</f>
        <v>6300</v>
      </c>
      <c r="P64" s="4">
        <f t="shared" si="11"/>
        <v>2835</v>
      </c>
      <c r="Q64" s="4">
        <f t="shared" si="19"/>
        <v>3465.0000000000005</v>
      </c>
      <c r="R64" s="4">
        <f t="shared" si="6"/>
        <v>1.7857142857142858</v>
      </c>
      <c r="S64" s="4">
        <f t="shared" si="7"/>
        <v>2.1100000000000003</v>
      </c>
      <c r="T64" s="4">
        <f t="shared" si="8"/>
        <v>0.22160173735762087</v>
      </c>
      <c r="U64" s="4">
        <f t="shared" si="12"/>
        <v>141.92126999999999</v>
      </c>
      <c r="V64" s="2">
        <v>37</v>
      </c>
      <c r="W64" s="3">
        <f>IFERROR(VLOOKUP(H64,FuelTypes!$A$2:$G$40,5,FALSE)*L64,0)</f>
        <v>2887.1099999999997</v>
      </c>
      <c r="Y64" s="3">
        <f t="shared" si="9"/>
        <v>2887.1099999999997</v>
      </c>
      <c r="Z64" s="3">
        <f t="shared" si="10"/>
        <v>0</v>
      </c>
    </row>
    <row r="65" spans="1:26" x14ac:dyDescent="0.25">
      <c r="A65" s="6" t="s">
        <v>69</v>
      </c>
      <c r="B65" s="6">
        <v>4</v>
      </c>
      <c r="C65" s="6">
        <v>102</v>
      </c>
      <c r="D65" s="6">
        <v>0.15</v>
      </c>
      <c r="E65" s="6">
        <v>345</v>
      </c>
      <c r="F65" s="6">
        <v>2050</v>
      </c>
      <c r="G65" s="6">
        <v>150</v>
      </c>
      <c r="H65" s="6" t="s">
        <v>164</v>
      </c>
      <c r="I65" s="4">
        <f t="shared" si="13"/>
        <v>86.7</v>
      </c>
      <c r="J65" s="4">
        <f t="shared" si="14"/>
        <v>15.299999999999999</v>
      </c>
      <c r="K65" s="4">
        <f t="shared" si="15"/>
        <v>19.299999999999997</v>
      </c>
      <c r="L65" s="4">
        <f>IFERROR(VLOOKUP(H65,FuelTypes!$A$1:$B$32,2,FALSE)*I65,0)</f>
        <v>86.7</v>
      </c>
      <c r="M65" s="4">
        <f t="shared" si="18"/>
        <v>106</v>
      </c>
      <c r="N65" s="4">
        <f t="shared" si="16"/>
        <v>0.81792452830188678</v>
      </c>
      <c r="O65" s="4">
        <f>ROUNDUP((IFERROR(VLOOKUP(H65,FuelTypes!$A$2:$C$24,3,FALSE),0)*L65)/20,0)*20</f>
        <v>17340</v>
      </c>
      <c r="P65" s="4">
        <f t="shared" si="11"/>
        <v>7803</v>
      </c>
      <c r="Q65" s="4">
        <f t="shared" si="19"/>
        <v>9537</v>
      </c>
      <c r="R65" s="4">
        <f t="shared" si="6"/>
        <v>1.9339622641509433</v>
      </c>
      <c r="S65" s="4">
        <f t="shared" si="7"/>
        <v>1.4121951219512192</v>
      </c>
      <c r="T65" s="4">
        <f t="shared" si="8"/>
        <v>0.60571141544416374</v>
      </c>
      <c r="U65" s="4">
        <f t="shared" si="12"/>
        <v>143.13747073170734</v>
      </c>
      <c r="V65" s="2">
        <v>102</v>
      </c>
      <c r="W65" s="3">
        <f>IFERROR(VLOOKUP(H65,FuelTypes!$A$2:$G$40,5,FALSE)*L65,0)</f>
        <v>7959.06</v>
      </c>
      <c r="Y65" s="3">
        <f t="shared" si="9"/>
        <v>7959.06</v>
      </c>
      <c r="Z65" s="3">
        <f t="shared" si="10"/>
        <v>0</v>
      </c>
    </row>
    <row r="66" spans="1:26" x14ac:dyDescent="0.25">
      <c r="A66" s="6" t="s">
        <v>191</v>
      </c>
      <c r="B66" s="6">
        <f>6.5*2+1.5</f>
        <v>14.5</v>
      </c>
      <c r="C66" s="6">
        <v>0</v>
      </c>
      <c r="D66" s="6">
        <v>0</v>
      </c>
      <c r="E66" s="6">
        <v>325</v>
      </c>
      <c r="F66" s="6">
        <v>3600</v>
      </c>
      <c r="G66" s="6">
        <v>450</v>
      </c>
      <c r="H66" s="6"/>
      <c r="I66" s="4">
        <f t="shared" ref="I66:I97" si="20">C66 - (D66*C66)</f>
        <v>0</v>
      </c>
      <c r="J66" s="4">
        <f t="shared" ref="J66:J97" si="21">D66*C66</f>
        <v>0</v>
      </c>
      <c r="K66" s="4">
        <f t="shared" ref="K66:K97" si="22">J66+B66</f>
        <v>14.5</v>
      </c>
      <c r="L66" s="4">
        <f>IFERROR(VLOOKUP(H66,FuelTypes!$A$1:$B$32,2,FALSE)*I66,0)</f>
        <v>0</v>
      </c>
      <c r="M66" s="4">
        <f t="shared" si="18"/>
        <v>14.5</v>
      </c>
      <c r="N66" s="4">
        <f t="shared" ref="N66:N97" si="23">IF(L66&gt;0, L66/M66,0)</f>
        <v>0</v>
      </c>
      <c r="O66" s="4">
        <f>ROUNDUP((IFERROR(VLOOKUP(H66,FuelTypes!$A$2:$C$24,3,FALSE),0)*L66)/20,0)*20</f>
        <v>0</v>
      </c>
      <c r="P66" s="4">
        <f t="shared" si="11"/>
        <v>0</v>
      </c>
      <c r="Q66" s="4">
        <f t="shared" si="19"/>
        <v>0</v>
      </c>
      <c r="R66" s="4">
        <f t="shared" si="6"/>
        <v>24.827586206896552</v>
      </c>
      <c r="S66" s="4">
        <f t="shared" si="7"/>
        <v>1.8125</v>
      </c>
      <c r="T66" s="4">
        <f t="shared" si="8"/>
        <v>1.1291460832745237</v>
      </c>
      <c r="U66" s="4">
        <f t="shared" si="12"/>
        <v>0</v>
      </c>
      <c r="V66" s="2">
        <v>753</v>
      </c>
      <c r="W66" s="3">
        <f>IFERROR(VLOOKUP(H66,FuelTypes!$A$2:$G$40,5,FALSE)*L66,0)</f>
        <v>0</v>
      </c>
      <c r="X66" s="2">
        <v>20000</v>
      </c>
      <c r="Y66" s="3">
        <f t="shared" si="9"/>
        <v>20000</v>
      </c>
      <c r="Z66" s="3">
        <f t="shared" si="10"/>
        <v>1379.3103448275863</v>
      </c>
    </row>
    <row r="67" spans="1:26" x14ac:dyDescent="0.25">
      <c r="A67" s="6" t="s">
        <v>158</v>
      </c>
      <c r="B67" s="6">
        <f>7*3+2</f>
        <v>23</v>
      </c>
      <c r="C67" s="6">
        <v>0</v>
      </c>
      <c r="D67" s="6">
        <v>0</v>
      </c>
      <c r="E67" s="6">
        <v>320</v>
      </c>
      <c r="F67" s="6">
        <v>5700</v>
      </c>
      <c r="G67" s="6">
        <v>450</v>
      </c>
      <c r="H67" s="6"/>
      <c r="I67" s="4">
        <f t="shared" si="20"/>
        <v>0</v>
      </c>
      <c r="J67" s="4">
        <f t="shared" si="21"/>
        <v>0</v>
      </c>
      <c r="K67" s="4">
        <f t="shared" si="22"/>
        <v>23</v>
      </c>
      <c r="L67" s="4">
        <f>IFERROR(VLOOKUP(H67,FuelTypes!$A$1:$B$32,2,FALSE)*I67,0)</f>
        <v>0</v>
      </c>
      <c r="M67" s="4">
        <f t="shared" si="18"/>
        <v>23</v>
      </c>
      <c r="N67" s="4">
        <f t="shared" si="23"/>
        <v>0</v>
      </c>
      <c r="O67" s="4">
        <f>ROUNDUP((IFERROR(VLOOKUP(H67,FuelTypes!$A$2:$C$24,3,FALSE),0)*L67)/20,0)*20</f>
        <v>0</v>
      </c>
      <c r="P67" s="4">
        <f t="shared" si="11"/>
        <v>0</v>
      </c>
      <c r="Q67" s="4">
        <f t="shared" si="19"/>
        <v>0</v>
      </c>
      <c r="R67" s="4">
        <f t="shared" ref="R67:R130" si="24">IF(K67&gt;0, (F67*0.1)/M67,0)</f>
        <v>24.782608695652176</v>
      </c>
      <c r="S67" s="4">
        <f t="shared" ref="S67:S130" si="25">IFERROR(G67/F67*K67,0)</f>
        <v>1.8157894736842104</v>
      </c>
      <c r="T67" s="4">
        <f t="shared" ref="T67:T130" si="26">F67 / (9.81 * E67)</f>
        <v>1.8157492354740059</v>
      </c>
      <c r="U67" s="4">
        <f t="shared" si="12"/>
        <v>0</v>
      </c>
      <c r="V67" s="2">
        <v>170</v>
      </c>
      <c r="W67" s="3">
        <f>IFERROR(VLOOKUP(H67,FuelTypes!$A$2:$G$40,5,FALSE)*L67,0)</f>
        <v>0</v>
      </c>
      <c r="X67" s="2">
        <v>30000</v>
      </c>
      <c r="Y67" s="3">
        <f t="shared" ref="Y67:Y130" si="27">X67+W67</f>
        <v>30000</v>
      </c>
      <c r="Z67" s="3">
        <f t="shared" ref="Z67:Z130" si="28">X67/K67</f>
        <v>1304.3478260869565</v>
      </c>
    </row>
    <row r="68" spans="1:26" x14ac:dyDescent="0.25">
      <c r="A68" s="6" t="s">
        <v>159</v>
      </c>
      <c r="B68" s="6">
        <f>7.5*4+2.5</f>
        <v>32.5</v>
      </c>
      <c r="C68" s="6">
        <v>0</v>
      </c>
      <c r="D68" s="6">
        <v>0</v>
      </c>
      <c r="E68" s="6">
        <v>315</v>
      </c>
      <c r="F68" s="6">
        <v>8000</v>
      </c>
      <c r="G68" s="6">
        <v>450</v>
      </c>
      <c r="H68" s="6"/>
      <c r="I68" s="4">
        <f t="shared" si="20"/>
        <v>0</v>
      </c>
      <c r="J68" s="4">
        <f t="shared" si="21"/>
        <v>0</v>
      </c>
      <c r="K68" s="4">
        <f t="shared" si="22"/>
        <v>32.5</v>
      </c>
      <c r="L68" s="4">
        <f>IFERROR(VLOOKUP(H68,FuelTypes!$A$1:$B$32,2,FALSE)*I68,0)</f>
        <v>0</v>
      </c>
      <c r="M68" s="4">
        <f t="shared" si="18"/>
        <v>32.5</v>
      </c>
      <c r="N68" s="4">
        <f t="shared" si="23"/>
        <v>0</v>
      </c>
      <c r="O68" s="4">
        <f>ROUNDUP((IFERROR(VLOOKUP(H68,FuelTypes!$A$2:$C$24,3,FALSE),0)*L68)/20,0)*20</f>
        <v>0</v>
      </c>
      <c r="P68" s="4">
        <f t="shared" ref="P68:P131" si="29">0.45*O68</f>
        <v>0</v>
      </c>
      <c r="Q68" s="4">
        <f t="shared" si="19"/>
        <v>0</v>
      </c>
      <c r="R68" s="4">
        <f t="shared" si="24"/>
        <v>24.615384615384617</v>
      </c>
      <c r="S68" s="4">
        <f t="shared" si="25"/>
        <v>1.828125</v>
      </c>
      <c r="T68" s="4">
        <f t="shared" si="26"/>
        <v>2.5888710904001422</v>
      </c>
      <c r="U68" s="4">
        <f t="shared" ref="U68:U131" si="30">L68/T68</f>
        <v>0</v>
      </c>
      <c r="W68" s="3">
        <f>IFERROR(VLOOKUP(H68,FuelTypes!$A$2:$G$40,5,FALSE)*L68,0)</f>
        <v>0</v>
      </c>
      <c r="X68" s="2">
        <v>40000</v>
      </c>
      <c r="Y68" s="3">
        <f t="shared" si="27"/>
        <v>40000</v>
      </c>
      <c r="Z68" s="3">
        <f t="shared" si="28"/>
        <v>1230.7692307692307</v>
      </c>
    </row>
    <row r="69" spans="1:26" x14ac:dyDescent="0.25">
      <c r="A69" s="6" t="s">
        <v>160</v>
      </c>
      <c r="B69" s="6">
        <f>(8*5)+3</f>
        <v>43</v>
      </c>
      <c r="C69" s="6">
        <v>0</v>
      </c>
      <c r="D69" s="6">
        <v>0</v>
      </c>
      <c r="E69" s="6">
        <v>310</v>
      </c>
      <c r="F69" s="6">
        <v>12000</v>
      </c>
      <c r="G69" s="6">
        <v>450</v>
      </c>
      <c r="H69" s="6"/>
      <c r="I69" s="4">
        <f t="shared" si="20"/>
        <v>0</v>
      </c>
      <c r="J69" s="4">
        <f t="shared" si="21"/>
        <v>0</v>
      </c>
      <c r="K69" s="4">
        <f t="shared" si="22"/>
        <v>43</v>
      </c>
      <c r="L69" s="4">
        <f>IFERROR(VLOOKUP(H69,FuelTypes!$A$1:$B$32,2,FALSE)*I69,0)</f>
        <v>0</v>
      </c>
      <c r="M69" s="4">
        <f t="shared" si="18"/>
        <v>43</v>
      </c>
      <c r="N69" s="4">
        <f t="shared" si="23"/>
        <v>0</v>
      </c>
      <c r="O69" s="4">
        <f>ROUNDUP((IFERROR(VLOOKUP(H69,FuelTypes!$A$2:$C$24,3,FALSE),0)*L69)/20,0)*20</f>
        <v>0</v>
      </c>
      <c r="P69" s="4">
        <f t="shared" si="29"/>
        <v>0</v>
      </c>
      <c r="Q69" s="4">
        <f t="shared" si="19"/>
        <v>0</v>
      </c>
      <c r="R69" s="4">
        <f t="shared" si="24"/>
        <v>27.906976744186046</v>
      </c>
      <c r="S69" s="4">
        <f t="shared" si="25"/>
        <v>1.6125</v>
      </c>
      <c r="T69" s="4">
        <f t="shared" si="26"/>
        <v>3.9459406135937649</v>
      </c>
      <c r="U69" s="4">
        <f t="shared" si="30"/>
        <v>0</v>
      </c>
      <c r="W69" s="3">
        <f>IFERROR(VLOOKUP(H69,FuelTypes!$A$2:$G$40,5,FALSE)*L69,0)</f>
        <v>0</v>
      </c>
      <c r="X69" s="2">
        <v>50000</v>
      </c>
      <c r="Y69" s="3">
        <f t="shared" si="27"/>
        <v>50000</v>
      </c>
      <c r="Z69" s="3">
        <f t="shared" si="28"/>
        <v>1162.7906976744187</v>
      </c>
    </row>
    <row r="70" spans="1:26" x14ac:dyDescent="0.25">
      <c r="A70" s="6" t="s">
        <v>209</v>
      </c>
      <c r="B70" s="6">
        <v>0</v>
      </c>
      <c r="C70" s="6">
        <f>PI()*1.25*1.25*5.8*2</f>
        <v>56.941366846314999</v>
      </c>
      <c r="D70" s="6">
        <v>0.2</v>
      </c>
      <c r="E70" s="6">
        <v>220</v>
      </c>
      <c r="F70" s="6">
        <v>4900</v>
      </c>
      <c r="G70" s="6">
        <v>20</v>
      </c>
      <c r="H70" s="6" t="s">
        <v>166</v>
      </c>
      <c r="I70" s="4">
        <f t="shared" si="20"/>
        <v>45.553093477052002</v>
      </c>
      <c r="J70" s="4">
        <f t="shared" si="21"/>
        <v>11.388273369263</v>
      </c>
      <c r="K70" s="4">
        <f t="shared" si="22"/>
        <v>11.388273369263</v>
      </c>
      <c r="L70" s="4">
        <f>IFERROR(VLOOKUP(H70,FuelTypes!$A$1:$B$32,2,FALSE)*I70,0)</f>
        <v>68.329640215577996</v>
      </c>
      <c r="M70" s="4">
        <f t="shared" si="18"/>
        <v>79.717913584841</v>
      </c>
      <c r="N70" s="4">
        <f t="shared" si="23"/>
        <v>0.8571428571428571</v>
      </c>
      <c r="O70" s="4">
        <f>ROUNDUP((IFERROR(VLOOKUP(H70,FuelTypes!$A$2:$C$24,3,FALSE),0)*L70)/20,0)*20</f>
        <v>9100</v>
      </c>
      <c r="P70" s="4">
        <f t="shared" si="29"/>
        <v>4095</v>
      </c>
      <c r="Q70" s="4">
        <f t="shared" si="19"/>
        <v>5005</v>
      </c>
      <c r="R70" s="4">
        <f t="shared" si="24"/>
        <v>6.1466736642387163</v>
      </c>
      <c r="S70" s="4">
        <f t="shared" si="25"/>
        <v>4.6482748445971438E-2</v>
      </c>
      <c r="T70" s="4">
        <f t="shared" si="26"/>
        <v>2.2704105272912609</v>
      </c>
      <c r="U70" s="4">
        <f t="shared" si="30"/>
        <v>30.095720308828664</v>
      </c>
      <c r="W70" s="3">
        <f>IFERROR(VLOOKUP(H70,FuelTypes!$A$2:$G$40,5,FALSE)*L70,0)</f>
        <v>5452.7052892031243</v>
      </c>
      <c r="X70" s="2">
        <v>10000</v>
      </c>
      <c r="Y70" s="3">
        <f t="shared" si="27"/>
        <v>15452.705289203124</v>
      </c>
      <c r="Z70" s="3">
        <f t="shared" si="28"/>
        <v>878.09623774838803</v>
      </c>
    </row>
    <row r="71" spans="1:26" x14ac:dyDescent="0.25">
      <c r="A71" s="6" t="s">
        <v>192</v>
      </c>
      <c r="B71" s="6">
        <v>0</v>
      </c>
      <c r="C71" s="6">
        <f>PI()*1.25*1.25*5.8*3</f>
        <v>85.412050269472502</v>
      </c>
      <c r="D71" s="6">
        <v>0.2</v>
      </c>
      <c r="E71" s="6">
        <v>220</v>
      </c>
      <c r="F71" s="6">
        <f>F70*1.5</f>
        <v>7350</v>
      </c>
      <c r="G71" s="6">
        <v>20</v>
      </c>
      <c r="H71" s="6" t="s">
        <v>166</v>
      </c>
      <c r="I71" s="4">
        <f t="shared" si="20"/>
        <v>68.329640215577996</v>
      </c>
      <c r="J71" s="4">
        <f t="shared" si="21"/>
        <v>17.082410053894503</v>
      </c>
      <c r="K71" s="4">
        <f t="shared" si="22"/>
        <v>17.082410053894503</v>
      </c>
      <c r="L71" s="4">
        <f>IFERROR(VLOOKUP(H71,FuelTypes!$A$1:$B$32,2,FALSE)*I71,0)</f>
        <v>102.49446032336699</v>
      </c>
      <c r="M71" s="4">
        <f t="shared" si="18"/>
        <v>119.5768703772615</v>
      </c>
      <c r="N71" s="4">
        <f t="shared" si="23"/>
        <v>0.8571428571428571</v>
      </c>
      <c r="O71" s="4">
        <f>ROUNDUP((IFERROR(VLOOKUP(H71,FuelTypes!$A$2:$C$24,3,FALSE),0)*L71)/20,0)*20</f>
        <v>13640</v>
      </c>
      <c r="P71" s="4">
        <f t="shared" si="29"/>
        <v>6138</v>
      </c>
      <c r="Q71" s="4">
        <f t="shared" si="19"/>
        <v>7502.0000000000009</v>
      </c>
      <c r="R71" s="4">
        <f t="shared" si="24"/>
        <v>6.1466736642387163</v>
      </c>
      <c r="S71" s="4">
        <f t="shared" si="25"/>
        <v>4.6482748445971431E-2</v>
      </c>
      <c r="T71" s="4">
        <f t="shared" si="26"/>
        <v>3.4056157909368916</v>
      </c>
      <c r="U71" s="4">
        <f t="shared" si="30"/>
        <v>30.09572030882866</v>
      </c>
      <c r="W71" s="3">
        <f>IFERROR(VLOOKUP(H71,FuelTypes!$A$2:$G$40,5,FALSE)*L71,0)</f>
        <v>8179.0579338046855</v>
      </c>
      <c r="X71" s="2">
        <v>15000</v>
      </c>
      <c r="Y71" s="3">
        <f t="shared" si="27"/>
        <v>23179.057933804685</v>
      </c>
      <c r="Z71" s="3">
        <f t="shared" si="28"/>
        <v>878.09623774838792</v>
      </c>
    </row>
    <row r="72" spans="1:26" x14ac:dyDescent="0.25">
      <c r="A72" s="6" t="s">
        <v>193</v>
      </c>
      <c r="B72" s="6">
        <v>0</v>
      </c>
      <c r="C72" s="6">
        <f>PI()*1.25*1.25*5.8*4</f>
        <v>113.88273369263</v>
      </c>
      <c r="D72" s="6">
        <v>0.2</v>
      </c>
      <c r="E72" s="6">
        <v>220</v>
      </c>
      <c r="F72" s="6">
        <f>F70*2</f>
        <v>9800</v>
      </c>
      <c r="G72" s="6">
        <v>20</v>
      </c>
      <c r="H72" s="6" t="s">
        <v>166</v>
      </c>
      <c r="I72" s="4">
        <f t="shared" si="20"/>
        <v>91.106186954104004</v>
      </c>
      <c r="J72" s="4">
        <f t="shared" si="21"/>
        <v>22.776546738526001</v>
      </c>
      <c r="K72" s="4">
        <f t="shared" si="22"/>
        <v>22.776546738526001</v>
      </c>
      <c r="L72" s="4">
        <f>IFERROR(VLOOKUP(H72,FuelTypes!$A$1:$B$32,2,FALSE)*I72,0)</f>
        <v>136.65928043115599</v>
      </c>
      <c r="M72" s="4">
        <f t="shared" si="18"/>
        <v>159.435827169682</v>
      </c>
      <c r="N72" s="4">
        <f t="shared" si="23"/>
        <v>0.8571428571428571</v>
      </c>
      <c r="O72" s="4">
        <f>ROUNDUP((IFERROR(VLOOKUP(H72,FuelTypes!$A$2:$C$24,3,FALSE),0)*L72)/20,0)*20</f>
        <v>18180</v>
      </c>
      <c r="P72" s="4">
        <f t="shared" si="29"/>
        <v>8181</v>
      </c>
      <c r="Q72" s="4">
        <f t="shared" si="19"/>
        <v>9999</v>
      </c>
      <c r="R72" s="4">
        <f t="shared" si="24"/>
        <v>6.1466736642387163</v>
      </c>
      <c r="S72" s="4">
        <f t="shared" si="25"/>
        <v>4.6482748445971438E-2</v>
      </c>
      <c r="T72" s="4">
        <f t="shared" si="26"/>
        <v>4.5408210545825218</v>
      </c>
      <c r="U72" s="4">
        <f t="shared" si="30"/>
        <v>30.095720308828664</v>
      </c>
      <c r="W72" s="3">
        <f>IFERROR(VLOOKUP(H72,FuelTypes!$A$2:$G$40,5,FALSE)*L72,0)</f>
        <v>10905.410578406249</v>
      </c>
      <c r="X72" s="2">
        <v>20000</v>
      </c>
      <c r="Y72" s="3">
        <f t="shared" si="27"/>
        <v>30905.410578406249</v>
      </c>
      <c r="Z72" s="3">
        <f t="shared" si="28"/>
        <v>878.09623774838803</v>
      </c>
    </row>
    <row r="73" spans="1:26" x14ac:dyDescent="0.25">
      <c r="A73" s="6" t="s">
        <v>194</v>
      </c>
      <c r="B73" s="6">
        <v>0</v>
      </c>
      <c r="C73" s="6">
        <f>PI()*(1.25*1.25)*(5.8*5)</f>
        <v>142.35341711578749</v>
      </c>
      <c r="D73" s="6">
        <v>0.2</v>
      </c>
      <c r="E73" s="6">
        <v>220</v>
      </c>
      <c r="F73" s="6">
        <f>F70*2.5</f>
        <v>12250</v>
      </c>
      <c r="G73" s="6">
        <v>20</v>
      </c>
      <c r="H73" s="6" t="s">
        <v>166</v>
      </c>
      <c r="I73" s="4">
        <f t="shared" si="20"/>
        <v>113.88273369263</v>
      </c>
      <c r="J73" s="4">
        <f t="shared" si="21"/>
        <v>28.470683423157499</v>
      </c>
      <c r="K73" s="4">
        <f t="shared" si="22"/>
        <v>28.470683423157499</v>
      </c>
      <c r="L73" s="4">
        <f>IFERROR(VLOOKUP(H73,FuelTypes!$A$1:$B$32,2,FALSE)*I73,0)</f>
        <v>170.824100538945</v>
      </c>
      <c r="M73" s="4">
        <f t="shared" si="18"/>
        <v>199.29478396210251</v>
      </c>
      <c r="N73" s="4">
        <f t="shared" si="23"/>
        <v>0.8571428571428571</v>
      </c>
      <c r="O73" s="4">
        <f>ROUNDUP((IFERROR(VLOOKUP(H73,FuelTypes!$A$2:$C$24,3,FALSE),0)*L73)/20,0)*20</f>
        <v>22720</v>
      </c>
      <c r="P73" s="4">
        <f t="shared" si="29"/>
        <v>10224</v>
      </c>
      <c r="Q73" s="4">
        <f t="shared" si="19"/>
        <v>12496.000000000002</v>
      </c>
      <c r="R73" s="4">
        <f t="shared" si="24"/>
        <v>6.1466736642387163</v>
      </c>
      <c r="S73" s="4">
        <f t="shared" si="25"/>
        <v>4.6482748445971431E-2</v>
      </c>
      <c r="T73" s="4">
        <f t="shared" si="26"/>
        <v>5.6760263182281525</v>
      </c>
      <c r="U73" s="4">
        <f t="shared" si="30"/>
        <v>30.095720308828664</v>
      </c>
      <c r="W73" s="3">
        <f>IFERROR(VLOOKUP(H73,FuelTypes!$A$2:$G$40,5,FALSE)*L73,0)</f>
        <v>13631.763223007811</v>
      </c>
      <c r="X73" s="2">
        <v>25000</v>
      </c>
      <c r="Y73" s="3">
        <f t="shared" si="27"/>
        <v>38631.763223007809</v>
      </c>
      <c r="Z73" s="3">
        <f t="shared" si="28"/>
        <v>878.09623774838815</v>
      </c>
    </row>
    <row r="74" spans="1:26" x14ac:dyDescent="0.25">
      <c r="A74" s="6" t="s">
        <v>183</v>
      </c>
      <c r="B74" s="6">
        <v>0</v>
      </c>
      <c r="C74" s="6">
        <f>ROUNDDOWN(PI()*2.5*2.5*5,0)</f>
        <v>98</v>
      </c>
      <c r="D74" s="6">
        <v>0.15</v>
      </c>
      <c r="E74" s="6">
        <v>0</v>
      </c>
      <c r="F74" s="6">
        <v>0</v>
      </c>
      <c r="G74" s="6">
        <v>0</v>
      </c>
      <c r="H74" s="6" t="s">
        <v>164</v>
      </c>
      <c r="I74" s="19">
        <f t="shared" si="20"/>
        <v>83.3</v>
      </c>
      <c r="J74" s="19">
        <f t="shared" si="21"/>
        <v>14.7</v>
      </c>
      <c r="K74" s="19">
        <f t="shared" si="22"/>
        <v>14.7</v>
      </c>
      <c r="L74" s="19">
        <f>IFERROR(VLOOKUP(H74,FuelTypes!$A$1:$B$32,2,FALSE)*I74,0)</f>
        <v>83.3</v>
      </c>
      <c r="M74" s="19">
        <f t="shared" si="18"/>
        <v>98</v>
      </c>
      <c r="N74" s="19">
        <f t="shared" si="23"/>
        <v>0.85</v>
      </c>
      <c r="O74" s="19">
        <f>ROUNDUP((IFERROR(VLOOKUP(H74,FuelTypes!$A$2:$C$24,3,FALSE),0)*L74)/20,0)*20</f>
        <v>16660</v>
      </c>
      <c r="P74" s="19">
        <f t="shared" si="29"/>
        <v>7497</v>
      </c>
      <c r="Q74" s="19">
        <f t="shared" si="19"/>
        <v>9163</v>
      </c>
      <c r="R74" s="19">
        <f t="shared" si="24"/>
        <v>0</v>
      </c>
      <c r="S74" s="4">
        <f t="shared" si="25"/>
        <v>0</v>
      </c>
      <c r="T74" s="19" t="e">
        <f t="shared" si="26"/>
        <v>#DIV/0!</v>
      </c>
      <c r="U74" s="19" t="e">
        <f t="shared" si="30"/>
        <v>#DIV/0!</v>
      </c>
      <c r="V74" s="2">
        <v>107</v>
      </c>
      <c r="W74" s="3">
        <f>IFERROR(VLOOKUP(H74,FuelTypes!$A$2:$G$40,5,FALSE)*L74,0)</f>
        <v>7646.94</v>
      </c>
      <c r="X74" s="2">
        <v>1200</v>
      </c>
      <c r="Y74" s="3">
        <f t="shared" si="27"/>
        <v>8846.9399999999987</v>
      </c>
      <c r="Z74" s="3">
        <f t="shared" si="28"/>
        <v>81.632653061224488</v>
      </c>
    </row>
    <row r="75" spans="1:26" x14ac:dyDescent="0.25">
      <c r="A75" s="6" t="s">
        <v>184</v>
      </c>
      <c r="B75" s="6">
        <v>0</v>
      </c>
      <c r="C75" s="6">
        <f>ROUNDDOWN(PI()*2.5*2.5*10,0)</f>
        <v>196</v>
      </c>
      <c r="D75" s="6">
        <v>0.15</v>
      </c>
      <c r="E75" s="6">
        <v>0</v>
      </c>
      <c r="F75" s="6">
        <v>0</v>
      </c>
      <c r="G75" s="6">
        <v>0</v>
      </c>
      <c r="H75" s="6" t="s">
        <v>164</v>
      </c>
      <c r="I75" s="19">
        <f t="shared" si="20"/>
        <v>166.6</v>
      </c>
      <c r="J75" s="19">
        <f t="shared" si="21"/>
        <v>29.4</v>
      </c>
      <c r="K75" s="19">
        <f t="shared" si="22"/>
        <v>29.4</v>
      </c>
      <c r="L75" s="19">
        <f>IFERROR(VLOOKUP(H75,FuelTypes!$A$1:$B$32,2,FALSE)*I75,0)</f>
        <v>166.6</v>
      </c>
      <c r="M75" s="19">
        <f t="shared" si="18"/>
        <v>196</v>
      </c>
      <c r="N75" s="19">
        <f t="shared" si="23"/>
        <v>0.85</v>
      </c>
      <c r="O75" s="19">
        <f>ROUNDUP((IFERROR(VLOOKUP(H75,FuelTypes!$A$2:$C$24,3,FALSE),0)*L75)/20,0)*20</f>
        <v>33320</v>
      </c>
      <c r="P75" s="19">
        <f t="shared" si="29"/>
        <v>14994</v>
      </c>
      <c r="Q75" s="19">
        <f t="shared" si="19"/>
        <v>18326</v>
      </c>
      <c r="R75" s="19">
        <f t="shared" si="24"/>
        <v>0</v>
      </c>
      <c r="S75" s="4">
        <f t="shared" si="25"/>
        <v>0</v>
      </c>
      <c r="T75" s="19" t="e">
        <f t="shared" si="26"/>
        <v>#DIV/0!</v>
      </c>
      <c r="U75" s="19" t="e">
        <f t="shared" si="30"/>
        <v>#DIV/0!</v>
      </c>
      <c r="W75" s="3">
        <f>IFERROR(VLOOKUP(H75,FuelTypes!$A$2:$G$40,5,FALSE)*L75,0)</f>
        <v>15293.88</v>
      </c>
      <c r="X75" s="2">
        <v>2400</v>
      </c>
      <c r="Y75" s="3">
        <f t="shared" si="27"/>
        <v>17693.879999999997</v>
      </c>
      <c r="Z75" s="3">
        <f t="shared" si="28"/>
        <v>81.632653061224488</v>
      </c>
    </row>
    <row r="76" spans="1:26" x14ac:dyDescent="0.25">
      <c r="A76" s="6" t="s">
        <v>185</v>
      </c>
      <c r="B76" s="6">
        <v>0</v>
      </c>
      <c r="C76" s="6">
        <f>ROUNDDOWN(PI()*2.5*2.5*15,0)</f>
        <v>294</v>
      </c>
      <c r="D76" s="6">
        <v>0.15</v>
      </c>
      <c r="E76" s="6">
        <v>0</v>
      </c>
      <c r="F76" s="6">
        <v>0</v>
      </c>
      <c r="G76" s="6">
        <v>0</v>
      </c>
      <c r="H76" s="6" t="s">
        <v>164</v>
      </c>
      <c r="I76" s="19">
        <f t="shared" si="20"/>
        <v>249.9</v>
      </c>
      <c r="J76" s="19">
        <f t="shared" si="21"/>
        <v>44.1</v>
      </c>
      <c r="K76" s="19">
        <f t="shared" si="22"/>
        <v>44.1</v>
      </c>
      <c r="L76" s="19">
        <f>IFERROR(VLOOKUP(H76,FuelTypes!$A$1:$B$32,2,FALSE)*I76,0)</f>
        <v>249.9</v>
      </c>
      <c r="M76" s="19">
        <f t="shared" si="18"/>
        <v>294</v>
      </c>
      <c r="N76" s="19">
        <f t="shared" si="23"/>
        <v>0.85</v>
      </c>
      <c r="O76" s="19">
        <f>ROUNDUP((IFERROR(VLOOKUP(H76,FuelTypes!$A$2:$C$24,3,FALSE),0)*L76)/20,0)*20</f>
        <v>49980</v>
      </c>
      <c r="P76" s="19">
        <f t="shared" si="29"/>
        <v>22491</v>
      </c>
      <c r="Q76" s="19">
        <f t="shared" si="19"/>
        <v>27489.000000000004</v>
      </c>
      <c r="R76" s="19">
        <f t="shared" si="24"/>
        <v>0</v>
      </c>
      <c r="S76" s="4">
        <f t="shared" si="25"/>
        <v>0</v>
      </c>
      <c r="T76" s="19" t="e">
        <f t="shared" si="26"/>
        <v>#DIV/0!</v>
      </c>
      <c r="U76" s="19" t="e">
        <f t="shared" si="30"/>
        <v>#DIV/0!</v>
      </c>
      <c r="W76" s="3">
        <f>IFERROR(VLOOKUP(H76,FuelTypes!$A$2:$G$40,5,FALSE)*L76,0)</f>
        <v>22940.82</v>
      </c>
      <c r="X76" s="2">
        <v>3600</v>
      </c>
      <c r="Y76" s="3">
        <f t="shared" si="27"/>
        <v>26540.82</v>
      </c>
      <c r="Z76" s="3">
        <f t="shared" si="28"/>
        <v>81.632653061224488</v>
      </c>
    </row>
    <row r="77" spans="1:26" x14ac:dyDescent="0.25">
      <c r="A77" s="6" t="s">
        <v>186</v>
      </c>
      <c r="B77" s="6">
        <v>0</v>
      </c>
      <c r="C77" s="6">
        <f>ROUNDDOWN(PI()*2.5*2.5*20,0)</f>
        <v>392</v>
      </c>
      <c r="D77" s="6">
        <v>0.15</v>
      </c>
      <c r="E77" s="6">
        <v>0</v>
      </c>
      <c r="F77" s="6">
        <v>0</v>
      </c>
      <c r="G77" s="6">
        <v>0</v>
      </c>
      <c r="H77" s="6" t="s">
        <v>164</v>
      </c>
      <c r="I77" s="19">
        <f t="shared" si="20"/>
        <v>333.2</v>
      </c>
      <c r="J77" s="19">
        <f t="shared" si="21"/>
        <v>58.8</v>
      </c>
      <c r="K77" s="19">
        <f t="shared" si="22"/>
        <v>58.8</v>
      </c>
      <c r="L77" s="19">
        <f>IFERROR(VLOOKUP(H77,FuelTypes!$A$1:$B$32,2,FALSE)*I77,0)</f>
        <v>333.2</v>
      </c>
      <c r="M77" s="19">
        <f t="shared" si="18"/>
        <v>392</v>
      </c>
      <c r="N77" s="19">
        <f t="shared" si="23"/>
        <v>0.85</v>
      </c>
      <c r="O77" s="19">
        <f>ROUNDUP((IFERROR(VLOOKUP(H77,FuelTypes!$A$2:$C$24,3,FALSE),0)*L77)/20,0)*20</f>
        <v>66640</v>
      </c>
      <c r="P77" s="19">
        <f t="shared" si="29"/>
        <v>29988</v>
      </c>
      <c r="Q77" s="19">
        <f t="shared" si="19"/>
        <v>36652</v>
      </c>
      <c r="R77" s="19">
        <f t="shared" si="24"/>
        <v>0</v>
      </c>
      <c r="S77" s="4">
        <f t="shared" si="25"/>
        <v>0</v>
      </c>
      <c r="T77" s="19" t="e">
        <f t="shared" si="26"/>
        <v>#DIV/0!</v>
      </c>
      <c r="U77" s="19" t="e">
        <f t="shared" si="30"/>
        <v>#DIV/0!</v>
      </c>
      <c r="W77" s="3">
        <f>IFERROR(VLOOKUP(H77,FuelTypes!$A$2:$G$40,5,FALSE)*L77,0)</f>
        <v>30587.759999999998</v>
      </c>
      <c r="X77" s="2">
        <v>4800</v>
      </c>
      <c r="Y77" s="3">
        <f t="shared" si="27"/>
        <v>35387.759999999995</v>
      </c>
      <c r="Z77" s="3">
        <f t="shared" si="28"/>
        <v>81.632653061224488</v>
      </c>
    </row>
    <row r="78" spans="1:26" x14ac:dyDescent="0.25">
      <c r="A78" s="6" t="s">
        <v>187</v>
      </c>
      <c r="B78" s="6">
        <v>0</v>
      </c>
      <c r="C78" s="6">
        <f>ROUNDDOWN(PI()*2.5*2.5*25,0)</f>
        <v>490</v>
      </c>
      <c r="D78" s="6">
        <v>0.15</v>
      </c>
      <c r="E78" s="6">
        <v>0</v>
      </c>
      <c r="F78" s="6">
        <v>0</v>
      </c>
      <c r="G78" s="6">
        <v>0</v>
      </c>
      <c r="H78" s="6" t="s">
        <v>164</v>
      </c>
      <c r="I78" s="19">
        <f t="shared" si="20"/>
        <v>416.5</v>
      </c>
      <c r="J78" s="19">
        <f t="shared" si="21"/>
        <v>73.5</v>
      </c>
      <c r="K78" s="19">
        <f t="shared" si="22"/>
        <v>73.5</v>
      </c>
      <c r="L78" s="19">
        <f>IFERROR(VLOOKUP(H78,FuelTypes!$A$1:$B$32,2,FALSE)*I78,0)</f>
        <v>416.5</v>
      </c>
      <c r="M78" s="19">
        <f t="shared" si="18"/>
        <v>490</v>
      </c>
      <c r="N78" s="19">
        <f t="shared" si="23"/>
        <v>0.85</v>
      </c>
      <c r="O78" s="19">
        <f>ROUNDUP((IFERROR(VLOOKUP(H78,FuelTypes!$A$2:$C$24,3,FALSE),0)*L78)/20,0)*20</f>
        <v>83300</v>
      </c>
      <c r="P78" s="19">
        <f t="shared" si="29"/>
        <v>37485</v>
      </c>
      <c r="Q78" s="19">
        <f t="shared" si="19"/>
        <v>45815.000000000007</v>
      </c>
      <c r="R78" s="19">
        <f t="shared" si="24"/>
        <v>0</v>
      </c>
      <c r="S78" s="4">
        <f t="shared" si="25"/>
        <v>0</v>
      </c>
      <c r="T78" s="19" t="e">
        <f t="shared" si="26"/>
        <v>#DIV/0!</v>
      </c>
      <c r="U78" s="19" t="e">
        <f t="shared" si="30"/>
        <v>#DIV/0!</v>
      </c>
      <c r="W78" s="3">
        <f>IFERROR(VLOOKUP(H78,FuelTypes!$A$2:$G$40,5,FALSE)*L78,0)</f>
        <v>38234.699999999997</v>
      </c>
      <c r="X78" s="2">
        <v>6000</v>
      </c>
      <c r="Y78" s="3">
        <f t="shared" si="27"/>
        <v>44234.7</v>
      </c>
      <c r="Z78" s="3">
        <f t="shared" si="28"/>
        <v>81.632653061224488</v>
      </c>
    </row>
    <row r="79" spans="1:26" x14ac:dyDescent="0.25">
      <c r="A79" s="6" t="s">
        <v>188</v>
      </c>
      <c r="B79" s="6">
        <v>0</v>
      </c>
      <c r="C79" s="6">
        <f>ROUNDDOWN(PI()*2.5*2.5*30,0)</f>
        <v>589</v>
      </c>
      <c r="D79" s="6">
        <v>0.15</v>
      </c>
      <c r="E79" s="6">
        <v>0</v>
      </c>
      <c r="F79" s="6">
        <v>0</v>
      </c>
      <c r="G79" s="6">
        <v>0</v>
      </c>
      <c r="H79" s="6" t="s">
        <v>164</v>
      </c>
      <c r="I79" s="19">
        <f t="shared" si="20"/>
        <v>500.65</v>
      </c>
      <c r="J79" s="19">
        <f t="shared" si="21"/>
        <v>88.35</v>
      </c>
      <c r="K79" s="19">
        <f t="shared" si="22"/>
        <v>88.35</v>
      </c>
      <c r="L79" s="19">
        <f>IFERROR(VLOOKUP(H79,FuelTypes!$A$1:$B$32,2,FALSE)*I79,0)</f>
        <v>500.65</v>
      </c>
      <c r="M79" s="19">
        <f t="shared" si="18"/>
        <v>589</v>
      </c>
      <c r="N79" s="19">
        <f t="shared" si="23"/>
        <v>0.85</v>
      </c>
      <c r="O79" s="19">
        <f>ROUNDUP((IFERROR(VLOOKUP(H79,FuelTypes!$A$2:$C$24,3,FALSE),0)*L79)/20,0)*20</f>
        <v>100140</v>
      </c>
      <c r="P79" s="19">
        <f t="shared" si="29"/>
        <v>45063</v>
      </c>
      <c r="Q79" s="19">
        <f t="shared" si="19"/>
        <v>55077.000000000007</v>
      </c>
      <c r="R79" s="19">
        <f t="shared" si="24"/>
        <v>0</v>
      </c>
      <c r="S79" s="4">
        <f t="shared" si="25"/>
        <v>0</v>
      </c>
      <c r="T79" s="19" t="e">
        <f t="shared" si="26"/>
        <v>#DIV/0!</v>
      </c>
      <c r="U79" s="19" t="e">
        <f t="shared" si="30"/>
        <v>#DIV/0!</v>
      </c>
      <c r="W79" s="3">
        <f>IFERROR(VLOOKUP(H79,FuelTypes!$A$2:$G$40,5,FALSE)*L79,0)</f>
        <v>45959.67</v>
      </c>
      <c r="X79" s="2">
        <v>7200</v>
      </c>
      <c r="Y79" s="3">
        <f t="shared" si="27"/>
        <v>53159.67</v>
      </c>
      <c r="Z79" s="3">
        <f t="shared" si="28"/>
        <v>81.494057724957557</v>
      </c>
    </row>
    <row r="80" spans="1:26" x14ac:dyDescent="0.25">
      <c r="A80" s="6" t="s">
        <v>189</v>
      </c>
      <c r="B80" s="6">
        <v>0</v>
      </c>
      <c r="C80" s="6">
        <f>ROUNDDOWN(PI()*2.5*2.5*35,0)</f>
        <v>687</v>
      </c>
      <c r="D80" s="6">
        <v>0.15</v>
      </c>
      <c r="E80" s="6">
        <v>0</v>
      </c>
      <c r="F80" s="6">
        <v>0</v>
      </c>
      <c r="G80" s="6">
        <v>0</v>
      </c>
      <c r="H80" s="6" t="s">
        <v>164</v>
      </c>
      <c r="I80" s="19">
        <f t="shared" si="20"/>
        <v>583.95000000000005</v>
      </c>
      <c r="J80" s="19">
        <f t="shared" si="21"/>
        <v>103.05</v>
      </c>
      <c r="K80" s="19">
        <f t="shared" si="22"/>
        <v>103.05</v>
      </c>
      <c r="L80" s="19">
        <f>IFERROR(VLOOKUP(H80,FuelTypes!$A$1:$B$32,2,FALSE)*I80,0)</f>
        <v>583.95000000000005</v>
      </c>
      <c r="M80" s="19">
        <f t="shared" si="18"/>
        <v>687</v>
      </c>
      <c r="N80" s="19">
        <f t="shared" si="23"/>
        <v>0.85000000000000009</v>
      </c>
      <c r="O80" s="19">
        <f>ROUNDUP((IFERROR(VLOOKUP(H80,FuelTypes!$A$2:$C$24,3,FALSE),0)*L80)/20,0)*20</f>
        <v>116800</v>
      </c>
      <c r="P80" s="19">
        <f t="shared" si="29"/>
        <v>52560</v>
      </c>
      <c r="Q80" s="19">
        <f t="shared" si="19"/>
        <v>64240.000000000007</v>
      </c>
      <c r="R80" s="19">
        <f t="shared" si="24"/>
        <v>0</v>
      </c>
      <c r="S80" s="4">
        <f t="shared" si="25"/>
        <v>0</v>
      </c>
      <c r="T80" s="19" t="e">
        <f t="shared" si="26"/>
        <v>#DIV/0!</v>
      </c>
      <c r="U80" s="19" t="e">
        <f t="shared" si="30"/>
        <v>#DIV/0!</v>
      </c>
      <c r="W80" s="3">
        <f>IFERROR(VLOOKUP(H80,FuelTypes!$A$2:$G$40,5,FALSE)*L80,0)</f>
        <v>53606.61</v>
      </c>
      <c r="X80" s="2">
        <v>8400</v>
      </c>
      <c r="Y80" s="3">
        <f t="shared" si="27"/>
        <v>62006.61</v>
      </c>
      <c r="Z80" s="3">
        <f t="shared" si="28"/>
        <v>81.513828238719071</v>
      </c>
    </row>
    <row r="81" spans="1:26" x14ac:dyDescent="0.25">
      <c r="A81" s="6" t="s">
        <v>190</v>
      </c>
      <c r="B81" s="6">
        <v>0</v>
      </c>
      <c r="C81" s="6">
        <f>ROUNDDOWN(PI()*2.5*2.5*40,0)</f>
        <v>785</v>
      </c>
      <c r="D81" s="6">
        <v>0.15</v>
      </c>
      <c r="E81" s="6">
        <v>0</v>
      </c>
      <c r="F81" s="6">
        <v>0</v>
      </c>
      <c r="G81" s="6">
        <v>0</v>
      </c>
      <c r="H81" s="6" t="s">
        <v>164</v>
      </c>
      <c r="I81" s="19">
        <f t="shared" si="20"/>
        <v>667.25</v>
      </c>
      <c r="J81" s="19">
        <f t="shared" si="21"/>
        <v>117.75</v>
      </c>
      <c r="K81" s="19">
        <f t="shared" si="22"/>
        <v>117.75</v>
      </c>
      <c r="L81" s="19">
        <f>IFERROR(VLOOKUP(H81,FuelTypes!$A$1:$B$32,2,FALSE)*I81,0)</f>
        <v>667.25</v>
      </c>
      <c r="M81" s="19">
        <f t="shared" si="18"/>
        <v>785</v>
      </c>
      <c r="N81" s="19">
        <f t="shared" si="23"/>
        <v>0.85</v>
      </c>
      <c r="O81" s="19">
        <f>ROUNDUP((IFERROR(VLOOKUP(H81,FuelTypes!$A$2:$C$24,3,FALSE),0)*L81)/20,0)*20</f>
        <v>133460</v>
      </c>
      <c r="P81" s="19">
        <f t="shared" si="29"/>
        <v>60057</v>
      </c>
      <c r="Q81" s="19">
        <f t="shared" si="19"/>
        <v>73403</v>
      </c>
      <c r="R81" s="19">
        <f t="shared" si="24"/>
        <v>0</v>
      </c>
      <c r="S81" s="4">
        <f t="shared" si="25"/>
        <v>0</v>
      </c>
      <c r="T81" s="19" t="e">
        <f t="shared" si="26"/>
        <v>#DIV/0!</v>
      </c>
      <c r="U81" s="19" t="e">
        <f t="shared" si="30"/>
        <v>#DIV/0!</v>
      </c>
      <c r="W81" s="3">
        <f>IFERROR(VLOOKUP(H81,FuelTypes!$A$2:$G$40,5,FALSE)*L81,0)</f>
        <v>61253.549999999996</v>
      </c>
      <c r="X81" s="2">
        <v>9600</v>
      </c>
      <c r="Y81" s="3">
        <f t="shared" si="27"/>
        <v>70853.549999999988</v>
      </c>
      <c r="Z81" s="3">
        <f t="shared" si="28"/>
        <v>81.528662420382162</v>
      </c>
    </row>
    <row r="82" spans="1:26" x14ac:dyDescent="0.25">
      <c r="A82" s="6" t="s">
        <v>272</v>
      </c>
      <c r="B82" s="6">
        <v>1.1000000000000001</v>
      </c>
      <c r="C82" s="6">
        <v>10</v>
      </c>
      <c r="D82" s="6">
        <v>0.15</v>
      </c>
      <c r="E82" s="6">
        <v>345</v>
      </c>
      <c r="F82" s="6">
        <v>250</v>
      </c>
      <c r="G82" s="6">
        <v>200</v>
      </c>
      <c r="H82" s="6" t="s">
        <v>164</v>
      </c>
      <c r="I82" s="4">
        <f t="shared" si="20"/>
        <v>8.5</v>
      </c>
      <c r="J82" s="4">
        <f t="shared" si="21"/>
        <v>1.5</v>
      </c>
      <c r="K82" s="4">
        <f t="shared" si="22"/>
        <v>2.6</v>
      </c>
      <c r="L82" s="4">
        <f>IFERROR(VLOOKUP(H82,FuelTypes!$A$1:$B$32,2,FALSE)*I82,0)</f>
        <v>8.5</v>
      </c>
      <c r="M82" s="4">
        <f t="shared" si="18"/>
        <v>11.1</v>
      </c>
      <c r="N82" s="4">
        <f t="shared" si="23"/>
        <v>0.76576576576576583</v>
      </c>
      <c r="O82" s="4">
        <f>ROUNDUP((IFERROR(VLOOKUP(H82,FuelTypes!$A$2:$C$24,3,FALSE),0)*L82)/20,0)*20</f>
        <v>1700</v>
      </c>
      <c r="P82" s="4">
        <f t="shared" si="29"/>
        <v>765</v>
      </c>
      <c r="Q82" s="4">
        <f t="shared" si="19"/>
        <v>935.00000000000011</v>
      </c>
      <c r="R82" s="4">
        <f t="shared" si="24"/>
        <v>2.2522522522522523</v>
      </c>
      <c r="S82" s="4">
        <f t="shared" si="25"/>
        <v>2.08</v>
      </c>
      <c r="T82" s="4">
        <f t="shared" si="26"/>
        <v>7.3867245785873628E-2</v>
      </c>
      <c r="U82" s="4">
        <f t="shared" si="30"/>
        <v>115.07129999999999</v>
      </c>
      <c r="W82" s="3">
        <f>IFERROR(VLOOKUP(H82,FuelTypes!$A$2:$G$40,5,FALSE)*L82,0)</f>
        <v>780.3</v>
      </c>
      <c r="Y82" s="3">
        <f t="shared" si="27"/>
        <v>780.3</v>
      </c>
      <c r="Z82" s="3">
        <f t="shared" si="28"/>
        <v>0</v>
      </c>
    </row>
    <row r="83" spans="1:26" x14ac:dyDescent="0.25">
      <c r="A83" s="6" t="s">
        <v>274</v>
      </c>
      <c r="B83" s="6">
        <v>0.8</v>
      </c>
      <c r="C83" s="6">
        <v>6</v>
      </c>
      <c r="D83" s="6">
        <v>0.15</v>
      </c>
      <c r="E83" s="6">
        <v>345</v>
      </c>
      <c r="F83" s="6">
        <v>250</v>
      </c>
      <c r="G83" s="6">
        <v>200</v>
      </c>
      <c r="H83" s="6" t="s">
        <v>164</v>
      </c>
      <c r="I83" s="4">
        <f t="shared" si="20"/>
        <v>5.0999999999999996</v>
      </c>
      <c r="J83" s="4">
        <f t="shared" si="21"/>
        <v>0.89999999999999991</v>
      </c>
      <c r="K83" s="4">
        <f t="shared" si="22"/>
        <v>1.7</v>
      </c>
      <c r="L83" s="4">
        <f>IFERROR(VLOOKUP(H83,FuelTypes!$A$1:$B$32,2,FALSE)*I83,0)</f>
        <v>5.0999999999999996</v>
      </c>
      <c r="M83" s="4">
        <f t="shared" si="18"/>
        <v>6.8</v>
      </c>
      <c r="N83" s="4">
        <f t="shared" si="23"/>
        <v>0.75</v>
      </c>
      <c r="O83" s="4">
        <f>ROUNDUP((IFERROR(VLOOKUP(H83,FuelTypes!$A$2:$C$24,3,FALSE),0)*L83)/20,0)*20</f>
        <v>1020</v>
      </c>
      <c r="P83" s="4">
        <f t="shared" si="29"/>
        <v>459</v>
      </c>
      <c r="Q83" s="4">
        <f t="shared" si="19"/>
        <v>561</v>
      </c>
      <c r="R83" s="4">
        <f t="shared" si="24"/>
        <v>3.6764705882352944</v>
      </c>
      <c r="S83" s="4">
        <f t="shared" si="25"/>
        <v>1.36</v>
      </c>
      <c r="T83" s="4">
        <f t="shared" si="26"/>
        <v>7.3867245785873628E-2</v>
      </c>
      <c r="U83" s="4">
        <f t="shared" si="30"/>
        <v>69.042779999999993</v>
      </c>
      <c r="W83" s="3">
        <f>IFERROR(VLOOKUP(H83,FuelTypes!$A$2:$G$40,5,FALSE)*L83,0)</f>
        <v>468.17999999999995</v>
      </c>
      <c r="Y83" s="3">
        <f t="shared" si="27"/>
        <v>468.17999999999995</v>
      </c>
      <c r="Z83" s="3">
        <f t="shared" si="28"/>
        <v>0</v>
      </c>
    </row>
    <row r="84" spans="1:26" x14ac:dyDescent="0.25">
      <c r="A84" s="6" t="s">
        <v>273</v>
      </c>
      <c r="B84" s="6">
        <v>5</v>
      </c>
      <c r="C84" s="6">
        <v>5</v>
      </c>
      <c r="D84" s="6">
        <v>0</v>
      </c>
      <c r="E84" s="6">
        <v>315</v>
      </c>
      <c r="F84" s="6">
        <v>200</v>
      </c>
      <c r="G84" s="6">
        <v>200</v>
      </c>
      <c r="H84" s="6" t="s">
        <v>165</v>
      </c>
      <c r="I84" s="4">
        <f t="shared" si="20"/>
        <v>5</v>
      </c>
      <c r="J84" s="4">
        <f t="shared" si="21"/>
        <v>0</v>
      </c>
      <c r="K84" s="4">
        <f t="shared" si="22"/>
        <v>5</v>
      </c>
      <c r="L84" s="4">
        <f>IFERROR(VLOOKUP(H84,FuelTypes!$A$1:$B$32,2,FALSE)*I84,0)</f>
        <v>4</v>
      </c>
      <c r="M84" s="4">
        <f t="shared" si="18"/>
        <v>9</v>
      </c>
      <c r="N84" s="4">
        <f t="shared" si="23"/>
        <v>0.44444444444444442</v>
      </c>
      <c r="O84" s="4">
        <f>ROUNDUP((IFERROR(VLOOKUP(H84,FuelTypes!$A$2:$C$24,3,FALSE),0)*L84)/20,0)*20</f>
        <v>1000</v>
      </c>
      <c r="P84" s="4">
        <f t="shared" si="29"/>
        <v>450</v>
      </c>
      <c r="Q84" s="4">
        <f t="shared" si="19"/>
        <v>550</v>
      </c>
      <c r="R84" s="4">
        <f t="shared" si="24"/>
        <v>2.2222222222222223</v>
      </c>
      <c r="S84" s="4">
        <f t="shared" si="25"/>
        <v>5</v>
      </c>
      <c r="T84" s="4">
        <f t="shared" si="26"/>
        <v>6.4721777260003555E-2</v>
      </c>
      <c r="U84" s="4">
        <f t="shared" si="30"/>
        <v>61.803000000000004</v>
      </c>
      <c r="W84" s="3">
        <f>IFERROR(VLOOKUP(H84,FuelTypes!$A$2:$G$40,5,FALSE)*L84,0)</f>
        <v>1200</v>
      </c>
      <c r="Y84" s="3">
        <f t="shared" si="27"/>
        <v>1200</v>
      </c>
      <c r="Z84" s="3">
        <f t="shared" si="28"/>
        <v>0</v>
      </c>
    </row>
    <row r="85" spans="1:26" x14ac:dyDescent="0.25">
      <c r="A85" s="6" t="s">
        <v>243</v>
      </c>
      <c r="B85" s="6">
        <v>0</v>
      </c>
      <c r="C85" s="18">
        <f>ROUNDDOWN(PI()*0.3125*0.3125*0.625*1,2)</f>
        <v>0.19</v>
      </c>
      <c r="D85" s="6">
        <v>0.15</v>
      </c>
      <c r="E85" s="6">
        <v>0</v>
      </c>
      <c r="F85" s="6">
        <v>0</v>
      </c>
      <c r="G85" s="6">
        <v>0</v>
      </c>
      <c r="H85" s="6" t="s">
        <v>164</v>
      </c>
      <c r="I85" s="4">
        <f t="shared" si="20"/>
        <v>0.1615</v>
      </c>
      <c r="J85" s="4">
        <f t="shared" si="21"/>
        <v>2.8499999999999998E-2</v>
      </c>
      <c r="K85" s="4">
        <f t="shared" si="22"/>
        <v>2.8499999999999998E-2</v>
      </c>
      <c r="L85" s="4">
        <f>IFERROR(VLOOKUP(H85,FuelTypes!$A$1:$B$32,2,FALSE)*I85,0)</f>
        <v>0.1615</v>
      </c>
      <c r="M85" s="4">
        <f t="shared" si="18"/>
        <v>0.19</v>
      </c>
      <c r="N85" s="4">
        <f t="shared" si="23"/>
        <v>0.85</v>
      </c>
      <c r="O85" s="4">
        <f>ROUNDUP((IFERROR(VLOOKUP(H85,FuelTypes!$A$2:$C$24,3,FALSE),0)*L85)/20,0)*20</f>
        <v>40</v>
      </c>
      <c r="P85" s="4">
        <f t="shared" si="29"/>
        <v>18</v>
      </c>
      <c r="Q85" s="4">
        <f t="shared" si="19"/>
        <v>22</v>
      </c>
      <c r="R85" s="4">
        <f t="shared" si="24"/>
        <v>0</v>
      </c>
      <c r="S85" s="4">
        <f t="shared" si="25"/>
        <v>0</v>
      </c>
      <c r="T85" s="4" t="e">
        <f t="shared" si="26"/>
        <v>#DIV/0!</v>
      </c>
      <c r="U85" s="4" t="e">
        <f t="shared" si="30"/>
        <v>#DIV/0!</v>
      </c>
      <c r="W85" s="3">
        <f>IFERROR(VLOOKUP(H85,FuelTypes!$A$2:$G$40,5,FALSE)*L85,0)</f>
        <v>14.825699999999999</v>
      </c>
      <c r="Y85" s="3">
        <f t="shared" si="27"/>
        <v>14.825699999999999</v>
      </c>
      <c r="Z85" s="3">
        <f t="shared" si="28"/>
        <v>0</v>
      </c>
    </row>
    <row r="86" spans="1:26" x14ac:dyDescent="0.25">
      <c r="A86" s="6" t="s">
        <v>244</v>
      </c>
      <c r="B86" s="6">
        <v>0</v>
      </c>
      <c r="C86" s="18">
        <f>ROUNDDOWN(PI()*0.3125*0.3125*0.625*2,2)</f>
        <v>0.38</v>
      </c>
      <c r="D86" s="6">
        <v>0.15</v>
      </c>
      <c r="E86" s="6">
        <v>0</v>
      </c>
      <c r="F86" s="6">
        <v>0</v>
      </c>
      <c r="G86" s="6">
        <v>0</v>
      </c>
      <c r="H86" s="6" t="s">
        <v>164</v>
      </c>
      <c r="I86" s="4">
        <f t="shared" si="20"/>
        <v>0.32300000000000001</v>
      </c>
      <c r="J86" s="4">
        <f t="shared" si="21"/>
        <v>5.6999999999999995E-2</v>
      </c>
      <c r="K86" s="4">
        <f t="shared" si="22"/>
        <v>5.6999999999999995E-2</v>
      </c>
      <c r="L86" s="4">
        <f>IFERROR(VLOOKUP(H86,FuelTypes!$A$1:$B$32,2,FALSE)*I86,0)</f>
        <v>0.32300000000000001</v>
      </c>
      <c r="M86" s="4">
        <f t="shared" si="18"/>
        <v>0.38</v>
      </c>
      <c r="N86" s="4">
        <f t="shared" si="23"/>
        <v>0.85</v>
      </c>
      <c r="O86" s="4">
        <f>ROUNDUP((IFERROR(VLOOKUP(H86,FuelTypes!$A$2:$C$24,3,FALSE),0)*L86)/20,0)*20</f>
        <v>80</v>
      </c>
      <c r="P86" s="4">
        <f t="shared" si="29"/>
        <v>36</v>
      </c>
      <c r="Q86" s="4">
        <f t="shared" si="19"/>
        <v>44</v>
      </c>
      <c r="R86" s="4">
        <f t="shared" si="24"/>
        <v>0</v>
      </c>
      <c r="S86" s="4">
        <f t="shared" si="25"/>
        <v>0</v>
      </c>
      <c r="T86" s="4" t="e">
        <f t="shared" si="26"/>
        <v>#DIV/0!</v>
      </c>
      <c r="U86" s="4" t="e">
        <f t="shared" si="30"/>
        <v>#DIV/0!</v>
      </c>
      <c r="W86" s="3">
        <f>IFERROR(VLOOKUP(H86,FuelTypes!$A$2:$G$40,5,FALSE)*L86,0)</f>
        <v>29.651399999999999</v>
      </c>
      <c r="Y86" s="3">
        <f t="shared" si="27"/>
        <v>29.651399999999999</v>
      </c>
      <c r="Z86" s="3">
        <f t="shared" si="28"/>
        <v>0</v>
      </c>
    </row>
    <row r="87" spans="1:26" x14ac:dyDescent="0.25">
      <c r="A87" s="6" t="s">
        <v>245</v>
      </c>
      <c r="B87" s="6">
        <v>0</v>
      </c>
      <c r="C87" s="18">
        <f>ROUNDDOWN(PI()*0.3125*0.3125*0.625*3,2)</f>
        <v>0.56999999999999995</v>
      </c>
      <c r="D87" s="6">
        <v>0.15</v>
      </c>
      <c r="E87" s="6">
        <v>0</v>
      </c>
      <c r="F87" s="6">
        <v>0</v>
      </c>
      <c r="G87" s="6">
        <v>0</v>
      </c>
      <c r="H87" s="6" t="s">
        <v>164</v>
      </c>
      <c r="I87" s="4">
        <f t="shared" si="20"/>
        <v>0.48449999999999993</v>
      </c>
      <c r="J87" s="4">
        <f t="shared" si="21"/>
        <v>8.5499999999999993E-2</v>
      </c>
      <c r="K87" s="4">
        <f t="shared" si="22"/>
        <v>8.5499999999999993E-2</v>
      </c>
      <c r="L87" s="4">
        <f>IFERROR(VLOOKUP(H87,FuelTypes!$A$1:$B$32,2,FALSE)*I87,0)</f>
        <v>0.48449999999999993</v>
      </c>
      <c r="M87" s="4">
        <f t="shared" si="18"/>
        <v>0.56999999999999995</v>
      </c>
      <c r="N87" s="4">
        <f t="shared" si="23"/>
        <v>0.85</v>
      </c>
      <c r="O87" s="4">
        <f>ROUNDUP((IFERROR(VLOOKUP(H87,FuelTypes!$A$2:$C$24,3,FALSE),0)*L87)/20,0)*20</f>
        <v>100</v>
      </c>
      <c r="P87" s="4">
        <f t="shared" si="29"/>
        <v>45</v>
      </c>
      <c r="Q87" s="4">
        <f t="shared" si="19"/>
        <v>55.000000000000007</v>
      </c>
      <c r="R87" s="4">
        <f t="shared" si="24"/>
        <v>0</v>
      </c>
      <c r="S87" s="4">
        <f t="shared" si="25"/>
        <v>0</v>
      </c>
      <c r="T87" s="4" t="e">
        <f t="shared" si="26"/>
        <v>#DIV/0!</v>
      </c>
      <c r="U87" s="4" t="e">
        <f t="shared" si="30"/>
        <v>#DIV/0!</v>
      </c>
      <c r="W87" s="3">
        <f>IFERROR(VLOOKUP(H87,FuelTypes!$A$2:$G$40,5,FALSE)*L87,0)</f>
        <v>44.477099999999993</v>
      </c>
      <c r="Y87" s="3">
        <f t="shared" si="27"/>
        <v>44.477099999999993</v>
      </c>
      <c r="Z87" s="3">
        <f t="shared" si="28"/>
        <v>0</v>
      </c>
    </row>
    <row r="88" spans="1:26" x14ac:dyDescent="0.25">
      <c r="A88" s="6" t="s">
        <v>246</v>
      </c>
      <c r="B88" s="6">
        <v>0</v>
      </c>
      <c r="C88" s="18">
        <f>ROUNDDOWN(PI()*0.3125*0.3125*0.625*4,2)</f>
        <v>0.76</v>
      </c>
      <c r="D88" s="6">
        <v>0.15</v>
      </c>
      <c r="E88" s="6">
        <v>0</v>
      </c>
      <c r="F88" s="6">
        <v>0</v>
      </c>
      <c r="G88" s="6">
        <v>0</v>
      </c>
      <c r="H88" s="6" t="s">
        <v>164</v>
      </c>
      <c r="I88" s="4">
        <f t="shared" si="20"/>
        <v>0.64600000000000002</v>
      </c>
      <c r="J88" s="4">
        <f t="shared" si="21"/>
        <v>0.11399999999999999</v>
      </c>
      <c r="K88" s="4">
        <f t="shared" si="22"/>
        <v>0.11399999999999999</v>
      </c>
      <c r="L88" s="4">
        <f>IFERROR(VLOOKUP(H88,FuelTypes!$A$1:$B$32,2,FALSE)*I88,0)</f>
        <v>0.64600000000000002</v>
      </c>
      <c r="M88" s="4">
        <f t="shared" si="18"/>
        <v>0.76</v>
      </c>
      <c r="N88" s="4">
        <f t="shared" si="23"/>
        <v>0.85</v>
      </c>
      <c r="O88" s="4">
        <f>ROUNDUP((IFERROR(VLOOKUP(H88,FuelTypes!$A$2:$C$24,3,FALSE),0)*L88)/20,0)*20</f>
        <v>140</v>
      </c>
      <c r="P88" s="4">
        <f t="shared" si="29"/>
        <v>63</v>
      </c>
      <c r="Q88" s="4">
        <f t="shared" si="19"/>
        <v>77</v>
      </c>
      <c r="R88" s="4">
        <f t="shared" si="24"/>
        <v>0</v>
      </c>
      <c r="S88" s="4">
        <f t="shared" si="25"/>
        <v>0</v>
      </c>
      <c r="T88" s="4" t="e">
        <f t="shared" si="26"/>
        <v>#DIV/0!</v>
      </c>
      <c r="U88" s="4" t="e">
        <f t="shared" si="30"/>
        <v>#DIV/0!</v>
      </c>
      <c r="W88" s="3">
        <f>IFERROR(VLOOKUP(H88,FuelTypes!$A$2:$G$40,5,FALSE)*L88,0)</f>
        <v>59.302799999999998</v>
      </c>
      <c r="Y88" s="3">
        <f t="shared" si="27"/>
        <v>59.302799999999998</v>
      </c>
      <c r="Z88" s="3">
        <f t="shared" si="28"/>
        <v>0</v>
      </c>
    </row>
    <row r="89" spans="1:26" x14ac:dyDescent="0.25">
      <c r="A89" s="6" t="s">
        <v>247</v>
      </c>
      <c r="B89" s="6">
        <v>0</v>
      </c>
      <c r="C89" s="18">
        <f>ROUNDDOWN(PI()*0.3125*0.3125*0.625*5,2)</f>
        <v>0.95</v>
      </c>
      <c r="D89" s="6">
        <v>0.15</v>
      </c>
      <c r="E89" s="6">
        <v>0</v>
      </c>
      <c r="F89" s="6">
        <v>0</v>
      </c>
      <c r="G89" s="6">
        <v>0</v>
      </c>
      <c r="H89" s="6" t="s">
        <v>164</v>
      </c>
      <c r="I89" s="4">
        <f t="shared" si="20"/>
        <v>0.8075</v>
      </c>
      <c r="J89" s="4">
        <f t="shared" si="21"/>
        <v>0.14249999999999999</v>
      </c>
      <c r="K89" s="4">
        <f t="shared" si="22"/>
        <v>0.14249999999999999</v>
      </c>
      <c r="L89" s="4">
        <f>IFERROR(VLOOKUP(H89,FuelTypes!$A$1:$B$32,2,FALSE)*I89,0)</f>
        <v>0.8075</v>
      </c>
      <c r="M89" s="4">
        <f t="shared" si="18"/>
        <v>0.95</v>
      </c>
      <c r="N89" s="4">
        <f t="shared" si="23"/>
        <v>0.85000000000000009</v>
      </c>
      <c r="O89" s="4">
        <f>ROUNDUP((IFERROR(VLOOKUP(H89,FuelTypes!$A$2:$C$24,3,FALSE),0)*L89)/20,0)*20</f>
        <v>180</v>
      </c>
      <c r="P89" s="4">
        <f t="shared" si="29"/>
        <v>81</v>
      </c>
      <c r="Q89" s="4">
        <f t="shared" si="19"/>
        <v>99.000000000000014</v>
      </c>
      <c r="R89" s="4">
        <f t="shared" si="24"/>
        <v>0</v>
      </c>
      <c r="S89" s="4">
        <f t="shared" si="25"/>
        <v>0</v>
      </c>
      <c r="T89" s="4" t="e">
        <f t="shared" si="26"/>
        <v>#DIV/0!</v>
      </c>
      <c r="U89" s="4" t="e">
        <f t="shared" si="30"/>
        <v>#DIV/0!</v>
      </c>
      <c r="W89" s="3">
        <f>IFERROR(VLOOKUP(H89,FuelTypes!$A$2:$G$40,5,FALSE)*L89,0)</f>
        <v>74.128500000000003</v>
      </c>
      <c r="Y89" s="3">
        <f t="shared" si="27"/>
        <v>74.128500000000003</v>
      </c>
      <c r="Z89" s="3">
        <f t="shared" si="28"/>
        <v>0</v>
      </c>
    </row>
    <row r="90" spans="1:26" x14ac:dyDescent="0.25">
      <c r="A90" s="6" t="s">
        <v>248</v>
      </c>
      <c r="B90" s="6">
        <v>0</v>
      </c>
      <c r="C90" s="18">
        <f>ROUNDDOWN(PI()*0.3125*0.3125*0.625*6,2)</f>
        <v>1.1499999999999999</v>
      </c>
      <c r="D90" s="6">
        <v>0.15</v>
      </c>
      <c r="E90" s="6">
        <v>0</v>
      </c>
      <c r="F90" s="6">
        <v>0</v>
      </c>
      <c r="G90" s="6">
        <v>0</v>
      </c>
      <c r="H90" s="6" t="s">
        <v>164</v>
      </c>
      <c r="I90" s="4">
        <f t="shared" si="20"/>
        <v>0.97749999999999992</v>
      </c>
      <c r="J90" s="4">
        <f t="shared" si="21"/>
        <v>0.17249999999999999</v>
      </c>
      <c r="K90" s="4">
        <f t="shared" si="22"/>
        <v>0.17249999999999999</v>
      </c>
      <c r="L90" s="4">
        <f>IFERROR(VLOOKUP(H90,FuelTypes!$A$1:$B$32,2,FALSE)*I90,0)</f>
        <v>0.97749999999999992</v>
      </c>
      <c r="M90" s="4">
        <f t="shared" si="18"/>
        <v>1.1499999999999999</v>
      </c>
      <c r="N90" s="4">
        <f t="shared" si="23"/>
        <v>0.85</v>
      </c>
      <c r="O90" s="4">
        <f>ROUNDUP((IFERROR(VLOOKUP(H90,FuelTypes!$A$2:$C$24,3,FALSE),0)*L90)/20,0)*20</f>
        <v>200</v>
      </c>
      <c r="P90" s="4">
        <f t="shared" si="29"/>
        <v>90</v>
      </c>
      <c r="Q90" s="4">
        <f t="shared" si="19"/>
        <v>110.00000000000001</v>
      </c>
      <c r="R90" s="4">
        <f t="shared" si="24"/>
        <v>0</v>
      </c>
      <c r="S90" s="4">
        <f t="shared" si="25"/>
        <v>0</v>
      </c>
      <c r="T90" s="4" t="e">
        <f t="shared" si="26"/>
        <v>#DIV/0!</v>
      </c>
      <c r="U90" s="4" t="e">
        <f t="shared" si="30"/>
        <v>#DIV/0!</v>
      </c>
      <c r="W90" s="3">
        <f>IFERROR(VLOOKUP(H90,FuelTypes!$A$2:$G$40,5,FALSE)*L90,0)</f>
        <v>89.734499999999997</v>
      </c>
      <c r="Y90" s="3">
        <f t="shared" si="27"/>
        <v>89.734499999999997</v>
      </c>
      <c r="Z90" s="3">
        <f t="shared" si="28"/>
        <v>0</v>
      </c>
    </row>
    <row r="91" spans="1:26" x14ac:dyDescent="0.25">
      <c r="A91" s="6" t="s">
        <v>249</v>
      </c>
      <c r="B91" s="6">
        <v>0</v>
      </c>
      <c r="C91" s="18">
        <f>ROUNDDOWN(PI()*0.3125*0.3125*0.625*7,2)</f>
        <v>1.34</v>
      </c>
      <c r="D91" s="6">
        <v>0.15</v>
      </c>
      <c r="E91" s="6">
        <v>0</v>
      </c>
      <c r="F91" s="6">
        <v>0</v>
      </c>
      <c r="G91" s="6">
        <v>0</v>
      </c>
      <c r="H91" s="6" t="s">
        <v>164</v>
      </c>
      <c r="I91" s="4">
        <f t="shared" si="20"/>
        <v>1.139</v>
      </c>
      <c r="J91" s="4">
        <f t="shared" si="21"/>
        <v>0.20100000000000001</v>
      </c>
      <c r="K91" s="4">
        <f t="shared" si="22"/>
        <v>0.20100000000000001</v>
      </c>
      <c r="L91" s="4">
        <f>IFERROR(VLOOKUP(H91,FuelTypes!$A$1:$B$32,2,FALSE)*I91,0)</f>
        <v>1.139</v>
      </c>
      <c r="M91" s="4">
        <f t="shared" si="18"/>
        <v>1.34</v>
      </c>
      <c r="N91" s="4">
        <f t="shared" si="23"/>
        <v>0.85</v>
      </c>
      <c r="O91" s="4">
        <f>ROUNDUP((IFERROR(VLOOKUP(H91,FuelTypes!$A$2:$C$24,3,FALSE),0)*L91)/20,0)*20</f>
        <v>240</v>
      </c>
      <c r="P91" s="4">
        <f t="shared" si="29"/>
        <v>108</v>
      </c>
      <c r="Q91" s="4">
        <f t="shared" si="19"/>
        <v>132</v>
      </c>
      <c r="R91" s="4">
        <f t="shared" si="24"/>
        <v>0</v>
      </c>
      <c r="S91" s="4">
        <f t="shared" si="25"/>
        <v>0</v>
      </c>
      <c r="T91" s="4" t="e">
        <f t="shared" si="26"/>
        <v>#DIV/0!</v>
      </c>
      <c r="U91" s="4" t="e">
        <f t="shared" si="30"/>
        <v>#DIV/0!</v>
      </c>
      <c r="W91" s="3">
        <f>IFERROR(VLOOKUP(H91,FuelTypes!$A$2:$G$40,5,FALSE)*L91,0)</f>
        <v>104.56019999999999</v>
      </c>
      <c r="Y91" s="3">
        <f t="shared" si="27"/>
        <v>104.56019999999999</v>
      </c>
      <c r="Z91" s="3">
        <f t="shared" si="28"/>
        <v>0</v>
      </c>
    </row>
    <row r="92" spans="1:26" x14ac:dyDescent="0.25">
      <c r="A92" s="6" t="s">
        <v>250</v>
      </c>
      <c r="B92" s="6">
        <v>0</v>
      </c>
      <c r="C92" s="18">
        <f>ROUNDDOWN(PI()*0.3125*0.3125*0.625*8,2)</f>
        <v>1.53</v>
      </c>
      <c r="D92" s="6">
        <v>0.15</v>
      </c>
      <c r="E92" s="6">
        <v>0</v>
      </c>
      <c r="F92" s="6">
        <v>0</v>
      </c>
      <c r="G92" s="6">
        <v>0</v>
      </c>
      <c r="H92" s="6" t="s">
        <v>164</v>
      </c>
      <c r="I92" s="4">
        <f t="shared" si="20"/>
        <v>1.3005</v>
      </c>
      <c r="J92" s="4">
        <f t="shared" si="21"/>
        <v>0.22949999999999998</v>
      </c>
      <c r="K92" s="4">
        <f t="shared" si="22"/>
        <v>0.22949999999999998</v>
      </c>
      <c r="L92" s="4">
        <f>IFERROR(VLOOKUP(H92,FuelTypes!$A$1:$B$32,2,FALSE)*I92,0)</f>
        <v>1.3005</v>
      </c>
      <c r="M92" s="4">
        <f t="shared" si="18"/>
        <v>1.53</v>
      </c>
      <c r="N92" s="4">
        <f t="shared" si="23"/>
        <v>0.85</v>
      </c>
      <c r="O92" s="4">
        <f>ROUNDUP((IFERROR(VLOOKUP(H92,FuelTypes!$A$2:$C$24,3,FALSE),0)*L92)/20,0)*20</f>
        <v>280</v>
      </c>
      <c r="P92" s="4">
        <f t="shared" si="29"/>
        <v>126</v>
      </c>
      <c r="Q92" s="4">
        <f t="shared" si="19"/>
        <v>154</v>
      </c>
      <c r="R92" s="4">
        <f t="shared" si="24"/>
        <v>0</v>
      </c>
      <c r="S92" s="4">
        <f t="shared" si="25"/>
        <v>0</v>
      </c>
      <c r="T92" s="4" t="e">
        <f t="shared" si="26"/>
        <v>#DIV/0!</v>
      </c>
      <c r="U92" s="4" t="e">
        <f t="shared" si="30"/>
        <v>#DIV/0!</v>
      </c>
      <c r="W92" s="3">
        <f>IFERROR(VLOOKUP(H92,FuelTypes!$A$2:$G$40,5,FALSE)*L92,0)</f>
        <v>119.38589999999999</v>
      </c>
      <c r="Y92" s="3">
        <f t="shared" si="27"/>
        <v>119.38589999999999</v>
      </c>
      <c r="Z92" s="3">
        <f t="shared" si="28"/>
        <v>0</v>
      </c>
    </row>
    <row r="93" spans="1:26" x14ac:dyDescent="0.25">
      <c r="A93" s="6" t="s">
        <v>219</v>
      </c>
      <c r="B93" s="6">
        <v>0</v>
      </c>
      <c r="C93" s="18">
        <f>ROUNDDOWN(PI()*0.625*0.625*1.25*1,1)</f>
        <v>1.5</v>
      </c>
      <c r="D93" s="6">
        <v>0.15</v>
      </c>
      <c r="E93" s="6">
        <v>0</v>
      </c>
      <c r="F93" s="6">
        <v>0</v>
      </c>
      <c r="G93" s="6">
        <v>0</v>
      </c>
      <c r="H93" s="6" t="s">
        <v>164</v>
      </c>
      <c r="I93" s="19">
        <f t="shared" si="20"/>
        <v>1.2749999999999999</v>
      </c>
      <c r="J93" s="19">
        <f t="shared" si="21"/>
        <v>0.22499999999999998</v>
      </c>
      <c r="K93" s="19">
        <f t="shared" si="22"/>
        <v>0.22499999999999998</v>
      </c>
      <c r="L93" s="19">
        <f>IFERROR(VLOOKUP(H93,FuelTypes!$A$1:$B$32,2,FALSE)*I93,0)</f>
        <v>1.2749999999999999</v>
      </c>
      <c r="M93" s="19">
        <f t="shared" si="18"/>
        <v>1.5</v>
      </c>
      <c r="N93" s="19">
        <f t="shared" si="23"/>
        <v>0.85</v>
      </c>
      <c r="O93" s="19">
        <f>ROUNDUP((IFERROR(VLOOKUP(H93,FuelTypes!$A$2:$C$24,3,FALSE),0)*L93)/20,0)*20</f>
        <v>260</v>
      </c>
      <c r="P93" s="19">
        <f t="shared" si="29"/>
        <v>117</v>
      </c>
      <c r="Q93" s="19">
        <f t="shared" si="19"/>
        <v>143</v>
      </c>
      <c r="R93" s="19">
        <f t="shared" si="24"/>
        <v>0</v>
      </c>
      <c r="S93" s="4">
        <f t="shared" si="25"/>
        <v>0</v>
      </c>
      <c r="T93" s="19" t="e">
        <f t="shared" si="26"/>
        <v>#DIV/0!</v>
      </c>
      <c r="U93" s="19" t="e">
        <f t="shared" si="30"/>
        <v>#DIV/0!</v>
      </c>
      <c r="W93" s="3">
        <f>IFERROR(VLOOKUP(H93,FuelTypes!$A$2:$G$40,5,FALSE)*L93,0)</f>
        <v>117.04499999999999</v>
      </c>
      <c r="X93" s="2">
        <v>100</v>
      </c>
      <c r="Y93" s="3">
        <f t="shared" si="27"/>
        <v>217.04499999999999</v>
      </c>
      <c r="Z93" s="3">
        <f t="shared" si="28"/>
        <v>444.44444444444451</v>
      </c>
    </row>
    <row r="94" spans="1:26" x14ac:dyDescent="0.25">
      <c r="A94" s="6" t="s">
        <v>220</v>
      </c>
      <c r="B94" s="6">
        <v>0</v>
      </c>
      <c r="C94" s="18">
        <f>ROUNDDOWN(PI()*0.625*0.625*1.25*2,1)</f>
        <v>3</v>
      </c>
      <c r="D94" s="6">
        <v>0.15</v>
      </c>
      <c r="E94" s="6">
        <v>0</v>
      </c>
      <c r="F94" s="6">
        <v>0</v>
      </c>
      <c r="G94" s="6">
        <v>0</v>
      </c>
      <c r="H94" s="6" t="s">
        <v>164</v>
      </c>
      <c r="I94" s="19">
        <f t="shared" si="20"/>
        <v>2.5499999999999998</v>
      </c>
      <c r="J94" s="19">
        <f t="shared" si="21"/>
        <v>0.44999999999999996</v>
      </c>
      <c r="K94" s="19">
        <f t="shared" si="22"/>
        <v>0.44999999999999996</v>
      </c>
      <c r="L94" s="19">
        <f>IFERROR(VLOOKUP(H94,FuelTypes!$A$1:$B$32,2,FALSE)*I94,0)</f>
        <v>2.5499999999999998</v>
      </c>
      <c r="M94" s="19">
        <f t="shared" si="18"/>
        <v>3</v>
      </c>
      <c r="N94" s="19">
        <f t="shared" si="23"/>
        <v>0.85</v>
      </c>
      <c r="O94" s="19">
        <f>ROUNDUP((IFERROR(VLOOKUP(H94,FuelTypes!$A$2:$C$24,3,FALSE),0)*L94)/20,0)*20</f>
        <v>520</v>
      </c>
      <c r="P94" s="19">
        <f t="shared" si="29"/>
        <v>234</v>
      </c>
      <c r="Q94" s="19">
        <f t="shared" si="19"/>
        <v>286</v>
      </c>
      <c r="R94" s="19">
        <f t="shared" si="24"/>
        <v>0</v>
      </c>
      <c r="S94" s="4">
        <f t="shared" si="25"/>
        <v>0</v>
      </c>
      <c r="T94" s="19" t="e">
        <f t="shared" si="26"/>
        <v>#DIV/0!</v>
      </c>
      <c r="U94" s="19" t="e">
        <f t="shared" si="30"/>
        <v>#DIV/0!</v>
      </c>
      <c r="W94" s="3">
        <f>IFERROR(VLOOKUP(H94,FuelTypes!$A$2:$G$40,5,FALSE)*L94,0)</f>
        <v>234.08999999999997</v>
      </c>
      <c r="X94" s="2">
        <v>200</v>
      </c>
      <c r="Y94" s="3">
        <f t="shared" si="27"/>
        <v>434.09</v>
      </c>
      <c r="Z94" s="3">
        <f t="shared" si="28"/>
        <v>444.44444444444451</v>
      </c>
    </row>
    <row r="95" spans="1:26" x14ac:dyDescent="0.25">
      <c r="A95" s="6" t="s">
        <v>221</v>
      </c>
      <c r="B95" s="6">
        <v>0</v>
      </c>
      <c r="C95" s="18">
        <f>ROUNDDOWN(PI()*0.625*0.625*1.25*3,1)</f>
        <v>4.5999999999999996</v>
      </c>
      <c r="D95" s="6">
        <v>0.15</v>
      </c>
      <c r="E95" s="6">
        <v>0</v>
      </c>
      <c r="F95" s="6">
        <v>0</v>
      </c>
      <c r="G95" s="6">
        <v>0</v>
      </c>
      <c r="H95" s="6" t="s">
        <v>164</v>
      </c>
      <c r="I95" s="19">
        <f t="shared" si="20"/>
        <v>3.9099999999999997</v>
      </c>
      <c r="J95" s="19">
        <f t="shared" si="21"/>
        <v>0.69</v>
      </c>
      <c r="K95" s="19">
        <f t="shared" si="22"/>
        <v>0.69</v>
      </c>
      <c r="L95" s="19">
        <f>IFERROR(VLOOKUP(H95,FuelTypes!$A$1:$B$32,2,FALSE)*I95,0)</f>
        <v>3.9099999999999997</v>
      </c>
      <c r="M95" s="19">
        <f t="shared" si="18"/>
        <v>4.5999999999999996</v>
      </c>
      <c r="N95" s="19">
        <f t="shared" si="23"/>
        <v>0.85</v>
      </c>
      <c r="O95" s="19">
        <f>ROUNDUP((IFERROR(VLOOKUP(H95,FuelTypes!$A$2:$C$24,3,FALSE),0)*L95)/20,0)*20</f>
        <v>800</v>
      </c>
      <c r="P95" s="19">
        <f t="shared" si="29"/>
        <v>360</v>
      </c>
      <c r="Q95" s="19">
        <f t="shared" si="19"/>
        <v>440.00000000000006</v>
      </c>
      <c r="R95" s="19">
        <f t="shared" si="24"/>
        <v>0</v>
      </c>
      <c r="S95" s="4">
        <f t="shared" si="25"/>
        <v>0</v>
      </c>
      <c r="T95" s="19" t="e">
        <f t="shared" si="26"/>
        <v>#DIV/0!</v>
      </c>
      <c r="U95" s="19" t="e">
        <f t="shared" si="30"/>
        <v>#DIV/0!</v>
      </c>
      <c r="W95" s="3">
        <f>IFERROR(VLOOKUP(H95,FuelTypes!$A$2:$G$40,5,FALSE)*L95,0)</f>
        <v>358.93799999999999</v>
      </c>
      <c r="X95" s="2">
        <v>300</v>
      </c>
      <c r="Y95" s="3">
        <f t="shared" si="27"/>
        <v>658.93799999999999</v>
      </c>
      <c r="Z95" s="3">
        <f t="shared" si="28"/>
        <v>434.78260869565219</v>
      </c>
    </row>
    <row r="96" spans="1:26" x14ac:dyDescent="0.25">
      <c r="A96" s="6" t="s">
        <v>222</v>
      </c>
      <c r="B96" s="6">
        <v>0</v>
      </c>
      <c r="C96" s="18">
        <f>ROUNDDOWN(PI()*0.625*0.625*1.25*4,1)</f>
        <v>6.1</v>
      </c>
      <c r="D96" s="6">
        <v>0.15</v>
      </c>
      <c r="E96" s="6">
        <v>0</v>
      </c>
      <c r="F96" s="6">
        <v>0</v>
      </c>
      <c r="G96" s="6">
        <v>0</v>
      </c>
      <c r="H96" s="6" t="s">
        <v>164</v>
      </c>
      <c r="I96" s="19">
        <f t="shared" si="20"/>
        <v>5.1849999999999996</v>
      </c>
      <c r="J96" s="19">
        <f t="shared" si="21"/>
        <v>0.91499999999999992</v>
      </c>
      <c r="K96" s="19">
        <f t="shared" si="22"/>
        <v>0.91499999999999992</v>
      </c>
      <c r="L96" s="19">
        <f>IFERROR(VLOOKUP(H96,FuelTypes!$A$1:$B$32,2,FALSE)*I96,0)</f>
        <v>5.1849999999999996</v>
      </c>
      <c r="M96" s="19">
        <f t="shared" si="18"/>
        <v>6.1</v>
      </c>
      <c r="N96" s="19">
        <f t="shared" si="23"/>
        <v>0.85</v>
      </c>
      <c r="O96" s="19">
        <f>ROUNDUP((IFERROR(VLOOKUP(H96,FuelTypes!$A$2:$C$24,3,FALSE),0)*L96)/20,0)*20</f>
        <v>1040</v>
      </c>
      <c r="P96" s="19">
        <f t="shared" si="29"/>
        <v>468</v>
      </c>
      <c r="Q96" s="19">
        <f t="shared" si="19"/>
        <v>572</v>
      </c>
      <c r="R96" s="19">
        <f t="shared" si="24"/>
        <v>0</v>
      </c>
      <c r="S96" s="4">
        <f t="shared" si="25"/>
        <v>0</v>
      </c>
      <c r="T96" s="19" t="e">
        <f t="shared" si="26"/>
        <v>#DIV/0!</v>
      </c>
      <c r="U96" s="19" t="e">
        <f t="shared" si="30"/>
        <v>#DIV/0!</v>
      </c>
      <c r="W96" s="3">
        <f>IFERROR(VLOOKUP(H96,FuelTypes!$A$2:$G$40,5,FALSE)*L96,0)</f>
        <v>475.98299999999995</v>
      </c>
      <c r="X96" s="2">
        <v>400</v>
      </c>
      <c r="Y96" s="3">
        <f t="shared" si="27"/>
        <v>875.98299999999995</v>
      </c>
      <c r="Z96" s="3">
        <f t="shared" si="28"/>
        <v>437.15846994535525</v>
      </c>
    </row>
    <row r="97" spans="1:26" x14ac:dyDescent="0.25">
      <c r="A97" s="6" t="s">
        <v>223</v>
      </c>
      <c r="B97" s="6">
        <v>0</v>
      </c>
      <c r="C97" s="18">
        <f>ROUNDDOWN(PI()*0.625*0.625*1.25*5,1)</f>
        <v>7.6</v>
      </c>
      <c r="D97" s="6">
        <v>0.15</v>
      </c>
      <c r="E97" s="6">
        <v>0</v>
      </c>
      <c r="F97" s="6">
        <v>0</v>
      </c>
      <c r="G97" s="6">
        <v>0</v>
      </c>
      <c r="H97" s="6" t="s">
        <v>164</v>
      </c>
      <c r="I97" s="19">
        <f t="shared" si="20"/>
        <v>6.46</v>
      </c>
      <c r="J97" s="19">
        <f t="shared" si="21"/>
        <v>1.1399999999999999</v>
      </c>
      <c r="K97" s="19">
        <f t="shared" si="22"/>
        <v>1.1399999999999999</v>
      </c>
      <c r="L97" s="19">
        <f>IFERROR(VLOOKUP(H97,FuelTypes!$A$1:$B$32,2,FALSE)*I97,0)</f>
        <v>6.46</v>
      </c>
      <c r="M97" s="19">
        <f t="shared" si="18"/>
        <v>7.6</v>
      </c>
      <c r="N97" s="19">
        <f t="shared" si="23"/>
        <v>0.85000000000000009</v>
      </c>
      <c r="O97" s="19">
        <f>ROUNDUP((IFERROR(VLOOKUP(H97,FuelTypes!$A$2:$C$24,3,FALSE),0)*L97)/20,0)*20</f>
        <v>1300</v>
      </c>
      <c r="P97" s="19">
        <f t="shared" si="29"/>
        <v>585</v>
      </c>
      <c r="Q97" s="19">
        <f t="shared" si="19"/>
        <v>715.00000000000011</v>
      </c>
      <c r="R97" s="19">
        <f t="shared" si="24"/>
        <v>0</v>
      </c>
      <c r="S97" s="4">
        <f t="shared" si="25"/>
        <v>0</v>
      </c>
      <c r="T97" s="19" t="e">
        <f t="shared" si="26"/>
        <v>#DIV/0!</v>
      </c>
      <c r="U97" s="19" t="e">
        <f t="shared" si="30"/>
        <v>#DIV/0!</v>
      </c>
      <c r="W97" s="3">
        <f>IFERROR(VLOOKUP(H97,FuelTypes!$A$2:$G$40,5,FALSE)*L97,0)</f>
        <v>593.02800000000002</v>
      </c>
      <c r="X97" s="2">
        <v>500</v>
      </c>
      <c r="Y97" s="3">
        <f t="shared" si="27"/>
        <v>1093.028</v>
      </c>
      <c r="Z97" s="3">
        <f t="shared" si="28"/>
        <v>438.59649122807019</v>
      </c>
    </row>
    <row r="98" spans="1:26" x14ac:dyDescent="0.25">
      <c r="A98" s="6" t="s">
        <v>224</v>
      </c>
      <c r="B98" s="6">
        <v>0</v>
      </c>
      <c r="C98" s="18">
        <f>ROUNDDOWN(PI()*0.625*0.625*1.25*6,1)</f>
        <v>9.1999999999999993</v>
      </c>
      <c r="D98" s="6">
        <v>0.15</v>
      </c>
      <c r="E98" s="6">
        <v>0</v>
      </c>
      <c r="F98" s="6">
        <v>0</v>
      </c>
      <c r="G98" s="6">
        <v>0</v>
      </c>
      <c r="H98" s="6" t="s">
        <v>164</v>
      </c>
      <c r="I98" s="19">
        <f t="shared" ref="I98:I129" si="31">C98 - (D98*C98)</f>
        <v>7.8199999999999994</v>
      </c>
      <c r="J98" s="19">
        <f t="shared" ref="J98:J129" si="32">D98*C98</f>
        <v>1.38</v>
      </c>
      <c r="K98" s="19">
        <f t="shared" ref="K98:K129" si="33">J98+B98</f>
        <v>1.38</v>
      </c>
      <c r="L98" s="19">
        <f>IFERROR(VLOOKUP(H98,FuelTypes!$A$1:$B$32,2,FALSE)*I98,0)</f>
        <v>7.8199999999999994</v>
      </c>
      <c r="M98" s="19">
        <f t="shared" si="18"/>
        <v>9.1999999999999993</v>
      </c>
      <c r="N98" s="19">
        <f t="shared" ref="N98:N129" si="34">IF(L98&gt;0, L98/M98,0)</f>
        <v>0.85</v>
      </c>
      <c r="O98" s="19">
        <f>ROUNDUP((IFERROR(VLOOKUP(H98,FuelTypes!$A$2:$C$24,3,FALSE),0)*L98)/20,0)*20</f>
        <v>1580</v>
      </c>
      <c r="P98" s="19">
        <f t="shared" si="29"/>
        <v>711</v>
      </c>
      <c r="Q98" s="19">
        <f t="shared" si="19"/>
        <v>869.00000000000011</v>
      </c>
      <c r="R98" s="19">
        <f t="shared" si="24"/>
        <v>0</v>
      </c>
      <c r="S98" s="4">
        <f t="shared" si="25"/>
        <v>0</v>
      </c>
      <c r="T98" s="19" t="e">
        <f t="shared" si="26"/>
        <v>#DIV/0!</v>
      </c>
      <c r="U98" s="19" t="e">
        <f t="shared" si="30"/>
        <v>#DIV/0!</v>
      </c>
      <c r="W98" s="3">
        <f>IFERROR(VLOOKUP(H98,FuelTypes!$A$2:$G$40,5,FALSE)*L98,0)</f>
        <v>717.87599999999998</v>
      </c>
      <c r="X98" s="2">
        <v>600</v>
      </c>
      <c r="Y98" s="3">
        <f t="shared" si="27"/>
        <v>1317.876</v>
      </c>
      <c r="Z98" s="3">
        <f t="shared" si="28"/>
        <v>434.78260869565219</v>
      </c>
    </row>
    <row r="99" spans="1:26" x14ac:dyDescent="0.25">
      <c r="A99" s="6" t="s">
        <v>225</v>
      </c>
      <c r="B99" s="6">
        <v>0</v>
      </c>
      <c r="C99" s="18">
        <f>ROUNDDOWN(PI()*0.625*0.625*1.25*7,1)</f>
        <v>10.7</v>
      </c>
      <c r="D99" s="6">
        <v>0.15</v>
      </c>
      <c r="E99" s="6">
        <v>0</v>
      </c>
      <c r="F99" s="6">
        <v>0</v>
      </c>
      <c r="G99" s="6">
        <v>0</v>
      </c>
      <c r="H99" s="6" t="s">
        <v>164</v>
      </c>
      <c r="I99" s="19">
        <f t="shared" si="31"/>
        <v>9.0949999999999989</v>
      </c>
      <c r="J99" s="19">
        <f t="shared" si="32"/>
        <v>1.6049999999999998</v>
      </c>
      <c r="K99" s="19">
        <f t="shared" si="33"/>
        <v>1.6049999999999998</v>
      </c>
      <c r="L99" s="19">
        <f>IFERROR(VLOOKUP(H99,FuelTypes!$A$1:$B$32,2,FALSE)*I99,0)</f>
        <v>9.0949999999999989</v>
      </c>
      <c r="M99" s="19">
        <f t="shared" si="18"/>
        <v>10.7</v>
      </c>
      <c r="N99" s="19">
        <f t="shared" si="34"/>
        <v>0.85</v>
      </c>
      <c r="O99" s="19">
        <f>ROUNDUP((IFERROR(VLOOKUP(H99,FuelTypes!$A$2:$C$24,3,FALSE),0)*L99)/20,0)*20</f>
        <v>1820</v>
      </c>
      <c r="P99" s="19">
        <f t="shared" si="29"/>
        <v>819</v>
      </c>
      <c r="Q99" s="19">
        <f t="shared" si="19"/>
        <v>1001.0000000000001</v>
      </c>
      <c r="R99" s="19">
        <f t="shared" si="24"/>
        <v>0</v>
      </c>
      <c r="S99" s="4">
        <f t="shared" si="25"/>
        <v>0</v>
      </c>
      <c r="T99" s="19" t="e">
        <f t="shared" si="26"/>
        <v>#DIV/0!</v>
      </c>
      <c r="U99" s="19" t="e">
        <f t="shared" si="30"/>
        <v>#DIV/0!</v>
      </c>
      <c r="W99" s="3">
        <f>IFERROR(VLOOKUP(H99,FuelTypes!$A$2:$G$40,5,FALSE)*L99,0)</f>
        <v>834.92099999999982</v>
      </c>
      <c r="X99" s="2">
        <v>700</v>
      </c>
      <c r="Y99" s="3">
        <f t="shared" si="27"/>
        <v>1534.9209999999998</v>
      </c>
      <c r="Z99" s="3">
        <f t="shared" si="28"/>
        <v>436.13707165109042</v>
      </c>
    </row>
    <row r="100" spans="1:26" x14ac:dyDescent="0.25">
      <c r="A100" s="6" t="s">
        <v>226</v>
      </c>
      <c r="B100" s="6">
        <v>0</v>
      </c>
      <c r="C100" s="18">
        <f>ROUNDDOWN(PI()*0.625*0.625*1.25*8,1)</f>
        <v>12.2</v>
      </c>
      <c r="D100" s="6">
        <v>0.15</v>
      </c>
      <c r="E100" s="6">
        <v>0</v>
      </c>
      <c r="F100" s="6">
        <v>0</v>
      </c>
      <c r="G100" s="6">
        <v>0</v>
      </c>
      <c r="H100" s="6" t="s">
        <v>164</v>
      </c>
      <c r="I100" s="19">
        <f t="shared" si="31"/>
        <v>10.37</v>
      </c>
      <c r="J100" s="19">
        <f t="shared" si="32"/>
        <v>1.8299999999999998</v>
      </c>
      <c r="K100" s="19">
        <f t="shared" si="33"/>
        <v>1.8299999999999998</v>
      </c>
      <c r="L100" s="19">
        <f>IFERROR(VLOOKUP(H100,FuelTypes!$A$1:$B$32,2,FALSE)*I100,0)</f>
        <v>10.37</v>
      </c>
      <c r="M100" s="19">
        <f t="shared" si="18"/>
        <v>12.2</v>
      </c>
      <c r="N100" s="19">
        <f t="shared" si="34"/>
        <v>0.85</v>
      </c>
      <c r="O100" s="19">
        <f>ROUNDUP((IFERROR(VLOOKUP(H100,FuelTypes!$A$2:$C$24,3,FALSE),0)*L100)/20,0)*20</f>
        <v>2080</v>
      </c>
      <c r="P100" s="19">
        <f t="shared" si="29"/>
        <v>936</v>
      </c>
      <c r="Q100" s="19">
        <f t="shared" si="19"/>
        <v>1144</v>
      </c>
      <c r="R100" s="19">
        <f t="shared" si="24"/>
        <v>0</v>
      </c>
      <c r="S100" s="4">
        <f t="shared" si="25"/>
        <v>0</v>
      </c>
      <c r="T100" s="19" t="e">
        <f t="shared" si="26"/>
        <v>#DIV/0!</v>
      </c>
      <c r="U100" s="19" t="e">
        <f t="shared" si="30"/>
        <v>#DIV/0!</v>
      </c>
      <c r="W100" s="3">
        <f>IFERROR(VLOOKUP(H100,FuelTypes!$A$2:$G$40,5,FALSE)*L100,0)</f>
        <v>951.96599999999989</v>
      </c>
      <c r="X100" s="2">
        <v>800</v>
      </c>
      <c r="Y100" s="3">
        <f t="shared" si="27"/>
        <v>1751.9659999999999</v>
      </c>
      <c r="Z100" s="3">
        <f t="shared" si="28"/>
        <v>437.15846994535525</v>
      </c>
    </row>
    <row r="101" spans="1:26" x14ac:dyDescent="0.25">
      <c r="A101" s="6" t="s">
        <v>227</v>
      </c>
      <c r="B101" s="6">
        <v>0</v>
      </c>
      <c r="C101" s="18">
        <f>ROUNDDOWN(PI()*1.25*1.25*2.5*1,1)</f>
        <v>12.2</v>
      </c>
      <c r="D101" s="6">
        <v>0.15</v>
      </c>
      <c r="E101" s="6">
        <v>0</v>
      </c>
      <c r="F101" s="6">
        <v>0</v>
      </c>
      <c r="G101" s="6">
        <v>0</v>
      </c>
      <c r="H101" s="6" t="s">
        <v>164</v>
      </c>
      <c r="I101" s="4">
        <f t="shared" si="31"/>
        <v>10.37</v>
      </c>
      <c r="J101" s="4">
        <f t="shared" si="32"/>
        <v>1.8299999999999998</v>
      </c>
      <c r="K101" s="4">
        <f t="shared" si="33"/>
        <v>1.8299999999999998</v>
      </c>
      <c r="L101" s="4">
        <f>IFERROR(VLOOKUP(H101,FuelTypes!$A$1:$B$32,2,FALSE)*I101,0)</f>
        <v>10.37</v>
      </c>
      <c r="M101" s="4">
        <f t="shared" si="18"/>
        <v>12.2</v>
      </c>
      <c r="N101" s="4">
        <f t="shared" si="34"/>
        <v>0.85</v>
      </c>
      <c r="O101" s="4">
        <f>ROUNDUP((IFERROR(VLOOKUP(H101,FuelTypes!$A$2:$C$24,3,FALSE),0)*L101)/20,0)*20</f>
        <v>2080</v>
      </c>
      <c r="P101" s="4">
        <f t="shared" si="29"/>
        <v>936</v>
      </c>
      <c r="Q101" s="4">
        <f t="shared" si="19"/>
        <v>1144</v>
      </c>
      <c r="R101" s="4">
        <f t="shared" si="24"/>
        <v>0</v>
      </c>
      <c r="S101" s="4">
        <f t="shared" si="25"/>
        <v>0</v>
      </c>
      <c r="T101" s="4" t="e">
        <f t="shared" si="26"/>
        <v>#DIV/0!</v>
      </c>
      <c r="U101" s="4" t="e">
        <f t="shared" si="30"/>
        <v>#DIV/0!</v>
      </c>
      <c r="W101" s="3">
        <f>IFERROR(VLOOKUP(H101,FuelTypes!$A$2:$G$40,5,FALSE)*L101,0)</f>
        <v>951.96599999999989</v>
      </c>
      <c r="X101" s="2">
        <v>300</v>
      </c>
      <c r="Y101" s="3">
        <f t="shared" si="27"/>
        <v>1251.9659999999999</v>
      </c>
      <c r="Z101" s="3">
        <f t="shared" si="28"/>
        <v>163.9344262295082</v>
      </c>
    </row>
    <row r="102" spans="1:26" x14ac:dyDescent="0.25">
      <c r="A102" s="6" t="s">
        <v>228</v>
      </c>
      <c r="B102" s="6">
        <v>0</v>
      </c>
      <c r="C102" s="18">
        <f>ROUNDDOWN(PI()*1.25*1.25*2.5*2,1)</f>
        <v>24.5</v>
      </c>
      <c r="D102" s="6">
        <v>0.15</v>
      </c>
      <c r="E102" s="6">
        <v>0</v>
      </c>
      <c r="F102" s="6">
        <v>0</v>
      </c>
      <c r="G102" s="6">
        <v>0</v>
      </c>
      <c r="H102" s="6" t="s">
        <v>164</v>
      </c>
      <c r="I102" s="4">
        <f t="shared" si="31"/>
        <v>20.824999999999999</v>
      </c>
      <c r="J102" s="4">
        <f t="shared" si="32"/>
        <v>3.6749999999999998</v>
      </c>
      <c r="K102" s="4">
        <f t="shared" si="33"/>
        <v>3.6749999999999998</v>
      </c>
      <c r="L102" s="4">
        <f>IFERROR(VLOOKUP(H102,FuelTypes!$A$1:$B$32,2,FALSE)*I102,0)</f>
        <v>20.824999999999999</v>
      </c>
      <c r="M102" s="4">
        <f t="shared" si="18"/>
        <v>24.5</v>
      </c>
      <c r="N102" s="4">
        <f t="shared" si="34"/>
        <v>0.85</v>
      </c>
      <c r="O102" s="4">
        <f>ROUNDUP((IFERROR(VLOOKUP(H102,FuelTypes!$A$2:$C$24,3,FALSE),0)*L102)/20,0)*20</f>
        <v>4180</v>
      </c>
      <c r="P102" s="4">
        <f t="shared" si="29"/>
        <v>1881</v>
      </c>
      <c r="Q102" s="4">
        <f t="shared" si="19"/>
        <v>2299</v>
      </c>
      <c r="R102" s="4">
        <f t="shared" si="24"/>
        <v>0</v>
      </c>
      <c r="S102" s="4">
        <f t="shared" si="25"/>
        <v>0</v>
      </c>
      <c r="T102" s="4" t="e">
        <f t="shared" si="26"/>
        <v>#DIV/0!</v>
      </c>
      <c r="U102" s="4" t="e">
        <f t="shared" si="30"/>
        <v>#DIV/0!</v>
      </c>
      <c r="W102" s="3">
        <f>IFERROR(VLOOKUP(H102,FuelTypes!$A$2:$G$40,5,FALSE)*L102,0)</f>
        <v>1911.7349999999999</v>
      </c>
      <c r="X102" s="2">
        <v>600</v>
      </c>
      <c r="Y102" s="3">
        <f t="shared" si="27"/>
        <v>2511.7349999999997</v>
      </c>
      <c r="Z102" s="3">
        <f t="shared" si="28"/>
        <v>163.26530612244898</v>
      </c>
    </row>
    <row r="103" spans="1:26" x14ac:dyDescent="0.25">
      <c r="A103" s="6" t="s">
        <v>229</v>
      </c>
      <c r="B103" s="6">
        <v>0</v>
      </c>
      <c r="C103" s="18">
        <f>ROUNDDOWN(PI()*1.25*1.25*2.5*3,1)</f>
        <v>36.799999999999997</v>
      </c>
      <c r="D103" s="6">
        <v>0.15</v>
      </c>
      <c r="E103" s="6">
        <v>0</v>
      </c>
      <c r="F103" s="6">
        <v>0</v>
      </c>
      <c r="G103" s="6">
        <v>0</v>
      </c>
      <c r="H103" s="6" t="s">
        <v>164</v>
      </c>
      <c r="I103" s="4">
        <f t="shared" si="31"/>
        <v>31.279999999999998</v>
      </c>
      <c r="J103" s="4">
        <f t="shared" si="32"/>
        <v>5.52</v>
      </c>
      <c r="K103" s="4">
        <f t="shared" si="33"/>
        <v>5.52</v>
      </c>
      <c r="L103" s="4">
        <f>IFERROR(VLOOKUP(H103,FuelTypes!$A$1:$B$32,2,FALSE)*I103,0)</f>
        <v>31.279999999999998</v>
      </c>
      <c r="M103" s="4">
        <f t="shared" si="18"/>
        <v>36.799999999999997</v>
      </c>
      <c r="N103" s="4">
        <f t="shared" si="34"/>
        <v>0.85</v>
      </c>
      <c r="O103" s="4">
        <f>ROUNDUP((IFERROR(VLOOKUP(H103,FuelTypes!$A$2:$C$24,3,FALSE),0)*L103)/20,0)*20</f>
        <v>6260</v>
      </c>
      <c r="P103" s="4">
        <f t="shared" si="29"/>
        <v>2817</v>
      </c>
      <c r="Q103" s="4">
        <f t="shared" si="19"/>
        <v>3443.0000000000005</v>
      </c>
      <c r="R103" s="4">
        <f t="shared" si="24"/>
        <v>0</v>
      </c>
      <c r="S103" s="4">
        <f t="shared" si="25"/>
        <v>0</v>
      </c>
      <c r="T103" s="4" t="e">
        <f t="shared" si="26"/>
        <v>#DIV/0!</v>
      </c>
      <c r="U103" s="4" t="e">
        <f t="shared" si="30"/>
        <v>#DIV/0!</v>
      </c>
      <c r="W103" s="3">
        <f>IFERROR(VLOOKUP(H103,FuelTypes!$A$2:$G$40,5,FALSE)*L103,0)</f>
        <v>2871.5039999999999</v>
      </c>
      <c r="X103" s="2">
        <v>900</v>
      </c>
      <c r="Y103" s="3">
        <f t="shared" si="27"/>
        <v>3771.5039999999999</v>
      </c>
      <c r="Z103" s="3">
        <f t="shared" si="28"/>
        <v>163.04347826086959</v>
      </c>
    </row>
    <row r="104" spans="1:26" x14ac:dyDescent="0.25">
      <c r="A104" s="6" t="s">
        <v>230</v>
      </c>
      <c r="B104" s="6">
        <v>0</v>
      </c>
      <c r="C104" s="18">
        <f>ROUNDDOWN(PI()*1.25*1.25*2.5*4,1)</f>
        <v>49</v>
      </c>
      <c r="D104" s="6">
        <v>0.15</v>
      </c>
      <c r="E104" s="6">
        <v>0</v>
      </c>
      <c r="F104" s="6">
        <v>0</v>
      </c>
      <c r="G104" s="6">
        <v>0</v>
      </c>
      <c r="H104" s="6" t="s">
        <v>164</v>
      </c>
      <c r="I104" s="4">
        <f t="shared" si="31"/>
        <v>41.65</v>
      </c>
      <c r="J104" s="4">
        <f t="shared" si="32"/>
        <v>7.35</v>
      </c>
      <c r="K104" s="4">
        <f t="shared" si="33"/>
        <v>7.35</v>
      </c>
      <c r="L104" s="4">
        <f>IFERROR(VLOOKUP(H104,FuelTypes!$A$1:$B$32,2,FALSE)*I104,0)</f>
        <v>41.65</v>
      </c>
      <c r="M104" s="4">
        <f t="shared" si="18"/>
        <v>49</v>
      </c>
      <c r="N104" s="4">
        <f t="shared" si="34"/>
        <v>0.85</v>
      </c>
      <c r="O104" s="4">
        <f>ROUNDUP((IFERROR(VLOOKUP(H104,FuelTypes!$A$2:$C$24,3,FALSE),0)*L104)/20,0)*20</f>
        <v>8340</v>
      </c>
      <c r="P104" s="4">
        <f t="shared" si="29"/>
        <v>3753</v>
      </c>
      <c r="Q104" s="4">
        <f t="shared" si="19"/>
        <v>4587</v>
      </c>
      <c r="R104" s="4">
        <f t="shared" si="24"/>
        <v>0</v>
      </c>
      <c r="S104" s="4">
        <f t="shared" si="25"/>
        <v>0</v>
      </c>
      <c r="T104" s="4" t="e">
        <f t="shared" si="26"/>
        <v>#DIV/0!</v>
      </c>
      <c r="U104" s="4" t="e">
        <f t="shared" si="30"/>
        <v>#DIV/0!</v>
      </c>
      <c r="W104" s="3">
        <f>IFERROR(VLOOKUP(H104,FuelTypes!$A$2:$G$40,5,FALSE)*L104,0)</f>
        <v>3823.47</v>
      </c>
      <c r="X104" s="2">
        <v>1200</v>
      </c>
      <c r="Y104" s="3">
        <f t="shared" si="27"/>
        <v>5023.4699999999993</v>
      </c>
      <c r="Z104" s="3">
        <f t="shared" si="28"/>
        <v>163.26530612244898</v>
      </c>
    </row>
    <row r="105" spans="1:26" x14ac:dyDescent="0.25">
      <c r="A105" s="6" t="s">
        <v>231</v>
      </c>
      <c r="B105" s="6">
        <v>0</v>
      </c>
      <c r="C105" s="18">
        <f>ROUNDDOWN(PI()*1.25*1.25*2.5*5,1)</f>
        <v>61.3</v>
      </c>
      <c r="D105" s="6">
        <v>0.15</v>
      </c>
      <c r="E105" s="6">
        <v>0</v>
      </c>
      <c r="F105" s="6">
        <v>0</v>
      </c>
      <c r="G105" s="6">
        <v>0</v>
      </c>
      <c r="H105" s="6" t="s">
        <v>164</v>
      </c>
      <c r="I105" s="4">
        <f t="shared" si="31"/>
        <v>52.104999999999997</v>
      </c>
      <c r="J105" s="4">
        <f t="shared" si="32"/>
        <v>9.1949999999999985</v>
      </c>
      <c r="K105" s="4">
        <f t="shared" si="33"/>
        <v>9.1949999999999985</v>
      </c>
      <c r="L105" s="4">
        <f>IFERROR(VLOOKUP(H105,FuelTypes!$A$1:$B$32,2,FALSE)*I105,0)</f>
        <v>52.104999999999997</v>
      </c>
      <c r="M105" s="4">
        <f t="shared" si="18"/>
        <v>61.3</v>
      </c>
      <c r="N105" s="4">
        <f t="shared" si="34"/>
        <v>0.85</v>
      </c>
      <c r="O105" s="4">
        <f>ROUNDUP((IFERROR(VLOOKUP(H105,FuelTypes!$A$2:$C$24,3,FALSE),0)*L105)/20,0)*20</f>
        <v>10440</v>
      </c>
      <c r="P105" s="4">
        <f t="shared" si="29"/>
        <v>4698</v>
      </c>
      <c r="Q105" s="4">
        <f t="shared" si="19"/>
        <v>5742.0000000000009</v>
      </c>
      <c r="R105" s="4">
        <f t="shared" si="24"/>
        <v>0</v>
      </c>
      <c r="S105" s="4">
        <f t="shared" si="25"/>
        <v>0</v>
      </c>
      <c r="T105" s="4" t="e">
        <f t="shared" si="26"/>
        <v>#DIV/0!</v>
      </c>
      <c r="U105" s="4" t="e">
        <f t="shared" si="30"/>
        <v>#DIV/0!</v>
      </c>
      <c r="W105" s="3">
        <f>IFERROR(VLOOKUP(H105,FuelTypes!$A$2:$G$40,5,FALSE)*L105,0)</f>
        <v>4783.2389999999996</v>
      </c>
      <c r="X105" s="2">
        <v>1500</v>
      </c>
      <c r="Y105" s="3">
        <f t="shared" si="27"/>
        <v>6283.2389999999996</v>
      </c>
      <c r="Z105" s="3">
        <f t="shared" si="28"/>
        <v>163.13213703099512</v>
      </c>
    </row>
    <row r="106" spans="1:26" x14ac:dyDescent="0.25">
      <c r="A106" s="6" t="s">
        <v>232</v>
      </c>
      <c r="B106" s="6">
        <v>0</v>
      </c>
      <c r="C106" s="18">
        <f>ROUNDDOWN(PI()*1.25*1.25*2.5*6,1)</f>
        <v>73.599999999999994</v>
      </c>
      <c r="D106" s="6">
        <v>0.15</v>
      </c>
      <c r="E106" s="6">
        <v>0</v>
      </c>
      <c r="F106" s="6">
        <v>0</v>
      </c>
      <c r="G106" s="6">
        <v>0</v>
      </c>
      <c r="H106" s="6" t="s">
        <v>164</v>
      </c>
      <c r="I106" s="4">
        <f t="shared" si="31"/>
        <v>62.559999999999995</v>
      </c>
      <c r="J106" s="4">
        <f t="shared" si="32"/>
        <v>11.04</v>
      </c>
      <c r="K106" s="4">
        <f t="shared" si="33"/>
        <v>11.04</v>
      </c>
      <c r="L106" s="4">
        <f>IFERROR(VLOOKUP(H106,FuelTypes!$A$1:$B$32,2,FALSE)*I106,0)</f>
        <v>62.559999999999995</v>
      </c>
      <c r="M106" s="4">
        <f t="shared" si="18"/>
        <v>73.599999999999994</v>
      </c>
      <c r="N106" s="4">
        <f t="shared" si="34"/>
        <v>0.85</v>
      </c>
      <c r="O106" s="4">
        <f>ROUNDUP((IFERROR(VLOOKUP(H106,FuelTypes!$A$2:$C$24,3,FALSE),0)*L106)/20,0)*20</f>
        <v>12520</v>
      </c>
      <c r="P106" s="4">
        <f t="shared" si="29"/>
        <v>5634</v>
      </c>
      <c r="Q106" s="4">
        <f t="shared" si="19"/>
        <v>6886.0000000000009</v>
      </c>
      <c r="R106" s="4">
        <f t="shared" si="24"/>
        <v>0</v>
      </c>
      <c r="S106" s="4">
        <f t="shared" si="25"/>
        <v>0</v>
      </c>
      <c r="T106" s="4" t="e">
        <f t="shared" si="26"/>
        <v>#DIV/0!</v>
      </c>
      <c r="U106" s="4" t="e">
        <f t="shared" si="30"/>
        <v>#DIV/0!</v>
      </c>
      <c r="W106" s="3">
        <f>IFERROR(VLOOKUP(H106,FuelTypes!$A$2:$G$40,5,FALSE)*L106,0)</f>
        <v>5743.0079999999998</v>
      </c>
      <c r="X106" s="2">
        <v>1800</v>
      </c>
      <c r="Y106" s="3">
        <f t="shared" si="27"/>
        <v>7543.0079999999998</v>
      </c>
      <c r="Z106" s="3">
        <f t="shared" si="28"/>
        <v>163.04347826086959</v>
      </c>
    </row>
    <row r="107" spans="1:26" x14ac:dyDescent="0.25">
      <c r="A107" s="6" t="s">
        <v>233</v>
      </c>
      <c r="B107" s="6">
        <v>0</v>
      </c>
      <c r="C107" s="18">
        <f>ROUNDDOWN(PI()*1.25*1.25*2.5*7,1)</f>
        <v>85.9</v>
      </c>
      <c r="D107" s="6">
        <v>0.15</v>
      </c>
      <c r="E107" s="6">
        <v>0</v>
      </c>
      <c r="F107" s="6">
        <v>0</v>
      </c>
      <c r="G107" s="6">
        <v>0</v>
      </c>
      <c r="H107" s="6" t="s">
        <v>164</v>
      </c>
      <c r="I107" s="4">
        <f t="shared" si="31"/>
        <v>73.015000000000001</v>
      </c>
      <c r="J107" s="4">
        <f t="shared" si="32"/>
        <v>12.885</v>
      </c>
      <c r="K107" s="4">
        <f t="shared" si="33"/>
        <v>12.885</v>
      </c>
      <c r="L107" s="4">
        <f>IFERROR(VLOOKUP(H107,FuelTypes!$A$1:$B$32,2,FALSE)*I107,0)</f>
        <v>73.015000000000001</v>
      </c>
      <c r="M107" s="4">
        <f t="shared" si="18"/>
        <v>85.9</v>
      </c>
      <c r="N107" s="4">
        <f t="shared" si="34"/>
        <v>0.85</v>
      </c>
      <c r="O107" s="4">
        <f>ROUNDUP((IFERROR(VLOOKUP(H107,FuelTypes!$A$2:$C$24,3,FALSE),0)*L107)/20,0)*20</f>
        <v>14620</v>
      </c>
      <c r="P107" s="4">
        <f t="shared" si="29"/>
        <v>6579</v>
      </c>
      <c r="Q107" s="4">
        <f t="shared" si="19"/>
        <v>8041.0000000000009</v>
      </c>
      <c r="R107" s="4">
        <f t="shared" si="24"/>
        <v>0</v>
      </c>
      <c r="S107" s="4">
        <f t="shared" si="25"/>
        <v>0</v>
      </c>
      <c r="T107" s="4" t="e">
        <f t="shared" si="26"/>
        <v>#DIV/0!</v>
      </c>
      <c r="U107" s="4" t="e">
        <f t="shared" si="30"/>
        <v>#DIV/0!</v>
      </c>
      <c r="W107" s="3">
        <f>IFERROR(VLOOKUP(H107,FuelTypes!$A$2:$G$40,5,FALSE)*L107,0)</f>
        <v>6702.777</v>
      </c>
      <c r="X107" s="2">
        <v>2100</v>
      </c>
      <c r="Y107" s="3">
        <f t="shared" si="27"/>
        <v>8802.777</v>
      </c>
      <c r="Z107" s="3">
        <f t="shared" si="28"/>
        <v>162.98020954598371</v>
      </c>
    </row>
    <row r="108" spans="1:26" x14ac:dyDescent="0.25">
      <c r="A108" s="6" t="s">
        <v>234</v>
      </c>
      <c r="B108" s="6">
        <v>0</v>
      </c>
      <c r="C108" s="18">
        <f>ROUNDDOWN(PI()*1.25*1.25*2.5*8,1)</f>
        <v>98.1</v>
      </c>
      <c r="D108" s="6">
        <v>0.15</v>
      </c>
      <c r="E108" s="6">
        <v>0</v>
      </c>
      <c r="F108" s="6">
        <v>0</v>
      </c>
      <c r="G108" s="6">
        <v>0</v>
      </c>
      <c r="H108" s="6" t="s">
        <v>164</v>
      </c>
      <c r="I108" s="4">
        <f t="shared" si="31"/>
        <v>83.384999999999991</v>
      </c>
      <c r="J108" s="4">
        <f t="shared" si="32"/>
        <v>14.714999999999998</v>
      </c>
      <c r="K108" s="4">
        <f t="shared" si="33"/>
        <v>14.714999999999998</v>
      </c>
      <c r="L108" s="4">
        <f>IFERROR(VLOOKUP(H108,FuelTypes!$A$1:$B$32,2,FALSE)*I108,0)</f>
        <v>83.384999999999991</v>
      </c>
      <c r="M108" s="4">
        <f t="shared" si="18"/>
        <v>98.1</v>
      </c>
      <c r="N108" s="4">
        <f t="shared" si="34"/>
        <v>0.85</v>
      </c>
      <c r="O108" s="4">
        <f>ROUNDUP((IFERROR(VLOOKUP(H108,FuelTypes!$A$2:$C$24,3,FALSE),0)*L108)/20,0)*20</f>
        <v>16680</v>
      </c>
      <c r="P108" s="4">
        <f t="shared" si="29"/>
        <v>7506</v>
      </c>
      <c r="Q108" s="4">
        <f t="shared" si="19"/>
        <v>9174</v>
      </c>
      <c r="R108" s="4">
        <f t="shared" si="24"/>
        <v>0</v>
      </c>
      <c r="S108" s="4">
        <f t="shared" si="25"/>
        <v>0</v>
      </c>
      <c r="T108" s="4" t="e">
        <f t="shared" si="26"/>
        <v>#DIV/0!</v>
      </c>
      <c r="U108" s="4" t="e">
        <f t="shared" si="30"/>
        <v>#DIV/0!</v>
      </c>
      <c r="W108" s="3">
        <f>IFERROR(VLOOKUP(H108,FuelTypes!$A$2:$G$40,5,FALSE)*L108,0)</f>
        <v>7654.7429999999986</v>
      </c>
      <c r="X108" s="2">
        <v>2400</v>
      </c>
      <c r="Y108" s="3">
        <f t="shared" si="27"/>
        <v>10054.742999999999</v>
      </c>
      <c r="Z108" s="3">
        <f t="shared" si="28"/>
        <v>163.09887869520898</v>
      </c>
    </row>
    <row r="109" spans="1:26" x14ac:dyDescent="0.25">
      <c r="A109" s="6" t="s">
        <v>235</v>
      </c>
      <c r="B109" s="6">
        <v>0</v>
      </c>
      <c r="C109" s="18">
        <f>ROUNDDOWN(PI()*1.875*1.875*3.75*1,1)</f>
        <v>41.4</v>
      </c>
      <c r="D109" s="6">
        <v>0.15</v>
      </c>
      <c r="E109" s="6">
        <v>0</v>
      </c>
      <c r="F109" s="6">
        <v>0</v>
      </c>
      <c r="G109" s="6">
        <v>0</v>
      </c>
      <c r="H109" s="6" t="s">
        <v>164</v>
      </c>
      <c r="I109" s="19">
        <f t="shared" si="31"/>
        <v>35.19</v>
      </c>
      <c r="J109" s="19">
        <f t="shared" si="32"/>
        <v>6.21</v>
      </c>
      <c r="K109" s="19">
        <f t="shared" si="33"/>
        <v>6.21</v>
      </c>
      <c r="L109" s="19">
        <f>IFERROR(VLOOKUP(H109,FuelTypes!$A$1:$B$32,2,FALSE)*I109,0)</f>
        <v>35.19</v>
      </c>
      <c r="M109" s="19">
        <f t="shared" si="18"/>
        <v>41.4</v>
      </c>
      <c r="N109" s="19">
        <f t="shared" si="34"/>
        <v>0.85</v>
      </c>
      <c r="O109" s="19">
        <f>ROUNDUP((IFERROR(VLOOKUP(H109,FuelTypes!$A$2:$C$24,3,FALSE),0)*L109)/20,0)*20</f>
        <v>7040</v>
      </c>
      <c r="P109" s="19">
        <f t="shared" si="29"/>
        <v>3168</v>
      </c>
      <c r="Q109" s="19">
        <f t="shared" si="19"/>
        <v>3872.0000000000005</v>
      </c>
      <c r="R109" s="19">
        <f t="shared" si="24"/>
        <v>0</v>
      </c>
      <c r="S109" s="4">
        <f t="shared" si="25"/>
        <v>0</v>
      </c>
      <c r="T109" s="19" t="e">
        <f t="shared" si="26"/>
        <v>#DIV/0!</v>
      </c>
      <c r="U109" s="19" t="e">
        <f t="shared" si="30"/>
        <v>#DIV/0!</v>
      </c>
      <c r="W109" s="3">
        <f>IFERROR(VLOOKUP(H109,FuelTypes!$A$2:$G$40,5,FALSE)*L109,0)</f>
        <v>3230.4419999999996</v>
      </c>
      <c r="X109" s="2">
        <v>700</v>
      </c>
      <c r="Y109" s="3">
        <f t="shared" si="27"/>
        <v>3930.4419999999996</v>
      </c>
      <c r="Z109" s="3">
        <f t="shared" si="28"/>
        <v>112.72141706924316</v>
      </c>
    </row>
    <row r="110" spans="1:26" x14ac:dyDescent="0.25">
      <c r="A110" s="6" t="s">
        <v>236</v>
      </c>
      <c r="B110" s="6">
        <v>0</v>
      </c>
      <c r="C110" s="18">
        <f>ROUNDDOWN(PI()*1.875*1.875*3.75*2,1)</f>
        <v>82.8</v>
      </c>
      <c r="D110" s="6">
        <v>0.15</v>
      </c>
      <c r="E110" s="6">
        <v>0</v>
      </c>
      <c r="F110" s="6">
        <v>0</v>
      </c>
      <c r="G110" s="6">
        <v>0</v>
      </c>
      <c r="H110" s="6" t="s">
        <v>164</v>
      </c>
      <c r="I110" s="19">
        <f t="shared" si="31"/>
        <v>70.38</v>
      </c>
      <c r="J110" s="19">
        <f t="shared" si="32"/>
        <v>12.42</v>
      </c>
      <c r="K110" s="19">
        <f t="shared" si="33"/>
        <v>12.42</v>
      </c>
      <c r="L110" s="19">
        <f>IFERROR(VLOOKUP(H110,FuelTypes!$A$1:$B$32,2,FALSE)*I110,0)</f>
        <v>70.38</v>
      </c>
      <c r="M110" s="19">
        <f t="shared" si="18"/>
        <v>82.8</v>
      </c>
      <c r="N110" s="19">
        <f t="shared" si="34"/>
        <v>0.85</v>
      </c>
      <c r="O110" s="19">
        <f>ROUNDUP((IFERROR(VLOOKUP(H110,FuelTypes!$A$2:$C$24,3,FALSE),0)*L110)/20,0)*20</f>
        <v>14080</v>
      </c>
      <c r="P110" s="19">
        <f t="shared" si="29"/>
        <v>6336</v>
      </c>
      <c r="Q110" s="19">
        <f t="shared" si="19"/>
        <v>7744.0000000000009</v>
      </c>
      <c r="R110" s="19">
        <f t="shared" si="24"/>
        <v>0</v>
      </c>
      <c r="S110" s="4">
        <f t="shared" si="25"/>
        <v>0</v>
      </c>
      <c r="T110" s="19" t="e">
        <f t="shared" si="26"/>
        <v>#DIV/0!</v>
      </c>
      <c r="U110" s="19" t="e">
        <f t="shared" si="30"/>
        <v>#DIV/0!</v>
      </c>
      <c r="W110" s="3">
        <f>IFERROR(VLOOKUP(H110,FuelTypes!$A$2:$G$40,5,FALSE)*L110,0)</f>
        <v>6460.8839999999991</v>
      </c>
      <c r="X110" s="2">
        <v>1400</v>
      </c>
      <c r="Y110" s="3">
        <f t="shared" si="27"/>
        <v>7860.8839999999991</v>
      </c>
      <c r="Z110" s="3">
        <f t="shared" si="28"/>
        <v>112.72141706924316</v>
      </c>
    </row>
    <row r="111" spans="1:26" x14ac:dyDescent="0.25">
      <c r="A111" s="6" t="s">
        <v>237</v>
      </c>
      <c r="B111" s="6">
        <v>0</v>
      </c>
      <c r="C111" s="18">
        <f>ROUNDDOWN(PI()*1.875*1.875*3.75*3,1)</f>
        <v>124.2</v>
      </c>
      <c r="D111" s="6">
        <v>0.15</v>
      </c>
      <c r="E111" s="6">
        <v>0</v>
      </c>
      <c r="F111" s="6">
        <v>0</v>
      </c>
      <c r="G111" s="6">
        <v>0</v>
      </c>
      <c r="H111" s="6" t="s">
        <v>164</v>
      </c>
      <c r="I111" s="19">
        <f t="shared" si="31"/>
        <v>105.57000000000001</v>
      </c>
      <c r="J111" s="19">
        <f t="shared" si="32"/>
        <v>18.63</v>
      </c>
      <c r="K111" s="19">
        <f t="shared" si="33"/>
        <v>18.63</v>
      </c>
      <c r="L111" s="19">
        <f>IFERROR(VLOOKUP(H111,FuelTypes!$A$1:$B$32,2,FALSE)*I111,0)</f>
        <v>105.57000000000001</v>
      </c>
      <c r="M111" s="19">
        <f t="shared" si="18"/>
        <v>124.2</v>
      </c>
      <c r="N111" s="19">
        <f t="shared" si="34"/>
        <v>0.85000000000000009</v>
      </c>
      <c r="O111" s="19">
        <f>ROUNDUP((IFERROR(VLOOKUP(H111,FuelTypes!$A$2:$C$24,3,FALSE),0)*L111)/20,0)*20</f>
        <v>21120</v>
      </c>
      <c r="P111" s="19">
        <f t="shared" si="29"/>
        <v>9504</v>
      </c>
      <c r="Q111" s="19">
        <f t="shared" si="19"/>
        <v>11616.000000000002</v>
      </c>
      <c r="R111" s="19">
        <f t="shared" si="24"/>
        <v>0</v>
      </c>
      <c r="S111" s="4">
        <f t="shared" si="25"/>
        <v>0</v>
      </c>
      <c r="T111" s="19" t="e">
        <f t="shared" si="26"/>
        <v>#DIV/0!</v>
      </c>
      <c r="U111" s="19" t="e">
        <f t="shared" si="30"/>
        <v>#DIV/0!</v>
      </c>
      <c r="W111" s="3">
        <f>IFERROR(VLOOKUP(H111,FuelTypes!$A$2:$G$40,5,FALSE)*L111,0)</f>
        <v>9691.3260000000009</v>
      </c>
      <c r="X111" s="2">
        <v>2100</v>
      </c>
      <c r="Y111" s="3">
        <f t="shared" si="27"/>
        <v>11791.326000000001</v>
      </c>
      <c r="Z111" s="3">
        <f t="shared" si="28"/>
        <v>112.72141706924316</v>
      </c>
    </row>
    <row r="112" spans="1:26" x14ac:dyDescent="0.25">
      <c r="A112" s="6" t="s">
        <v>238</v>
      </c>
      <c r="B112" s="6">
        <v>0</v>
      </c>
      <c r="C112" s="18">
        <f>ROUNDDOWN(PI()*1.875*1.875*3.75*4,1)</f>
        <v>165.6</v>
      </c>
      <c r="D112" s="6">
        <v>0.15</v>
      </c>
      <c r="E112" s="6">
        <v>0</v>
      </c>
      <c r="F112" s="6">
        <v>0</v>
      </c>
      <c r="G112" s="6">
        <v>0</v>
      </c>
      <c r="H112" s="6" t="s">
        <v>164</v>
      </c>
      <c r="I112" s="19">
        <f t="shared" si="31"/>
        <v>140.76</v>
      </c>
      <c r="J112" s="19">
        <f t="shared" si="32"/>
        <v>24.84</v>
      </c>
      <c r="K112" s="19">
        <f t="shared" si="33"/>
        <v>24.84</v>
      </c>
      <c r="L112" s="19">
        <f>IFERROR(VLOOKUP(H112,FuelTypes!$A$1:$B$32,2,FALSE)*I112,0)</f>
        <v>140.76</v>
      </c>
      <c r="M112" s="19">
        <f t="shared" si="18"/>
        <v>165.6</v>
      </c>
      <c r="N112" s="19">
        <f t="shared" si="34"/>
        <v>0.85</v>
      </c>
      <c r="O112" s="19">
        <f>ROUNDUP((IFERROR(VLOOKUP(H112,FuelTypes!$A$2:$C$24,3,FALSE),0)*L112)/20,0)*20</f>
        <v>28160</v>
      </c>
      <c r="P112" s="19">
        <f t="shared" si="29"/>
        <v>12672</v>
      </c>
      <c r="Q112" s="19">
        <f t="shared" si="19"/>
        <v>15488.000000000002</v>
      </c>
      <c r="R112" s="19">
        <f t="shared" si="24"/>
        <v>0</v>
      </c>
      <c r="S112" s="4">
        <f t="shared" si="25"/>
        <v>0</v>
      </c>
      <c r="T112" s="19" t="e">
        <f t="shared" si="26"/>
        <v>#DIV/0!</v>
      </c>
      <c r="U112" s="19" t="e">
        <f t="shared" si="30"/>
        <v>#DIV/0!</v>
      </c>
      <c r="W112" s="3">
        <f>IFERROR(VLOOKUP(H112,FuelTypes!$A$2:$G$40,5,FALSE)*L112,0)</f>
        <v>12921.767999999998</v>
      </c>
      <c r="X112" s="2">
        <v>2800</v>
      </c>
      <c r="Y112" s="3">
        <f t="shared" si="27"/>
        <v>15721.767999999998</v>
      </c>
      <c r="Z112" s="3">
        <f t="shared" si="28"/>
        <v>112.72141706924316</v>
      </c>
    </row>
    <row r="113" spans="1:26" x14ac:dyDescent="0.25">
      <c r="A113" s="6" t="s">
        <v>239</v>
      </c>
      <c r="B113" s="6">
        <v>0</v>
      </c>
      <c r="C113" s="18">
        <f>ROUNDDOWN(PI()*1.875*1.875*3.75*5,1)</f>
        <v>207</v>
      </c>
      <c r="D113" s="6">
        <v>0.15</v>
      </c>
      <c r="E113" s="6">
        <v>0</v>
      </c>
      <c r="F113" s="6">
        <v>0</v>
      </c>
      <c r="G113" s="6">
        <v>0</v>
      </c>
      <c r="H113" s="6" t="s">
        <v>164</v>
      </c>
      <c r="I113" s="19">
        <f t="shared" si="31"/>
        <v>175.95</v>
      </c>
      <c r="J113" s="19">
        <f t="shared" si="32"/>
        <v>31.049999999999997</v>
      </c>
      <c r="K113" s="19">
        <f t="shared" si="33"/>
        <v>31.049999999999997</v>
      </c>
      <c r="L113" s="19">
        <f>IFERROR(VLOOKUP(H113,FuelTypes!$A$1:$B$32,2,FALSE)*I113,0)</f>
        <v>175.95</v>
      </c>
      <c r="M113" s="19">
        <f t="shared" si="18"/>
        <v>207</v>
      </c>
      <c r="N113" s="19">
        <f t="shared" si="34"/>
        <v>0.85</v>
      </c>
      <c r="O113" s="19">
        <f>ROUNDUP((IFERROR(VLOOKUP(H113,FuelTypes!$A$2:$C$24,3,FALSE),0)*L113)/20,0)*20</f>
        <v>35200</v>
      </c>
      <c r="P113" s="19">
        <f t="shared" si="29"/>
        <v>15840</v>
      </c>
      <c r="Q113" s="19">
        <f t="shared" si="19"/>
        <v>19360</v>
      </c>
      <c r="R113" s="19">
        <f t="shared" si="24"/>
        <v>0</v>
      </c>
      <c r="S113" s="4">
        <f t="shared" si="25"/>
        <v>0</v>
      </c>
      <c r="T113" s="19" t="e">
        <f t="shared" si="26"/>
        <v>#DIV/0!</v>
      </c>
      <c r="U113" s="19" t="e">
        <f t="shared" si="30"/>
        <v>#DIV/0!</v>
      </c>
      <c r="W113" s="3">
        <f>IFERROR(VLOOKUP(H113,FuelTypes!$A$2:$G$40,5,FALSE)*L113,0)</f>
        <v>16152.21</v>
      </c>
      <c r="X113" s="2">
        <v>3500</v>
      </c>
      <c r="Y113" s="3">
        <f t="shared" si="27"/>
        <v>19652.21</v>
      </c>
      <c r="Z113" s="3">
        <f t="shared" si="28"/>
        <v>112.72141706924317</v>
      </c>
    </row>
    <row r="114" spans="1:26" x14ac:dyDescent="0.25">
      <c r="A114" s="6" t="s">
        <v>240</v>
      </c>
      <c r="B114" s="6">
        <v>0</v>
      </c>
      <c r="C114" s="18">
        <f>ROUNDDOWN(PI()*1.875*1.875*3.75*6,1)</f>
        <v>248.5</v>
      </c>
      <c r="D114" s="6">
        <v>0.15</v>
      </c>
      <c r="E114" s="6">
        <v>0</v>
      </c>
      <c r="F114" s="6">
        <v>0</v>
      </c>
      <c r="G114" s="6">
        <v>0</v>
      </c>
      <c r="H114" s="6" t="s">
        <v>164</v>
      </c>
      <c r="I114" s="19">
        <f t="shared" si="31"/>
        <v>211.22499999999999</v>
      </c>
      <c r="J114" s="19">
        <f t="shared" si="32"/>
        <v>37.274999999999999</v>
      </c>
      <c r="K114" s="19">
        <f t="shared" si="33"/>
        <v>37.274999999999999</v>
      </c>
      <c r="L114" s="19">
        <f>IFERROR(VLOOKUP(H114,FuelTypes!$A$1:$B$32,2,FALSE)*I114,0)</f>
        <v>211.22499999999999</v>
      </c>
      <c r="M114" s="19">
        <f t="shared" si="18"/>
        <v>248.5</v>
      </c>
      <c r="N114" s="19">
        <f t="shared" si="34"/>
        <v>0.85</v>
      </c>
      <c r="O114" s="19">
        <f>ROUNDUP((IFERROR(VLOOKUP(H114,FuelTypes!$A$2:$C$24,3,FALSE),0)*L114)/20,0)*20</f>
        <v>42260</v>
      </c>
      <c r="P114" s="19">
        <f t="shared" si="29"/>
        <v>19017</v>
      </c>
      <c r="Q114" s="19">
        <f t="shared" si="19"/>
        <v>23243.000000000004</v>
      </c>
      <c r="R114" s="19">
        <f t="shared" si="24"/>
        <v>0</v>
      </c>
      <c r="S114" s="4">
        <f t="shared" si="25"/>
        <v>0</v>
      </c>
      <c r="T114" s="19" t="e">
        <f t="shared" si="26"/>
        <v>#DIV/0!</v>
      </c>
      <c r="U114" s="19" t="e">
        <f t="shared" si="30"/>
        <v>#DIV/0!</v>
      </c>
      <c r="W114" s="3">
        <f>IFERROR(VLOOKUP(H114,FuelTypes!$A$2:$G$40,5,FALSE)*L114,0)</f>
        <v>19390.454999999998</v>
      </c>
      <c r="X114" s="2">
        <v>4200</v>
      </c>
      <c r="Y114" s="3">
        <f t="shared" si="27"/>
        <v>23590.454999999998</v>
      </c>
      <c r="Z114" s="3">
        <f t="shared" si="28"/>
        <v>112.67605633802818</v>
      </c>
    </row>
    <row r="115" spans="1:26" x14ac:dyDescent="0.25">
      <c r="A115" s="6" t="s">
        <v>241</v>
      </c>
      <c r="B115" s="6">
        <v>0</v>
      </c>
      <c r="C115" s="18">
        <f>ROUNDDOWN(PI()*1.875*1.875*3.75*7,1)</f>
        <v>289.89999999999998</v>
      </c>
      <c r="D115" s="6">
        <v>0.15</v>
      </c>
      <c r="E115" s="6">
        <v>0</v>
      </c>
      <c r="F115" s="6">
        <v>0</v>
      </c>
      <c r="G115" s="6">
        <v>0</v>
      </c>
      <c r="H115" s="6" t="s">
        <v>164</v>
      </c>
      <c r="I115" s="19">
        <f t="shared" si="31"/>
        <v>246.41499999999999</v>
      </c>
      <c r="J115" s="19">
        <f t="shared" si="32"/>
        <v>43.484999999999992</v>
      </c>
      <c r="K115" s="19">
        <f t="shared" si="33"/>
        <v>43.484999999999992</v>
      </c>
      <c r="L115" s="19">
        <f>IFERROR(VLOOKUP(H115,FuelTypes!$A$1:$B$32,2,FALSE)*I115,0)</f>
        <v>246.41499999999999</v>
      </c>
      <c r="M115" s="19">
        <f t="shared" si="18"/>
        <v>289.89999999999998</v>
      </c>
      <c r="N115" s="19">
        <f t="shared" si="34"/>
        <v>0.85000000000000009</v>
      </c>
      <c r="O115" s="19">
        <f>ROUNDUP((IFERROR(VLOOKUP(H115,FuelTypes!$A$2:$C$24,3,FALSE),0)*L115)/20,0)*20</f>
        <v>49300</v>
      </c>
      <c r="P115" s="19">
        <f t="shared" si="29"/>
        <v>22185</v>
      </c>
      <c r="Q115" s="19">
        <f t="shared" si="19"/>
        <v>27115.000000000004</v>
      </c>
      <c r="R115" s="19">
        <f t="shared" si="24"/>
        <v>0</v>
      </c>
      <c r="S115" s="4">
        <f t="shared" si="25"/>
        <v>0</v>
      </c>
      <c r="T115" s="19" t="e">
        <f t="shared" si="26"/>
        <v>#DIV/0!</v>
      </c>
      <c r="U115" s="19" t="e">
        <f t="shared" si="30"/>
        <v>#DIV/0!</v>
      </c>
      <c r="W115" s="3">
        <f>IFERROR(VLOOKUP(H115,FuelTypes!$A$2:$G$40,5,FALSE)*L115,0)</f>
        <v>22620.896999999997</v>
      </c>
      <c r="X115" s="2">
        <v>4900</v>
      </c>
      <c r="Y115" s="3">
        <f t="shared" si="27"/>
        <v>27520.896999999997</v>
      </c>
      <c r="Z115" s="3">
        <f t="shared" si="28"/>
        <v>112.6825342071979</v>
      </c>
    </row>
    <row r="116" spans="1:26" x14ac:dyDescent="0.25">
      <c r="A116" s="6" t="s">
        <v>242</v>
      </c>
      <c r="B116" s="6">
        <v>0</v>
      </c>
      <c r="C116" s="18">
        <f>ROUNDDOWN(PI()*1.875*1.875*3.75*8,1)</f>
        <v>331.3</v>
      </c>
      <c r="D116" s="6">
        <v>0.15</v>
      </c>
      <c r="E116" s="6">
        <v>0</v>
      </c>
      <c r="F116" s="6">
        <v>0</v>
      </c>
      <c r="G116" s="6">
        <v>0</v>
      </c>
      <c r="H116" s="6" t="s">
        <v>164</v>
      </c>
      <c r="I116" s="19">
        <f t="shared" si="31"/>
        <v>281.60500000000002</v>
      </c>
      <c r="J116" s="19">
        <f t="shared" si="32"/>
        <v>49.695</v>
      </c>
      <c r="K116" s="19">
        <f t="shared" si="33"/>
        <v>49.695</v>
      </c>
      <c r="L116" s="19">
        <f>IFERROR(VLOOKUP(H116,FuelTypes!$A$1:$B$32,2,FALSE)*I116,0)</f>
        <v>281.60500000000002</v>
      </c>
      <c r="M116" s="19">
        <f t="shared" si="18"/>
        <v>331.3</v>
      </c>
      <c r="N116" s="19">
        <f t="shared" si="34"/>
        <v>0.85</v>
      </c>
      <c r="O116" s="19">
        <f>ROUNDUP((IFERROR(VLOOKUP(H116,FuelTypes!$A$2:$C$24,3,FALSE),0)*L116)/20,0)*20</f>
        <v>56340</v>
      </c>
      <c r="P116" s="19">
        <f t="shared" si="29"/>
        <v>25353</v>
      </c>
      <c r="Q116" s="19">
        <f t="shared" si="19"/>
        <v>30987.000000000004</v>
      </c>
      <c r="R116" s="19">
        <f t="shared" si="24"/>
        <v>0</v>
      </c>
      <c r="S116" s="4">
        <f t="shared" si="25"/>
        <v>0</v>
      </c>
      <c r="T116" s="19" t="e">
        <f t="shared" si="26"/>
        <v>#DIV/0!</v>
      </c>
      <c r="U116" s="19" t="e">
        <f t="shared" si="30"/>
        <v>#DIV/0!</v>
      </c>
      <c r="W116" s="3">
        <f>IFERROR(VLOOKUP(H116,FuelTypes!$A$2:$G$40,5,FALSE)*L116,0)</f>
        <v>25851.339</v>
      </c>
      <c r="X116" s="2">
        <v>5600</v>
      </c>
      <c r="Y116" s="3">
        <f t="shared" si="27"/>
        <v>31451.339</v>
      </c>
      <c r="Z116" s="3">
        <f t="shared" si="28"/>
        <v>112.68739309789717</v>
      </c>
    </row>
    <row r="117" spans="1:26" x14ac:dyDescent="0.25">
      <c r="A117" s="6"/>
      <c r="B117" s="6"/>
      <c r="C117" s="6"/>
      <c r="D117" s="6"/>
      <c r="E117" s="6"/>
      <c r="F117" s="6"/>
      <c r="G117" s="6"/>
      <c r="H117" s="6"/>
      <c r="I117" s="4">
        <f t="shared" si="31"/>
        <v>0</v>
      </c>
      <c r="J117" s="4">
        <f t="shared" si="32"/>
        <v>0</v>
      </c>
      <c r="K117" s="4">
        <f t="shared" si="33"/>
        <v>0</v>
      </c>
      <c r="L117" s="4">
        <f>IFERROR(VLOOKUP(H117,FuelTypes!$A$1:$B$32,2,FALSE)*I117,0)</f>
        <v>0</v>
      </c>
      <c r="M117" s="4">
        <f t="shared" si="18"/>
        <v>0</v>
      </c>
      <c r="N117" s="4">
        <f t="shared" si="34"/>
        <v>0</v>
      </c>
      <c r="O117" s="4">
        <f>ROUNDUP((IFERROR(VLOOKUP(H117,FuelTypes!$A$2:$C$24,3,FALSE),0)*L117)/20,0)*20</f>
        <v>0</v>
      </c>
      <c r="P117" s="4">
        <f t="shared" si="29"/>
        <v>0</v>
      </c>
      <c r="Q117" s="4">
        <f t="shared" si="19"/>
        <v>0</v>
      </c>
      <c r="R117" s="4">
        <f t="shared" si="24"/>
        <v>0</v>
      </c>
      <c r="S117" s="4">
        <f t="shared" si="25"/>
        <v>0</v>
      </c>
      <c r="T117" s="4" t="e">
        <f t="shared" si="26"/>
        <v>#DIV/0!</v>
      </c>
      <c r="U117" s="4" t="e">
        <f t="shared" si="30"/>
        <v>#DIV/0!</v>
      </c>
      <c r="W117" s="3">
        <f>IFERROR(VLOOKUP(H117,FuelTypes!$A$2:$G$40,5,FALSE)*L117,0)</f>
        <v>0</v>
      </c>
      <c r="Y117" s="3">
        <f t="shared" si="27"/>
        <v>0</v>
      </c>
      <c r="Z117" s="3" t="e">
        <f t="shared" si="28"/>
        <v>#DIV/0!</v>
      </c>
    </row>
    <row r="118" spans="1:26" x14ac:dyDescent="0.25">
      <c r="A118" s="6"/>
      <c r="B118" s="6"/>
      <c r="C118" s="6"/>
      <c r="D118" s="6"/>
      <c r="E118" s="6"/>
      <c r="F118" s="6"/>
      <c r="G118" s="6"/>
      <c r="H118" s="6"/>
      <c r="I118" s="4">
        <f t="shared" si="31"/>
        <v>0</v>
      </c>
      <c r="J118" s="4">
        <f t="shared" si="32"/>
        <v>0</v>
      </c>
      <c r="K118" s="4">
        <f t="shared" si="33"/>
        <v>0</v>
      </c>
      <c r="L118" s="4">
        <f>IFERROR(VLOOKUP(H118,FuelTypes!$A$1:$B$32,2,FALSE)*I118,0)</f>
        <v>0</v>
      </c>
      <c r="M118" s="4">
        <f t="shared" ref="M118:M150" si="35">K118+L118</f>
        <v>0</v>
      </c>
      <c r="N118" s="4">
        <f t="shared" si="34"/>
        <v>0</v>
      </c>
      <c r="O118" s="4">
        <f>ROUNDUP((IFERROR(VLOOKUP(H118,FuelTypes!$A$2:$C$24,3,FALSE),0)*L118)/20,0)*20</f>
        <v>0</v>
      </c>
      <c r="P118" s="4">
        <f t="shared" si="29"/>
        <v>0</v>
      </c>
      <c r="Q118" s="4">
        <f t="shared" ref="Q118:Q150" si="36">0.55*O118</f>
        <v>0</v>
      </c>
      <c r="R118" s="4">
        <f t="shared" si="24"/>
        <v>0</v>
      </c>
      <c r="S118" s="4">
        <f t="shared" si="25"/>
        <v>0</v>
      </c>
      <c r="T118" s="4" t="e">
        <f t="shared" si="26"/>
        <v>#DIV/0!</v>
      </c>
      <c r="U118" s="4" t="e">
        <f t="shared" si="30"/>
        <v>#DIV/0!</v>
      </c>
      <c r="W118" s="3">
        <f>IFERROR(VLOOKUP(H118,FuelTypes!$A$2:$G$40,5,FALSE)*L118,0)</f>
        <v>0</v>
      </c>
      <c r="Y118" s="3">
        <f t="shared" si="27"/>
        <v>0</v>
      </c>
      <c r="Z118" s="3" t="e">
        <f t="shared" si="28"/>
        <v>#DIV/0!</v>
      </c>
    </row>
    <row r="119" spans="1:26" x14ac:dyDescent="0.25">
      <c r="A119" s="6"/>
      <c r="B119" s="6"/>
      <c r="C119" s="6"/>
      <c r="D119" s="6"/>
      <c r="E119" s="6"/>
      <c r="F119" s="6"/>
      <c r="G119" s="6"/>
      <c r="H119" s="6"/>
      <c r="I119" s="4">
        <f t="shared" si="31"/>
        <v>0</v>
      </c>
      <c r="J119" s="4">
        <f t="shared" si="32"/>
        <v>0</v>
      </c>
      <c r="K119" s="4">
        <f t="shared" si="33"/>
        <v>0</v>
      </c>
      <c r="L119" s="4">
        <f>IFERROR(VLOOKUP(H119,FuelTypes!$A$1:$B$32,2,FALSE)*I119,0)</f>
        <v>0</v>
      </c>
      <c r="M119" s="4">
        <f t="shared" si="35"/>
        <v>0</v>
      </c>
      <c r="N119" s="4">
        <f t="shared" si="34"/>
        <v>0</v>
      </c>
      <c r="O119" s="4">
        <f>ROUNDUP((IFERROR(VLOOKUP(H119,FuelTypes!$A$2:$C$24,3,FALSE),0)*L119)/20,0)*20</f>
        <v>0</v>
      </c>
      <c r="P119" s="4">
        <f t="shared" si="29"/>
        <v>0</v>
      </c>
      <c r="Q119" s="4">
        <f t="shared" si="36"/>
        <v>0</v>
      </c>
      <c r="R119" s="4">
        <f t="shared" si="24"/>
        <v>0</v>
      </c>
      <c r="S119" s="4">
        <f t="shared" si="25"/>
        <v>0</v>
      </c>
      <c r="T119" s="4" t="e">
        <f t="shared" si="26"/>
        <v>#DIV/0!</v>
      </c>
      <c r="U119" s="4" t="e">
        <f t="shared" si="30"/>
        <v>#DIV/0!</v>
      </c>
      <c r="W119" s="3">
        <f>IFERROR(VLOOKUP(H119,FuelTypes!$A$2:$G$40,5,FALSE)*L119,0)</f>
        <v>0</v>
      </c>
      <c r="Y119" s="3">
        <f t="shared" si="27"/>
        <v>0</v>
      </c>
      <c r="Z119" s="3" t="e">
        <f t="shared" si="28"/>
        <v>#DIV/0!</v>
      </c>
    </row>
    <row r="120" spans="1:26" x14ac:dyDescent="0.25">
      <c r="A120" s="6" t="s">
        <v>251</v>
      </c>
      <c r="B120" s="6"/>
      <c r="C120" s="6"/>
      <c r="D120" s="6"/>
      <c r="E120" s="6">
        <v>320</v>
      </c>
      <c r="F120" s="6"/>
      <c r="G120" s="6"/>
      <c r="H120" s="6"/>
      <c r="I120" s="4">
        <f t="shared" si="31"/>
        <v>0</v>
      </c>
      <c r="J120" s="4">
        <f t="shared" si="32"/>
        <v>0</v>
      </c>
      <c r="K120" s="4">
        <f t="shared" si="33"/>
        <v>0</v>
      </c>
      <c r="L120" s="4">
        <f>IFERROR(VLOOKUP(H120,FuelTypes!$A$1:$B$32,2,FALSE)*I120,0)</f>
        <v>0</v>
      </c>
      <c r="M120" s="4">
        <f t="shared" si="35"/>
        <v>0</v>
      </c>
      <c r="N120" s="4">
        <f t="shared" si="34"/>
        <v>0</v>
      </c>
      <c r="O120" s="4">
        <f>ROUNDUP((IFERROR(VLOOKUP(H120,FuelTypes!$A$2:$C$24,3,FALSE),0)*L120)/20,0)*20</f>
        <v>0</v>
      </c>
      <c r="P120" s="4">
        <f t="shared" si="29"/>
        <v>0</v>
      </c>
      <c r="Q120" s="4">
        <f t="shared" si="36"/>
        <v>0</v>
      </c>
      <c r="R120" s="4">
        <f t="shared" si="24"/>
        <v>0</v>
      </c>
      <c r="S120" s="4">
        <f t="shared" si="25"/>
        <v>0</v>
      </c>
      <c r="T120" s="4">
        <f t="shared" si="26"/>
        <v>0</v>
      </c>
      <c r="U120" s="4" t="e">
        <f t="shared" si="30"/>
        <v>#DIV/0!</v>
      </c>
      <c r="W120" s="3">
        <f>IFERROR(VLOOKUP(H120,FuelTypes!$A$2:$G$40,5,FALSE)*L120,0)</f>
        <v>0</v>
      </c>
      <c r="Y120" s="3">
        <f t="shared" si="27"/>
        <v>0</v>
      </c>
      <c r="Z120" s="3" t="e">
        <f t="shared" si="28"/>
        <v>#DIV/0!</v>
      </c>
    </row>
    <row r="121" spans="1:26" x14ac:dyDescent="0.25">
      <c r="A121" s="6" t="s">
        <v>252</v>
      </c>
      <c r="B121" s="6"/>
      <c r="C121" s="6"/>
      <c r="D121" s="6"/>
      <c r="E121" s="6">
        <v>320</v>
      </c>
      <c r="F121" s="6"/>
      <c r="G121" s="6"/>
      <c r="H121" s="6"/>
      <c r="I121" s="4">
        <f t="shared" si="31"/>
        <v>0</v>
      </c>
      <c r="J121" s="4">
        <f t="shared" si="32"/>
        <v>0</v>
      </c>
      <c r="K121" s="4">
        <f t="shared" si="33"/>
        <v>0</v>
      </c>
      <c r="L121" s="4">
        <f>IFERROR(VLOOKUP(H121,FuelTypes!$A$1:$B$32,2,FALSE)*I121,0)</f>
        <v>0</v>
      </c>
      <c r="M121" s="4">
        <f t="shared" si="35"/>
        <v>0</v>
      </c>
      <c r="N121" s="4">
        <f t="shared" si="34"/>
        <v>0</v>
      </c>
      <c r="O121" s="4">
        <f>ROUNDUP((IFERROR(VLOOKUP(H121,FuelTypes!$A$2:$C$24,3,FALSE),0)*L121)/20,0)*20</f>
        <v>0</v>
      </c>
      <c r="P121" s="4">
        <f t="shared" si="29"/>
        <v>0</v>
      </c>
      <c r="Q121" s="4">
        <f t="shared" si="36"/>
        <v>0</v>
      </c>
      <c r="R121" s="4">
        <f t="shared" si="24"/>
        <v>0</v>
      </c>
      <c r="S121" s="4">
        <f t="shared" si="25"/>
        <v>0</v>
      </c>
      <c r="T121" s="4">
        <f t="shared" si="26"/>
        <v>0</v>
      </c>
      <c r="U121" s="4" t="e">
        <f t="shared" si="30"/>
        <v>#DIV/0!</v>
      </c>
      <c r="W121" s="3">
        <f>IFERROR(VLOOKUP(H121,FuelTypes!$A$2:$G$40,5,FALSE)*L121,0)</f>
        <v>0</v>
      </c>
      <c r="Y121" s="3">
        <f t="shared" si="27"/>
        <v>0</v>
      </c>
      <c r="Z121" s="3" t="e">
        <f t="shared" si="28"/>
        <v>#DIV/0!</v>
      </c>
    </row>
    <row r="122" spans="1:26" x14ac:dyDescent="0.25">
      <c r="A122" s="6" t="s">
        <v>253</v>
      </c>
      <c r="B122" s="6"/>
      <c r="C122" s="6"/>
      <c r="D122" s="6"/>
      <c r="E122" s="6">
        <v>320</v>
      </c>
      <c r="F122" s="6"/>
      <c r="G122" s="6"/>
      <c r="H122" s="6"/>
      <c r="I122" s="4">
        <f t="shared" si="31"/>
        <v>0</v>
      </c>
      <c r="J122" s="4">
        <f t="shared" si="32"/>
        <v>0</v>
      </c>
      <c r="K122" s="4">
        <f t="shared" si="33"/>
        <v>0</v>
      </c>
      <c r="L122" s="4">
        <f>IFERROR(VLOOKUP(H122,FuelTypes!$A$1:$B$32,2,FALSE)*I122,0)</f>
        <v>0</v>
      </c>
      <c r="M122" s="4">
        <f t="shared" si="35"/>
        <v>0</v>
      </c>
      <c r="N122" s="4">
        <f t="shared" si="34"/>
        <v>0</v>
      </c>
      <c r="O122" s="4">
        <f>ROUNDUP((IFERROR(VLOOKUP(H122,FuelTypes!$A$2:$C$24,3,FALSE),0)*L122)/20,0)*20</f>
        <v>0</v>
      </c>
      <c r="P122" s="4">
        <f t="shared" si="29"/>
        <v>0</v>
      </c>
      <c r="Q122" s="4">
        <f t="shared" si="36"/>
        <v>0</v>
      </c>
      <c r="R122" s="4">
        <f t="shared" si="24"/>
        <v>0</v>
      </c>
      <c r="S122" s="4">
        <f t="shared" si="25"/>
        <v>0</v>
      </c>
      <c r="T122" s="4">
        <f t="shared" si="26"/>
        <v>0</v>
      </c>
      <c r="U122" s="4" t="e">
        <f t="shared" si="30"/>
        <v>#DIV/0!</v>
      </c>
      <c r="W122" s="3">
        <f>IFERROR(VLOOKUP(H122,FuelTypes!$A$2:$G$40,5,FALSE)*L122,0)</f>
        <v>0</v>
      </c>
      <c r="Y122" s="3">
        <f t="shared" si="27"/>
        <v>0</v>
      </c>
      <c r="Z122" s="3" t="e">
        <f t="shared" si="28"/>
        <v>#DIV/0!</v>
      </c>
    </row>
    <row r="123" spans="1:26" x14ac:dyDescent="0.25">
      <c r="A123" s="6" t="s">
        <v>254</v>
      </c>
      <c r="B123" s="6"/>
      <c r="C123" s="6"/>
      <c r="D123" s="6"/>
      <c r="E123" s="6">
        <v>320</v>
      </c>
      <c r="F123" s="6"/>
      <c r="G123" s="6"/>
      <c r="H123" s="6"/>
      <c r="I123" s="4">
        <f t="shared" si="31"/>
        <v>0</v>
      </c>
      <c r="J123" s="4">
        <f t="shared" si="32"/>
        <v>0</v>
      </c>
      <c r="K123" s="4">
        <f t="shared" si="33"/>
        <v>0</v>
      </c>
      <c r="L123" s="4">
        <f>IFERROR(VLOOKUP(H123,FuelTypes!$A$1:$B$32,2,FALSE)*I123,0)</f>
        <v>0</v>
      </c>
      <c r="M123" s="4">
        <f t="shared" si="35"/>
        <v>0</v>
      </c>
      <c r="N123" s="4">
        <f t="shared" si="34"/>
        <v>0</v>
      </c>
      <c r="O123" s="4">
        <f>ROUNDUP((IFERROR(VLOOKUP(H123,FuelTypes!$A$2:$C$24,3,FALSE),0)*L123)/20,0)*20</f>
        <v>0</v>
      </c>
      <c r="P123" s="4">
        <f t="shared" si="29"/>
        <v>0</v>
      </c>
      <c r="Q123" s="4">
        <f t="shared" si="36"/>
        <v>0</v>
      </c>
      <c r="R123" s="4">
        <f t="shared" si="24"/>
        <v>0</v>
      </c>
      <c r="S123" s="4">
        <f t="shared" si="25"/>
        <v>0</v>
      </c>
      <c r="T123" s="4">
        <f t="shared" si="26"/>
        <v>0</v>
      </c>
      <c r="U123" s="4" t="e">
        <f t="shared" si="30"/>
        <v>#DIV/0!</v>
      </c>
      <c r="W123" s="3">
        <f>IFERROR(VLOOKUP(H123,FuelTypes!$A$2:$G$40,5,FALSE)*L123,0)</f>
        <v>0</v>
      </c>
      <c r="Y123" s="3">
        <f t="shared" si="27"/>
        <v>0</v>
      </c>
      <c r="Z123" s="3" t="e">
        <f t="shared" si="28"/>
        <v>#DIV/0!</v>
      </c>
    </row>
    <row r="124" spans="1:26" x14ac:dyDescent="0.25">
      <c r="A124" s="6" t="s">
        <v>255</v>
      </c>
      <c r="B124" s="6"/>
      <c r="C124" s="6"/>
      <c r="D124" s="6"/>
      <c r="E124" s="6">
        <v>320</v>
      </c>
      <c r="F124" s="6"/>
      <c r="G124" s="6"/>
      <c r="H124" s="6"/>
      <c r="I124" s="4">
        <f t="shared" si="31"/>
        <v>0</v>
      </c>
      <c r="J124" s="4">
        <f t="shared" si="32"/>
        <v>0</v>
      </c>
      <c r="K124" s="4">
        <f t="shared" si="33"/>
        <v>0</v>
      </c>
      <c r="L124" s="4">
        <f>IFERROR(VLOOKUP(H124,FuelTypes!$A$1:$B$32,2,FALSE)*I124,0)</f>
        <v>0</v>
      </c>
      <c r="M124" s="4">
        <f t="shared" si="35"/>
        <v>0</v>
      </c>
      <c r="N124" s="4">
        <f t="shared" si="34"/>
        <v>0</v>
      </c>
      <c r="O124" s="4">
        <f>ROUNDUP((IFERROR(VLOOKUP(H124,FuelTypes!$A$2:$C$24,3,FALSE),0)*L124)/20,0)*20</f>
        <v>0</v>
      </c>
      <c r="P124" s="4">
        <f t="shared" si="29"/>
        <v>0</v>
      </c>
      <c r="Q124" s="4">
        <f t="shared" si="36"/>
        <v>0</v>
      </c>
      <c r="R124" s="4">
        <f t="shared" si="24"/>
        <v>0</v>
      </c>
      <c r="S124" s="4">
        <f t="shared" si="25"/>
        <v>0</v>
      </c>
      <c r="T124" s="4">
        <f t="shared" si="26"/>
        <v>0</v>
      </c>
      <c r="U124" s="4" t="e">
        <f t="shared" si="30"/>
        <v>#DIV/0!</v>
      </c>
      <c r="W124" s="3">
        <f>IFERROR(VLOOKUP(H124,FuelTypes!$A$2:$G$40,5,FALSE)*L124,0)</f>
        <v>0</v>
      </c>
      <c r="Y124" s="3">
        <f t="shared" si="27"/>
        <v>0</v>
      </c>
      <c r="Z124" s="3" t="e">
        <f t="shared" si="28"/>
        <v>#DIV/0!</v>
      </c>
    </row>
    <row r="125" spans="1:26" x14ac:dyDescent="0.25">
      <c r="A125" s="6" t="s">
        <v>256</v>
      </c>
      <c r="B125" s="6"/>
      <c r="C125" s="6"/>
      <c r="D125" s="6"/>
      <c r="E125" s="6">
        <v>320</v>
      </c>
      <c r="F125" s="6"/>
      <c r="G125" s="6"/>
      <c r="H125" s="6"/>
      <c r="I125" s="4">
        <f t="shared" si="31"/>
        <v>0</v>
      </c>
      <c r="J125" s="4">
        <f t="shared" si="32"/>
        <v>0</v>
      </c>
      <c r="K125" s="4">
        <f t="shared" si="33"/>
        <v>0</v>
      </c>
      <c r="L125" s="4">
        <f>IFERROR(VLOOKUP(H125,FuelTypes!$A$1:$B$32,2,FALSE)*I125,0)</f>
        <v>0</v>
      </c>
      <c r="M125" s="4">
        <f t="shared" si="35"/>
        <v>0</v>
      </c>
      <c r="N125" s="4">
        <f t="shared" si="34"/>
        <v>0</v>
      </c>
      <c r="O125" s="4">
        <f>ROUNDUP((IFERROR(VLOOKUP(H125,FuelTypes!$A$2:$C$24,3,FALSE),0)*L125)/20,0)*20</f>
        <v>0</v>
      </c>
      <c r="P125" s="4">
        <f t="shared" si="29"/>
        <v>0</v>
      </c>
      <c r="Q125" s="4">
        <f t="shared" si="36"/>
        <v>0</v>
      </c>
      <c r="R125" s="4">
        <f t="shared" si="24"/>
        <v>0</v>
      </c>
      <c r="S125" s="4">
        <f t="shared" si="25"/>
        <v>0</v>
      </c>
      <c r="T125" s="4">
        <f t="shared" si="26"/>
        <v>0</v>
      </c>
      <c r="U125" s="4" t="e">
        <f t="shared" si="30"/>
        <v>#DIV/0!</v>
      </c>
      <c r="W125" s="3">
        <f>IFERROR(VLOOKUP(H125,FuelTypes!$A$2:$G$40,5,FALSE)*L125,0)</f>
        <v>0</v>
      </c>
      <c r="Y125" s="3">
        <f t="shared" si="27"/>
        <v>0</v>
      </c>
      <c r="Z125" s="3" t="e">
        <f t="shared" si="28"/>
        <v>#DIV/0!</v>
      </c>
    </row>
    <row r="126" spans="1:26" x14ac:dyDescent="0.25">
      <c r="A126" s="6" t="s">
        <v>257</v>
      </c>
      <c r="B126" s="6"/>
      <c r="C126" s="6"/>
      <c r="D126" s="6"/>
      <c r="E126" s="6">
        <v>320</v>
      </c>
      <c r="F126" s="6"/>
      <c r="G126" s="6"/>
      <c r="H126" s="6"/>
      <c r="I126" s="4">
        <f t="shared" si="31"/>
        <v>0</v>
      </c>
      <c r="J126" s="4">
        <f t="shared" si="32"/>
        <v>0</v>
      </c>
      <c r="K126" s="4">
        <f t="shared" si="33"/>
        <v>0</v>
      </c>
      <c r="L126" s="4">
        <f>IFERROR(VLOOKUP(H126,FuelTypes!$A$1:$B$32,2,FALSE)*I126,0)</f>
        <v>0</v>
      </c>
      <c r="M126" s="4">
        <f t="shared" si="35"/>
        <v>0</v>
      </c>
      <c r="N126" s="4">
        <f t="shared" si="34"/>
        <v>0</v>
      </c>
      <c r="O126" s="4">
        <f>ROUNDUP((IFERROR(VLOOKUP(H126,FuelTypes!$A$2:$C$24,3,FALSE),0)*L126)/20,0)*20</f>
        <v>0</v>
      </c>
      <c r="P126" s="4">
        <f t="shared" si="29"/>
        <v>0</v>
      </c>
      <c r="Q126" s="4">
        <f t="shared" si="36"/>
        <v>0</v>
      </c>
      <c r="R126" s="4">
        <f t="shared" si="24"/>
        <v>0</v>
      </c>
      <c r="S126" s="4">
        <f t="shared" si="25"/>
        <v>0</v>
      </c>
      <c r="T126" s="4">
        <f t="shared" si="26"/>
        <v>0</v>
      </c>
      <c r="U126" s="4" t="e">
        <f t="shared" si="30"/>
        <v>#DIV/0!</v>
      </c>
      <c r="W126" s="3">
        <f>IFERROR(VLOOKUP(H126,FuelTypes!$A$2:$G$40,5,FALSE)*L126,0)</f>
        <v>0</v>
      </c>
      <c r="Y126" s="3">
        <f t="shared" si="27"/>
        <v>0</v>
      </c>
      <c r="Z126" s="3" t="e">
        <f t="shared" si="28"/>
        <v>#DIV/0!</v>
      </c>
    </row>
    <row r="127" spans="1:26" x14ac:dyDescent="0.25">
      <c r="A127" s="6" t="s">
        <v>258</v>
      </c>
      <c r="B127" s="6"/>
      <c r="C127" s="6"/>
      <c r="D127" s="6"/>
      <c r="E127" s="6">
        <v>320</v>
      </c>
      <c r="F127" s="6"/>
      <c r="G127" s="6"/>
      <c r="H127" s="6"/>
      <c r="I127" s="4">
        <f t="shared" si="31"/>
        <v>0</v>
      </c>
      <c r="J127" s="4">
        <f t="shared" si="32"/>
        <v>0</v>
      </c>
      <c r="K127" s="4">
        <f t="shared" si="33"/>
        <v>0</v>
      </c>
      <c r="L127" s="4">
        <f>IFERROR(VLOOKUP(H127,FuelTypes!$A$1:$B$32,2,FALSE)*I127,0)</f>
        <v>0</v>
      </c>
      <c r="M127" s="4">
        <f t="shared" si="35"/>
        <v>0</v>
      </c>
      <c r="N127" s="4">
        <f t="shared" si="34"/>
        <v>0</v>
      </c>
      <c r="O127" s="4">
        <f>ROUNDUP((IFERROR(VLOOKUP(H127,FuelTypes!$A$2:$C$24,3,FALSE),0)*L127)/20,0)*20</f>
        <v>0</v>
      </c>
      <c r="P127" s="4">
        <f t="shared" si="29"/>
        <v>0</v>
      </c>
      <c r="Q127" s="4">
        <f t="shared" si="36"/>
        <v>0</v>
      </c>
      <c r="R127" s="4">
        <f t="shared" si="24"/>
        <v>0</v>
      </c>
      <c r="S127" s="4">
        <f t="shared" si="25"/>
        <v>0</v>
      </c>
      <c r="T127" s="4">
        <f t="shared" si="26"/>
        <v>0</v>
      </c>
      <c r="U127" s="4" t="e">
        <f t="shared" si="30"/>
        <v>#DIV/0!</v>
      </c>
      <c r="W127" s="3">
        <f>IFERROR(VLOOKUP(H127,FuelTypes!$A$2:$G$40,5,FALSE)*L127,0)</f>
        <v>0</v>
      </c>
      <c r="Y127" s="3">
        <f t="shared" si="27"/>
        <v>0</v>
      </c>
      <c r="Z127" s="3" t="e">
        <f t="shared" si="28"/>
        <v>#DIV/0!</v>
      </c>
    </row>
    <row r="128" spans="1:26" x14ac:dyDescent="0.25">
      <c r="A128" s="6" t="s">
        <v>259</v>
      </c>
      <c r="B128" s="6"/>
      <c r="C128" s="6"/>
      <c r="D128" s="6"/>
      <c r="E128" s="6">
        <v>320</v>
      </c>
      <c r="F128" s="6"/>
      <c r="G128" s="6"/>
      <c r="H128" s="6"/>
      <c r="I128" s="4">
        <f t="shared" si="31"/>
        <v>0</v>
      </c>
      <c r="J128" s="4">
        <f t="shared" si="32"/>
        <v>0</v>
      </c>
      <c r="K128" s="4">
        <f t="shared" si="33"/>
        <v>0</v>
      </c>
      <c r="L128" s="4">
        <f>IFERROR(VLOOKUP(H128,FuelTypes!$A$1:$B$32,2,FALSE)*I128,0)</f>
        <v>0</v>
      </c>
      <c r="M128" s="4">
        <f t="shared" si="35"/>
        <v>0</v>
      </c>
      <c r="N128" s="4">
        <f t="shared" si="34"/>
        <v>0</v>
      </c>
      <c r="O128" s="4">
        <f>ROUNDUP((IFERROR(VLOOKUP(H128,FuelTypes!$A$2:$C$24,3,FALSE),0)*L128)/20,0)*20</f>
        <v>0</v>
      </c>
      <c r="P128" s="4">
        <f t="shared" si="29"/>
        <v>0</v>
      </c>
      <c r="Q128" s="4">
        <f t="shared" si="36"/>
        <v>0</v>
      </c>
      <c r="R128" s="4">
        <f t="shared" si="24"/>
        <v>0</v>
      </c>
      <c r="S128" s="4">
        <f t="shared" si="25"/>
        <v>0</v>
      </c>
      <c r="T128" s="4">
        <f t="shared" si="26"/>
        <v>0</v>
      </c>
      <c r="U128" s="4" t="e">
        <f t="shared" si="30"/>
        <v>#DIV/0!</v>
      </c>
      <c r="W128" s="3">
        <f>IFERROR(VLOOKUP(H128,FuelTypes!$A$2:$G$40,5,FALSE)*L128,0)</f>
        <v>0</v>
      </c>
      <c r="Y128" s="3">
        <f t="shared" si="27"/>
        <v>0</v>
      </c>
      <c r="Z128" s="3" t="e">
        <f t="shared" si="28"/>
        <v>#DIV/0!</v>
      </c>
    </row>
    <row r="129" spans="1:26" x14ac:dyDescent="0.25">
      <c r="A129" s="6" t="s">
        <v>260</v>
      </c>
      <c r="B129" s="6"/>
      <c r="C129" s="6"/>
      <c r="D129" s="6"/>
      <c r="E129" s="6">
        <v>320</v>
      </c>
      <c r="F129" s="6"/>
      <c r="G129" s="6"/>
      <c r="H129" s="6"/>
      <c r="I129" s="4">
        <f t="shared" si="31"/>
        <v>0</v>
      </c>
      <c r="J129" s="4">
        <f t="shared" si="32"/>
        <v>0</v>
      </c>
      <c r="K129" s="4">
        <f t="shared" si="33"/>
        <v>0</v>
      </c>
      <c r="L129" s="4">
        <f>IFERROR(VLOOKUP(H129,FuelTypes!$A$1:$B$32,2,FALSE)*I129,0)</f>
        <v>0</v>
      </c>
      <c r="M129" s="4">
        <f t="shared" si="35"/>
        <v>0</v>
      </c>
      <c r="N129" s="4">
        <f t="shared" si="34"/>
        <v>0</v>
      </c>
      <c r="O129" s="4">
        <f>ROUNDUP((IFERROR(VLOOKUP(H129,FuelTypes!$A$2:$C$24,3,FALSE),0)*L129)/20,0)*20</f>
        <v>0</v>
      </c>
      <c r="P129" s="4">
        <f t="shared" si="29"/>
        <v>0</v>
      </c>
      <c r="Q129" s="4">
        <f t="shared" si="36"/>
        <v>0</v>
      </c>
      <c r="R129" s="4">
        <f t="shared" si="24"/>
        <v>0</v>
      </c>
      <c r="S129" s="4">
        <f t="shared" si="25"/>
        <v>0</v>
      </c>
      <c r="T129" s="4">
        <f t="shared" si="26"/>
        <v>0</v>
      </c>
      <c r="U129" s="4" t="e">
        <f t="shared" si="30"/>
        <v>#DIV/0!</v>
      </c>
      <c r="W129" s="3">
        <f>IFERROR(VLOOKUP(H129,FuelTypes!$A$2:$G$40,5,FALSE)*L129,0)</f>
        <v>0</v>
      </c>
      <c r="Y129" s="3">
        <f t="shared" si="27"/>
        <v>0</v>
      </c>
      <c r="Z129" s="3" t="e">
        <f t="shared" si="28"/>
        <v>#DIV/0!</v>
      </c>
    </row>
    <row r="130" spans="1:26" x14ac:dyDescent="0.25">
      <c r="A130" s="6" t="s">
        <v>261</v>
      </c>
      <c r="B130" s="6"/>
      <c r="C130" s="6"/>
      <c r="D130" s="6"/>
      <c r="E130" s="6">
        <v>320</v>
      </c>
      <c r="F130" s="6"/>
      <c r="G130" s="6"/>
      <c r="H130" s="6"/>
      <c r="I130" s="4">
        <f t="shared" ref="I130:I150" si="37">C130 - (D130*C130)</f>
        <v>0</v>
      </c>
      <c r="J130" s="4">
        <f t="shared" ref="J130:J150" si="38">D130*C130</f>
        <v>0</v>
      </c>
      <c r="K130" s="4">
        <f t="shared" ref="K130:K150" si="39">J130+B130</f>
        <v>0</v>
      </c>
      <c r="L130" s="4">
        <f>IFERROR(VLOOKUP(H130,FuelTypes!$A$1:$B$32,2,FALSE)*I130,0)</f>
        <v>0</v>
      </c>
      <c r="M130" s="4">
        <f t="shared" si="35"/>
        <v>0</v>
      </c>
      <c r="N130" s="4">
        <f t="shared" ref="N130:N150" si="40">IF(L130&gt;0, L130/M130,0)</f>
        <v>0</v>
      </c>
      <c r="O130" s="4">
        <f>ROUNDUP((IFERROR(VLOOKUP(H130,FuelTypes!$A$2:$C$24,3,FALSE),0)*L130)/20,0)*20</f>
        <v>0</v>
      </c>
      <c r="P130" s="4">
        <f t="shared" si="29"/>
        <v>0</v>
      </c>
      <c r="Q130" s="4">
        <f t="shared" si="36"/>
        <v>0</v>
      </c>
      <c r="R130" s="4">
        <f t="shared" si="24"/>
        <v>0</v>
      </c>
      <c r="S130" s="4">
        <f t="shared" si="25"/>
        <v>0</v>
      </c>
      <c r="T130" s="4">
        <f t="shared" si="26"/>
        <v>0</v>
      </c>
      <c r="U130" s="4" t="e">
        <f t="shared" si="30"/>
        <v>#DIV/0!</v>
      </c>
      <c r="W130" s="3">
        <f>IFERROR(VLOOKUP(H130,FuelTypes!$A$2:$G$40,5,FALSE)*L130,0)</f>
        <v>0</v>
      </c>
      <c r="Y130" s="3">
        <f t="shared" si="27"/>
        <v>0</v>
      </c>
      <c r="Z130" s="3" t="e">
        <f t="shared" si="28"/>
        <v>#DIV/0!</v>
      </c>
    </row>
    <row r="131" spans="1:26" x14ac:dyDescent="0.25">
      <c r="A131" s="6" t="s">
        <v>262</v>
      </c>
      <c r="B131" s="6"/>
      <c r="C131" s="6"/>
      <c r="D131" s="6"/>
      <c r="E131" s="6">
        <v>320</v>
      </c>
      <c r="F131" s="6"/>
      <c r="G131" s="6"/>
      <c r="H131" s="6"/>
      <c r="I131" s="4">
        <f t="shared" si="37"/>
        <v>0</v>
      </c>
      <c r="J131" s="4">
        <f t="shared" si="38"/>
        <v>0</v>
      </c>
      <c r="K131" s="4">
        <f t="shared" si="39"/>
        <v>0</v>
      </c>
      <c r="L131" s="4">
        <f>IFERROR(VLOOKUP(H131,FuelTypes!$A$1:$B$32,2,FALSE)*I131,0)</f>
        <v>0</v>
      </c>
      <c r="M131" s="4">
        <f t="shared" si="35"/>
        <v>0</v>
      </c>
      <c r="N131" s="4">
        <f t="shared" si="40"/>
        <v>0</v>
      </c>
      <c r="O131" s="4">
        <f>ROUNDUP((IFERROR(VLOOKUP(H131,FuelTypes!$A$2:$C$24,3,FALSE),0)*L131)/20,0)*20</f>
        <v>0</v>
      </c>
      <c r="P131" s="4">
        <f t="shared" si="29"/>
        <v>0</v>
      </c>
      <c r="Q131" s="4">
        <f t="shared" si="36"/>
        <v>0</v>
      </c>
      <c r="R131" s="4">
        <f t="shared" ref="R131:R150" si="41">IF(K131&gt;0, (F131*0.1)/M131,0)</f>
        <v>0</v>
      </c>
      <c r="S131" s="4">
        <f t="shared" ref="S131:S194" si="42">IFERROR(G131/F131*K131,0)</f>
        <v>0</v>
      </c>
      <c r="T131" s="4">
        <f t="shared" ref="T131:T150" si="43">F131 / (9.81 * E131)</f>
        <v>0</v>
      </c>
      <c r="U131" s="4" t="e">
        <f t="shared" si="30"/>
        <v>#DIV/0!</v>
      </c>
      <c r="W131" s="3">
        <f>IFERROR(VLOOKUP(H131,FuelTypes!$A$2:$G$40,5,FALSE)*L131,0)</f>
        <v>0</v>
      </c>
      <c r="Y131" s="3">
        <f t="shared" ref="Y131:Y194" si="44">X131+W131</f>
        <v>0</v>
      </c>
      <c r="Z131" s="3" t="e">
        <f t="shared" ref="Z131:Z194" si="45">X131/K131</f>
        <v>#DIV/0!</v>
      </c>
    </row>
    <row r="132" spans="1:26" x14ac:dyDescent="0.25">
      <c r="A132" s="6" t="s">
        <v>263</v>
      </c>
      <c r="B132" s="6"/>
      <c r="C132" s="6"/>
      <c r="D132" s="6"/>
      <c r="E132" s="6">
        <v>320</v>
      </c>
      <c r="F132" s="6"/>
      <c r="G132" s="6"/>
      <c r="H132" s="6"/>
      <c r="I132" s="4">
        <f t="shared" si="37"/>
        <v>0</v>
      </c>
      <c r="J132" s="4">
        <f t="shared" si="38"/>
        <v>0</v>
      </c>
      <c r="K132" s="4">
        <f t="shared" si="39"/>
        <v>0</v>
      </c>
      <c r="L132" s="4">
        <f>IFERROR(VLOOKUP(H132,FuelTypes!$A$1:$B$32,2,FALSE)*I132,0)</f>
        <v>0</v>
      </c>
      <c r="M132" s="4">
        <f t="shared" si="35"/>
        <v>0</v>
      </c>
      <c r="N132" s="4">
        <f t="shared" si="40"/>
        <v>0</v>
      </c>
      <c r="O132" s="4">
        <f>ROUNDUP((IFERROR(VLOOKUP(H132,FuelTypes!$A$2:$C$24,3,FALSE),0)*L132)/20,0)*20</f>
        <v>0</v>
      </c>
      <c r="P132" s="4">
        <f t="shared" ref="P132:P150" si="46">0.45*O132</f>
        <v>0</v>
      </c>
      <c r="Q132" s="4">
        <f t="shared" si="36"/>
        <v>0</v>
      </c>
      <c r="R132" s="4">
        <f t="shared" si="41"/>
        <v>0</v>
      </c>
      <c r="S132" s="4">
        <f t="shared" si="42"/>
        <v>0</v>
      </c>
      <c r="T132" s="4">
        <f t="shared" si="43"/>
        <v>0</v>
      </c>
      <c r="U132" s="4" t="e">
        <f t="shared" ref="U132:U150" si="47">L132/T132</f>
        <v>#DIV/0!</v>
      </c>
      <c r="W132" s="3">
        <f>IFERROR(VLOOKUP(H132,FuelTypes!$A$2:$G$40,5,FALSE)*L132,0)</f>
        <v>0</v>
      </c>
      <c r="Y132" s="3">
        <f t="shared" si="44"/>
        <v>0</v>
      </c>
      <c r="Z132" s="3" t="e">
        <f t="shared" si="45"/>
        <v>#DIV/0!</v>
      </c>
    </row>
    <row r="133" spans="1:26" x14ac:dyDescent="0.25">
      <c r="A133" s="6" t="s">
        <v>264</v>
      </c>
      <c r="B133" s="6"/>
      <c r="C133" s="6"/>
      <c r="D133" s="6"/>
      <c r="E133" s="6">
        <v>320</v>
      </c>
      <c r="F133" s="6"/>
      <c r="G133" s="6"/>
      <c r="H133" s="6"/>
      <c r="I133" s="4">
        <f t="shared" si="37"/>
        <v>0</v>
      </c>
      <c r="J133" s="4">
        <f t="shared" si="38"/>
        <v>0</v>
      </c>
      <c r="K133" s="4">
        <f t="shared" si="39"/>
        <v>0</v>
      </c>
      <c r="L133" s="4">
        <f>IFERROR(VLOOKUP(H133,FuelTypes!$A$1:$B$32,2,FALSE)*I133,0)</f>
        <v>0</v>
      </c>
      <c r="M133" s="4">
        <f t="shared" si="35"/>
        <v>0</v>
      </c>
      <c r="N133" s="4">
        <f t="shared" si="40"/>
        <v>0</v>
      </c>
      <c r="O133" s="4">
        <f>ROUNDUP((IFERROR(VLOOKUP(H133,FuelTypes!$A$2:$C$24,3,FALSE),0)*L133)/20,0)*20</f>
        <v>0</v>
      </c>
      <c r="P133" s="4">
        <f t="shared" si="46"/>
        <v>0</v>
      </c>
      <c r="Q133" s="4">
        <f t="shared" si="36"/>
        <v>0</v>
      </c>
      <c r="R133" s="4">
        <f t="shared" si="41"/>
        <v>0</v>
      </c>
      <c r="S133" s="4">
        <f t="shared" si="42"/>
        <v>0</v>
      </c>
      <c r="T133" s="4">
        <f t="shared" si="43"/>
        <v>0</v>
      </c>
      <c r="U133" s="4" t="e">
        <f t="shared" si="47"/>
        <v>#DIV/0!</v>
      </c>
      <c r="W133" s="3">
        <f>IFERROR(VLOOKUP(H133,FuelTypes!$A$2:$G$40,5,FALSE)*L133,0)</f>
        <v>0</v>
      </c>
      <c r="Y133" s="3">
        <f t="shared" si="44"/>
        <v>0</v>
      </c>
      <c r="Z133" s="3" t="e">
        <f t="shared" si="45"/>
        <v>#DIV/0!</v>
      </c>
    </row>
    <row r="134" spans="1:26" x14ac:dyDescent="0.25">
      <c r="A134" s="6" t="s">
        <v>265</v>
      </c>
      <c r="B134" s="6">
        <v>5.375</v>
      </c>
      <c r="C134" s="6"/>
      <c r="D134" s="6"/>
      <c r="E134" s="6">
        <v>320</v>
      </c>
      <c r="F134" s="6"/>
      <c r="G134" s="6"/>
      <c r="H134" s="6"/>
      <c r="I134" s="4">
        <f t="shared" si="37"/>
        <v>0</v>
      </c>
      <c r="J134" s="4">
        <f t="shared" si="38"/>
        <v>0</v>
      </c>
      <c r="K134" s="4">
        <f t="shared" si="39"/>
        <v>5.375</v>
      </c>
      <c r="L134" s="4">
        <f>IFERROR(VLOOKUP(H134,FuelTypes!$A$1:$B$32,2,FALSE)*I134,0)</f>
        <v>0</v>
      </c>
      <c r="M134" s="4">
        <f t="shared" si="35"/>
        <v>5.375</v>
      </c>
      <c r="N134" s="4">
        <f t="shared" si="40"/>
        <v>0</v>
      </c>
      <c r="O134" s="4">
        <f>ROUNDUP((IFERROR(VLOOKUP(H134,FuelTypes!$A$2:$C$24,3,FALSE),0)*L134)/20,0)*20</f>
        <v>0</v>
      </c>
      <c r="P134" s="4">
        <f t="shared" si="46"/>
        <v>0</v>
      </c>
      <c r="Q134" s="4">
        <f t="shared" si="36"/>
        <v>0</v>
      </c>
      <c r="R134" s="4">
        <f t="shared" si="41"/>
        <v>0</v>
      </c>
      <c r="S134" s="4">
        <f t="shared" si="42"/>
        <v>0</v>
      </c>
      <c r="T134" s="4">
        <f t="shared" si="43"/>
        <v>0</v>
      </c>
      <c r="U134" s="4" t="e">
        <f t="shared" si="47"/>
        <v>#DIV/0!</v>
      </c>
      <c r="W134" s="3">
        <f>IFERROR(VLOOKUP(H134,FuelTypes!$A$2:$G$40,5,FALSE)*L134,0)</f>
        <v>0</v>
      </c>
      <c r="Y134" s="3">
        <f t="shared" si="44"/>
        <v>0</v>
      </c>
      <c r="Z134" s="3">
        <f t="shared" si="45"/>
        <v>0</v>
      </c>
    </row>
    <row r="135" spans="1:26" x14ac:dyDescent="0.25">
      <c r="A135" s="6" t="s">
        <v>266</v>
      </c>
      <c r="B135" s="6"/>
      <c r="C135" s="6"/>
      <c r="D135" s="6"/>
      <c r="E135" s="6">
        <v>320</v>
      </c>
      <c r="F135" s="6"/>
      <c r="G135" s="6"/>
      <c r="H135" s="6"/>
      <c r="I135" s="4">
        <f t="shared" si="37"/>
        <v>0</v>
      </c>
      <c r="J135" s="4">
        <f t="shared" si="38"/>
        <v>0</v>
      </c>
      <c r="K135" s="4">
        <f t="shared" si="39"/>
        <v>0</v>
      </c>
      <c r="L135" s="4">
        <f>IFERROR(VLOOKUP(H135,FuelTypes!$A$1:$B$32,2,FALSE)*I135,0)</f>
        <v>0</v>
      </c>
      <c r="M135" s="4">
        <f t="shared" si="35"/>
        <v>0</v>
      </c>
      <c r="N135" s="4">
        <f t="shared" si="40"/>
        <v>0</v>
      </c>
      <c r="O135" s="4">
        <f>ROUNDUP((IFERROR(VLOOKUP(H135,FuelTypes!$A$2:$C$24,3,FALSE),0)*L135)/20,0)*20</f>
        <v>0</v>
      </c>
      <c r="P135" s="4">
        <f t="shared" si="46"/>
        <v>0</v>
      </c>
      <c r="Q135" s="4">
        <f t="shared" si="36"/>
        <v>0</v>
      </c>
      <c r="R135" s="4">
        <f t="shared" si="41"/>
        <v>0</v>
      </c>
      <c r="S135" s="4">
        <f t="shared" si="42"/>
        <v>0</v>
      </c>
      <c r="T135" s="4">
        <f t="shared" si="43"/>
        <v>0</v>
      </c>
      <c r="U135" s="4" t="e">
        <f t="shared" si="47"/>
        <v>#DIV/0!</v>
      </c>
      <c r="W135" s="3">
        <f>IFERROR(VLOOKUP(H135,FuelTypes!$A$2:$G$40,5,FALSE)*L135,0)</f>
        <v>0</v>
      </c>
      <c r="Y135" s="3">
        <f t="shared" si="44"/>
        <v>0</v>
      </c>
      <c r="Z135" s="3" t="e">
        <f t="shared" si="45"/>
        <v>#DIV/0!</v>
      </c>
    </row>
    <row r="136" spans="1:26" x14ac:dyDescent="0.25">
      <c r="A136" s="6" t="s">
        <v>267</v>
      </c>
      <c r="B136" s="6"/>
      <c r="C136" s="6"/>
      <c r="D136" s="6"/>
      <c r="E136" s="6">
        <v>320</v>
      </c>
      <c r="F136" s="6"/>
      <c r="G136" s="6"/>
      <c r="H136" s="6"/>
      <c r="I136" s="4">
        <f t="shared" si="37"/>
        <v>0</v>
      </c>
      <c r="J136" s="4">
        <f t="shared" si="38"/>
        <v>0</v>
      </c>
      <c r="K136" s="4">
        <f t="shared" si="39"/>
        <v>0</v>
      </c>
      <c r="L136" s="4">
        <f>IFERROR(VLOOKUP(H136,FuelTypes!$A$1:$B$32,2,FALSE)*I136,0)</f>
        <v>0</v>
      </c>
      <c r="M136" s="4">
        <f t="shared" si="35"/>
        <v>0</v>
      </c>
      <c r="N136" s="4">
        <f t="shared" si="40"/>
        <v>0</v>
      </c>
      <c r="O136" s="4">
        <f>ROUNDUP((IFERROR(VLOOKUP(H136,FuelTypes!$A$2:$C$24,3,FALSE),0)*L136)/20,0)*20</f>
        <v>0</v>
      </c>
      <c r="P136" s="4">
        <f t="shared" si="46"/>
        <v>0</v>
      </c>
      <c r="Q136" s="4">
        <f t="shared" si="36"/>
        <v>0</v>
      </c>
      <c r="R136" s="4">
        <f t="shared" si="41"/>
        <v>0</v>
      </c>
      <c r="S136" s="4">
        <f t="shared" si="42"/>
        <v>0</v>
      </c>
      <c r="T136" s="4">
        <f t="shared" si="43"/>
        <v>0</v>
      </c>
      <c r="U136" s="4" t="e">
        <f t="shared" si="47"/>
        <v>#DIV/0!</v>
      </c>
      <c r="W136" s="3">
        <f>IFERROR(VLOOKUP(H136,FuelTypes!$A$2:$G$40,5,FALSE)*L136,0)</f>
        <v>0</v>
      </c>
      <c r="Y136" s="3">
        <f t="shared" si="44"/>
        <v>0</v>
      </c>
      <c r="Z136" s="3" t="e">
        <f t="shared" si="45"/>
        <v>#DIV/0!</v>
      </c>
    </row>
    <row r="137" spans="1:26" x14ac:dyDescent="0.25">
      <c r="A137" s="6" t="s">
        <v>268</v>
      </c>
      <c r="B137" s="6"/>
      <c r="C137" s="6"/>
      <c r="D137" s="6"/>
      <c r="E137" s="6">
        <v>320</v>
      </c>
      <c r="F137" s="6"/>
      <c r="G137" s="6"/>
      <c r="H137" s="6"/>
      <c r="I137" s="4">
        <f t="shared" si="37"/>
        <v>0</v>
      </c>
      <c r="J137" s="4">
        <f t="shared" si="38"/>
        <v>0</v>
      </c>
      <c r="K137" s="4">
        <f t="shared" si="39"/>
        <v>0</v>
      </c>
      <c r="L137" s="4">
        <f>IFERROR(VLOOKUP(H137,FuelTypes!$A$1:$B$32,2,FALSE)*I137,0)</f>
        <v>0</v>
      </c>
      <c r="M137" s="4">
        <f t="shared" si="35"/>
        <v>0</v>
      </c>
      <c r="N137" s="4">
        <f t="shared" si="40"/>
        <v>0</v>
      </c>
      <c r="O137" s="4">
        <f>ROUNDUP((IFERROR(VLOOKUP(H137,FuelTypes!$A$2:$C$24,3,FALSE),0)*L137)/20,0)*20</f>
        <v>0</v>
      </c>
      <c r="P137" s="4">
        <f t="shared" si="46"/>
        <v>0</v>
      </c>
      <c r="Q137" s="4">
        <f t="shared" si="36"/>
        <v>0</v>
      </c>
      <c r="R137" s="4">
        <f t="shared" si="41"/>
        <v>0</v>
      </c>
      <c r="S137" s="4">
        <f t="shared" si="42"/>
        <v>0</v>
      </c>
      <c r="T137" s="4">
        <f t="shared" si="43"/>
        <v>0</v>
      </c>
      <c r="U137" s="4" t="e">
        <f t="shared" si="47"/>
        <v>#DIV/0!</v>
      </c>
      <c r="W137" s="3">
        <f>IFERROR(VLOOKUP(H137,FuelTypes!$A$2:$G$40,5,FALSE)*L137,0)</f>
        <v>0</v>
      </c>
      <c r="Y137" s="3">
        <f t="shared" si="44"/>
        <v>0</v>
      </c>
      <c r="Z137" s="3" t="e">
        <f t="shared" si="45"/>
        <v>#DIV/0!</v>
      </c>
    </row>
    <row r="138" spans="1:26" x14ac:dyDescent="0.25">
      <c r="A138" s="6" t="s">
        <v>269</v>
      </c>
      <c r="B138" s="6"/>
      <c r="C138" s="6"/>
      <c r="D138" s="6"/>
      <c r="E138" s="6">
        <v>320</v>
      </c>
      <c r="F138" s="6"/>
      <c r="G138" s="6"/>
      <c r="H138" s="6"/>
      <c r="I138" s="4">
        <f t="shared" si="37"/>
        <v>0</v>
      </c>
      <c r="J138" s="4">
        <f t="shared" si="38"/>
        <v>0</v>
      </c>
      <c r="K138" s="4">
        <f t="shared" si="39"/>
        <v>0</v>
      </c>
      <c r="L138" s="4">
        <f>IFERROR(VLOOKUP(H138,FuelTypes!$A$1:$B$32,2,FALSE)*I138,0)</f>
        <v>0</v>
      </c>
      <c r="M138" s="4">
        <f t="shared" si="35"/>
        <v>0</v>
      </c>
      <c r="N138" s="4">
        <f t="shared" si="40"/>
        <v>0</v>
      </c>
      <c r="O138" s="4">
        <f>ROUNDUP((IFERROR(VLOOKUP(H138,FuelTypes!$A$2:$C$24,3,FALSE),0)*L138)/20,0)*20</f>
        <v>0</v>
      </c>
      <c r="P138" s="4">
        <f t="shared" si="46"/>
        <v>0</v>
      </c>
      <c r="Q138" s="4">
        <f t="shared" si="36"/>
        <v>0</v>
      </c>
      <c r="R138" s="4">
        <f t="shared" si="41"/>
        <v>0</v>
      </c>
      <c r="S138" s="4">
        <f t="shared" si="42"/>
        <v>0</v>
      </c>
      <c r="T138" s="4">
        <f t="shared" si="43"/>
        <v>0</v>
      </c>
      <c r="U138" s="4" t="e">
        <f t="shared" si="47"/>
        <v>#DIV/0!</v>
      </c>
      <c r="W138" s="3">
        <f>IFERROR(VLOOKUP(H138,FuelTypes!$A$2:$G$40,5,FALSE)*L138,0)</f>
        <v>0</v>
      </c>
      <c r="Y138" s="3">
        <f t="shared" si="44"/>
        <v>0</v>
      </c>
      <c r="Z138" s="3" t="e">
        <f t="shared" si="45"/>
        <v>#DIV/0!</v>
      </c>
    </row>
    <row r="139" spans="1:26" x14ac:dyDescent="0.25">
      <c r="A139" s="6" t="s">
        <v>270</v>
      </c>
      <c r="B139" s="6">
        <v>18.14</v>
      </c>
      <c r="C139" s="6"/>
      <c r="D139" s="6"/>
      <c r="E139" s="6">
        <v>320</v>
      </c>
      <c r="F139" s="6"/>
      <c r="G139" s="6"/>
      <c r="H139" s="6"/>
      <c r="I139" s="4">
        <f t="shared" si="37"/>
        <v>0</v>
      </c>
      <c r="J139" s="4">
        <f t="shared" si="38"/>
        <v>0</v>
      </c>
      <c r="K139" s="4">
        <f t="shared" si="39"/>
        <v>18.14</v>
      </c>
      <c r="L139" s="4">
        <f>IFERROR(VLOOKUP(H139,FuelTypes!$A$1:$B$32,2,FALSE)*I139,0)</f>
        <v>0</v>
      </c>
      <c r="M139" s="4">
        <f t="shared" si="35"/>
        <v>18.14</v>
      </c>
      <c r="N139" s="4">
        <f t="shared" si="40"/>
        <v>0</v>
      </c>
      <c r="O139" s="4">
        <f>ROUNDUP((IFERROR(VLOOKUP(H139,FuelTypes!$A$2:$C$24,3,FALSE),0)*L139)/20,0)*20</f>
        <v>0</v>
      </c>
      <c r="P139" s="4">
        <f t="shared" si="46"/>
        <v>0</v>
      </c>
      <c r="Q139" s="4">
        <f t="shared" si="36"/>
        <v>0</v>
      </c>
      <c r="R139" s="4">
        <f t="shared" si="41"/>
        <v>0</v>
      </c>
      <c r="S139" s="4">
        <f t="shared" si="42"/>
        <v>0</v>
      </c>
      <c r="T139" s="4">
        <f t="shared" si="43"/>
        <v>0</v>
      </c>
      <c r="U139" s="4" t="e">
        <f t="shared" si="47"/>
        <v>#DIV/0!</v>
      </c>
      <c r="W139" s="3">
        <f>IFERROR(VLOOKUP(H139,FuelTypes!$A$2:$G$40,5,FALSE)*L139,0)</f>
        <v>0</v>
      </c>
      <c r="Y139" s="3">
        <f t="shared" si="44"/>
        <v>0</v>
      </c>
      <c r="Z139" s="3">
        <f t="shared" si="45"/>
        <v>0</v>
      </c>
    </row>
    <row r="140" spans="1:26" x14ac:dyDescent="0.25">
      <c r="A140" s="6"/>
      <c r="B140" s="6"/>
      <c r="C140" s="6"/>
      <c r="D140" s="6"/>
      <c r="E140" s="6"/>
      <c r="F140" s="6"/>
      <c r="G140" s="6"/>
      <c r="H140" s="6"/>
      <c r="I140" s="4">
        <f t="shared" si="37"/>
        <v>0</v>
      </c>
      <c r="J140" s="4">
        <f t="shared" si="38"/>
        <v>0</v>
      </c>
      <c r="K140" s="4">
        <f t="shared" si="39"/>
        <v>0</v>
      </c>
      <c r="L140" s="4">
        <f>IFERROR(VLOOKUP(H140,FuelTypes!$A$1:$B$32,2,FALSE)*I140,0)</f>
        <v>0</v>
      </c>
      <c r="M140" s="4">
        <f t="shared" si="35"/>
        <v>0</v>
      </c>
      <c r="N140" s="4">
        <f t="shared" si="40"/>
        <v>0</v>
      </c>
      <c r="O140" s="4">
        <f>ROUNDUP((IFERROR(VLOOKUP(H140,FuelTypes!$A$2:$C$24,3,FALSE),0)*L140)/20,0)*20</f>
        <v>0</v>
      </c>
      <c r="P140" s="4">
        <f t="shared" si="46"/>
        <v>0</v>
      </c>
      <c r="Q140" s="4">
        <f t="shared" si="36"/>
        <v>0</v>
      </c>
      <c r="R140" s="4">
        <f t="shared" si="41"/>
        <v>0</v>
      </c>
      <c r="S140" s="4">
        <f t="shared" si="42"/>
        <v>0</v>
      </c>
      <c r="T140" s="4" t="e">
        <f t="shared" si="43"/>
        <v>#DIV/0!</v>
      </c>
      <c r="U140" s="4" t="e">
        <f t="shared" si="47"/>
        <v>#DIV/0!</v>
      </c>
      <c r="W140" s="3">
        <f>IFERROR(VLOOKUP(H140,FuelTypes!$A$2:$G$40,5,FALSE)*L140,0)</f>
        <v>0</v>
      </c>
      <c r="Y140" s="3">
        <f t="shared" si="44"/>
        <v>0</v>
      </c>
      <c r="Z140" s="3" t="e">
        <f t="shared" si="45"/>
        <v>#DIV/0!</v>
      </c>
    </row>
    <row r="141" spans="1:26" x14ac:dyDescent="0.25">
      <c r="A141" s="6"/>
      <c r="B141" s="6"/>
      <c r="C141" s="6"/>
      <c r="D141" s="6"/>
      <c r="E141" s="6"/>
      <c r="F141" s="6"/>
      <c r="G141" s="6"/>
      <c r="H141" s="6"/>
      <c r="I141" s="4">
        <f t="shared" si="37"/>
        <v>0</v>
      </c>
      <c r="J141" s="4">
        <f t="shared" si="38"/>
        <v>0</v>
      </c>
      <c r="K141" s="4">
        <f t="shared" si="39"/>
        <v>0</v>
      </c>
      <c r="L141" s="4">
        <f>IFERROR(VLOOKUP(H141,FuelTypes!$A$1:$B$32,2,FALSE)*I141,0)</f>
        <v>0</v>
      </c>
      <c r="M141" s="4">
        <f t="shared" si="35"/>
        <v>0</v>
      </c>
      <c r="N141" s="4">
        <f t="shared" si="40"/>
        <v>0</v>
      </c>
      <c r="O141" s="4">
        <f>ROUNDUP((IFERROR(VLOOKUP(H141,FuelTypes!$A$2:$C$24,3,FALSE),0)*L141)/20,0)*20</f>
        <v>0</v>
      </c>
      <c r="P141" s="4">
        <f t="shared" si="46"/>
        <v>0</v>
      </c>
      <c r="Q141" s="4">
        <f t="shared" si="36"/>
        <v>0</v>
      </c>
      <c r="R141" s="4">
        <f t="shared" si="41"/>
        <v>0</v>
      </c>
      <c r="S141" s="4">
        <f t="shared" si="42"/>
        <v>0</v>
      </c>
      <c r="T141" s="4" t="e">
        <f t="shared" si="43"/>
        <v>#DIV/0!</v>
      </c>
      <c r="U141" s="4" t="e">
        <f t="shared" si="47"/>
        <v>#DIV/0!</v>
      </c>
      <c r="W141" s="3">
        <f>IFERROR(VLOOKUP(H141,FuelTypes!$A$2:$G$40,5,FALSE)*L141,0)</f>
        <v>0</v>
      </c>
      <c r="Y141" s="3">
        <f t="shared" si="44"/>
        <v>0</v>
      </c>
      <c r="Z141" s="3" t="e">
        <f t="shared" si="45"/>
        <v>#DIV/0!</v>
      </c>
    </row>
    <row r="142" spans="1:26" x14ac:dyDescent="0.25">
      <c r="A142" s="6"/>
      <c r="B142" s="6"/>
      <c r="C142" s="6"/>
      <c r="D142" s="6"/>
      <c r="E142" s="6"/>
      <c r="F142" s="6"/>
      <c r="G142" s="6"/>
      <c r="H142" s="6"/>
      <c r="I142" s="4">
        <f t="shared" si="37"/>
        <v>0</v>
      </c>
      <c r="J142" s="4">
        <f t="shared" si="38"/>
        <v>0</v>
      </c>
      <c r="K142" s="4">
        <f t="shared" si="39"/>
        <v>0</v>
      </c>
      <c r="L142" s="4">
        <f>IFERROR(VLOOKUP(H142,FuelTypes!$A$1:$B$32,2,FALSE)*I142,0)</f>
        <v>0</v>
      </c>
      <c r="M142" s="4">
        <f t="shared" si="35"/>
        <v>0</v>
      </c>
      <c r="N142" s="4">
        <f t="shared" si="40"/>
        <v>0</v>
      </c>
      <c r="O142" s="4">
        <f>ROUNDUP((IFERROR(VLOOKUP(H142,FuelTypes!$A$2:$C$24,3,FALSE),0)*L142)/20,0)*20</f>
        <v>0</v>
      </c>
      <c r="P142" s="4">
        <f t="shared" si="46"/>
        <v>0</v>
      </c>
      <c r="Q142" s="4">
        <f t="shared" si="36"/>
        <v>0</v>
      </c>
      <c r="R142" s="4">
        <f t="shared" si="41"/>
        <v>0</v>
      </c>
      <c r="S142" s="4">
        <f t="shared" si="42"/>
        <v>0</v>
      </c>
      <c r="T142" s="4" t="e">
        <f t="shared" si="43"/>
        <v>#DIV/0!</v>
      </c>
      <c r="U142" s="4" t="e">
        <f t="shared" si="47"/>
        <v>#DIV/0!</v>
      </c>
      <c r="W142" s="3">
        <f>IFERROR(VLOOKUP(H142,FuelTypes!$A$2:$G$40,5,FALSE)*L142,0)</f>
        <v>0</v>
      </c>
      <c r="Y142" s="3">
        <f t="shared" si="44"/>
        <v>0</v>
      </c>
      <c r="Z142" s="3" t="e">
        <f t="shared" si="45"/>
        <v>#DIV/0!</v>
      </c>
    </row>
    <row r="143" spans="1:26" x14ac:dyDescent="0.25">
      <c r="A143" s="6"/>
      <c r="B143" s="6"/>
      <c r="C143" s="6"/>
      <c r="D143" s="6"/>
      <c r="E143" s="6"/>
      <c r="F143" s="6"/>
      <c r="G143" s="6"/>
      <c r="H143" s="6"/>
      <c r="I143" s="4">
        <f t="shared" si="37"/>
        <v>0</v>
      </c>
      <c r="J143" s="4">
        <f t="shared" si="38"/>
        <v>0</v>
      </c>
      <c r="K143" s="4">
        <f t="shared" si="39"/>
        <v>0</v>
      </c>
      <c r="L143" s="4">
        <f>IFERROR(VLOOKUP(H143,FuelTypes!$A$1:$B$32,2,FALSE)*I143,0)</f>
        <v>0</v>
      </c>
      <c r="M143" s="4">
        <f t="shared" si="35"/>
        <v>0</v>
      </c>
      <c r="N143" s="4">
        <f t="shared" si="40"/>
        <v>0</v>
      </c>
      <c r="O143" s="4">
        <f>ROUNDUP((IFERROR(VLOOKUP(H143,FuelTypes!$A$2:$C$24,3,FALSE),0)*L143)/20,0)*20</f>
        <v>0</v>
      </c>
      <c r="P143" s="4">
        <f t="shared" si="46"/>
        <v>0</v>
      </c>
      <c r="Q143" s="4">
        <f t="shared" si="36"/>
        <v>0</v>
      </c>
      <c r="R143" s="4">
        <f t="shared" si="41"/>
        <v>0</v>
      </c>
      <c r="S143" s="4">
        <f t="shared" si="42"/>
        <v>0</v>
      </c>
      <c r="T143" s="4" t="e">
        <f t="shared" si="43"/>
        <v>#DIV/0!</v>
      </c>
      <c r="U143" s="4" t="e">
        <f t="shared" si="47"/>
        <v>#DIV/0!</v>
      </c>
      <c r="W143" s="3">
        <f>IFERROR(VLOOKUP(H143,FuelTypes!$A$2:$G$40,5,FALSE)*L143,0)</f>
        <v>0</v>
      </c>
      <c r="Y143" s="3">
        <f t="shared" si="44"/>
        <v>0</v>
      </c>
      <c r="Z143" s="3" t="e">
        <f t="shared" si="45"/>
        <v>#DIV/0!</v>
      </c>
    </row>
    <row r="144" spans="1:26" x14ac:dyDescent="0.25">
      <c r="A144" s="6"/>
      <c r="B144" s="6"/>
      <c r="C144" s="6"/>
      <c r="D144" s="6"/>
      <c r="E144" s="6"/>
      <c r="F144" s="6"/>
      <c r="G144" s="6"/>
      <c r="H144" s="6"/>
      <c r="I144" s="4">
        <f t="shared" si="37"/>
        <v>0</v>
      </c>
      <c r="J144" s="4">
        <f t="shared" si="38"/>
        <v>0</v>
      </c>
      <c r="K144" s="4">
        <f t="shared" si="39"/>
        <v>0</v>
      </c>
      <c r="L144" s="4">
        <f>IFERROR(VLOOKUP(H144,FuelTypes!$A$1:$B$32,2,FALSE)*I144,0)</f>
        <v>0</v>
      </c>
      <c r="M144" s="4">
        <f t="shared" si="35"/>
        <v>0</v>
      </c>
      <c r="N144" s="4">
        <f t="shared" si="40"/>
        <v>0</v>
      </c>
      <c r="O144" s="4">
        <f>ROUNDUP((IFERROR(VLOOKUP(H144,FuelTypes!$A$2:$C$24,3,FALSE),0)*L144)/20,0)*20</f>
        <v>0</v>
      </c>
      <c r="P144" s="4">
        <f t="shared" si="46"/>
        <v>0</v>
      </c>
      <c r="Q144" s="4">
        <f t="shared" si="36"/>
        <v>0</v>
      </c>
      <c r="R144" s="4">
        <f t="shared" si="41"/>
        <v>0</v>
      </c>
      <c r="S144" s="4">
        <f t="shared" si="42"/>
        <v>0</v>
      </c>
      <c r="T144" s="4" t="e">
        <f t="shared" si="43"/>
        <v>#DIV/0!</v>
      </c>
      <c r="U144" s="4" t="e">
        <f t="shared" si="47"/>
        <v>#DIV/0!</v>
      </c>
      <c r="W144" s="3">
        <f>IFERROR(VLOOKUP(H144,FuelTypes!$A$2:$G$40,5,FALSE)*L144,0)</f>
        <v>0</v>
      </c>
      <c r="Y144" s="3">
        <f t="shared" si="44"/>
        <v>0</v>
      </c>
      <c r="Z144" s="3" t="e">
        <f t="shared" si="45"/>
        <v>#DIV/0!</v>
      </c>
    </row>
    <row r="145" spans="1:26" x14ac:dyDescent="0.25">
      <c r="A145" s="6"/>
      <c r="B145" s="6"/>
      <c r="C145" s="6"/>
      <c r="D145" s="6"/>
      <c r="E145" s="6"/>
      <c r="F145" s="6"/>
      <c r="G145" s="6"/>
      <c r="H145" s="6"/>
      <c r="I145" s="4">
        <f t="shared" si="37"/>
        <v>0</v>
      </c>
      <c r="J145" s="4">
        <f t="shared" si="38"/>
        <v>0</v>
      </c>
      <c r="K145" s="4">
        <f t="shared" si="39"/>
        <v>0</v>
      </c>
      <c r="L145" s="4">
        <f>IFERROR(VLOOKUP(H145,FuelTypes!$A$1:$B$32,2,FALSE)*I145,0)</f>
        <v>0</v>
      </c>
      <c r="M145" s="4">
        <f t="shared" si="35"/>
        <v>0</v>
      </c>
      <c r="N145" s="4">
        <f t="shared" si="40"/>
        <v>0</v>
      </c>
      <c r="O145" s="4">
        <f>ROUNDUP((IFERROR(VLOOKUP(H145,FuelTypes!$A$2:$C$24,3,FALSE),0)*L145)/20,0)*20</f>
        <v>0</v>
      </c>
      <c r="P145" s="4">
        <f t="shared" si="46"/>
        <v>0</v>
      </c>
      <c r="Q145" s="4">
        <f t="shared" si="36"/>
        <v>0</v>
      </c>
      <c r="R145" s="4">
        <f t="shared" si="41"/>
        <v>0</v>
      </c>
      <c r="S145" s="4">
        <f t="shared" si="42"/>
        <v>0</v>
      </c>
      <c r="T145" s="4" t="e">
        <f t="shared" si="43"/>
        <v>#DIV/0!</v>
      </c>
      <c r="U145" s="4" t="e">
        <f t="shared" si="47"/>
        <v>#DIV/0!</v>
      </c>
      <c r="W145" s="3">
        <f>IFERROR(VLOOKUP(H145,FuelTypes!$A$2:$G$40,5,FALSE)*L145,0)</f>
        <v>0</v>
      </c>
      <c r="Y145" s="3">
        <f t="shared" si="44"/>
        <v>0</v>
      </c>
      <c r="Z145" s="3" t="e">
        <f t="shared" si="45"/>
        <v>#DIV/0!</v>
      </c>
    </row>
    <row r="146" spans="1:26" x14ac:dyDescent="0.25">
      <c r="A146" s="6" t="s">
        <v>70</v>
      </c>
      <c r="B146" s="6">
        <v>8.15</v>
      </c>
      <c r="C146" s="6"/>
      <c r="D146" s="6"/>
      <c r="E146" s="6"/>
      <c r="F146" s="6"/>
      <c r="G146" s="6"/>
      <c r="H146" s="6"/>
      <c r="I146" s="4">
        <f t="shared" si="37"/>
        <v>0</v>
      </c>
      <c r="J146" s="4">
        <f t="shared" si="38"/>
        <v>0</v>
      </c>
      <c r="K146" s="4">
        <f t="shared" si="39"/>
        <v>8.15</v>
      </c>
      <c r="L146" s="4">
        <f>IFERROR(VLOOKUP(H146,FuelTypes!$A$1:$B$32,2,FALSE)*I146,0)</f>
        <v>0</v>
      </c>
      <c r="M146" s="4">
        <f t="shared" si="35"/>
        <v>8.15</v>
      </c>
      <c r="N146" s="4">
        <f t="shared" si="40"/>
        <v>0</v>
      </c>
      <c r="O146" s="4">
        <f>ROUNDUP((IFERROR(VLOOKUP(H146,FuelTypes!$A$2:$C$24,3,FALSE),0)*L146)/20,0)*20</f>
        <v>0</v>
      </c>
      <c r="P146" s="4">
        <f t="shared" si="46"/>
        <v>0</v>
      </c>
      <c r="Q146" s="4">
        <f t="shared" si="36"/>
        <v>0</v>
      </c>
      <c r="R146" s="4">
        <f t="shared" si="41"/>
        <v>0</v>
      </c>
      <c r="S146" s="4">
        <f t="shared" si="42"/>
        <v>0</v>
      </c>
      <c r="T146" s="4" t="e">
        <f t="shared" si="43"/>
        <v>#DIV/0!</v>
      </c>
      <c r="U146" s="4" t="e">
        <f t="shared" si="47"/>
        <v>#DIV/0!</v>
      </c>
      <c r="W146" s="3">
        <f>IFERROR(VLOOKUP(H146,FuelTypes!$A$2:$G$40,5,FALSE)*L146,0)</f>
        <v>0</v>
      </c>
      <c r="Y146" s="3">
        <f t="shared" si="44"/>
        <v>0</v>
      </c>
      <c r="Z146" s="3">
        <f t="shared" si="45"/>
        <v>0</v>
      </c>
    </row>
    <row r="147" spans="1:26" x14ac:dyDescent="0.25">
      <c r="A147" s="6" t="s">
        <v>71</v>
      </c>
      <c r="B147" s="6"/>
      <c r="C147" s="6"/>
      <c r="D147" s="6"/>
      <c r="E147" s="6"/>
      <c r="F147" s="6"/>
      <c r="G147" s="6"/>
      <c r="H147" s="6"/>
      <c r="I147" s="4">
        <f t="shared" si="37"/>
        <v>0</v>
      </c>
      <c r="J147" s="4">
        <f t="shared" si="38"/>
        <v>0</v>
      </c>
      <c r="K147" s="4">
        <f t="shared" si="39"/>
        <v>0</v>
      </c>
      <c r="L147" s="4">
        <f>IFERROR(VLOOKUP(H147,FuelTypes!$A$1:$B$32,2,FALSE)*I147,0)</f>
        <v>0</v>
      </c>
      <c r="M147" s="4">
        <f t="shared" si="35"/>
        <v>0</v>
      </c>
      <c r="N147" s="4">
        <f t="shared" si="40"/>
        <v>0</v>
      </c>
      <c r="O147" s="4">
        <f>ROUNDUP((IFERROR(VLOOKUP(H147,FuelTypes!$A$2:$C$24,3,FALSE),0)*L147)/20,0)*20</f>
        <v>0</v>
      </c>
      <c r="P147" s="4">
        <f t="shared" si="46"/>
        <v>0</v>
      </c>
      <c r="Q147" s="4">
        <f t="shared" si="36"/>
        <v>0</v>
      </c>
      <c r="R147" s="4">
        <f t="shared" si="41"/>
        <v>0</v>
      </c>
      <c r="S147" s="4">
        <f t="shared" si="42"/>
        <v>0</v>
      </c>
      <c r="T147" s="4" t="e">
        <f t="shared" si="43"/>
        <v>#DIV/0!</v>
      </c>
      <c r="U147" s="4" t="e">
        <f t="shared" si="47"/>
        <v>#DIV/0!</v>
      </c>
      <c r="W147" s="3">
        <f>IFERROR(VLOOKUP(H147,FuelTypes!$A$2:$G$40,5,FALSE)*L147,0)</f>
        <v>0</v>
      </c>
      <c r="Y147" s="3">
        <f t="shared" si="44"/>
        <v>0</v>
      </c>
      <c r="Z147" s="3" t="e">
        <f t="shared" si="45"/>
        <v>#DIV/0!</v>
      </c>
    </row>
    <row r="148" spans="1:26" x14ac:dyDescent="0.25">
      <c r="A148" s="6" t="s">
        <v>72</v>
      </c>
      <c r="B148" s="6"/>
      <c r="C148" s="6"/>
      <c r="D148" s="6"/>
      <c r="E148" s="6"/>
      <c r="F148" s="6"/>
      <c r="G148" s="6"/>
      <c r="H148" s="6"/>
      <c r="I148" s="4">
        <f t="shared" si="37"/>
        <v>0</v>
      </c>
      <c r="J148" s="4">
        <f t="shared" si="38"/>
        <v>0</v>
      </c>
      <c r="K148" s="4">
        <f t="shared" si="39"/>
        <v>0</v>
      </c>
      <c r="L148" s="4">
        <f>IFERROR(VLOOKUP(H148,FuelTypes!$A$1:$B$32,2,FALSE)*I148,0)</f>
        <v>0</v>
      </c>
      <c r="M148" s="4">
        <f t="shared" si="35"/>
        <v>0</v>
      </c>
      <c r="N148" s="4">
        <f t="shared" si="40"/>
        <v>0</v>
      </c>
      <c r="O148" s="4">
        <f>ROUNDUP((IFERROR(VLOOKUP(H148,FuelTypes!$A$2:$C$24,3,FALSE),0)*L148)/20,0)*20</f>
        <v>0</v>
      </c>
      <c r="P148" s="4">
        <f t="shared" si="46"/>
        <v>0</v>
      </c>
      <c r="Q148" s="4">
        <f t="shared" si="36"/>
        <v>0</v>
      </c>
      <c r="R148" s="4">
        <f t="shared" si="41"/>
        <v>0</v>
      </c>
      <c r="S148" s="4">
        <f t="shared" si="42"/>
        <v>0</v>
      </c>
      <c r="T148" s="4" t="e">
        <f t="shared" si="43"/>
        <v>#DIV/0!</v>
      </c>
      <c r="U148" s="4" t="e">
        <f t="shared" si="47"/>
        <v>#DIV/0!</v>
      </c>
      <c r="W148" s="3">
        <f>IFERROR(VLOOKUP(H148,FuelTypes!$A$2:$G$40,5,FALSE)*L148,0)</f>
        <v>0</v>
      </c>
      <c r="Y148" s="3">
        <f t="shared" si="44"/>
        <v>0</v>
      </c>
      <c r="Z148" s="3" t="e">
        <f t="shared" si="45"/>
        <v>#DIV/0!</v>
      </c>
    </row>
    <row r="149" spans="1:26" x14ac:dyDescent="0.25">
      <c r="A149" s="6" t="s">
        <v>73</v>
      </c>
      <c r="B149" s="6"/>
      <c r="C149" s="6"/>
      <c r="D149" s="6"/>
      <c r="E149" s="6"/>
      <c r="F149" s="6"/>
      <c r="G149" s="6"/>
      <c r="H149" s="6"/>
      <c r="I149" s="4">
        <f t="shared" si="37"/>
        <v>0</v>
      </c>
      <c r="J149" s="4">
        <f t="shared" si="38"/>
        <v>0</v>
      </c>
      <c r="K149" s="4">
        <f t="shared" si="39"/>
        <v>0</v>
      </c>
      <c r="L149" s="4">
        <f>IFERROR(VLOOKUP(H149,FuelTypes!$A$1:$B$32,2,FALSE)*I149,0)</f>
        <v>0</v>
      </c>
      <c r="M149" s="4">
        <f t="shared" si="35"/>
        <v>0</v>
      </c>
      <c r="N149" s="4">
        <f t="shared" si="40"/>
        <v>0</v>
      </c>
      <c r="O149" s="4">
        <f>ROUNDUP((IFERROR(VLOOKUP(H149,FuelTypes!$A$2:$C$24,3,FALSE),0)*L149)/20,0)*20</f>
        <v>0</v>
      </c>
      <c r="P149" s="4">
        <f t="shared" si="46"/>
        <v>0</v>
      </c>
      <c r="Q149" s="4">
        <f t="shared" si="36"/>
        <v>0</v>
      </c>
      <c r="R149" s="4">
        <f t="shared" si="41"/>
        <v>0</v>
      </c>
      <c r="S149" s="4">
        <f t="shared" si="42"/>
        <v>0</v>
      </c>
      <c r="T149" s="4" t="e">
        <f t="shared" si="43"/>
        <v>#DIV/0!</v>
      </c>
      <c r="U149" s="4" t="e">
        <f t="shared" si="47"/>
        <v>#DIV/0!</v>
      </c>
      <c r="W149" s="3">
        <f>IFERROR(VLOOKUP(H149,FuelTypes!$A$2:$G$40,5,FALSE)*L149,0)</f>
        <v>0</v>
      </c>
      <c r="Y149" s="3">
        <f t="shared" si="44"/>
        <v>0</v>
      </c>
      <c r="Z149" s="3" t="e">
        <f t="shared" si="45"/>
        <v>#DIV/0!</v>
      </c>
    </row>
    <row r="150" spans="1:26" x14ac:dyDescent="0.25">
      <c r="A150" s="6" t="s">
        <v>173</v>
      </c>
      <c r="B150" s="6">
        <v>5</v>
      </c>
      <c r="C150" s="6"/>
      <c r="D150" s="6"/>
      <c r="E150" s="6"/>
      <c r="F150" s="6"/>
      <c r="G150" s="6"/>
      <c r="H150" s="6"/>
      <c r="I150" s="4">
        <f t="shared" si="37"/>
        <v>0</v>
      </c>
      <c r="J150" s="4">
        <f t="shared" si="38"/>
        <v>0</v>
      </c>
      <c r="K150" s="4">
        <f t="shared" si="39"/>
        <v>5</v>
      </c>
      <c r="L150" s="4">
        <f>IFERROR(VLOOKUP(H150,FuelTypes!$A$1:$B$32,2,FALSE)*I150,0)</f>
        <v>0</v>
      </c>
      <c r="M150" s="4">
        <f t="shared" si="35"/>
        <v>5</v>
      </c>
      <c r="N150" s="4">
        <f t="shared" si="40"/>
        <v>0</v>
      </c>
      <c r="O150" s="4">
        <f>ROUNDUP((IFERROR(VLOOKUP(H150,FuelTypes!$A$2:$C$24,3,FALSE),0)*L150)/20,0)*20</f>
        <v>0</v>
      </c>
      <c r="P150" s="4">
        <f t="shared" si="46"/>
        <v>0</v>
      </c>
      <c r="Q150" s="4">
        <f t="shared" si="36"/>
        <v>0</v>
      </c>
      <c r="R150" s="4">
        <f t="shared" si="41"/>
        <v>0</v>
      </c>
      <c r="S150" s="4">
        <f t="shared" si="42"/>
        <v>0</v>
      </c>
      <c r="T150" s="4" t="e">
        <f t="shared" si="43"/>
        <v>#DIV/0!</v>
      </c>
      <c r="U150" s="4" t="e">
        <f t="shared" si="47"/>
        <v>#DIV/0!</v>
      </c>
      <c r="W150" s="3">
        <f>IFERROR(VLOOKUP(H150,FuelTypes!$A$2:$G$40,5,FALSE)*L150,0)</f>
        <v>0</v>
      </c>
      <c r="Y150" s="3">
        <f t="shared" si="44"/>
        <v>0</v>
      </c>
      <c r="Z150" s="3">
        <f t="shared" si="45"/>
        <v>0</v>
      </c>
    </row>
    <row r="151" spans="1:26" x14ac:dyDescent="0.25">
      <c r="A151" s="6" t="s">
        <v>170</v>
      </c>
      <c r="B151" s="6">
        <v>10</v>
      </c>
      <c r="C151" s="6"/>
      <c r="D151" s="6"/>
      <c r="E151" s="6"/>
      <c r="F151" s="6"/>
      <c r="G151" s="6"/>
      <c r="H151" s="6"/>
      <c r="I151" s="4">
        <f t="shared" ref="I151:I214" si="48">C151 - (D151*C151)</f>
        <v>0</v>
      </c>
      <c r="J151" s="4">
        <f t="shared" ref="J151:J214" si="49">D151*C151</f>
        <v>0</v>
      </c>
      <c r="K151" s="4">
        <f t="shared" ref="K151:K214" si="50">J151+B151</f>
        <v>10</v>
      </c>
      <c r="L151" s="4">
        <f>IFERROR(VLOOKUP(H151,FuelTypes!$A$1:$B$32,2,FALSE)*I151,0)</f>
        <v>0</v>
      </c>
      <c r="M151" s="4">
        <f t="shared" ref="M151:M214" si="51">K151+L151</f>
        <v>10</v>
      </c>
      <c r="N151" s="4">
        <f t="shared" ref="N151:N214" si="52">IF(L151&gt;0, L151/M151,0)</f>
        <v>0</v>
      </c>
      <c r="O151" s="4">
        <f>ROUNDUP((IFERROR(VLOOKUP(H151,FuelTypes!$A$2:$C$24,3,FALSE),0)*L151)/20,0)*20</f>
        <v>0</v>
      </c>
      <c r="P151" s="4">
        <f t="shared" ref="P151:P214" si="53">0.45*O151</f>
        <v>0</v>
      </c>
      <c r="Q151" s="4">
        <f t="shared" ref="Q151:Q214" si="54">0.55*O151</f>
        <v>0</v>
      </c>
      <c r="R151" s="4">
        <f t="shared" ref="R151:R214" si="55">IF(K151&gt;0, (F151*0.1)/M151,0)</f>
        <v>0</v>
      </c>
      <c r="S151" s="4">
        <f t="shared" si="42"/>
        <v>0</v>
      </c>
      <c r="T151" s="4" t="e">
        <f t="shared" ref="T151:T214" si="56">F151 / (9.81 * E151)</f>
        <v>#DIV/0!</v>
      </c>
      <c r="U151" s="4" t="e">
        <f t="shared" ref="U151:U214" si="57">L151/T151</f>
        <v>#DIV/0!</v>
      </c>
      <c r="W151" s="3">
        <f>IFERROR(VLOOKUP(H151,FuelTypes!$A$2:$G$40,5,FALSE)*L151,0)</f>
        <v>0</v>
      </c>
      <c r="Y151" s="3">
        <f t="shared" si="44"/>
        <v>0</v>
      </c>
      <c r="Z151" s="3">
        <f t="shared" si="45"/>
        <v>0</v>
      </c>
    </row>
    <row r="152" spans="1:26" x14ac:dyDescent="0.25">
      <c r="A152" s="6" t="s">
        <v>171</v>
      </c>
      <c r="B152" s="6">
        <v>20</v>
      </c>
      <c r="C152" s="6"/>
      <c r="D152" s="6"/>
      <c r="E152" s="6"/>
      <c r="F152" s="6"/>
      <c r="G152" s="6"/>
      <c r="H152" s="6"/>
      <c r="I152" s="4">
        <f t="shared" si="48"/>
        <v>0</v>
      </c>
      <c r="J152" s="4">
        <f t="shared" si="49"/>
        <v>0</v>
      </c>
      <c r="K152" s="4">
        <f t="shared" si="50"/>
        <v>20</v>
      </c>
      <c r="L152" s="4">
        <f>IFERROR(VLOOKUP(H152,FuelTypes!$A$1:$B$32,2,FALSE)*I152,0)</f>
        <v>0</v>
      </c>
      <c r="M152" s="4">
        <f t="shared" si="51"/>
        <v>20</v>
      </c>
      <c r="N152" s="4">
        <f t="shared" si="52"/>
        <v>0</v>
      </c>
      <c r="O152" s="4">
        <f>ROUNDUP((IFERROR(VLOOKUP(H152,FuelTypes!$A$2:$C$24,3,FALSE),0)*L152)/20,0)*20</f>
        <v>0</v>
      </c>
      <c r="P152" s="4">
        <f t="shared" si="53"/>
        <v>0</v>
      </c>
      <c r="Q152" s="4">
        <f t="shared" si="54"/>
        <v>0</v>
      </c>
      <c r="R152" s="4">
        <f t="shared" si="55"/>
        <v>0</v>
      </c>
      <c r="S152" s="4">
        <f t="shared" si="42"/>
        <v>0</v>
      </c>
      <c r="T152" s="4" t="e">
        <f t="shared" si="56"/>
        <v>#DIV/0!</v>
      </c>
      <c r="U152" s="4" t="e">
        <f t="shared" si="57"/>
        <v>#DIV/0!</v>
      </c>
      <c r="W152" s="3">
        <f>IFERROR(VLOOKUP(H152,FuelTypes!$A$2:$G$40,5,FALSE)*L152,0)</f>
        <v>0</v>
      </c>
      <c r="Y152" s="3">
        <f t="shared" si="44"/>
        <v>0</v>
      </c>
      <c r="Z152" s="3">
        <f t="shared" si="45"/>
        <v>0</v>
      </c>
    </row>
    <row r="153" spans="1:26" x14ac:dyDescent="0.25">
      <c r="A153" s="6" t="s">
        <v>172</v>
      </c>
      <c r="B153" s="6">
        <v>40</v>
      </c>
      <c r="C153" s="6"/>
      <c r="D153" s="6"/>
      <c r="E153" s="6"/>
      <c r="F153" s="6"/>
      <c r="G153" s="6"/>
      <c r="H153" s="6"/>
      <c r="I153" s="4">
        <f t="shared" si="48"/>
        <v>0</v>
      </c>
      <c r="J153" s="4">
        <f t="shared" si="49"/>
        <v>0</v>
      </c>
      <c r="K153" s="4">
        <f t="shared" si="50"/>
        <v>40</v>
      </c>
      <c r="L153" s="4">
        <f>IFERROR(VLOOKUP(H153,FuelTypes!$A$1:$B$32,2,FALSE)*I153,0)</f>
        <v>0</v>
      </c>
      <c r="M153" s="4">
        <f t="shared" si="51"/>
        <v>40</v>
      </c>
      <c r="N153" s="4">
        <f t="shared" si="52"/>
        <v>0</v>
      </c>
      <c r="O153" s="4">
        <f>ROUNDUP((IFERROR(VLOOKUP(H153,FuelTypes!$A$2:$C$24,3,FALSE),0)*L153)/20,0)*20</f>
        <v>0</v>
      </c>
      <c r="P153" s="4">
        <f t="shared" si="53"/>
        <v>0</v>
      </c>
      <c r="Q153" s="4">
        <f t="shared" si="54"/>
        <v>0</v>
      </c>
      <c r="R153" s="4">
        <f t="shared" si="55"/>
        <v>0</v>
      </c>
      <c r="S153" s="4">
        <f t="shared" si="42"/>
        <v>0</v>
      </c>
      <c r="T153" s="4" t="e">
        <f t="shared" si="56"/>
        <v>#DIV/0!</v>
      </c>
      <c r="U153" s="4" t="e">
        <f t="shared" si="57"/>
        <v>#DIV/0!</v>
      </c>
      <c r="W153" s="3">
        <f>IFERROR(VLOOKUP(H153,FuelTypes!$A$2:$G$40,5,FALSE)*L153,0)</f>
        <v>0</v>
      </c>
      <c r="Y153" s="3">
        <f t="shared" si="44"/>
        <v>0</v>
      </c>
      <c r="Z153" s="3">
        <f t="shared" si="45"/>
        <v>0</v>
      </c>
    </row>
    <row r="154" spans="1:26" x14ac:dyDescent="0.25">
      <c r="A154" s="6" t="s">
        <v>98</v>
      </c>
      <c r="B154" s="6">
        <v>70</v>
      </c>
      <c r="C154" s="6"/>
      <c r="D154" s="6"/>
      <c r="E154" s="6"/>
      <c r="F154" s="6"/>
      <c r="G154" s="6"/>
      <c r="H154" s="6"/>
      <c r="I154" s="4">
        <f t="shared" si="48"/>
        <v>0</v>
      </c>
      <c r="J154" s="4">
        <f t="shared" si="49"/>
        <v>0</v>
      </c>
      <c r="K154" s="4">
        <f t="shared" si="50"/>
        <v>70</v>
      </c>
      <c r="L154" s="4">
        <f>IFERROR(VLOOKUP(H154,FuelTypes!$A$1:$B$32,2,FALSE)*I154,0)</f>
        <v>0</v>
      </c>
      <c r="M154" s="4">
        <f t="shared" si="51"/>
        <v>70</v>
      </c>
      <c r="N154" s="4">
        <f t="shared" si="52"/>
        <v>0</v>
      </c>
      <c r="O154" s="4">
        <f>ROUNDUP((IFERROR(VLOOKUP(H154,FuelTypes!$A$2:$C$24,3,FALSE),0)*L154)/20,0)*20</f>
        <v>0</v>
      </c>
      <c r="P154" s="4">
        <f t="shared" si="53"/>
        <v>0</v>
      </c>
      <c r="Q154" s="4">
        <f t="shared" si="54"/>
        <v>0</v>
      </c>
      <c r="R154" s="4">
        <f t="shared" si="55"/>
        <v>0</v>
      </c>
      <c r="S154" s="4">
        <f t="shared" si="42"/>
        <v>0</v>
      </c>
      <c r="T154" s="4" t="e">
        <f t="shared" si="56"/>
        <v>#DIV/0!</v>
      </c>
      <c r="U154" s="4" t="e">
        <f t="shared" si="57"/>
        <v>#DIV/0!</v>
      </c>
      <c r="W154" s="3">
        <f>IFERROR(VLOOKUP(H154,FuelTypes!$A$2:$G$40,5,FALSE)*L154,0)</f>
        <v>0</v>
      </c>
      <c r="Y154" s="3">
        <f t="shared" si="44"/>
        <v>0</v>
      </c>
      <c r="Z154" s="3">
        <f t="shared" si="45"/>
        <v>0</v>
      </c>
    </row>
    <row r="155" spans="1:26" x14ac:dyDescent="0.25">
      <c r="A155" s="6" t="s">
        <v>99</v>
      </c>
      <c r="B155" s="6">
        <v>80</v>
      </c>
      <c r="C155" s="6"/>
      <c r="D155" s="6"/>
      <c r="E155" s="6"/>
      <c r="F155" s="6"/>
      <c r="G155" s="6"/>
      <c r="H155" s="6"/>
      <c r="I155" s="4">
        <f t="shared" si="48"/>
        <v>0</v>
      </c>
      <c r="J155" s="4">
        <f t="shared" si="49"/>
        <v>0</v>
      </c>
      <c r="K155" s="4">
        <f t="shared" si="50"/>
        <v>80</v>
      </c>
      <c r="L155" s="4">
        <f>IFERROR(VLOOKUP(H155,FuelTypes!$A$1:$B$32,2,FALSE)*I155,0)</f>
        <v>0</v>
      </c>
      <c r="M155" s="4">
        <f t="shared" si="51"/>
        <v>80</v>
      </c>
      <c r="N155" s="4">
        <f t="shared" si="52"/>
        <v>0</v>
      </c>
      <c r="O155" s="4">
        <f>ROUNDUP((IFERROR(VLOOKUP(H155,FuelTypes!$A$2:$C$24,3,FALSE),0)*L155)/20,0)*20</f>
        <v>0</v>
      </c>
      <c r="P155" s="4">
        <f t="shared" si="53"/>
        <v>0</v>
      </c>
      <c r="Q155" s="4">
        <f t="shared" si="54"/>
        <v>0</v>
      </c>
      <c r="R155" s="4">
        <f t="shared" si="55"/>
        <v>0</v>
      </c>
      <c r="S155" s="4">
        <f t="shared" si="42"/>
        <v>0</v>
      </c>
      <c r="T155" s="4" t="e">
        <f t="shared" si="56"/>
        <v>#DIV/0!</v>
      </c>
      <c r="U155" s="4" t="e">
        <f t="shared" si="57"/>
        <v>#DIV/0!</v>
      </c>
      <c r="W155" s="3">
        <f>IFERROR(VLOOKUP(H155,FuelTypes!$A$2:$G$40,5,FALSE)*L155,0)</f>
        <v>0</v>
      </c>
      <c r="Y155" s="3">
        <f t="shared" si="44"/>
        <v>0</v>
      </c>
      <c r="Z155" s="3">
        <f t="shared" si="45"/>
        <v>0</v>
      </c>
    </row>
    <row r="156" spans="1:26" x14ac:dyDescent="0.25">
      <c r="A156" s="6" t="s">
        <v>100</v>
      </c>
      <c r="B156" s="6">
        <v>90</v>
      </c>
      <c r="C156" s="6"/>
      <c r="D156" s="6"/>
      <c r="E156" s="6"/>
      <c r="F156" s="6"/>
      <c r="G156" s="6"/>
      <c r="H156" s="6"/>
      <c r="I156" s="4">
        <f t="shared" si="48"/>
        <v>0</v>
      </c>
      <c r="J156" s="4">
        <f t="shared" si="49"/>
        <v>0</v>
      </c>
      <c r="K156" s="4">
        <f t="shared" si="50"/>
        <v>90</v>
      </c>
      <c r="L156" s="4">
        <f>IFERROR(VLOOKUP(H156,FuelTypes!$A$1:$B$32,2,FALSE)*I156,0)</f>
        <v>0</v>
      </c>
      <c r="M156" s="4">
        <f t="shared" si="51"/>
        <v>90</v>
      </c>
      <c r="N156" s="4">
        <f t="shared" si="52"/>
        <v>0</v>
      </c>
      <c r="O156" s="4">
        <f>ROUNDUP((IFERROR(VLOOKUP(H156,FuelTypes!$A$2:$C$24,3,FALSE),0)*L156)/20,0)*20</f>
        <v>0</v>
      </c>
      <c r="P156" s="4">
        <f t="shared" si="53"/>
        <v>0</v>
      </c>
      <c r="Q156" s="4">
        <f t="shared" si="54"/>
        <v>0</v>
      </c>
      <c r="R156" s="4">
        <f t="shared" si="55"/>
        <v>0</v>
      </c>
      <c r="S156" s="4">
        <f t="shared" si="42"/>
        <v>0</v>
      </c>
      <c r="T156" s="4" t="e">
        <f t="shared" si="56"/>
        <v>#DIV/0!</v>
      </c>
      <c r="U156" s="4" t="e">
        <f t="shared" si="57"/>
        <v>#DIV/0!</v>
      </c>
      <c r="W156" s="3">
        <f>IFERROR(VLOOKUP(H156,FuelTypes!$A$2:$G$40,5,FALSE)*L156,0)</f>
        <v>0</v>
      </c>
      <c r="Y156" s="3">
        <f t="shared" si="44"/>
        <v>0</v>
      </c>
      <c r="Z156" s="3">
        <f t="shared" si="45"/>
        <v>0</v>
      </c>
    </row>
    <row r="157" spans="1:26" x14ac:dyDescent="0.25">
      <c r="A157" s="6" t="s">
        <v>101</v>
      </c>
      <c r="B157" s="6">
        <v>100</v>
      </c>
      <c r="C157" s="6"/>
      <c r="D157" s="6"/>
      <c r="E157" s="6"/>
      <c r="F157" s="6"/>
      <c r="G157" s="6"/>
      <c r="H157" s="6"/>
      <c r="I157" s="4">
        <f t="shared" si="48"/>
        <v>0</v>
      </c>
      <c r="J157" s="4">
        <f t="shared" si="49"/>
        <v>0</v>
      </c>
      <c r="K157" s="4">
        <f t="shared" si="50"/>
        <v>100</v>
      </c>
      <c r="L157" s="4">
        <f>IFERROR(VLOOKUP(H157,FuelTypes!$A$1:$B$32,2,FALSE)*I157,0)</f>
        <v>0</v>
      </c>
      <c r="M157" s="4">
        <f t="shared" si="51"/>
        <v>100</v>
      </c>
      <c r="N157" s="4">
        <f t="shared" si="52"/>
        <v>0</v>
      </c>
      <c r="O157" s="4">
        <f>ROUNDUP((IFERROR(VLOOKUP(H157,FuelTypes!$A$2:$C$24,3,FALSE),0)*L157)/20,0)*20</f>
        <v>0</v>
      </c>
      <c r="P157" s="4">
        <f t="shared" si="53"/>
        <v>0</v>
      </c>
      <c r="Q157" s="4">
        <f t="shared" si="54"/>
        <v>0</v>
      </c>
      <c r="R157" s="4">
        <f t="shared" si="55"/>
        <v>0</v>
      </c>
      <c r="S157" s="4">
        <f t="shared" si="42"/>
        <v>0</v>
      </c>
      <c r="T157" s="4" t="e">
        <f t="shared" si="56"/>
        <v>#DIV/0!</v>
      </c>
      <c r="U157" s="4" t="e">
        <f t="shared" si="57"/>
        <v>#DIV/0!</v>
      </c>
      <c r="W157" s="3">
        <f>IFERROR(VLOOKUP(H157,FuelTypes!$A$2:$G$40,5,FALSE)*L157,0)</f>
        <v>0</v>
      </c>
      <c r="Y157" s="3">
        <f t="shared" si="44"/>
        <v>0</v>
      </c>
      <c r="Z157" s="3">
        <f t="shared" si="45"/>
        <v>0</v>
      </c>
    </row>
    <row r="158" spans="1:26" x14ac:dyDescent="0.25">
      <c r="A158" s="6" t="s">
        <v>102</v>
      </c>
      <c r="B158" s="6">
        <v>110</v>
      </c>
      <c r="C158" s="6"/>
      <c r="D158" s="6"/>
      <c r="E158" s="6"/>
      <c r="F158" s="6"/>
      <c r="G158" s="6"/>
      <c r="H158" s="6"/>
      <c r="I158" s="4">
        <f t="shared" si="48"/>
        <v>0</v>
      </c>
      <c r="J158" s="4">
        <f t="shared" si="49"/>
        <v>0</v>
      </c>
      <c r="K158" s="4">
        <f t="shared" si="50"/>
        <v>110</v>
      </c>
      <c r="L158" s="4">
        <f>IFERROR(VLOOKUP(H158,FuelTypes!$A$1:$B$32,2,FALSE)*I158,0)</f>
        <v>0</v>
      </c>
      <c r="M158" s="4">
        <f t="shared" si="51"/>
        <v>110</v>
      </c>
      <c r="N158" s="4">
        <f t="shared" si="52"/>
        <v>0</v>
      </c>
      <c r="O158" s="4">
        <f>ROUNDUP((IFERROR(VLOOKUP(H158,FuelTypes!$A$2:$C$24,3,FALSE),0)*L158)/20,0)*20</f>
        <v>0</v>
      </c>
      <c r="P158" s="4">
        <f t="shared" si="53"/>
        <v>0</v>
      </c>
      <c r="Q158" s="4">
        <f t="shared" si="54"/>
        <v>0</v>
      </c>
      <c r="R158" s="4">
        <f t="shared" si="55"/>
        <v>0</v>
      </c>
      <c r="S158" s="4">
        <f t="shared" si="42"/>
        <v>0</v>
      </c>
      <c r="T158" s="4" t="e">
        <f t="shared" si="56"/>
        <v>#DIV/0!</v>
      </c>
      <c r="U158" s="4" t="e">
        <f t="shared" si="57"/>
        <v>#DIV/0!</v>
      </c>
      <c r="W158" s="3">
        <f>IFERROR(VLOOKUP(H158,FuelTypes!$A$2:$G$40,5,FALSE)*L158,0)</f>
        <v>0</v>
      </c>
      <c r="Y158" s="3">
        <f t="shared" si="44"/>
        <v>0</v>
      </c>
      <c r="Z158" s="3">
        <f t="shared" si="45"/>
        <v>0</v>
      </c>
    </row>
    <row r="159" spans="1:26" x14ac:dyDescent="0.25">
      <c r="A159" s="6" t="s">
        <v>103</v>
      </c>
      <c r="B159" s="6">
        <v>120</v>
      </c>
      <c r="C159" s="6"/>
      <c r="D159" s="6"/>
      <c r="E159" s="6"/>
      <c r="F159" s="6"/>
      <c r="G159" s="6"/>
      <c r="H159" s="6"/>
      <c r="I159" s="4">
        <f t="shared" si="48"/>
        <v>0</v>
      </c>
      <c r="J159" s="4">
        <f t="shared" si="49"/>
        <v>0</v>
      </c>
      <c r="K159" s="4">
        <f t="shared" si="50"/>
        <v>120</v>
      </c>
      <c r="L159" s="4">
        <f>IFERROR(VLOOKUP(H159,FuelTypes!$A$1:$B$32,2,FALSE)*I159,0)</f>
        <v>0</v>
      </c>
      <c r="M159" s="4">
        <f t="shared" si="51"/>
        <v>120</v>
      </c>
      <c r="N159" s="4">
        <f t="shared" si="52"/>
        <v>0</v>
      </c>
      <c r="O159" s="4">
        <f>ROUNDUP((IFERROR(VLOOKUP(H159,FuelTypes!$A$2:$C$24,3,FALSE),0)*L159)/20,0)*20</f>
        <v>0</v>
      </c>
      <c r="P159" s="4">
        <f t="shared" si="53"/>
        <v>0</v>
      </c>
      <c r="Q159" s="4">
        <f t="shared" si="54"/>
        <v>0</v>
      </c>
      <c r="R159" s="4">
        <f t="shared" si="55"/>
        <v>0</v>
      </c>
      <c r="S159" s="4">
        <f t="shared" si="42"/>
        <v>0</v>
      </c>
      <c r="T159" s="4" t="e">
        <f t="shared" si="56"/>
        <v>#DIV/0!</v>
      </c>
      <c r="U159" s="4" t="e">
        <f t="shared" si="57"/>
        <v>#DIV/0!</v>
      </c>
      <c r="W159" s="3">
        <f>IFERROR(VLOOKUP(H159,FuelTypes!$A$2:$G$40,5,FALSE)*L159,0)</f>
        <v>0</v>
      </c>
      <c r="Y159" s="3">
        <f t="shared" si="44"/>
        <v>0</v>
      </c>
      <c r="Z159" s="3">
        <f t="shared" si="45"/>
        <v>0</v>
      </c>
    </row>
    <row r="160" spans="1:26" x14ac:dyDescent="0.25">
      <c r="A160" s="6" t="s">
        <v>104</v>
      </c>
      <c r="B160" s="6">
        <v>130</v>
      </c>
      <c r="C160" s="6"/>
      <c r="D160" s="6"/>
      <c r="E160" s="6"/>
      <c r="F160" s="6"/>
      <c r="G160" s="6"/>
      <c r="H160" s="6"/>
      <c r="I160" s="4">
        <f t="shared" si="48"/>
        <v>0</v>
      </c>
      <c r="J160" s="4">
        <f t="shared" si="49"/>
        <v>0</v>
      </c>
      <c r="K160" s="4">
        <f t="shared" si="50"/>
        <v>130</v>
      </c>
      <c r="L160" s="4">
        <f>IFERROR(VLOOKUP(H160,FuelTypes!$A$1:$B$32,2,FALSE)*I160,0)</f>
        <v>0</v>
      </c>
      <c r="M160" s="4">
        <f t="shared" si="51"/>
        <v>130</v>
      </c>
      <c r="N160" s="4">
        <f t="shared" si="52"/>
        <v>0</v>
      </c>
      <c r="O160" s="4">
        <f>ROUNDUP((IFERROR(VLOOKUP(H160,FuelTypes!$A$2:$C$24,3,FALSE),0)*L160)/20,0)*20</f>
        <v>0</v>
      </c>
      <c r="P160" s="4">
        <f t="shared" si="53"/>
        <v>0</v>
      </c>
      <c r="Q160" s="4">
        <f t="shared" si="54"/>
        <v>0</v>
      </c>
      <c r="R160" s="4">
        <f t="shared" si="55"/>
        <v>0</v>
      </c>
      <c r="S160" s="4">
        <f t="shared" si="42"/>
        <v>0</v>
      </c>
      <c r="T160" s="4" t="e">
        <f t="shared" si="56"/>
        <v>#DIV/0!</v>
      </c>
      <c r="U160" s="4" t="e">
        <f t="shared" si="57"/>
        <v>#DIV/0!</v>
      </c>
      <c r="W160" s="3">
        <f>IFERROR(VLOOKUP(H160,FuelTypes!$A$2:$G$40,5,FALSE)*L160,0)</f>
        <v>0</v>
      </c>
      <c r="Y160" s="3">
        <f t="shared" si="44"/>
        <v>0</v>
      </c>
      <c r="Z160" s="3">
        <f t="shared" si="45"/>
        <v>0</v>
      </c>
    </row>
    <row r="161" spans="1:26" x14ac:dyDescent="0.25">
      <c r="A161" s="6" t="s">
        <v>105</v>
      </c>
      <c r="B161" s="6">
        <v>140</v>
      </c>
      <c r="C161" s="6"/>
      <c r="D161" s="6"/>
      <c r="E161" s="6"/>
      <c r="F161" s="6"/>
      <c r="G161" s="6"/>
      <c r="H161" s="6"/>
      <c r="I161" s="4">
        <f t="shared" si="48"/>
        <v>0</v>
      </c>
      <c r="J161" s="4">
        <f t="shared" si="49"/>
        <v>0</v>
      </c>
      <c r="K161" s="4">
        <f t="shared" si="50"/>
        <v>140</v>
      </c>
      <c r="L161" s="4">
        <f>IFERROR(VLOOKUP(H161,FuelTypes!$A$1:$B$32,2,FALSE)*I161,0)</f>
        <v>0</v>
      </c>
      <c r="M161" s="4">
        <f t="shared" si="51"/>
        <v>140</v>
      </c>
      <c r="N161" s="4">
        <f t="shared" si="52"/>
        <v>0</v>
      </c>
      <c r="O161" s="4">
        <f>ROUNDUP((IFERROR(VLOOKUP(H161,FuelTypes!$A$2:$C$24,3,FALSE),0)*L161)/20,0)*20</f>
        <v>0</v>
      </c>
      <c r="P161" s="4">
        <f t="shared" si="53"/>
        <v>0</v>
      </c>
      <c r="Q161" s="4">
        <f t="shared" si="54"/>
        <v>0</v>
      </c>
      <c r="R161" s="4">
        <f t="shared" si="55"/>
        <v>0</v>
      </c>
      <c r="S161" s="4">
        <f t="shared" si="42"/>
        <v>0</v>
      </c>
      <c r="T161" s="4" t="e">
        <f t="shared" si="56"/>
        <v>#DIV/0!</v>
      </c>
      <c r="U161" s="4" t="e">
        <f t="shared" si="57"/>
        <v>#DIV/0!</v>
      </c>
      <c r="W161" s="3">
        <f>IFERROR(VLOOKUP(H161,FuelTypes!$A$2:$G$40,5,FALSE)*L161,0)</f>
        <v>0</v>
      </c>
      <c r="Y161" s="3">
        <f t="shared" si="44"/>
        <v>0</v>
      </c>
      <c r="Z161" s="3">
        <f t="shared" si="45"/>
        <v>0</v>
      </c>
    </row>
    <row r="162" spans="1:26" x14ac:dyDescent="0.25">
      <c r="A162" s="6" t="s">
        <v>106</v>
      </c>
      <c r="B162" s="6">
        <v>150</v>
      </c>
      <c r="C162" s="6"/>
      <c r="D162" s="6"/>
      <c r="E162" s="6"/>
      <c r="F162" s="6"/>
      <c r="G162" s="6"/>
      <c r="H162" s="6"/>
      <c r="I162" s="4">
        <f t="shared" si="48"/>
        <v>0</v>
      </c>
      <c r="J162" s="4">
        <f t="shared" si="49"/>
        <v>0</v>
      </c>
      <c r="K162" s="4">
        <f t="shared" si="50"/>
        <v>150</v>
      </c>
      <c r="L162" s="4">
        <f>IFERROR(VLOOKUP(H162,FuelTypes!$A$1:$B$32,2,FALSE)*I162,0)</f>
        <v>0</v>
      </c>
      <c r="M162" s="4">
        <f t="shared" si="51"/>
        <v>150</v>
      </c>
      <c r="N162" s="4">
        <f t="shared" si="52"/>
        <v>0</v>
      </c>
      <c r="O162" s="4">
        <f>ROUNDUP((IFERROR(VLOOKUP(H162,FuelTypes!$A$2:$C$24,3,FALSE),0)*L162)/20,0)*20</f>
        <v>0</v>
      </c>
      <c r="P162" s="4">
        <f t="shared" si="53"/>
        <v>0</v>
      </c>
      <c r="Q162" s="4">
        <f t="shared" si="54"/>
        <v>0</v>
      </c>
      <c r="R162" s="4">
        <f t="shared" si="55"/>
        <v>0</v>
      </c>
      <c r="S162" s="4">
        <f t="shared" si="42"/>
        <v>0</v>
      </c>
      <c r="T162" s="4" t="e">
        <f t="shared" si="56"/>
        <v>#DIV/0!</v>
      </c>
      <c r="U162" s="4" t="e">
        <f t="shared" si="57"/>
        <v>#DIV/0!</v>
      </c>
      <c r="W162" s="3">
        <f>IFERROR(VLOOKUP(H162,FuelTypes!$A$2:$G$40,5,FALSE)*L162,0)</f>
        <v>0</v>
      </c>
      <c r="Y162" s="3">
        <f t="shared" si="44"/>
        <v>0</v>
      </c>
      <c r="Z162" s="3">
        <f t="shared" si="45"/>
        <v>0</v>
      </c>
    </row>
    <row r="163" spans="1:26" x14ac:dyDescent="0.25">
      <c r="A163" s="6" t="s">
        <v>107</v>
      </c>
      <c r="B163" s="6">
        <v>160</v>
      </c>
      <c r="C163" s="6"/>
      <c r="D163" s="6"/>
      <c r="E163" s="6"/>
      <c r="F163" s="6"/>
      <c r="G163" s="6"/>
      <c r="H163" s="6"/>
      <c r="I163" s="4">
        <f t="shared" si="48"/>
        <v>0</v>
      </c>
      <c r="J163" s="4">
        <f t="shared" si="49"/>
        <v>0</v>
      </c>
      <c r="K163" s="4">
        <f t="shared" si="50"/>
        <v>160</v>
      </c>
      <c r="L163" s="4">
        <f>IFERROR(VLOOKUP(H163,FuelTypes!$A$1:$B$32,2,FALSE)*I163,0)</f>
        <v>0</v>
      </c>
      <c r="M163" s="4">
        <f t="shared" si="51"/>
        <v>160</v>
      </c>
      <c r="N163" s="4">
        <f t="shared" si="52"/>
        <v>0</v>
      </c>
      <c r="O163" s="4">
        <f>ROUNDUP((IFERROR(VLOOKUP(H163,FuelTypes!$A$2:$C$24,3,FALSE),0)*L163)/20,0)*20</f>
        <v>0</v>
      </c>
      <c r="P163" s="4">
        <f t="shared" si="53"/>
        <v>0</v>
      </c>
      <c r="Q163" s="4">
        <f t="shared" si="54"/>
        <v>0</v>
      </c>
      <c r="R163" s="4">
        <f t="shared" si="55"/>
        <v>0</v>
      </c>
      <c r="S163" s="4">
        <f t="shared" si="42"/>
        <v>0</v>
      </c>
      <c r="T163" s="4" t="e">
        <f t="shared" si="56"/>
        <v>#DIV/0!</v>
      </c>
      <c r="U163" s="4" t="e">
        <f t="shared" si="57"/>
        <v>#DIV/0!</v>
      </c>
      <c r="W163" s="3">
        <f>IFERROR(VLOOKUP(H163,FuelTypes!$A$2:$G$40,5,FALSE)*L163,0)</f>
        <v>0</v>
      </c>
      <c r="Y163" s="3">
        <f t="shared" si="44"/>
        <v>0</v>
      </c>
      <c r="Z163" s="3">
        <f t="shared" si="45"/>
        <v>0</v>
      </c>
    </row>
    <row r="164" spans="1:26" x14ac:dyDescent="0.25">
      <c r="A164" s="6" t="s">
        <v>195</v>
      </c>
      <c r="B164" s="6">
        <v>170</v>
      </c>
      <c r="C164" s="6"/>
      <c r="D164" s="6"/>
      <c r="E164" s="6"/>
      <c r="F164" s="6"/>
      <c r="G164" s="6"/>
      <c r="H164" s="6"/>
      <c r="I164" s="4">
        <f t="shared" si="48"/>
        <v>0</v>
      </c>
      <c r="J164" s="4">
        <f t="shared" si="49"/>
        <v>0</v>
      </c>
      <c r="K164" s="4">
        <f t="shared" si="50"/>
        <v>170</v>
      </c>
      <c r="L164" s="4">
        <f>IFERROR(VLOOKUP(H164,FuelTypes!$A$1:$B$32,2,FALSE)*I164,0)</f>
        <v>0</v>
      </c>
      <c r="M164" s="4">
        <f t="shared" si="51"/>
        <v>170</v>
      </c>
      <c r="N164" s="4">
        <f t="shared" si="52"/>
        <v>0</v>
      </c>
      <c r="O164" s="4">
        <f>ROUNDUP((IFERROR(VLOOKUP(H164,FuelTypes!$A$2:$C$24,3,FALSE),0)*L164)/20,0)*20</f>
        <v>0</v>
      </c>
      <c r="P164" s="4">
        <f t="shared" si="53"/>
        <v>0</v>
      </c>
      <c r="Q164" s="4">
        <f t="shared" si="54"/>
        <v>0</v>
      </c>
      <c r="R164" s="4">
        <f t="shared" si="55"/>
        <v>0</v>
      </c>
      <c r="S164" s="4">
        <f t="shared" si="42"/>
        <v>0</v>
      </c>
      <c r="T164" s="4" t="e">
        <f t="shared" si="56"/>
        <v>#DIV/0!</v>
      </c>
      <c r="U164" s="4" t="e">
        <f t="shared" si="57"/>
        <v>#DIV/0!</v>
      </c>
      <c r="W164" s="3">
        <f>IFERROR(VLOOKUP(H164,FuelTypes!$A$2:$G$40,5,FALSE)*L164,0)</f>
        <v>0</v>
      </c>
      <c r="Y164" s="3">
        <f t="shared" si="44"/>
        <v>0</v>
      </c>
      <c r="Z164" s="3">
        <f t="shared" si="45"/>
        <v>0</v>
      </c>
    </row>
    <row r="165" spans="1:26" x14ac:dyDescent="0.25">
      <c r="A165" s="6" t="s">
        <v>109</v>
      </c>
      <c r="B165" s="6">
        <v>180</v>
      </c>
      <c r="C165" s="6"/>
      <c r="D165" s="6"/>
      <c r="E165" s="6"/>
      <c r="F165" s="6"/>
      <c r="G165" s="6"/>
      <c r="H165" s="6"/>
      <c r="I165" s="4">
        <f t="shared" si="48"/>
        <v>0</v>
      </c>
      <c r="J165" s="4">
        <f t="shared" si="49"/>
        <v>0</v>
      </c>
      <c r="K165" s="4">
        <f t="shared" si="50"/>
        <v>180</v>
      </c>
      <c r="L165" s="4">
        <f>IFERROR(VLOOKUP(H165,FuelTypes!$A$1:$B$32,2,FALSE)*I165,0)</f>
        <v>0</v>
      </c>
      <c r="M165" s="4">
        <f t="shared" si="51"/>
        <v>180</v>
      </c>
      <c r="N165" s="4">
        <f t="shared" si="52"/>
        <v>0</v>
      </c>
      <c r="O165" s="4">
        <f>ROUNDUP((IFERROR(VLOOKUP(H165,FuelTypes!$A$2:$C$24,3,FALSE),0)*L165)/20,0)*20</f>
        <v>0</v>
      </c>
      <c r="P165" s="4">
        <f t="shared" si="53"/>
        <v>0</v>
      </c>
      <c r="Q165" s="4">
        <f t="shared" si="54"/>
        <v>0</v>
      </c>
      <c r="R165" s="4">
        <f t="shared" si="55"/>
        <v>0</v>
      </c>
      <c r="S165" s="4">
        <f t="shared" si="42"/>
        <v>0</v>
      </c>
      <c r="T165" s="4" t="e">
        <f t="shared" si="56"/>
        <v>#DIV/0!</v>
      </c>
      <c r="U165" s="4" t="e">
        <f t="shared" si="57"/>
        <v>#DIV/0!</v>
      </c>
      <c r="W165" s="3">
        <f>IFERROR(VLOOKUP(H165,FuelTypes!$A$2:$G$40,5,FALSE)*L165,0)</f>
        <v>0</v>
      </c>
      <c r="Y165" s="3">
        <f t="shared" si="44"/>
        <v>0</v>
      </c>
      <c r="Z165" s="3">
        <f t="shared" si="45"/>
        <v>0</v>
      </c>
    </row>
    <row r="166" spans="1:26" x14ac:dyDescent="0.25">
      <c r="A166" s="6" t="s">
        <v>196</v>
      </c>
      <c r="B166" s="6">
        <v>190</v>
      </c>
      <c r="C166" s="6"/>
      <c r="D166" s="6"/>
      <c r="E166" s="6"/>
      <c r="F166" s="6"/>
      <c r="G166" s="6"/>
      <c r="H166" s="6"/>
      <c r="I166" s="4">
        <f t="shared" si="48"/>
        <v>0</v>
      </c>
      <c r="J166" s="4">
        <f t="shared" si="49"/>
        <v>0</v>
      </c>
      <c r="K166" s="4">
        <f t="shared" si="50"/>
        <v>190</v>
      </c>
      <c r="L166" s="4">
        <f>IFERROR(VLOOKUP(H166,FuelTypes!$A$1:$B$32,2,FALSE)*I166,0)</f>
        <v>0</v>
      </c>
      <c r="M166" s="4">
        <f t="shared" si="51"/>
        <v>190</v>
      </c>
      <c r="N166" s="4">
        <f t="shared" si="52"/>
        <v>0</v>
      </c>
      <c r="O166" s="4">
        <f>ROUNDUP((IFERROR(VLOOKUP(H166,FuelTypes!$A$2:$C$24,3,FALSE),0)*L166)/20,0)*20</f>
        <v>0</v>
      </c>
      <c r="P166" s="4">
        <f t="shared" si="53"/>
        <v>0</v>
      </c>
      <c r="Q166" s="4">
        <f t="shared" si="54"/>
        <v>0</v>
      </c>
      <c r="R166" s="4">
        <f t="shared" si="55"/>
        <v>0</v>
      </c>
      <c r="S166" s="4">
        <f t="shared" si="42"/>
        <v>0</v>
      </c>
      <c r="T166" s="4" t="e">
        <f t="shared" si="56"/>
        <v>#DIV/0!</v>
      </c>
      <c r="U166" s="4" t="e">
        <f t="shared" si="57"/>
        <v>#DIV/0!</v>
      </c>
      <c r="W166" s="3">
        <f>IFERROR(VLOOKUP(H166,FuelTypes!$A$2:$G$40,5,FALSE)*L166,0)</f>
        <v>0</v>
      </c>
      <c r="Y166" s="3">
        <f t="shared" si="44"/>
        <v>0</v>
      </c>
      <c r="Z166" s="3">
        <f t="shared" si="45"/>
        <v>0</v>
      </c>
    </row>
    <row r="167" spans="1:26" x14ac:dyDescent="0.25">
      <c r="A167" s="6" t="s">
        <v>110</v>
      </c>
      <c r="B167" s="6">
        <v>200</v>
      </c>
      <c r="C167" s="6"/>
      <c r="D167" s="6"/>
      <c r="E167" s="6"/>
      <c r="F167" s="6"/>
      <c r="G167" s="6"/>
      <c r="H167" s="6"/>
      <c r="I167" s="4">
        <f t="shared" si="48"/>
        <v>0</v>
      </c>
      <c r="J167" s="4">
        <f t="shared" si="49"/>
        <v>0</v>
      </c>
      <c r="K167" s="4">
        <f t="shared" si="50"/>
        <v>200</v>
      </c>
      <c r="L167" s="4">
        <f>IFERROR(VLOOKUP(H167,FuelTypes!$A$1:$B$32,2,FALSE)*I167,0)</f>
        <v>0</v>
      </c>
      <c r="M167" s="4">
        <f t="shared" si="51"/>
        <v>200</v>
      </c>
      <c r="N167" s="4">
        <f t="shared" si="52"/>
        <v>0</v>
      </c>
      <c r="O167" s="4">
        <f>ROUNDUP((IFERROR(VLOOKUP(H167,FuelTypes!$A$2:$C$24,3,FALSE),0)*L167)/20,0)*20</f>
        <v>0</v>
      </c>
      <c r="P167" s="4">
        <f t="shared" si="53"/>
        <v>0</v>
      </c>
      <c r="Q167" s="4">
        <f t="shared" si="54"/>
        <v>0</v>
      </c>
      <c r="R167" s="4">
        <f t="shared" si="55"/>
        <v>0</v>
      </c>
      <c r="S167" s="4">
        <f t="shared" si="42"/>
        <v>0</v>
      </c>
      <c r="T167" s="4" t="e">
        <f t="shared" si="56"/>
        <v>#DIV/0!</v>
      </c>
      <c r="U167" s="4" t="e">
        <f t="shared" si="57"/>
        <v>#DIV/0!</v>
      </c>
      <c r="W167" s="3">
        <f>IFERROR(VLOOKUP(H167,FuelTypes!$A$2:$G$40,5,FALSE)*L167,0)</f>
        <v>0</v>
      </c>
      <c r="Y167" s="3">
        <f t="shared" si="44"/>
        <v>0</v>
      </c>
      <c r="Z167" s="3">
        <f t="shared" si="45"/>
        <v>0</v>
      </c>
    </row>
    <row r="168" spans="1:26" x14ac:dyDescent="0.25">
      <c r="A168" s="6" t="s">
        <v>197</v>
      </c>
      <c r="B168" s="6">
        <v>210</v>
      </c>
      <c r="C168" s="6"/>
      <c r="D168" s="6"/>
      <c r="E168" s="6"/>
      <c r="F168" s="6"/>
      <c r="G168" s="6"/>
      <c r="H168" s="6"/>
      <c r="I168" s="4">
        <f t="shared" si="48"/>
        <v>0</v>
      </c>
      <c r="J168" s="4">
        <f t="shared" si="49"/>
        <v>0</v>
      </c>
      <c r="K168" s="4">
        <f t="shared" si="50"/>
        <v>210</v>
      </c>
      <c r="L168" s="4">
        <f>IFERROR(VLOOKUP(H168,FuelTypes!$A$1:$B$32,2,FALSE)*I168,0)</f>
        <v>0</v>
      </c>
      <c r="M168" s="4">
        <f t="shared" si="51"/>
        <v>210</v>
      </c>
      <c r="N168" s="4">
        <f t="shared" si="52"/>
        <v>0</v>
      </c>
      <c r="O168" s="4">
        <f>ROUNDUP((IFERROR(VLOOKUP(H168,FuelTypes!$A$2:$C$24,3,FALSE),0)*L168)/20,0)*20</f>
        <v>0</v>
      </c>
      <c r="P168" s="4">
        <f t="shared" si="53"/>
        <v>0</v>
      </c>
      <c r="Q168" s="4">
        <f t="shared" si="54"/>
        <v>0</v>
      </c>
      <c r="R168" s="4">
        <f t="shared" si="55"/>
        <v>0</v>
      </c>
      <c r="S168" s="4">
        <f t="shared" si="42"/>
        <v>0</v>
      </c>
      <c r="T168" s="4" t="e">
        <f t="shared" si="56"/>
        <v>#DIV/0!</v>
      </c>
      <c r="U168" s="4" t="e">
        <f t="shared" si="57"/>
        <v>#DIV/0!</v>
      </c>
      <c r="W168" s="3">
        <f>IFERROR(VLOOKUP(H168,FuelTypes!$A$2:$G$40,5,FALSE)*L168,0)</f>
        <v>0</v>
      </c>
      <c r="Y168" s="3">
        <f t="shared" si="44"/>
        <v>0</v>
      </c>
      <c r="Z168" s="3">
        <f t="shared" si="45"/>
        <v>0</v>
      </c>
    </row>
    <row r="169" spans="1:26" x14ac:dyDescent="0.25">
      <c r="A169" s="6" t="s">
        <v>111</v>
      </c>
      <c r="B169" s="6">
        <v>220</v>
      </c>
      <c r="C169" s="6"/>
      <c r="D169" s="6"/>
      <c r="E169" s="6"/>
      <c r="F169" s="6"/>
      <c r="G169" s="6"/>
      <c r="H169" s="6"/>
      <c r="I169" s="4">
        <f t="shared" si="48"/>
        <v>0</v>
      </c>
      <c r="J169" s="4">
        <f t="shared" si="49"/>
        <v>0</v>
      </c>
      <c r="K169" s="4">
        <f t="shared" si="50"/>
        <v>220</v>
      </c>
      <c r="L169" s="4">
        <f>IFERROR(VLOOKUP(H169,FuelTypes!$A$1:$B$32,2,FALSE)*I169,0)</f>
        <v>0</v>
      </c>
      <c r="M169" s="4">
        <f t="shared" si="51"/>
        <v>220</v>
      </c>
      <c r="N169" s="4">
        <f t="shared" si="52"/>
        <v>0</v>
      </c>
      <c r="O169" s="4">
        <f>ROUNDUP((IFERROR(VLOOKUP(H169,FuelTypes!$A$2:$C$24,3,FALSE),0)*L169)/20,0)*20</f>
        <v>0</v>
      </c>
      <c r="P169" s="4">
        <f t="shared" si="53"/>
        <v>0</v>
      </c>
      <c r="Q169" s="4">
        <f t="shared" si="54"/>
        <v>0</v>
      </c>
      <c r="R169" s="4">
        <f t="shared" si="55"/>
        <v>0</v>
      </c>
      <c r="S169" s="4">
        <f t="shared" si="42"/>
        <v>0</v>
      </c>
      <c r="T169" s="4" t="e">
        <f t="shared" si="56"/>
        <v>#DIV/0!</v>
      </c>
      <c r="U169" s="4" t="e">
        <f t="shared" si="57"/>
        <v>#DIV/0!</v>
      </c>
      <c r="W169" s="3">
        <f>IFERROR(VLOOKUP(H169,FuelTypes!$A$2:$G$40,5,FALSE)*L169,0)</f>
        <v>0</v>
      </c>
      <c r="Y169" s="3">
        <f t="shared" si="44"/>
        <v>0</v>
      </c>
      <c r="Z169" s="3">
        <f t="shared" si="45"/>
        <v>0</v>
      </c>
    </row>
    <row r="170" spans="1:26" x14ac:dyDescent="0.25">
      <c r="A170" s="6" t="s">
        <v>198</v>
      </c>
      <c r="B170" s="6">
        <v>230</v>
      </c>
      <c r="C170" s="6"/>
      <c r="D170" s="6"/>
      <c r="E170" s="6"/>
      <c r="F170" s="6"/>
      <c r="G170" s="6"/>
      <c r="H170" s="6"/>
      <c r="I170" s="4">
        <f t="shared" si="48"/>
        <v>0</v>
      </c>
      <c r="J170" s="4">
        <f t="shared" si="49"/>
        <v>0</v>
      </c>
      <c r="K170" s="4">
        <f t="shared" si="50"/>
        <v>230</v>
      </c>
      <c r="L170" s="4">
        <f>IFERROR(VLOOKUP(H170,FuelTypes!$A$1:$B$32,2,FALSE)*I170,0)</f>
        <v>0</v>
      </c>
      <c r="M170" s="4">
        <f t="shared" si="51"/>
        <v>230</v>
      </c>
      <c r="N170" s="4">
        <f t="shared" si="52"/>
        <v>0</v>
      </c>
      <c r="O170" s="4">
        <f>ROUNDUP((IFERROR(VLOOKUP(H170,FuelTypes!$A$2:$C$24,3,FALSE),0)*L170)/20,0)*20</f>
        <v>0</v>
      </c>
      <c r="P170" s="4">
        <f t="shared" si="53"/>
        <v>0</v>
      </c>
      <c r="Q170" s="4">
        <f t="shared" si="54"/>
        <v>0</v>
      </c>
      <c r="R170" s="4">
        <f t="shared" si="55"/>
        <v>0</v>
      </c>
      <c r="S170" s="4">
        <f t="shared" si="42"/>
        <v>0</v>
      </c>
      <c r="T170" s="4" t="e">
        <f t="shared" si="56"/>
        <v>#DIV/0!</v>
      </c>
      <c r="U170" s="4" t="e">
        <f t="shared" si="57"/>
        <v>#DIV/0!</v>
      </c>
      <c r="W170" s="3">
        <f>IFERROR(VLOOKUP(H170,FuelTypes!$A$2:$G$40,5,FALSE)*L170,0)</f>
        <v>0</v>
      </c>
      <c r="Y170" s="3">
        <f t="shared" si="44"/>
        <v>0</v>
      </c>
      <c r="Z170" s="3">
        <f t="shared" si="45"/>
        <v>0</v>
      </c>
    </row>
    <row r="171" spans="1:26" x14ac:dyDescent="0.25">
      <c r="A171" s="6" t="s">
        <v>112</v>
      </c>
      <c r="B171" s="6">
        <v>240</v>
      </c>
      <c r="C171" s="6"/>
      <c r="D171" s="6"/>
      <c r="E171" s="6"/>
      <c r="F171" s="6"/>
      <c r="G171" s="6"/>
      <c r="H171" s="6"/>
      <c r="I171" s="4">
        <f t="shared" si="48"/>
        <v>0</v>
      </c>
      <c r="J171" s="4">
        <f t="shared" si="49"/>
        <v>0</v>
      </c>
      <c r="K171" s="4">
        <f t="shared" si="50"/>
        <v>240</v>
      </c>
      <c r="L171" s="4">
        <f>IFERROR(VLOOKUP(H171,FuelTypes!$A$1:$B$32,2,FALSE)*I171,0)</f>
        <v>0</v>
      </c>
      <c r="M171" s="4">
        <f t="shared" si="51"/>
        <v>240</v>
      </c>
      <c r="N171" s="4">
        <f t="shared" si="52"/>
        <v>0</v>
      </c>
      <c r="O171" s="4">
        <f>ROUNDUP((IFERROR(VLOOKUP(H171,FuelTypes!$A$2:$C$24,3,FALSE),0)*L171)/20,0)*20</f>
        <v>0</v>
      </c>
      <c r="P171" s="4">
        <f t="shared" si="53"/>
        <v>0</v>
      </c>
      <c r="Q171" s="4">
        <f t="shared" si="54"/>
        <v>0</v>
      </c>
      <c r="R171" s="4">
        <f t="shared" si="55"/>
        <v>0</v>
      </c>
      <c r="S171" s="4">
        <f t="shared" si="42"/>
        <v>0</v>
      </c>
      <c r="T171" s="4" t="e">
        <f t="shared" si="56"/>
        <v>#DIV/0!</v>
      </c>
      <c r="U171" s="4" t="e">
        <f t="shared" si="57"/>
        <v>#DIV/0!</v>
      </c>
      <c r="W171" s="3">
        <f>IFERROR(VLOOKUP(H171,FuelTypes!$A$2:$G$40,5,FALSE)*L171,0)</f>
        <v>0</v>
      </c>
      <c r="Y171" s="3">
        <f t="shared" si="44"/>
        <v>0</v>
      </c>
      <c r="Z171" s="3">
        <f t="shared" si="45"/>
        <v>0</v>
      </c>
    </row>
    <row r="172" spans="1:26" x14ac:dyDescent="0.25">
      <c r="A172" s="6" t="s">
        <v>199</v>
      </c>
      <c r="B172" s="6">
        <v>250</v>
      </c>
      <c r="C172" s="6"/>
      <c r="D172" s="6"/>
      <c r="E172" s="6"/>
      <c r="F172" s="6"/>
      <c r="G172" s="6"/>
      <c r="H172" s="6"/>
      <c r="I172" s="4">
        <f t="shared" si="48"/>
        <v>0</v>
      </c>
      <c r="J172" s="4">
        <f t="shared" si="49"/>
        <v>0</v>
      </c>
      <c r="K172" s="4">
        <f t="shared" si="50"/>
        <v>250</v>
      </c>
      <c r="L172" s="4">
        <f>IFERROR(VLOOKUP(H172,FuelTypes!$A$1:$B$32,2,FALSE)*I172,0)</f>
        <v>0</v>
      </c>
      <c r="M172" s="4">
        <f t="shared" si="51"/>
        <v>250</v>
      </c>
      <c r="N172" s="4">
        <f t="shared" si="52"/>
        <v>0</v>
      </c>
      <c r="O172" s="4">
        <f>ROUNDUP((IFERROR(VLOOKUP(H172,FuelTypes!$A$2:$C$24,3,FALSE),0)*L172)/20,0)*20</f>
        <v>0</v>
      </c>
      <c r="P172" s="4">
        <f t="shared" si="53"/>
        <v>0</v>
      </c>
      <c r="Q172" s="4">
        <f t="shared" si="54"/>
        <v>0</v>
      </c>
      <c r="R172" s="4">
        <f t="shared" si="55"/>
        <v>0</v>
      </c>
      <c r="S172" s="4">
        <f t="shared" si="42"/>
        <v>0</v>
      </c>
      <c r="T172" s="4" t="e">
        <f t="shared" si="56"/>
        <v>#DIV/0!</v>
      </c>
      <c r="U172" s="4" t="e">
        <f t="shared" si="57"/>
        <v>#DIV/0!</v>
      </c>
      <c r="W172" s="3">
        <f>IFERROR(VLOOKUP(H172,FuelTypes!$A$2:$G$40,5,FALSE)*L172,0)</f>
        <v>0</v>
      </c>
      <c r="Y172" s="3">
        <f t="shared" si="44"/>
        <v>0</v>
      </c>
      <c r="Z172" s="3">
        <f t="shared" si="45"/>
        <v>0</v>
      </c>
    </row>
    <row r="173" spans="1:26" x14ac:dyDescent="0.25">
      <c r="A173" s="6" t="s">
        <v>113</v>
      </c>
      <c r="B173" s="6">
        <v>260</v>
      </c>
      <c r="C173" s="6"/>
      <c r="D173" s="6"/>
      <c r="E173" s="6"/>
      <c r="F173" s="6"/>
      <c r="G173" s="6"/>
      <c r="H173" s="6"/>
      <c r="I173" s="4">
        <f t="shared" si="48"/>
        <v>0</v>
      </c>
      <c r="J173" s="4">
        <f t="shared" si="49"/>
        <v>0</v>
      </c>
      <c r="K173" s="4">
        <f t="shared" si="50"/>
        <v>260</v>
      </c>
      <c r="L173" s="4">
        <f>IFERROR(VLOOKUP(H173,FuelTypes!$A$1:$B$32,2,FALSE)*I173,0)</f>
        <v>0</v>
      </c>
      <c r="M173" s="4">
        <f t="shared" si="51"/>
        <v>260</v>
      </c>
      <c r="N173" s="4">
        <f t="shared" si="52"/>
        <v>0</v>
      </c>
      <c r="O173" s="4">
        <f>ROUNDUP((IFERROR(VLOOKUP(H173,FuelTypes!$A$2:$C$24,3,FALSE),0)*L173)/20,0)*20</f>
        <v>0</v>
      </c>
      <c r="P173" s="4">
        <f t="shared" si="53"/>
        <v>0</v>
      </c>
      <c r="Q173" s="4">
        <f t="shared" si="54"/>
        <v>0</v>
      </c>
      <c r="R173" s="4">
        <f t="shared" si="55"/>
        <v>0</v>
      </c>
      <c r="S173" s="4">
        <f t="shared" si="42"/>
        <v>0</v>
      </c>
      <c r="T173" s="4" t="e">
        <f t="shared" si="56"/>
        <v>#DIV/0!</v>
      </c>
      <c r="U173" s="4" t="e">
        <f t="shared" si="57"/>
        <v>#DIV/0!</v>
      </c>
      <c r="W173" s="3">
        <f>IFERROR(VLOOKUP(H173,FuelTypes!$A$2:$G$40,5,FALSE)*L173,0)</f>
        <v>0</v>
      </c>
      <c r="Y173" s="3">
        <f t="shared" si="44"/>
        <v>0</v>
      </c>
      <c r="Z173" s="3">
        <f t="shared" si="45"/>
        <v>0</v>
      </c>
    </row>
    <row r="174" spans="1:26" x14ac:dyDescent="0.25">
      <c r="A174" s="6" t="s">
        <v>200</v>
      </c>
      <c r="B174" s="6">
        <v>270</v>
      </c>
      <c r="C174" s="6"/>
      <c r="D174" s="6"/>
      <c r="E174" s="6"/>
      <c r="F174" s="6"/>
      <c r="G174" s="6"/>
      <c r="H174" s="6"/>
      <c r="I174" s="4">
        <f t="shared" si="48"/>
        <v>0</v>
      </c>
      <c r="J174" s="4">
        <f t="shared" si="49"/>
        <v>0</v>
      </c>
      <c r="K174" s="4">
        <f t="shared" si="50"/>
        <v>270</v>
      </c>
      <c r="L174" s="4">
        <f>IFERROR(VLOOKUP(H174,FuelTypes!$A$1:$B$32,2,FALSE)*I174,0)</f>
        <v>0</v>
      </c>
      <c r="M174" s="4">
        <f t="shared" si="51"/>
        <v>270</v>
      </c>
      <c r="N174" s="4">
        <f t="shared" si="52"/>
        <v>0</v>
      </c>
      <c r="O174" s="4">
        <f>ROUNDUP((IFERROR(VLOOKUP(H174,FuelTypes!$A$2:$C$24,3,FALSE),0)*L174)/20,0)*20</f>
        <v>0</v>
      </c>
      <c r="P174" s="4">
        <f t="shared" si="53"/>
        <v>0</v>
      </c>
      <c r="Q174" s="4">
        <f t="shared" si="54"/>
        <v>0</v>
      </c>
      <c r="R174" s="4">
        <f t="shared" si="55"/>
        <v>0</v>
      </c>
      <c r="S174" s="4">
        <f t="shared" si="42"/>
        <v>0</v>
      </c>
      <c r="T174" s="4" t="e">
        <f t="shared" si="56"/>
        <v>#DIV/0!</v>
      </c>
      <c r="U174" s="4" t="e">
        <f t="shared" si="57"/>
        <v>#DIV/0!</v>
      </c>
      <c r="W174" s="3">
        <f>IFERROR(VLOOKUP(H174,FuelTypes!$A$2:$G$40,5,FALSE)*L174,0)</f>
        <v>0</v>
      </c>
      <c r="Y174" s="3">
        <f t="shared" si="44"/>
        <v>0</v>
      </c>
      <c r="Z174" s="3">
        <f t="shared" si="45"/>
        <v>0</v>
      </c>
    </row>
    <row r="175" spans="1:26" x14ac:dyDescent="0.25">
      <c r="A175" s="6" t="s">
        <v>114</v>
      </c>
      <c r="B175" s="6">
        <v>280</v>
      </c>
      <c r="C175" s="6"/>
      <c r="D175" s="6"/>
      <c r="E175" s="6"/>
      <c r="F175" s="6"/>
      <c r="G175" s="6"/>
      <c r="H175" s="6"/>
      <c r="I175" s="4">
        <f t="shared" si="48"/>
        <v>0</v>
      </c>
      <c r="J175" s="4">
        <f t="shared" si="49"/>
        <v>0</v>
      </c>
      <c r="K175" s="4">
        <f t="shared" si="50"/>
        <v>280</v>
      </c>
      <c r="L175" s="4">
        <f>IFERROR(VLOOKUP(H175,FuelTypes!$A$1:$B$32,2,FALSE)*I175,0)</f>
        <v>0</v>
      </c>
      <c r="M175" s="4">
        <f t="shared" si="51"/>
        <v>280</v>
      </c>
      <c r="N175" s="4">
        <f t="shared" si="52"/>
        <v>0</v>
      </c>
      <c r="O175" s="4">
        <f>ROUNDUP((IFERROR(VLOOKUP(H175,FuelTypes!$A$2:$C$24,3,FALSE),0)*L175)/20,0)*20</f>
        <v>0</v>
      </c>
      <c r="P175" s="4">
        <f t="shared" si="53"/>
        <v>0</v>
      </c>
      <c r="Q175" s="4">
        <f t="shared" si="54"/>
        <v>0</v>
      </c>
      <c r="R175" s="4">
        <f t="shared" si="55"/>
        <v>0</v>
      </c>
      <c r="S175" s="4">
        <f t="shared" si="42"/>
        <v>0</v>
      </c>
      <c r="T175" s="4" t="e">
        <f t="shared" si="56"/>
        <v>#DIV/0!</v>
      </c>
      <c r="U175" s="4" t="e">
        <f t="shared" si="57"/>
        <v>#DIV/0!</v>
      </c>
      <c r="W175" s="3">
        <f>IFERROR(VLOOKUP(H175,FuelTypes!$A$2:$G$40,5,FALSE)*L175,0)</f>
        <v>0</v>
      </c>
      <c r="Y175" s="3">
        <f t="shared" si="44"/>
        <v>0</v>
      </c>
      <c r="Z175" s="3">
        <f t="shared" si="45"/>
        <v>0</v>
      </c>
    </row>
    <row r="176" spans="1:26" x14ac:dyDescent="0.25">
      <c r="A176" s="6" t="s">
        <v>201</v>
      </c>
      <c r="B176" s="6">
        <v>290</v>
      </c>
      <c r="C176" s="6"/>
      <c r="D176" s="6"/>
      <c r="E176" s="6"/>
      <c r="F176" s="6"/>
      <c r="G176" s="6"/>
      <c r="H176" s="6"/>
      <c r="I176" s="4">
        <f t="shared" si="48"/>
        <v>0</v>
      </c>
      <c r="J176" s="4">
        <f t="shared" si="49"/>
        <v>0</v>
      </c>
      <c r="K176" s="4">
        <f t="shared" si="50"/>
        <v>290</v>
      </c>
      <c r="L176" s="4">
        <f>IFERROR(VLOOKUP(H176,FuelTypes!$A$1:$B$32,2,FALSE)*I176,0)</f>
        <v>0</v>
      </c>
      <c r="M176" s="4">
        <f t="shared" si="51"/>
        <v>290</v>
      </c>
      <c r="N176" s="4">
        <f t="shared" si="52"/>
        <v>0</v>
      </c>
      <c r="O176" s="4">
        <f>ROUNDUP((IFERROR(VLOOKUP(H176,FuelTypes!$A$2:$C$24,3,FALSE),0)*L176)/20,0)*20</f>
        <v>0</v>
      </c>
      <c r="P176" s="4">
        <f t="shared" si="53"/>
        <v>0</v>
      </c>
      <c r="Q176" s="4">
        <f t="shared" si="54"/>
        <v>0</v>
      </c>
      <c r="R176" s="4">
        <f t="shared" si="55"/>
        <v>0</v>
      </c>
      <c r="S176" s="4">
        <f t="shared" si="42"/>
        <v>0</v>
      </c>
      <c r="T176" s="4" t="e">
        <f t="shared" si="56"/>
        <v>#DIV/0!</v>
      </c>
      <c r="U176" s="4" t="e">
        <f t="shared" si="57"/>
        <v>#DIV/0!</v>
      </c>
      <c r="W176" s="3">
        <f>IFERROR(VLOOKUP(H176,FuelTypes!$A$2:$G$40,5,FALSE)*L176,0)</f>
        <v>0</v>
      </c>
      <c r="Y176" s="3">
        <f t="shared" si="44"/>
        <v>0</v>
      </c>
      <c r="Z176" s="3">
        <f t="shared" si="45"/>
        <v>0</v>
      </c>
    </row>
    <row r="177" spans="1:26" x14ac:dyDescent="0.25">
      <c r="A177" s="6" t="s">
        <v>115</v>
      </c>
      <c r="B177" s="6">
        <v>300</v>
      </c>
      <c r="C177" s="6"/>
      <c r="D177" s="6"/>
      <c r="E177" s="6"/>
      <c r="F177" s="6"/>
      <c r="G177" s="6"/>
      <c r="H177" s="6"/>
      <c r="I177" s="4">
        <f t="shared" si="48"/>
        <v>0</v>
      </c>
      <c r="J177" s="4">
        <f t="shared" si="49"/>
        <v>0</v>
      </c>
      <c r="K177" s="4">
        <f t="shared" si="50"/>
        <v>300</v>
      </c>
      <c r="L177" s="4">
        <f>IFERROR(VLOOKUP(H177,FuelTypes!$A$1:$B$32,2,FALSE)*I177,0)</f>
        <v>0</v>
      </c>
      <c r="M177" s="4">
        <f t="shared" si="51"/>
        <v>300</v>
      </c>
      <c r="N177" s="4">
        <f t="shared" si="52"/>
        <v>0</v>
      </c>
      <c r="O177" s="4">
        <f>ROUNDUP((IFERROR(VLOOKUP(H177,FuelTypes!$A$2:$C$24,3,FALSE),0)*L177)/20,0)*20</f>
        <v>0</v>
      </c>
      <c r="P177" s="4">
        <f t="shared" si="53"/>
        <v>0</v>
      </c>
      <c r="Q177" s="4">
        <f t="shared" si="54"/>
        <v>0</v>
      </c>
      <c r="R177" s="4">
        <f t="shared" si="55"/>
        <v>0</v>
      </c>
      <c r="S177" s="4">
        <f t="shared" si="42"/>
        <v>0</v>
      </c>
      <c r="T177" s="4" t="e">
        <f t="shared" si="56"/>
        <v>#DIV/0!</v>
      </c>
      <c r="U177" s="4" t="e">
        <f t="shared" si="57"/>
        <v>#DIV/0!</v>
      </c>
      <c r="W177" s="3">
        <f>IFERROR(VLOOKUP(H177,FuelTypes!$A$2:$G$40,5,FALSE)*L177,0)</f>
        <v>0</v>
      </c>
      <c r="Y177" s="3">
        <f t="shared" si="44"/>
        <v>0</v>
      </c>
      <c r="Z177" s="3">
        <f t="shared" si="45"/>
        <v>0</v>
      </c>
    </row>
    <row r="178" spans="1:26" x14ac:dyDescent="0.25">
      <c r="A178" s="6" t="s">
        <v>202</v>
      </c>
      <c r="B178" s="6">
        <v>310</v>
      </c>
      <c r="C178" s="6"/>
      <c r="D178" s="6"/>
      <c r="E178" s="6"/>
      <c r="F178" s="6"/>
      <c r="G178" s="6"/>
      <c r="H178" s="6"/>
      <c r="I178" s="4">
        <f t="shared" si="48"/>
        <v>0</v>
      </c>
      <c r="J178" s="4">
        <f t="shared" si="49"/>
        <v>0</v>
      </c>
      <c r="K178" s="4">
        <f t="shared" si="50"/>
        <v>310</v>
      </c>
      <c r="L178" s="4">
        <f>IFERROR(VLOOKUP(H178,FuelTypes!$A$1:$B$32,2,FALSE)*I178,0)</f>
        <v>0</v>
      </c>
      <c r="M178" s="4">
        <f t="shared" si="51"/>
        <v>310</v>
      </c>
      <c r="N178" s="4">
        <f t="shared" si="52"/>
        <v>0</v>
      </c>
      <c r="O178" s="4">
        <f>ROUNDUP((IFERROR(VLOOKUP(H178,FuelTypes!$A$2:$C$24,3,FALSE),0)*L178)/20,0)*20</f>
        <v>0</v>
      </c>
      <c r="P178" s="4">
        <f t="shared" si="53"/>
        <v>0</v>
      </c>
      <c r="Q178" s="4">
        <f t="shared" si="54"/>
        <v>0</v>
      </c>
      <c r="R178" s="4">
        <f t="shared" si="55"/>
        <v>0</v>
      </c>
      <c r="S178" s="4">
        <f t="shared" si="42"/>
        <v>0</v>
      </c>
      <c r="T178" s="4" t="e">
        <f t="shared" si="56"/>
        <v>#DIV/0!</v>
      </c>
      <c r="U178" s="4" t="e">
        <f t="shared" si="57"/>
        <v>#DIV/0!</v>
      </c>
      <c r="W178" s="3">
        <f>IFERROR(VLOOKUP(H178,FuelTypes!$A$2:$G$40,5,FALSE)*L178,0)</f>
        <v>0</v>
      </c>
      <c r="Y178" s="3">
        <f t="shared" si="44"/>
        <v>0</v>
      </c>
      <c r="Z178" s="3">
        <f t="shared" si="45"/>
        <v>0</v>
      </c>
    </row>
    <row r="179" spans="1:26" x14ac:dyDescent="0.25">
      <c r="A179" s="6" t="s">
        <v>116</v>
      </c>
      <c r="B179" s="6">
        <v>320</v>
      </c>
      <c r="C179" s="6"/>
      <c r="D179" s="6"/>
      <c r="E179" s="6"/>
      <c r="F179" s="6"/>
      <c r="G179" s="6"/>
      <c r="H179" s="6"/>
      <c r="I179" s="4">
        <f t="shared" si="48"/>
        <v>0</v>
      </c>
      <c r="J179" s="4">
        <f t="shared" si="49"/>
        <v>0</v>
      </c>
      <c r="K179" s="4">
        <f t="shared" si="50"/>
        <v>320</v>
      </c>
      <c r="L179" s="4">
        <f>IFERROR(VLOOKUP(H179,FuelTypes!$A$1:$B$32,2,FALSE)*I179,0)</f>
        <v>0</v>
      </c>
      <c r="M179" s="4">
        <f t="shared" si="51"/>
        <v>320</v>
      </c>
      <c r="N179" s="4">
        <f t="shared" si="52"/>
        <v>0</v>
      </c>
      <c r="O179" s="4">
        <f>ROUNDUP((IFERROR(VLOOKUP(H179,FuelTypes!$A$2:$C$24,3,FALSE),0)*L179)/20,0)*20</f>
        <v>0</v>
      </c>
      <c r="P179" s="4">
        <f t="shared" si="53"/>
        <v>0</v>
      </c>
      <c r="Q179" s="4">
        <f t="shared" si="54"/>
        <v>0</v>
      </c>
      <c r="R179" s="4">
        <f t="shared" si="55"/>
        <v>0</v>
      </c>
      <c r="S179" s="4">
        <f t="shared" si="42"/>
        <v>0</v>
      </c>
      <c r="T179" s="4" t="e">
        <f t="shared" si="56"/>
        <v>#DIV/0!</v>
      </c>
      <c r="U179" s="4" t="e">
        <f t="shared" si="57"/>
        <v>#DIV/0!</v>
      </c>
      <c r="W179" s="3">
        <f>IFERROR(VLOOKUP(H179,FuelTypes!$A$2:$G$40,5,FALSE)*L179,0)</f>
        <v>0</v>
      </c>
      <c r="Y179" s="3">
        <f t="shared" si="44"/>
        <v>0</v>
      </c>
      <c r="Z179" s="3">
        <f t="shared" si="45"/>
        <v>0</v>
      </c>
    </row>
    <row r="180" spans="1:26" x14ac:dyDescent="0.25">
      <c r="A180" s="6" t="s">
        <v>203</v>
      </c>
      <c r="B180" s="6">
        <v>330</v>
      </c>
      <c r="C180" s="6"/>
      <c r="D180" s="6"/>
      <c r="E180" s="6"/>
      <c r="F180" s="6"/>
      <c r="G180" s="6"/>
      <c r="H180" s="6"/>
      <c r="I180" s="4">
        <f t="shared" si="48"/>
        <v>0</v>
      </c>
      <c r="J180" s="4">
        <f t="shared" si="49"/>
        <v>0</v>
      </c>
      <c r="K180" s="4">
        <f t="shared" si="50"/>
        <v>330</v>
      </c>
      <c r="L180" s="4">
        <f>IFERROR(VLOOKUP(H180,FuelTypes!$A$1:$B$32,2,FALSE)*I180,0)</f>
        <v>0</v>
      </c>
      <c r="M180" s="4">
        <f t="shared" si="51"/>
        <v>330</v>
      </c>
      <c r="N180" s="4">
        <f t="shared" si="52"/>
        <v>0</v>
      </c>
      <c r="O180" s="4">
        <f>ROUNDUP((IFERROR(VLOOKUP(H180,FuelTypes!$A$2:$C$24,3,FALSE),0)*L180)/20,0)*20</f>
        <v>0</v>
      </c>
      <c r="P180" s="4">
        <f t="shared" si="53"/>
        <v>0</v>
      </c>
      <c r="Q180" s="4">
        <f t="shared" si="54"/>
        <v>0</v>
      </c>
      <c r="R180" s="4">
        <f t="shared" si="55"/>
        <v>0</v>
      </c>
      <c r="S180" s="4">
        <f t="shared" si="42"/>
        <v>0</v>
      </c>
      <c r="T180" s="4" t="e">
        <f t="shared" si="56"/>
        <v>#DIV/0!</v>
      </c>
      <c r="U180" s="4" t="e">
        <f t="shared" si="57"/>
        <v>#DIV/0!</v>
      </c>
      <c r="W180" s="3">
        <f>IFERROR(VLOOKUP(H180,FuelTypes!$A$2:$G$40,5,FALSE)*L180,0)</f>
        <v>0</v>
      </c>
      <c r="Y180" s="3">
        <f t="shared" si="44"/>
        <v>0</v>
      </c>
      <c r="Z180" s="3">
        <f t="shared" si="45"/>
        <v>0</v>
      </c>
    </row>
    <row r="181" spans="1:26" x14ac:dyDescent="0.25">
      <c r="A181" s="6" t="s">
        <v>117</v>
      </c>
      <c r="B181" s="6">
        <v>340</v>
      </c>
      <c r="C181" s="6"/>
      <c r="D181" s="6"/>
      <c r="E181" s="6"/>
      <c r="F181" s="6"/>
      <c r="G181" s="6"/>
      <c r="H181" s="6"/>
      <c r="I181" s="4">
        <f t="shared" si="48"/>
        <v>0</v>
      </c>
      <c r="J181" s="4">
        <f t="shared" si="49"/>
        <v>0</v>
      </c>
      <c r="K181" s="4">
        <f t="shared" si="50"/>
        <v>340</v>
      </c>
      <c r="L181" s="4">
        <f>IFERROR(VLOOKUP(H181,FuelTypes!$A$1:$B$32,2,FALSE)*I181,0)</f>
        <v>0</v>
      </c>
      <c r="M181" s="4">
        <f t="shared" si="51"/>
        <v>340</v>
      </c>
      <c r="N181" s="4">
        <f t="shared" si="52"/>
        <v>0</v>
      </c>
      <c r="O181" s="4">
        <f>ROUNDUP((IFERROR(VLOOKUP(H181,FuelTypes!$A$2:$C$24,3,FALSE),0)*L181)/20,0)*20</f>
        <v>0</v>
      </c>
      <c r="P181" s="4">
        <f t="shared" si="53"/>
        <v>0</v>
      </c>
      <c r="Q181" s="4">
        <f t="shared" si="54"/>
        <v>0</v>
      </c>
      <c r="R181" s="4">
        <f t="shared" si="55"/>
        <v>0</v>
      </c>
      <c r="S181" s="4">
        <f t="shared" si="42"/>
        <v>0</v>
      </c>
      <c r="T181" s="4" t="e">
        <f t="shared" si="56"/>
        <v>#DIV/0!</v>
      </c>
      <c r="U181" s="4" t="e">
        <f t="shared" si="57"/>
        <v>#DIV/0!</v>
      </c>
      <c r="W181" s="3">
        <f>IFERROR(VLOOKUP(H181,FuelTypes!$A$2:$G$40,5,FALSE)*L181,0)</f>
        <v>0</v>
      </c>
      <c r="Y181" s="3">
        <f t="shared" si="44"/>
        <v>0</v>
      </c>
      <c r="Z181" s="3">
        <f t="shared" si="45"/>
        <v>0</v>
      </c>
    </row>
    <row r="182" spans="1:26" x14ac:dyDescent="0.25">
      <c r="A182" s="6" t="s">
        <v>204</v>
      </c>
      <c r="B182" s="6">
        <v>350</v>
      </c>
      <c r="C182" s="6"/>
      <c r="D182" s="6"/>
      <c r="E182" s="6"/>
      <c r="F182" s="6"/>
      <c r="G182" s="6"/>
      <c r="H182" s="6"/>
      <c r="I182" s="4">
        <f t="shared" si="48"/>
        <v>0</v>
      </c>
      <c r="J182" s="4">
        <f t="shared" si="49"/>
        <v>0</v>
      </c>
      <c r="K182" s="4">
        <f t="shared" si="50"/>
        <v>350</v>
      </c>
      <c r="L182" s="4">
        <f>IFERROR(VLOOKUP(H182,FuelTypes!$A$1:$B$32,2,FALSE)*I182,0)</f>
        <v>0</v>
      </c>
      <c r="M182" s="4">
        <f t="shared" si="51"/>
        <v>350</v>
      </c>
      <c r="N182" s="4">
        <f t="shared" si="52"/>
        <v>0</v>
      </c>
      <c r="O182" s="4">
        <f>ROUNDUP((IFERROR(VLOOKUP(H182,FuelTypes!$A$2:$C$24,3,FALSE),0)*L182)/20,0)*20</f>
        <v>0</v>
      </c>
      <c r="P182" s="4">
        <f t="shared" si="53"/>
        <v>0</v>
      </c>
      <c r="Q182" s="4">
        <f t="shared" si="54"/>
        <v>0</v>
      </c>
      <c r="R182" s="4">
        <f t="shared" si="55"/>
        <v>0</v>
      </c>
      <c r="S182" s="4">
        <f t="shared" si="42"/>
        <v>0</v>
      </c>
      <c r="T182" s="4" t="e">
        <f t="shared" si="56"/>
        <v>#DIV/0!</v>
      </c>
      <c r="U182" s="4" t="e">
        <f t="shared" si="57"/>
        <v>#DIV/0!</v>
      </c>
      <c r="W182" s="3">
        <f>IFERROR(VLOOKUP(H182,FuelTypes!$A$2:$G$40,5,FALSE)*L182,0)</f>
        <v>0</v>
      </c>
      <c r="Y182" s="3">
        <f t="shared" si="44"/>
        <v>0</v>
      </c>
      <c r="Z182" s="3">
        <f t="shared" si="45"/>
        <v>0</v>
      </c>
    </row>
    <row r="183" spans="1:26" x14ac:dyDescent="0.25">
      <c r="A183" s="6" t="s">
        <v>118</v>
      </c>
      <c r="B183" s="6">
        <v>360</v>
      </c>
      <c r="C183" s="6"/>
      <c r="D183" s="6"/>
      <c r="E183" s="6"/>
      <c r="F183" s="6"/>
      <c r="G183" s="6"/>
      <c r="H183" s="6"/>
      <c r="I183" s="4">
        <f t="shared" si="48"/>
        <v>0</v>
      </c>
      <c r="J183" s="4">
        <f t="shared" si="49"/>
        <v>0</v>
      </c>
      <c r="K183" s="4">
        <f t="shared" si="50"/>
        <v>360</v>
      </c>
      <c r="L183" s="4">
        <f>IFERROR(VLOOKUP(H183,FuelTypes!$A$1:$B$32,2,FALSE)*I183,0)</f>
        <v>0</v>
      </c>
      <c r="M183" s="4">
        <f t="shared" si="51"/>
        <v>360</v>
      </c>
      <c r="N183" s="4">
        <f t="shared" si="52"/>
        <v>0</v>
      </c>
      <c r="O183" s="4">
        <f>ROUNDUP((IFERROR(VLOOKUP(H183,FuelTypes!$A$2:$C$24,3,FALSE),0)*L183)/20,0)*20</f>
        <v>0</v>
      </c>
      <c r="P183" s="4">
        <f t="shared" si="53"/>
        <v>0</v>
      </c>
      <c r="Q183" s="4">
        <f t="shared" si="54"/>
        <v>0</v>
      </c>
      <c r="R183" s="4">
        <f t="shared" si="55"/>
        <v>0</v>
      </c>
      <c r="S183" s="4">
        <f t="shared" si="42"/>
        <v>0</v>
      </c>
      <c r="T183" s="4" t="e">
        <f t="shared" si="56"/>
        <v>#DIV/0!</v>
      </c>
      <c r="U183" s="4" t="e">
        <f t="shared" si="57"/>
        <v>#DIV/0!</v>
      </c>
      <c r="W183" s="3">
        <f>IFERROR(VLOOKUP(H183,FuelTypes!$A$2:$G$40,5,FALSE)*L183,0)</f>
        <v>0</v>
      </c>
      <c r="Y183" s="3">
        <f t="shared" si="44"/>
        <v>0</v>
      </c>
      <c r="Z183" s="3">
        <f t="shared" si="45"/>
        <v>0</v>
      </c>
    </row>
    <row r="184" spans="1:26" x14ac:dyDescent="0.25">
      <c r="A184" s="6" t="s">
        <v>205</v>
      </c>
      <c r="B184" s="6">
        <v>370</v>
      </c>
      <c r="C184" s="6"/>
      <c r="D184" s="6"/>
      <c r="E184" s="6"/>
      <c r="F184" s="6"/>
      <c r="G184" s="6"/>
      <c r="H184" s="6"/>
      <c r="I184" s="4">
        <f t="shared" si="48"/>
        <v>0</v>
      </c>
      <c r="J184" s="4">
        <f t="shared" si="49"/>
        <v>0</v>
      </c>
      <c r="K184" s="4">
        <f t="shared" si="50"/>
        <v>370</v>
      </c>
      <c r="L184" s="4">
        <f>IFERROR(VLOOKUP(H184,FuelTypes!$A$1:$B$32,2,FALSE)*I184,0)</f>
        <v>0</v>
      </c>
      <c r="M184" s="4">
        <f t="shared" si="51"/>
        <v>370</v>
      </c>
      <c r="N184" s="4">
        <f t="shared" si="52"/>
        <v>0</v>
      </c>
      <c r="O184" s="4">
        <f>ROUNDUP((IFERROR(VLOOKUP(H184,FuelTypes!$A$2:$C$24,3,FALSE),0)*L184)/20,0)*20</f>
        <v>0</v>
      </c>
      <c r="P184" s="4">
        <f t="shared" si="53"/>
        <v>0</v>
      </c>
      <c r="Q184" s="4">
        <f t="shared" si="54"/>
        <v>0</v>
      </c>
      <c r="R184" s="4">
        <f t="shared" si="55"/>
        <v>0</v>
      </c>
      <c r="S184" s="4">
        <f t="shared" si="42"/>
        <v>0</v>
      </c>
      <c r="T184" s="4" t="e">
        <f t="shared" si="56"/>
        <v>#DIV/0!</v>
      </c>
      <c r="U184" s="4" t="e">
        <f t="shared" si="57"/>
        <v>#DIV/0!</v>
      </c>
      <c r="W184" s="3">
        <f>IFERROR(VLOOKUP(H184,FuelTypes!$A$2:$G$40,5,FALSE)*L184,0)</f>
        <v>0</v>
      </c>
      <c r="Y184" s="3">
        <f t="shared" si="44"/>
        <v>0</v>
      </c>
      <c r="Z184" s="3">
        <f t="shared" si="45"/>
        <v>0</v>
      </c>
    </row>
    <row r="185" spans="1:26" x14ac:dyDescent="0.25">
      <c r="A185" s="6" t="s">
        <v>119</v>
      </c>
      <c r="B185" s="6">
        <v>380</v>
      </c>
      <c r="C185" s="6"/>
      <c r="D185" s="6"/>
      <c r="E185" s="6"/>
      <c r="F185" s="6"/>
      <c r="G185" s="6"/>
      <c r="H185" s="6"/>
      <c r="I185" s="4">
        <f t="shared" si="48"/>
        <v>0</v>
      </c>
      <c r="J185" s="4">
        <f t="shared" si="49"/>
        <v>0</v>
      </c>
      <c r="K185" s="4">
        <f t="shared" si="50"/>
        <v>380</v>
      </c>
      <c r="L185" s="4">
        <f>IFERROR(VLOOKUP(H185,FuelTypes!$A$1:$B$32,2,FALSE)*I185,0)</f>
        <v>0</v>
      </c>
      <c r="M185" s="4">
        <f t="shared" si="51"/>
        <v>380</v>
      </c>
      <c r="N185" s="4">
        <f t="shared" si="52"/>
        <v>0</v>
      </c>
      <c r="O185" s="4">
        <f>ROUNDUP((IFERROR(VLOOKUP(H185,FuelTypes!$A$2:$C$24,3,FALSE),0)*L185)/20,0)*20</f>
        <v>0</v>
      </c>
      <c r="P185" s="4">
        <f t="shared" si="53"/>
        <v>0</v>
      </c>
      <c r="Q185" s="4">
        <f t="shared" si="54"/>
        <v>0</v>
      </c>
      <c r="R185" s="4">
        <f t="shared" si="55"/>
        <v>0</v>
      </c>
      <c r="S185" s="4">
        <f t="shared" si="42"/>
        <v>0</v>
      </c>
      <c r="T185" s="4" t="e">
        <f t="shared" si="56"/>
        <v>#DIV/0!</v>
      </c>
      <c r="U185" s="4" t="e">
        <f t="shared" si="57"/>
        <v>#DIV/0!</v>
      </c>
      <c r="W185" s="3">
        <f>IFERROR(VLOOKUP(H185,FuelTypes!$A$2:$G$40,5,FALSE)*L185,0)</f>
        <v>0</v>
      </c>
      <c r="Y185" s="3">
        <f t="shared" si="44"/>
        <v>0</v>
      </c>
      <c r="Z185" s="3">
        <f t="shared" si="45"/>
        <v>0</v>
      </c>
    </row>
    <row r="186" spans="1:26" x14ac:dyDescent="0.25">
      <c r="A186" s="6" t="s">
        <v>206</v>
      </c>
      <c r="B186" s="6">
        <v>390</v>
      </c>
      <c r="C186" s="6"/>
      <c r="D186" s="6"/>
      <c r="E186" s="6"/>
      <c r="F186" s="6"/>
      <c r="G186" s="6"/>
      <c r="H186" s="6"/>
      <c r="I186" s="4">
        <f t="shared" si="48"/>
        <v>0</v>
      </c>
      <c r="J186" s="4">
        <f t="shared" si="49"/>
        <v>0</v>
      </c>
      <c r="K186" s="4">
        <f t="shared" si="50"/>
        <v>390</v>
      </c>
      <c r="L186" s="4">
        <f>IFERROR(VLOOKUP(H186,FuelTypes!$A$1:$B$32,2,FALSE)*I186,0)</f>
        <v>0</v>
      </c>
      <c r="M186" s="4">
        <f t="shared" si="51"/>
        <v>390</v>
      </c>
      <c r="N186" s="4">
        <f t="shared" si="52"/>
        <v>0</v>
      </c>
      <c r="O186" s="4">
        <f>ROUNDUP((IFERROR(VLOOKUP(H186,FuelTypes!$A$2:$C$24,3,FALSE),0)*L186)/20,0)*20</f>
        <v>0</v>
      </c>
      <c r="P186" s="4">
        <f t="shared" si="53"/>
        <v>0</v>
      </c>
      <c r="Q186" s="4">
        <f t="shared" si="54"/>
        <v>0</v>
      </c>
      <c r="R186" s="4">
        <f t="shared" si="55"/>
        <v>0</v>
      </c>
      <c r="S186" s="4">
        <f t="shared" si="42"/>
        <v>0</v>
      </c>
      <c r="T186" s="4" t="e">
        <f t="shared" si="56"/>
        <v>#DIV/0!</v>
      </c>
      <c r="U186" s="4" t="e">
        <f t="shared" si="57"/>
        <v>#DIV/0!</v>
      </c>
      <c r="W186" s="3">
        <f>IFERROR(VLOOKUP(H186,FuelTypes!$A$2:$G$40,5,FALSE)*L186,0)</f>
        <v>0</v>
      </c>
      <c r="Y186" s="3">
        <f t="shared" si="44"/>
        <v>0</v>
      </c>
      <c r="Z186" s="3">
        <f t="shared" si="45"/>
        <v>0</v>
      </c>
    </row>
    <row r="187" spans="1:26" x14ac:dyDescent="0.25">
      <c r="A187" s="6" t="s">
        <v>120</v>
      </c>
      <c r="B187" s="6">
        <v>400</v>
      </c>
      <c r="C187" s="6"/>
      <c r="D187" s="6"/>
      <c r="E187" s="6"/>
      <c r="F187" s="6"/>
      <c r="G187" s="6"/>
      <c r="H187" s="6"/>
      <c r="I187" s="4">
        <f t="shared" si="48"/>
        <v>0</v>
      </c>
      <c r="J187" s="4">
        <f t="shared" si="49"/>
        <v>0</v>
      </c>
      <c r="K187" s="4">
        <f t="shared" si="50"/>
        <v>400</v>
      </c>
      <c r="L187" s="4">
        <f>IFERROR(VLOOKUP(H187,FuelTypes!$A$1:$B$32,2,FALSE)*I187,0)</f>
        <v>0</v>
      </c>
      <c r="M187" s="4">
        <f t="shared" si="51"/>
        <v>400</v>
      </c>
      <c r="N187" s="4">
        <f t="shared" si="52"/>
        <v>0</v>
      </c>
      <c r="O187" s="4">
        <f>ROUNDUP((IFERROR(VLOOKUP(H187,FuelTypes!$A$2:$C$24,3,FALSE),0)*L187)/20,0)*20</f>
        <v>0</v>
      </c>
      <c r="P187" s="4">
        <f t="shared" si="53"/>
        <v>0</v>
      </c>
      <c r="Q187" s="4">
        <f t="shared" si="54"/>
        <v>0</v>
      </c>
      <c r="R187" s="4">
        <f t="shared" si="55"/>
        <v>0</v>
      </c>
      <c r="S187" s="4">
        <f t="shared" si="42"/>
        <v>0</v>
      </c>
      <c r="T187" s="4" t="e">
        <f t="shared" si="56"/>
        <v>#DIV/0!</v>
      </c>
      <c r="U187" s="4" t="e">
        <f t="shared" si="57"/>
        <v>#DIV/0!</v>
      </c>
      <c r="W187" s="3">
        <f>IFERROR(VLOOKUP(H187,FuelTypes!$A$2:$G$40,5,FALSE)*L187,0)</f>
        <v>0</v>
      </c>
      <c r="Y187" s="3">
        <f t="shared" si="44"/>
        <v>0</v>
      </c>
      <c r="Z187" s="3">
        <f t="shared" si="45"/>
        <v>0</v>
      </c>
    </row>
    <row r="188" spans="1:26" x14ac:dyDescent="0.25">
      <c r="A188" s="6" t="s">
        <v>215</v>
      </c>
      <c r="B188" s="6"/>
      <c r="C188" s="6"/>
      <c r="D188" s="6"/>
      <c r="E188" s="6"/>
      <c r="F188" s="6"/>
      <c r="G188" s="6"/>
      <c r="H188" s="6"/>
      <c r="I188" s="4">
        <f t="shared" si="48"/>
        <v>0</v>
      </c>
      <c r="J188" s="4">
        <f t="shared" si="49"/>
        <v>0</v>
      </c>
      <c r="K188" s="4">
        <f t="shared" si="50"/>
        <v>0</v>
      </c>
      <c r="L188" s="4">
        <f>IFERROR(VLOOKUP(H188,FuelTypes!$A$1:$B$32,2,FALSE)*I188,0)</f>
        <v>0</v>
      </c>
      <c r="M188" s="4">
        <f t="shared" si="51"/>
        <v>0</v>
      </c>
      <c r="N188" s="4">
        <f t="shared" si="52"/>
        <v>0</v>
      </c>
      <c r="O188" s="4">
        <f>ROUNDUP((IFERROR(VLOOKUP(H188,FuelTypes!$A$2:$C$24,3,FALSE),0)*L188)/20,0)*20</f>
        <v>0</v>
      </c>
      <c r="P188" s="4">
        <f t="shared" si="53"/>
        <v>0</v>
      </c>
      <c r="Q188" s="4">
        <f t="shared" si="54"/>
        <v>0</v>
      </c>
      <c r="R188" s="4">
        <f t="shared" si="55"/>
        <v>0</v>
      </c>
      <c r="S188" s="4">
        <f t="shared" si="42"/>
        <v>0</v>
      </c>
      <c r="T188" s="4" t="e">
        <f t="shared" si="56"/>
        <v>#DIV/0!</v>
      </c>
      <c r="U188" s="4" t="e">
        <f t="shared" si="57"/>
        <v>#DIV/0!</v>
      </c>
      <c r="W188" s="3">
        <f>IFERROR(VLOOKUP(H188,FuelTypes!$A$2:$G$40,5,FALSE)*L188,0)</f>
        <v>0</v>
      </c>
      <c r="Y188" s="3">
        <f t="shared" si="44"/>
        <v>0</v>
      </c>
      <c r="Z188" s="3" t="e">
        <f t="shared" si="45"/>
        <v>#DIV/0!</v>
      </c>
    </row>
    <row r="189" spans="1:26" x14ac:dyDescent="0.25">
      <c r="A189" s="6" t="s">
        <v>214</v>
      </c>
      <c r="B189" s="6"/>
      <c r="C189" s="6"/>
      <c r="D189" s="6"/>
      <c r="E189" s="6"/>
      <c r="F189" s="6"/>
      <c r="G189" s="6"/>
      <c r="H189" s="6"/>
      <c r="I189" s="4">
        <f t="shared" si="48"/>
        <v>0</v>
      </c>
      <c r="J189" s="4">
        <f t="shared" si="49"/>
        <v>0</v>
      </c>
      <c r="K189" s="4">
        <f t="shared" si="50"/>
        <v>0</v>
      </c>
      <c r="L189" s="4">
        <f>IFERROR(VLOOKUP(H189,FuelTypes!$A$1:$B$32,2,FALSE)*I189,0)</f>
        <v>0</v>
      </c>
      <c r="M189" s="4">
        <f t="shared" si="51"/>
        <v>0</v>
      </c>
      <c r="N189" s="4">
        <f t="shared" si="52"/>
        <v>0</v>
      </c>
      <c r="O189" s="4">
        <f>ROUNDUP((IFERROR(VLOOKUP(H189,FuelTypes!$A$2:$C$24,3,FALSE),0)*L189)/20,0)*20</f>
        <v>0</v>
      </c>
      <c r="P189" s="4">
        <f t="shared" si="53"/>
        <v>0</v>
      </c>
      <c r="Q189" s="4">
        <f t="shared" si="54"/>
        <v>0</v>
      </c>
      <c r="R189" s="4">
        <f t="shared" si="55"/>
        <v>0</v>
      </c>
      <c r="S189" s="4">
        <f t="shared" si="42"/>
        <v>0</v>
      </c>
      <c r="T189" s="4" t="e">
        <f t="shared" si="56"/>
        <v>#DIV/0!</v>
      </c>
      <c r="U189" s="4" t="e">
        <f t="shared" si="57"/>
        <v>#DIV/0!</v>
      </c>
      <c r="W189" s="3">
        <f>IFERROR(VLOOKUP(H189,FuelTypes!$A$2:$G$40,5,FALSE)*L189,0)</f>
        <v>0</v>
      </c>
      <c r="Y189" s="3">
        <f t="shared" si="44"/>
        <v>0</v>
      </c>
      <c r="Z189" s="3" t="e">
        <f t="shared" si="45"/>
        <v>#DIV/0!</v>
      </c>
    </row>
    <row r="190" spans="1:26" x14ac:dyDescent="0.25">
      <c r="A190" s="6" t="s">
        <v>216</v>
      </c>
      <c r="B190" s="6"/>
      <c r="C190" s="6"/>
      <c r="D190" s="6"/>
      <c r="E190" s="6"/>
      <c r="F190" s="6"/>
      <c r="G190" s="6"/>
      <c r="H190" s="6"/>
      <c r="I190" s="4">
        <f t="shared" si="48"/>
        <v>0</v>
      </c>
      <c r="J190" s="4">
        <f t="shared" si="49"/>
        <v>0</v>
      </c>
      <c r="K190" s="4">
        <f t="shared" si="50"/>
        <v>0</v>
      </c>
      <c r="L190" s="4">
        <f>IFERROR(VLOOKUP(H190,FuelTypes!$A$1:$B$32,2,FALSE)*I190,0)</f>
        <v>0</v>
      </c>
      <c r="M190" s="4">
        <f t="shared" si="51"/>
        <v>0</v>
      </c>
      <c r="N190" s="4">
        <f t="shared" si="52"/>
        <v>0</v>
      </c>
      <c r="O190" s="4">
        <f>ROUNDUP((IFERROR(VLOOKUP(H190,FuelTypes!$A$2:$C$24,3,FALSE),0)*L190)/20,0)*20</f>
        <v>0</v>
      </c>
      <c r="P190" s="4">
        <f t="shared" si="53"/>
        <v>0</v>
      </c>
      <c r="Q190" s="4">
        <f t="shared" si="54"/>
        <v>0</v>
      </c>
      <c r="R190" s="4">
        <f t="shared" si="55"/>
        <v>0</v>
      </c>
      <c r="S190" s="4">
        <f t="shared" si="42"/>
        <v>0</v>
      </c>
      <c r="T190" s="4" t="e">
        <f t="shared" si="56"/>
        <v>#DIV/0!</v>
      </c>
      <c r="U190" s="4" t="e">
        <f t="shared" si="57"/>
        <v>#DIV/0!</v>
      </c>
      <c r="W190" s="3">
        <f>IFERROR(VLOOKUP(H190,FuelTypes!$A$2:$G$40,5,FALSE)*L190,0)</f>
        <v>0</v>
      </c>
      <c r="Y190" s="3">
        <f t="shared" si="44"/>
        <v>0</v>
      </c>
      <c r="Z190" s="3" t="e">
        <f t="shared" si="45"/>
        <v>#DIV/0!</v>
      </c>
    </row>
    <row r="191" spans="1:26" x14ac:dyDescent="0.25">
      <c r="A191" s="6" t="s">
        <v>217</v>
      </c>
      <c r="B191" s="6"/>
      <c r="C191" s="6"/>
      <c r="D191" s="6"/>
      <c r="E191" s="6"/>
      <c r="F191" s="6"/>
      <c r="G191" s="6"/>
      <c r="H191" s="6"/>
      <c r="I191" s="4">
        <f t="shared" si="48"/>
        <v>0</v>
      </c>
      <c r="J191" s="4">
        <f t="shared" si="49"/>
        <v>0</v>
      </c>
      <c r="K191" s="4">
        <f t="shared" si="50"/>
        <v>0</v>
      </c>
      <c r="L191" s="4">
        <f>IFERROR(VLOOKUP(H191,FuelTypes!$A$1:$B$32,2,FALSE)*I191,0)</f>
        <v>0</v>
      </c>
      <c r="M191" s="4">
        <f t="shared" si="51"/>
        <v>0</v>
      </c>
      <c r="N191" s="4">
        <f t="shared" si="52"/>
        <v>0</v>
      </c>
      <c r="O191" s="4">
        <f>ROUNDUP((IFERROR(VLOOKUP(H191,FuelTypes!$A$2:$C$24,3,FALSE),0)*L191)/20,0)*20</f>
        <v>0</v>
      </c>
      <c r="P191" s="4">
        <f t="shared" si="53"/>
        <v>0</v>
      </c>
      <c r="Q191" s="4">
        <f t="shared" si="54"/>
        <v>0</v>
      </c>
      <c r="R191" s="4">
        <f t="shared" si="55"/>
        <v>0</v>
      </c>
      <c r="S191" s="4">
        <f t="shared" si="42"/>
        <v>0</v>
      </c>
      <c r="T191" s="4" t="e">
        <f t="shared" si="56"/>
        <v>#DIV/0!</v>
      </c>
      <c r="U191" s="4" t="e">
        <f t="shared" si="57"/>
        <v>#DIV/0!</v>
      </c>
      <c r="W191" s="3">
        <f>IFERROR(VLOOKUP(H191,FuelTypes!$A$2:$G$40,5,FALSE)*L191,0)</f>
        <v>0</v>
      </c>
      <c r="Y191" s="3">
        <f t="shared" si="44"/>
        <v>0</v>
      </c>
      <c r="Z191" s="3" t="e">
        <f t="shared" si="45"/>
        <v>#DIV/0!</v>
      </c>
    </row>
    <row r="192" spans="1:26" x14ac:dyDescent="0.25">
      <c r="A192" s="6" t="s">
        <v>213</v>
      </c>
      <c r="B192" s="6"/>
      <c r="C192" s="6"/>
      <c r="D192" s="6"/>
      <c r="E192" s="6"/>
      <c r="F192" s="6"/>
      <c r="G192" s="6"/>
      <c r="H192" s="6"/>
      <c r="I192" s="4">
        <f t="shared" si="48"/>
        <v>0</v>
      </c>
      <c r="J192" s="4">
        <f t="shared" si="49"/>
        <v>0</v>
      </c>
      <c r="K192" s="4">
        <f t="shared" si="50"/>
        <v>0</v>
      </c>
      <c r="L192" s="4">
        <f>IFERROR(VLOOKUP(H192,FuelTypes!$A$1:$B$32,2,FALSE)*I192,0)</f>
        <v>0</v>
      </c>
      <c r="M192" s="4">
        <f t="shared" si="51"/>
        <v>0</v>
      </c>
      <c r="N192" s="4">
        <f t="shared" si="52"/>
        <v>0</v>
      </c>
      <c r="O192" s="4">
        <f>ROUNDUP((IFERROR(VLOOKUP(H192,FuelTypes!$A$2:$C$24,3,FALSE),0)*L192)/20,0)*20</f>
        <v>0</v>
      </c>
      <c r="P192" s="4">
        <f t="shared" si="53"/>
        <v>0</v>
      </c>
      <c r="Q192" s="4">
        <f t="shared" si="54"/>
        <v>0</v>
      </c>
      <c r="R192" s="4">
        <f t="shared" si="55"/>
        <v>0</v>
      </c>
      <c r="S192" s="4">
        <f t="shared" si="42"/>
        <v>0</v>
      </c>
      <c r="T192" s="4" t="e">
        <f t="shared" si="56"/>
        <v>#DIV/0!</v>
      </c>
      <c r="U192" s="4" t="e">
        <f t="shared" si="57"/>
        <v>#DIV/0!</v>
      </c>
      <c r="W192" s="3">
        <f>IFERROR(VLOOKUP(H192,FuelTypes!$A$2:$G$40,5,FALSE)*L192,0)</f>
        <v>0</v>
      </c>
      <c r="Y192" s="3">
        <f t="shared" si="44"/>
        <v>0</v>
      </c>
      <c r="Z192" s="3" t="e">
        <f t="shared" si="45"/>
        <v>#DIV/0!</v>
      </c>
    </row>
    <row r="193" spans="1:26" x14ac:dyDescent="0.25">
      <c r="A193" s="6" t="s">
        <v>212</v>
      </c>
      <c r="B193" s="6"/>
      <c r="C193" s="6"/>
      <c r="D193" s="6"/>
      <c r="E193" s="6"/>
      <c r="F193" s="6"/>
      <c r="G193" s="6"/>
      <c r="H193" s="6"/>
      <c r="I193" s="4">
        <f t="shared" si="48"/>
        <v>0</v>
      </c>
      <c r="J193" s="4">
        <f t="shared" si="49"/>
        <v>0</v>
      </c>
      <c r="K193" s="4">
        <f t="shared" si="50"/>
        <v>0</v>
      </c>
      <c r="L193" s="4">
        <f>IFERROR(VLOOKUP(H193,FuelTypes!$A$1:$B$32,2,FALSE)*I193,0)</f>
        <v>0</v>
      </c>
      <c r="M193" s="4">
        <f t="shared" si="51"/>
        <v>0</v>
      </c>
      <c r="N193" s="4">
        <f t="shared" si="52"/>
        <v>0</v>
      </c>
      <c r="O193" s="4">
        <f>ROUNDUP((IFERROR(VLOOKUP(H193,FuelTypes!$A$2:$C$24,3,FALSE),0)*L193)/20,0)*20</f>
        <v>0</v>
      </c>
      <c r="P193" s="4">
        <f t="shared" si="53"/>
        <v>0</v>
      </c>
      <c r="Q193" s="4">
        <f t="shared" si="54"/>
        <v>0</v>
      </c>
      <c r="R193" s="4">
        <f t="shared" si="55"/>
        <v>0</v>
      </c>
      <c r="S193" s="4">
        <f t="shared" si="42"/>
        <v>0</v>
      </c>
      <c r="T193" s="4" t="e">
        <f t="shared" si="56"/>
        <v>#DIV/0!</v>
      </c>
      <c r="U193" s="4" t="e">
        <f t="shared" si="57"/>
        <v>#DIV/0!</v>
      </c>
      <c r="W193" s="3">
        <f>IFERROR(VLOOKUP(H193,FuelTypes!$A$2:$G$40,5,FALSE)*L193,0)</f>
        <v>0</v>
      </c>
      <c r="Y193" s="3">
        <f t="shared" si="44"/>
        <v>0</v>
      </c>
      <c r="Z193" s="3" t="e">
        <f t="shared" si="45"/>
        <v>#DIV/0!</v>
      </c>
    </row>
    <row r="194" spans="1:26" x14ac:dyDescent="0.25">
      <c r="A194" s="6" t="s">
        <v>218</v>
      </c>
      <c r="B194" s="6"/>
      <c r="C194" s="6"/>
      <c r="D194" s="6"/>
      <c r="E194" s="6"/>
      <c r="F194" s="6"/>
      <c r="G194" s="6"/>
      <c r="H194" s="6"/>
      <c r="I194" s="4">
        <f t="shared" si="48"/>
        <v>0</v>
      </c>
      <c r="J194" s="4">
        <f t="shared" si="49"/>
        <v>0</v>
      </c>
      <c r="K194" s="4">
        <f t="shared" si="50"/>
        <v>0</v>
      </c>
      <c r="L194" s="4">
        <f>IFERROR(VLOOKUP(H194,FuelTypes!$A$1:$B$32,2,FALSE)*I194,0)</f>
        <v>0</v>
      </c>
      <c r="M194" s="4">
        <f t="shared" si="51"/>
        <v>0</v>
      </c>
      <c r="N194" s="4">
        <f t="shared" si="52"/>
        <v>0</v>
      </c>
      <c r="O194" s="4">
        <f>ROUNDUP((IFERROR(VLOOKUP(H194,FuelTypes!$A$2:$C$24,3,FALSE),0)*L194)/20,0)*20</f>
        <v>0</v>
      </c>
      <c r="P194" s="4">
        <f t="shared" si="53"/>
        <v>0</v>
      </c>
      <c r="Q194" s="4">
        <f t="shared" si="54"/>
        <v>0</v>
      </c>
      <c r="R194" s="4">
        <f t="shared" si="55"/>
        <v>0</v>
      </c>
      <c r="S194" s="4">
        <f t="shared" si="42"/>
        <v>0</v>
      </c>
      <c r="T194" s="4" t="e">
        <f t="shared" si="56"/>
        <v>#DIV/0!</v>
      </c>
      <c r="U194" s="4" t="e">
        <f t="shared" si="57"/>
        <v>#DIV/0!</v>
      </c>
      <c r="W194" s="3">
        <f>IFERROR(VLOOKUP(H194,FuelTypes!$A$2:$G$40,5,FALSE)*L194,0)</f>
        <v>0</v>
      </c>
      <c r="Y194" s="3">
        <f t="shared" si="44"/>
        <v>0</v>
      </c>
      <c r="Z194" s="3" t="e">
        <f t="shared" si="45"/>
        <v>#DIV/0!</v>
      </c>
    </row>
    <row r="195" spans="1:26" x14ac:dyDescent="0.25">
      <c r="A195" s="6"/>
      <c r="B195" s="6"/>
      <c r="C195" s="6"/>
      <c r="D195" s="6"/>
      <c r="E195" s="6"/>
      <c r="F195" s="6"/>
      <c r="G195" s="6"/>
      <c r="H195" s="6"/>
      <c r="I195" s="4">
        <f t="shared" si="48"/>
        <v>0</v>
      </c>
      <c r="J195" s="4">
        <f t="shared" si="49"/>
        <v>0</v>
      </c>
      <c r="K195" s="4">
        <f t="shared" si="50"/>
        <v>0</v>
      </c>
      <c r="L195" s="4">
        <f>IFERROR(VLOOKUP(H195,FuelTypes!$A$1:$B$32,2,FALSE)*I195,0)</f>
        <v>0</v>
      </c>
      <c r="M195" s="4">
        <f t="shared" si="51"/>
        <v>0</v>
      </c>
      <c r="N195" s="4">
        <f t="shared" si="52"/>
        <v>0</v>
      </c>
      <c r="O195" s="4">
        <f>ROUNDUP((IFERROR(VLOOKUP(H195,FuelTypes!$A$2:$C$24,3,FALSE),0)*L195)/20,0)*20</f>
        <v>0</v>
      </c>
      <c r="P195" s="4">
        <f t="shared" si="53"/>
        <v>0</v>
      </c>
      <c r="Q195" s="4">
        <f t="shared" si="54"/>
        <v>0</v>
      </c>
      <c r="R195" s="4">
        <f t="shared" si="55"/>
        <v>0</v>
      </c>
      <c r="S195" s="4">
        <f t="shared" ref="S195:S258" si="58">IFERROR(G195/F195*K195,0)</f>
        <v>0</v>
      </c>
      <c r="T195" s="4" t="e">
        <f t="shared" si="56"/>
        <v>#DIV/0!</v>
      </c>
      <c r="U195" s="4" t="e">
        <f t="shared" si="57"/>
        <v>#DIV/0!</v>
      </c>
      <c r="W195" s="3">
        <f>IFERROR(VLOOKUP(H195,FuelTypes!$A$2:$G$40,5,FALSE)*L195,0)</f>
        <v>0</v>
      </c>
      <c r="Y195" s="3">
        <f t="shared" ref="Y195:Y258" si="59">X195+W195</f>
        <v>0</v>
      </c>
      <c r="Z195" s="3" t="e">
        <f t="shared" ref="Z195:Z258" si="60">X195/K195</f>
        <v>#DIV/0!</v>
      </c>
    </row>
    <row r="196" spans="1:26" x14ac:dyDescent="0.25">
      <c r="A196" s="6"/>
      <c r="B196" s="6"/>
      <c r="C196" s="6"/>
      <c r="D196" s="6"/>
      <c r="E196" s="6"/>
      <c r="F196" s="6"/>
      <c r="G196" s="6"/>
      <c r="H196" s="6"/>
      <c r="I196" s="4">
        <f t="shared" si="48"/>
        <v>0</v>
      </c>
      <c r="J196" s="4">
        <f t="shared" si="49"/>
        <v>0</v>
      </c>
      <c r="K196" s="4">
        <f t="shared" si="50"/>
        <v>0</v>
      </c>
      <c r="L196" s="4">
        <f>IFERROR(VLOOKUP(H196,FuelTypes!$A$1:$B$32,2,FALSE)*I196,0)</f>
        <v>0</v>
      </c>
      <c r="M196" s="4">
        <f t="shared" si="51"/>
        <v>0</v>
      </c>
      <c r="N196" s="4">
        <f t="shared" si="52"/>
        <v>0</v>
      </c>
      <c r="O196" s="4">
        <f>ROUNDUP((IFERROR(VLOOKUP(H196,FuelTypes!$A$2:$C$24,3,FALSE),0)*L196)/20,0)*20</f>
        <v>0</v>
      </c>
      <c r="P196" s="4">
        <f t="shared" si="53"/>
        <v>0</v>
      </c>
      <c r="Q196" s="4">
        <f t="shared" si="54"/>
        <v>0</v>
      </c>
      <c r="R196" s="4">
        <f t="shared" si="55"/>
        <v>0</v>
      </c>
      <c r="S196" s="4">
        <f t="shared" si="58"/>
        <v>0</v>
      </c>
      <c r="T196" s="4" t="e">
        <f t="shared" si="56"/>
        <v>#DIV/0!</v>
      </c>
      <c r="U196" s="4" t="e">
        <f t="shared" si="57"/>
        <v>#DIV/0!</v>
      </c>
      <c r="W196" s="3">
        <f>IFERROR(VLOOKUP(H196,FuelTypes!$A$2:$G$40,5,FALSE)*L196,0)</f>
        <v>0</v>
      </c>
      <c r="Y196" s="3">
        <f t="shared" si="59"/>
        <v>0</v>
      </c>
      <c r="Z196" s="3" t="e">
        <f t="shared" si="60"/>
        <v>#DIV/0!</v>
      </c>
    </row>
    <row r="197" spans="1:26" x14ac:dyDescent="0.25">
      <c r="A197" s="6"/>
      <c r="B197" s="6"/>
      <c r="C197" s="6"/>
      <c r="D197" s="6"/>
      <c r="E197" s="6"/>
      <c r="F197" s="6"/>
      <c r="G197" s="6"/>
      <c r="H197" s="6"/>
      <c r="I197" s="4">
        <f t="shared" si="48"/>
        <v>0</v>
      </c>
      <c r="J197" s="4">
        <f t="shared" si="49"/>
        <v>0</v>
      </c>
      <c r="K197" s="4">
        <f t="shared" si="50"/>
        <v>0</v>
      </c>
      <c r="L197" s="4">
        <f>IFERROR(VLOOKUP(H197,FuelTypes!$A$1:$B$32,2,FALSE)*I197,0)</f>
        <v>0</v>
      </c>
      <c r="M197" s="4">
        <f t="shared" si="51"/>
        <v>0</v>
      </c>
      <c r="N197" s="4">
        <f t="shared" si="52"/>
        <v>0</v>
      </c>
      <c r="O197" s="4">
        <f>ROUNDUP((IFERROR(VLOOKUP(H197,FuelTypes!$A$2:$C$24,3,FALSE),0)*L197)/20,0)*20</f>
        <v>0</v>
      </c>
      <c r="P197" s="4">
        <f t="shared" si="53"/>
        <v>0</v>
      </c>
      <c r="Q197" s="4">
        <f t="shared" si="54"/>
        <v>0</v>
      </c>
      <c r="R197" s="4">
        <f t="shared" si="55"/>
        <v>0</v>
      </c>
      <c r="S197" s="4">
        <f t="shared" si="58"/>
        <v>0</v>
      </c>
      <c r="T197" s="4" t="e">
        <f t="shared" si="56"/>
        <v>#DIV/0!</v>
      </c>
      <c r="U197" s="4" t="e">
        <f t="shared" si="57"/>
        <v>#DIV/0!</v>
      </c>
      <c r="W197" s="3">
        <f>IFERROR(VLOOKUP(H197,FuelTypes!$A$2:$G$40,5,FALSE)*L197,0)</f>
        <v>0</v>
      </c>
      <c r="Y197" s="3">
        <f t="shared" si="59"/>
        <v>0</v>
      </c>
      <c r="Z197" s="3" t="e">
        <f t="shared" si="60"/>
        <v>#DIV/0!</v>
      </c>
    </row>
    <row r="198" spans="1:26" x14ac:dyDescent="0.25">
      <c r="A198" s="6"/>
      <c r="B198" s="6"/>
      <c r="C198" s="6"/>
      <c r="D198" s="6"/>
      <c r="E198" s="6"/>
      <c r="F198" s="6"/>
      <c r="G198" s="6"/>
      <c r="H198" s="6"/>
      <c r="I198" s="4">
        <f t="shared" si="48"/>
        <v>0</v>
      </c>
      <c r="J198" s="4">
        <f t="shared" si="49"/>
        <v>0</v>
      </c>
      <c r="K198" s="4">
        <f t="shared" si="50"/>
        <v>0</v>
      </c>
      <c r="L198" s="4">
        <f>IFERROR(VLOOKUP(H198,FuelTypes!$A$1:$B$32,2,FALSE)*I198,0)</f>
        <v>0</v>
      </c>
      <c r="M198" s="4">
        <f t="shared" si="51"/>
        <v>0</v>
      </c>
      <c r="N198" s="4">
        <f t="shared" si="52"/>
        <v>0</v>
      </c>
      <c r="O198" s="4">
        <f>ROUNDUP((IFERROR(VLOOKUP(H198,FuelTypes!$A$2:$C$24,3,FALSE),0)*L198)/20,0)*20</f>
        <v>0</v>
      </c>
      <c r="P198" s="4">
        <f t="shared" si="53"/>
        <v>0</v>
      </c>
      <c r="Q198" s="4">
        <f t="shared" si="54"/>
        <v>0</v>
      </c>
      <c r="R198" s="4">
        <f t="shared" si="55"/>
        <v>0</v>
      </c>
      <c r="S198" s="4">
        <f t="shared" si="58"/>
        <v>0</v>
      </c>
      <c r="T198" s="4" t="e">
        <f t="shared" si="56"/>
        <v>#DIV/0!</v>
      </c>
      <c r="U198" s="4" t="e">
        <f t="shared" si="57"/>
        <v>#DIV/0!</v>
      </c>
      <c r="W198" s="3">
        <f>IFERROR(VLOOKUP(H198,FuelTypes!$A$2:$G$40,5,FALSE)*L198,0)</f>
        <v>0</v>
      </c>
      <c r="Y198" s="3">
        <f t="shared" si="59"/>
        <v>0</v>
      </c>
      <c r="Z198" s="3" t="e">
        <f t="shared" si="60"/>
        <v>#DIV/0!</v>
      </c>
    </row>
    <row r="199" spans="1:26" x14ac:dyDescent="0.25">
      <c r="A199" s="6"/>
      <c r="B199" s="6"/>
      <c r="C199" s="6"/>
      <c r="D199" s="6"/>
      <c r="E199" s="6"/>
      <c r="F199" s="6"/>
      <c r="G199" s="6"/>
      <c r="H199" s="6"/>
      <c r="I199" s="4">
        <f t="shared" si="48"/>
        <v>0</v>
      </c>
      <c r="J199" s="4">
        <f t="shared" si="49"/>
        <v>0</v>
      </c>
      <c r="K199" s="4">
        <f t="shared" si="50"/>
        <v>0</v>
      </c>
      <c r="L199" s="4">
        <f>IFERROR(VLOOKUP(H199,FuelTypes!$A$1:$B$32,2,FALSE)*I199,0)</f>
        <v>0</v>
      </c>
      <c r="M199" s="4">
        <f t="shared" si="51"/>
        <v>0</v>
      </c>
      <c r="N199" s="4">
        <f t="shared" si="52"/>
        <v>0</v>
      </c>
      <c r="O199" s="4">
        <f>ROUNDUP((IFERROR(VLOOKUP(H199,FuelTypes!$A$2:$C$24,3,FALSE),0)*L199)/20,0)*20</f>
        <v>0</v>
      </c>
      <c r="P199" s="4">
        <f t="shared" si="53"/>
        <v>0</v>
      </c>
      <c r="Q199" s="4">
        <f t="shared" si="54"/>
        <v>0</v>
      </c>
      <c r="R199" s="4">
        <f t="shared" si="55"/>
        <v>0</v>
      </c>
      <c r="S199" s="4">
        <f t="shared" si="58"/>
        <v>0</v>
      </c>
      <c r="T199" s="4" t="e">
        <f t="shared" si="56"/>
        <v>#DIV/0!</v>
      </c>
      <c r="U199" s="4" t="e">
        <f t="shared" si="57"/>
        <v>#DIV/0!</v>
      </c>
      <c r="W199" s="3">
        <f>IFERROR(VLOOKUP(H199,FuelTypes!$A$2:$G$40,5,FALSE)*L199,0)</f>
        <v>0</v>
      </c>
      <c r="Y199" s="3">
        <f t="shared" si="59"/>
        <v>0</v>
      </c>
      <c r="Z199" s="3" t="e">
        <f t="shared" si="60"/>
        <v>#DIV/0!</v>
      </c>
    </row>
    <row r="200" spans="1:26" x14ac:dyDescent="0.25">
      <c r="A200" s="6"/>
      <c r="B200" s="6"/>
      <c r="C200" s="6"/>
      <c r="D200" s="6"/>
      <c r="E200" s="6"/>
      <c r="F200" s="6"/>
      <c r="G200" s="6"/>
      <c r="H200" s="6"/>
      <c r="I200" s="4">
        <f t="shared" si="48"/>
        <v>0</v>
      </c>
      <c r="J200" s="4">
        <f t="shared" si="49"/>
        <v>0</v>
      </c>
      <c r="K200" s="4">
        <f t="shared" si="50"/>
        <v>0</v>
      </c>
      <c r="L200" s="4">
        <f>IFERROR(VLOOKUP(H200,FuelTypes!$A$1:$B$32,2,FALSE)*I200,0)</f>
        <v>0</v>
      </c>
      <c r="M200" s="4">
        <f t="shared" si="51"/>
        <v>0</v>
      </c>
      <c r="N200" s="4">
        <f t="shared" si="52"/>
        <v>0</v>
      </c>
      <c r="O200" s="4">
        <f>ROUNDUP((IFERROR(VLOOKUP(H200,FuelTypes!$A$2:$C$24,3,FALSE),0)*L200)/20,0)*20</f>
        <v>0</v>
      </c>
      <c r="P200" s="4">
        <f t="shared" si="53"/>
        <v>0</v>
      </c>
      <c r="Q200" s="4">
        <f t="shared" si="54"/>
        <v>0</v>
      </c>
      <c r="R200" s="4">
        <f t="shared" si="55"/>
        <v>0</v>
      </c>
      <c r="S200" s="4">
        <f t="shared" si="58"/>
        <v>0</v>
      </c>
      <c r="T200" s="4" t="e">
        <f t="shared" si="56"/>
        <v>#DIV/0!</v>
      </c>
      <c r="U200" s="4" t="e">
        <f t="shared" si="57"/>
        <v>#DIV/0!</v>
      </c>
      <c r="W200" s="3">
        <f>IFERROR(VLOOKUP(H200,FuelTypes!$A$2:$G$40,5,FALSE)*L200,0)</f>
        <v>0</v>
      </c>
      <c r="Y200" s="3">
        <f t="shared" si="59"/>
        <v>0</v>
      </c>
      <c r="Z200" s="3" t="e">
        <f t="shared" si="60"/>
        <v>#DIV/0!</v>
      </c>
    </row>
    <row r="201" spans="1:26" x14ac:dyDescent="0.25">
      <c r="A201" s="6"/>
      <c r="B201" s="6"/>
      <c r="C201" s="6"/>
      <c r="D201" s="6"/>
      <c r="E201" s="6"/>
      <c r="F201" s="6"/>
      <c r="G201" s="6"/>
      <c r="H201" s="6"/>
      <c r="I201" s="4">
        <f t="shared" si="48"/>
        <v>0</v>
      </c>
      <c r="J201" s="4">
        <f t="shared" si="49"/>
        <v>0</v>
      </c>
      <c r="K201" s="4">
        <f t="shared" si="50"/>
        <v>0</v>
      </c>
      <c r="L201" s="4">
        <f>IFERROR(VLOOKUP(H201,FuelTypes!$A$1:$B$32,2,FALSE)*I201,0)</f>
        <v>0</v>
      </c>
      <c r="M201" s="4">
        <f t="shared" si="51"/>
        <v>0</v>
      </c>
      <c r="N201" s="4">
        <f t="shared" si="52"/>
        <v>0</v>
      </c>
      <c r="O201" s="4">
        <f>ROUNDUP((IFERROR(VLOOKUP(H201,FuelTypes!$A$2:$C$24,3,FALSE),0)*L201)/20,0)*20</f>
        <v>0</v>
      </c>
      <c r="P201" s="4">
        <f t="shared" si="53"/>
        <v>0</v>
      </c>
      <c r="Q201" s="4">
        <f t="shared" si="54"/>
        <v>0</v>
      </c>
      <c r="R201" s="4">
        <f t="shared" si="55"/>
        <v>0</v>
      </c>
      <c r="S201" s="4">
        <f t="shared" si="58"/>
        <v>0</v>
      </c>
      <c r="T201" s="4" t="e">
        <f t="shared" si="56"/>
        <v>#DIV/0!</v>
      </c>
      <c r="U201" s="4" t="e">
        <f t="shared" si="57"/>
        <v>#DIV/0!</v>
      </c>
      <c r="W201" s="3">
        <f>IFERROR(VLOOKUP(H201,FuelTypes!$A$2:$G$40,5,FALSE)*L201,0)</f>
        <v>0</v>
      </c>
      <c r="Y201" s="3">
        <f t="shared" si="59"/>
        <v>0</v>
      </c>
      <c r="Z201" s="3" t="e">
        <f t="shared" si="60"/>
        <v>#DIV/0!</v>
      </c>
    </row>
    <row r="202" spans="1:26" x14ac:dyDescent="0.25">
      <c r="A202" s="6"/>
      <c r="B202" s="6"/>
      <c r="C202" s="6"/>
      <c r="D202" s="6"/>
      <c r="E202" s="6"/>
      <c r="F202" s="6"/>
      <c r="G202" s="6"/>
      <c r="H202" s="6"/>
      <c r="I202" s="4">
        <f t="shared" si="48"/>
        <v>0</v>
      </c>
      <c r="J202" s="4">
        <f t="shared" si="49"/>
        <v>0</v>
      </c>
      <c r="K202" s="4">
        <f t="shared" si="50"/>
        <v>0</v>
      </c>
      <c r="L202" s="4">
        <f>IFERROR(VLOOKUP(H202,FuelTypes!$A$1:$B$32,2,FALSE)*I202,0)</f>
        <v>0</v>
      </c>
      <c r="M202" s="4">
        <f t="shared" si="51"/>
        <v>0</v>
      </c>
      <c r="N202" s="4">
        <f t="shared" si="52"/>
        <v>0</v>
      </c>
      <c r="O202" s="4">
        <f>ROUNDUP((IFERROR(VLOOKUP(H202,FuelTypes!$A$2:$C$24,3,FALSE),0)*L202)/20,0)*20</f>
        <v>0</v>
      </c>
      <c r="P202" s="4">
        <f t="shared" si="53"/>
        <v>0</v>
      </c>
      <c r="Q202" s="4">
        <f t="shared" si="54"/>
        <v>0</v>
      </c>
      <c r="R202" s="4">
        <f t="shared" si="55"/>
        <v>0</v>
      </c>
      <c r="S202" s="4">
        <f t="shared" si="58"/>
        <v>0</v>
      </c>
      <c r="T202" s="4" t="e">
        <f t="shared" si="56"/>
        <v>#DIV/0!</v>
      </c>
      <c r="U202" s="4" t="e">
        <f t="shared" si="57"/>
        <v>#DIV/0!</v>
      </c>
      <c r="W202" s="3">
        <f>IFERROR(VLOOKUP(H202,FuelTypes!$A$2:$G$40,5,FALSE)*L202,0)</f>
        <v>0</v>
      </c>
      <c r="Y202" s="3">
        <f t="shared" si="59"/>
        <v>0</v>
      </c>
      <c r="Z202" s="3" t="e">
        <f t="shared" si="60"/>
        <v>#DIV/0!</v>
      </c>
    </row>
    <row r="203" spans="1:26" x14ac:dyDescent="0.25">
      <c r="A203" s="6"/>
      <c r="B203" s="6"/>
      <c r="C203" s="6"/>
      <c r="D203" s="6"/>
      <c r="E203" s="6"/>
      <c r="F203" s="6"/>
      <c r="G203" s="6"/>
      <c r="H203" s="6"/>
      <c r="I203" s="4">
        <f t="shared" si="48"/>
        <v>0</v>
      </c>
      <c r="J203" s="4">
        <f t="shared" si="49"/>
        <v>0</v>
      </c>
      <c r="K203" s="4">
        <f t="shared" si="50"/>
        <v>0</v>
      </c>
      <c r="L203" s="4">
        <f>IFERROR(VLOOKUP(H203,FuelTypes!$A$1:$B$32,2,FALSE)*I203,0)</f>
        <v>0</v>
      </c>
      <c r="M203" s="4">
        <f t="shared" si="51"/>
        <v>0</v>
      </c>
      <c r="N203" s="4">
        <f t="shared" si="52"/>
        <v>0</v>
      </c>
      <c r="O203" s="4">
        <f>ROUNDUP((IFERROR(VLOOKUP(H203,FuelTypes!$A$2:$C$24,3,FALSE),0)*L203)/20,0)*20</f>
        <v>0</v>
      </c>
      <c r="P203" s="4">
        <f t="shared" si="53"/>
        <v>0</v>
      </c>
      <c r="Q203" s="4">
        <f t="shared" si="54"/>
        <v>0</v>
      </c>
      <c r="R203" s="4">
        <f t="shared" si="55"/>
        <v>0</v>
      </c>
      <c r="S203" s="4">
        <f t="shared" si="58"/>
        <v>0</v>
      </c>
      <c r="T203" s="4" t="e">
        <f t="shared" si="56"/>
        <v>#DIV/0!</v>
      </c>
      <c r="U203" s="4" t="e">
        <f t="shared" si="57"/>
        <v>#DIV/0!</v>
      </c>
      <c r="W203" s="3">
        <f>IFERROR(VLOOKUP(H203,FuelTypes!$A$2:$G$40,5,FALSE)*L203,0)</f>
        <v>0</v>
      </c>
      <c r="Y203" s="3">
        <f t="shared" si="59"/>
        <v>0</v>
      </c>
      <c r="Z203" s="3" t="e">
        <f t="shared" si="60"/>
        <v>#DIV/0!</v>
      </c>
    </row>
    <row r="204" spans="1:26" x14ac:dyDescent="0.25">
      <c r="A204" s="6"/>
      <c r="B204" s="6"/>
      <c r="C204" s="6"/>
      <c r="D204" s="6"/>
      <c r="E204" s="6"/>
      <c r="F204" s="6"/>
      <c r="G204" s="6"/>
      <c r="H204" s="6"/>
      <c r="I204" s="4">
        <f t="shared" si="48"/>
        <v>0</v>
      </c>
      <c r="J204" s="4">
        <f t="shared" si="49"/>
        <v>0</v>
      </c>
      <c r="K204" s="4">
        <f t="shared" si="50"/>
        <v>0</v>
      </c>
      <c r="L204" s="4">
        <f>IFERROR(VLOOKUP(H204,FuelTypes!$A$1:$B$32,2,FALSE)*I204,0)</f>
        <v>0</v>
      </c>
      <c r="M204" s="4">
        <f t="shared" si="51"/>
        <v>0</v>
      </c>
      <c r="N204" s="4">
        <f t="shared" si="52"/>
        <v>0</v>
      </c>
      <c r="O204" s="4">
        <f>ROUNDUP((IFERROR(VLOOKUP(H204,FuelTypes!$A$2:$C$24,3,FALSE),0)*L204)/20,0)*20</f>
        <v>0</v>
      </c>
      <c r="P204" s="4">
        <f t="shared" si="53"/>
        <v>0</v>
      </c>
      <c r="Q204" s="4">
        <f t="shared" si="54"/>
        <v>0</v>
      </c>
      <c r="R204" s="4">
        <f t="shared" si="55"/>
        <v>0</v>
      </c>
      <c r="S204" s="4">
        <f t="shared" si="58"/>
        <v>0</v>
      </c>
      <c r="T204" s="4" t="e">
        <f t="shared" si="56"/>
        <v>#DIV/0!</v>
      </c>
      <c r="U204" s="4" t="e">
        <f t="shared" si="57"/>
        <v>#DIV/0!</v>
      </c>
      <c r="W204" s="3">
        <f>IFERROR(VLOOKUP(H204,FuelTypes!$A$2:$G$40,5,FALSE)*L204,0)</f>
        <v>0</v>
      </c>
      <c r="Y204" s="3">
        <f t="shared" si="59"/>
        <v>0</v>
      </c>
      <c r="Z204" s="3" t="e">
        <f t="shared" si="60"/>
        <v>#DIV/0!</v>
      </c>
    </row>
    <row r="205" spans="1:26" x14ac:dyDescent="0.25">
      <c r="A205" s="6"/>
      <c r="B205" s="6"/>
      <c r="C205" s="6"/>
      <c r="D205" s="6"/>
      <c r="E205" s="6"/>
      <c r="F205" s="6"/>
      <c r="G205" s="6"/>
      <c r="H205" s="6"/>
      <c r="I205" s="4">
        <f t="shared" si="48"/>
        <v>0</v>
      </c>
      <c r="J205" s="4">
        <f t="shared" si="49"/>
        <v>0</v>
      </c>
      <c r="K205" s="4">
        <f t="shared" si="50"/>
        <v>0</v>
      </c>
      <c r="L205" s="4">
        <f>IFERROR(VLOOKUP(H205,FuelTypes!$A$1:$B$32,2,FALSE)*I205,0)</f>
        <v>0</v>
      </c>
      <c r="M205" s="4">
        <f t="shared" si="51"/>
        <v>0</v>
      </c>
      <c r="N205" s="4">
        <f t="shared" si="52"/>
        <v>0</v>
      </c>
      <c r="O205" s="4">
        <f>ROUNDUP((IFERROR(VLOOKUP(H205,FuelTypes!$A$2:$C$24,3,FALSE),0)*L205)/20,0)*20</f>
        <v>0</v>
      </c>
      <c r="P205" s="4">
        <f t="shared" si="53"/>
        <v>0</v>
      </c>
      <c r="Q205" s="4">
        <f t="shared" si="54"/>
        <v>0</v>
      </c>
      <c r="R205" s="4">
        <f t="shared" si="55"/>
        <v>0</v>
      </c>
      <c r="S205" s="4">
        <f t="shared" si="58"/>
        <v>0</v>
      </c>
      <c r="T205" s="4" t="e">
        <f t="shared" si="56"/>
        <v>#DIV/0!</v>
      </c>
      <c r="U205" s="4" t="e">
        <f t="shared" si="57"/>
        <v>#DIV/0!</v>
      </c>
      <c r="W205" s="3">
        <f>IFERROR(VLOOKUP(H205,FuelTypes!$A$2:$G$40,5,FALSE)*L205,0)</f>
        <v>0</v>
      </c>
      <c r="Y205" s="3">
        <f t="shared" si="59"/>
        <v>0</v>
      </c>
      <c r="Z205" s="3" t="e">
        <f t="shared" si="60"/>
        <v>#DIV/0!</v>
      </c>
    </row>
    <row r="206" spans="1:26" x14ac:dyDescent="0.25">
      <c r="A206" s="6"/>
      <c r="B206" s="6"/>
      <c r="C206" s="6"/>
      <c r="D206" s="6"/>
      <c r="E206" s="6"/>
      <c r="F206" s="6"/>
      <c r="G206" s="6"/>
      <c r="H206" s="6"/>
      <c r="I206" s="4">
        <f t="shared" si="48"/>
        <v>0</v>
      </c>
      <c r="J206" s="4">
        <f t="shared" si="49"/>
        <v>0</v>
      </c>
      <c r="K206" s="4">
        <f t="shared" si="50"/>
        <v>0</v>
      </c>
      <c r="L206" s="4">
        <f>IFERROR(VLOOKUP(H206,FuelTypes!$A$1:$B$32,2,FALSE)*I206,0)</f>
        <v>0</v>
      </c>
      <c r="M206" s="4">
        <f t="shared" si="51"/>
        <v>0</v>
      </c>
      <c r="N206" s="4">
        <f t="shared" si="52"/>
        <v>0</v>
      </c>
      <c r="O206" s="4">
        <f>ROUNDUP((IFERROR(VLOOKUP(H206,FuelTypes!$A$2:$C$24,3,FALSE),0)*L206)/20,0)*20</f>
        <v>0</v>
      </c>
      <c r="P206" s="4">
        <f t="shared" si="53"/>
        <v>0</v>
      </c>
      <c r="Q206" s="4">
        <f t="shared" si="54"/>
        <v>0</v>
      </c>
      <c r="R206" s="4">
        <f t="shared" si="55"/>
        <v>0</v>
      </c>
      <c r="S206" s="4">
        <f t="shared" si="58"/>
        <v>0</v>
      </c>
      <c r="T206" s="4" t="e">
        <f t="shared" si="56"/>
        <v>#DIV/0!</v>
      </c>
      <c r="U206" s="4" t="e">
        <f t="shared" si="57"/>
        <v>#DIV/0!</v>
      </c>
      <c r="W206" s="3">
        <f>IFERROR(VLOOKUP(H206,FuelTypes!$A$2:$G$40,5,FALSE)*L206,0)</f>
        <v>0</v>
      </c>
      <c r="Y206" s="3">
        <f t="shared" si="59"/>
        <v>0</v>
      </c>
      <c r="Z206" s="3" t="e">
        <f t="shared" si="60"/>
        <v>#DIV/0!</v>
      </c>
    </row>
    <row r="207" spans="1:26" x14ac:dyDescent="0.25">
      <c r="A207" s="6"/>
      <c r="B207" s="6"/>
      <c r="C207" s="6"/>
      <c r="D207" s="6"/>
      <c r="E207" s="6"/>
      <c r="F207" s="6"/>
      <c r="G207" s="6"/>
      <c r="H207" s="6"/>
      <c r="I207" s="4">
        <f t="shared" si="48"/>
        <v>0</v>
      </c>
      <c r="J207" s="4">
        <f t="shared" si="49"/>
        <v>0</v>
      </c>
      <c r="K207" s="4">
        <f t="shared" si="50"/>
        <v>0</v>
      </c>
      <c r="L207" s="4">
        <f>IFERROR(VLOOKUP(H207,FuelTypes!$A$1:$B$32,2,FALSE)*I207,0)</f>
        <v>0</v>
      </c>
      <c r="M207" s="4">
        <f t="shared" si="51"/>
        <v>0</v>
      </c>
      <c r="N207" s="4">
        <f t="shared" si="52"/>
        <v>0</v>
      </c>
      <c r="O207" s="4">
        <f>ROUNDUP((IFERROR(VLOOKUP(H207,FuelTypes!$A$2:$C$24,3,FALSE),0)*L207)/20,0)*20</f>
        <v>0</v>
      </c>
      <c r="P207" s="4">
        <f t="shared" si="53"/>
        <v>0</v>
      </c>
      <c r="Q207" s="4">
        <f t="shared" si="54"/>
        <v>0</v>
      </c>
      <c r="R207" s="4">
        <f t="shared" si="55"/>
        <v>0</v>
      </c>
      <c r="S207" s="4">
        <f t="shared" si="58"/>
        <v>0</v>
      </c>
      <c r="T207" s="4" t="e">
        <f t="shared" si="56"/>
        <v>#DIV/0!</v>
      </c>
      <c r="U207" s="4" t="e">
        <f t="shared" si="57"/>
        <v>#DIV/0!</v>
      </c>
      <c r="W207" s="3">
        <f>IFERROR(VLOOKUP(H207,FuelTypes!$A$2:$G$40,5,FALSE)*L207,0)</f>
        <v>0</v>
      </c>
      <c r="Y207" s="3">
        <f t="shared" si="59"/>
        <v>0</v>
      </c>
      <c r="Z207" s="3" t="e">
        <f t="shared" si="60"/>
        <v>#DIV/0!</v>
      </c>
    </row>
    <row r="208" spans="1:26" x14ac:dyDescent="0.25">
      <c r="A208" s="6"/>
      <c r="B208" s="6"/>
      <c r="C208" s="6"/>
      <c r="D208" s="6"/>
      <c r="E208" s="6"/>
      <c r="F208" s="6"/>
      <c r="G208" s="6"/>
      <c r="H208" s="6"/>
      <c r="I208" s="4">
        <f t="shared" si="48"/>
        <v>0</v>
      </c>
      <c r="J208" s="4">
        <f t="shared" si="49"/>
        <v>0</v>
      </c>
      <c r="K208" s="4">
        <f t="shared" si="50"/>
        <v>0</v>
      </c>
      <c r="L208" s="4">
        <f>IFERROR(VLOOKUP(H208,FuelTypes!$A$1:$B$32,2,FALSE)*I208,0)</f>
        <v>0</v>
      </c>
      <c r="M208" s="4">
        <f t="shared" si="51"/>
        <v>0</v>
      </c>
      <c r="N208" s="4">
        <f t="shared" si="52"/>
        <v>0</v>
      </c>
      <c r="O208" s="4">
        <f>ROUNDUP((IFERROR(VLOOKUP(H208,FuelTypes!$A$2:$C$24,3,FALSE),0)*L208)/20,0)*20</f>
        <v>0</v>
      </c>
      <c r="P208" s="4">
        <f t="shared" si="53"/>
        <v>0</v>
      </c>
      <c r="Q208" s="4">
        <f t="shared" si="54"/>
        <v>0</v>
      </c>
      <c r="R208" s="4">
        <f t="shared" si="55"/>
        <v>0</v>
      </c>
      <c r="S208" s="4">
        <f t="shared" si="58"/>
        <v>0</v>
      </c>
      <c r="T208" s="4" t="e">
        <f t="shared" si="56"/>
        <v>#DIV/0!</v>
      </c>
      <c r="U208" s="4" t="e">
        <f t="shared" si="57"/>
        <v>#DIV/0!</v>
      </c>
      <c r="W208" s="3">
        <f>IFERROR(VLOOKUP(H208,FuelTypes!$A$2:$G$40,5,FALSE)*L208,0)</f>
        <v>0</v>
      </c>
      <c r="Y208" s="3">
        <f t="shared" si="59"/>
        <v>0</v>
      </c>
      <c r="Z208" s="3" t="e">
        <f t="shared" si="60"/>
        <v>#DIV/0!</v>
      </c>
    </row>
    <row r="209" spans="1:26" x14ac:dyDescent="0.25">
      <c r="A209" s="6"/>
      <c r="B209" s="6"/>
      <c r="C209" s="6"/>
      <c r="D209" s="6"/>
      <c r="E209" s="6"/>
      <c r="F209" s="6"/>
      <c r="G209" s="6"/>
      <c r="H209" s="6"/>
      <c r="I209" s="4">
        <f t="shared" si="48"/>
        <v>0</v>
      </c>
      <c r="J209" s="4">
        <f t="shared" si="49"/>
        <v>0</v>
      </c>
      <c r="K209" s="4">
        <f t="shared" si="50"/>
        <v>0</v>
      </c>
      <c r="L209" s="4">
        <f>IFERROR(VLOOKUP(H209,FuelTypes!$A$1:$B$32,2,FALSE)*I209,0)</f>
        <v>0</v>
      </c>
      <c r="M209" s="4">
        <f t="shared" si="51"/>
        <v>0</v>
      </c>
      <c r="N209" s="4">
        <f t="shared" si="52"/>
        <v>0</v>
      </c>
      <c r="O209" s="4">
        <f>ROUNDUP((IFERROR(VLOOKUP(H209,FuelTypes!$A$2:$C$24,3,FALSE),0)*L209)/20,0)*20</f>
        <v>0</v>
      </c>
      <c r="P209" s="4">
        <f t="shared" si="53"/>
        <v>0</v>
      </c>
      <c r="Q209" s="4">
        <f t="shared" si="54"/>
        <v>0</v>
      </c>
      <c r="R209" s="4">
        <f t="shared" si="55"/>
        <v>0</v>
      </c>
      <c r="S209" s="4">
        <f t="shared" si="58"/>
        <v>0</v>
      </c>
      <c r="T209" s="4" t="e">
        <f t="shared" si="56"/>
        <v>#DIV/0!</v>
      </c>
      <c r="U209" s="4" t="e">
        <f t="shared" si="57"/>
        <v>#DIV/0!</v>
      </c>
      <c r="W209" s="3">
        <f>IFERROR(VLOOKUP(H209,FuelTypes!$A$2:$G$40,5,FALSE)*L209,0)</f>
        <v>0</v>
      </c>
      <c r="Y209" s="3">
        <f t="shared" si="59"/>
        <v>0</v>
      </c>
      <c r="Z209" s="3" t="e">
        <f t="shared" si="60"/>
        <v>#DIV/0!</v>
      </c>
    </row>
    <row r="210" spans="1:26" x14ac:dyDescent="0.25">
      <c r="A210" s="6"/>
      <c r="B210" s="6"/>
      <c r="C210" s="6"/>
      <c r="D210" s="6"/>
      <c r="E210" s="6"/>
      <c r="F210" s="6"/>
      <c r="G210" s="6"/>
      <c r="H210" s="6"/>
      <c r="I210" s="4">
        <f t="shared" si="48"/>
        <v>0</v>
      </c>
      <c r="J210" s="4">
        <f t="shared" si="49"/>
        <v>0</v>
      </c>
      <c r="K210" s="4">
        <f t="shared" si="50"/>
        <v>0</v>
      </c>
      <c r="L210" s="4">
        <f>IFERROR(VLOOKUP(H210,FuelTypes!$A$1:$B$32,2,FALSE)*I210,0)</f>
        <v>0</v>
      </c>
      <c r="M210" s="4">
        <f t="shared" si="51"/>
        <v>0</v>
      </c>
      <c r="N210" s="4">
        <f t="shared" si="52"/>
        <v>0</v>
      </c>
      <c r="O210" s="4">
        <f>ROUNDUP((IFERROR(VLOOKUP(H210,FuelTypes!$A$2:$C$24,3,FALSE),0)*L210)/20,0)*20</f>
        <v>0</v>
      </c>
      <c r="P210" s="4">
        <f t="shared" si="53"/>
        <v>0</v>
      </c>
      <c r="Q210" s="4">
        <f t="shared" si="54"/>
        <v>0</v>
      </c>
      <c r="R210" s="4">
        <f t="shared" si="55"/>
        <v>0</v>
      </c>
      <c r="S210" s="4">
        <f t="shared" si="58"/>
        <v>0</v>
      </c>
      <c r="T210" s="4" t="e">
        <f t="shared" si="56"/>
        <v>#DIV/0!</v>
      </c>
      <c r="U210" s="4" t="e">
        <f t="shared" si="57"/>
        <v>#DIV/0!</v>
      </c>
      <c r="W210" s="3">
        <f>IFERROR(VLOOKUP(H210,FuelTypes!$A$2:$G$40,5,FALSE)*L210,0)</f>
        <v>0</v>
      </c>
      <c r="Y210" s="3">
        <f t="shared" si="59"/>
        <v>0</v>
      </c>
      <c r="Z210" s="3" t="e">
        <f t="shared" si="60"/>
        <v>#DIV/0!</v>
      </c>
    </row>
    <row r="211" spans="1:26" x14ac:dyDescent="0.25">
      <c r="A211" s="6"/>
      <c r="B211" s="6"/>
      <c r="C211" s="6"/>
      <c r="D211" s="6"/>
      <c r="E211" s="6"/>
      <c r="F211" s="6"/>
      <c r="G211" s="6"/>
      <c r="H211" s="6"/>
      <c r="I211" s="4">
        <f t="shared" si="48"/>
        <v>0</v>
      </c>
      <c r="J211" s="4">
        <f t="shared" si="49"/>
        <v>0</v>
      </c>
      <c r="K211" s="4">
        <f t="shared" si="50"/>
        <v>0</v>
      </c>
      <c r="L211" s="4">
        <f>IFERROR(VLOOKUP(H211,FuelTypes!$A$1:$B$32,2,FALSE)*I211,0)</f>
        <v>0</v>
      </c>
      <c r="M211" s="4">
        <f t="shared" si="51"/>
        <v>0</v>
      </c>
      <c r="N211" s="4">
        <f t="shared" si="52"/>
        <v>0</v>
      </c>
      <c r="O211" s="4">
        <f>ROUNDUP((IFERROR(VLOOKUP(H211,FuelTypes!$A$2:$C$24,3,FALSE),0)*L211)/20,0)*20</f>
        <v>0</v>
      </c>
      <c r="P211" s="4">
        <f t="shared" si="53"/>
        <v>0</v>
      </c>
      <c r="Q211" s="4">
        <f t="shared" si="54"/>
        <v>0</v>
      </c>
      <c r="R211" s="4">
        <f t="shared" si="55"/>
        <v>0</v>
      </c>
      <c r="S211" s="4">
        <f t="shared" si="58"/>
        <v>0</v>
      </c>
      <c r="T211" s="4" t="e">
        <f t="shared" si="56"/>
        <v>#DIV/0!</v>
      </c>
      <c r="U211" s="4" t="e">
        <f t="shared" si="57"/>
        <v>#DIV/0!</v>
      </c>
      <c r="W211" s="3">
        <f>IFERROR(VLOOKUP(H211,FuelTypes!$A$2:$G$40,5,FALSE)*L211,0)</f>
        <v>0</v>
      </c>
      <c r="Y211" s="3">
        <f t="shared" si="59"/>
        <v>0</v>
      </c>
      <c r="Z211" s="3" t="e">
        <f t="shared" si="60"/>
        <v>#DIV/0!</v>
      </c>
    </row>
    <row r="212" spans="1:26" x14ac:dyDescent="0.25">
      <c r="A212" s="6"/>
      <c r="B212" s="6"/>
      <c r="C212" s="6"/>
      <c r="D212" s="6"/>
      <c r="E212" s="6"/>
      <c r="F212" s="6"/>
      <c r="G212" s="6"/>
      <c r="H212" s="6"/>
      <c r="I212" s="4">
        <f t="shared" si="48"/>
        <v>0</v>
      </c>
      <c r="J212" s="4">
        <f t="shared" si="49"/>
        <v>0</v>
      </c>
      <c r="K212" s="4">
        <f t="shared" si="50"/>
        <v>0</v>
      </c>
      <c r="L212" s="4">
        <f>IFERROR(VLOOKUP(H212,FuelTypes!$A$1:$B$32,2,FALSE)*I212,0)</f>
        <v>0</v>
      </c>
      <c r="M212" s="4">
        <f t="shared" si="51"/>
        <v>0</v>
      </c>
      <c r="N212" s="4">
        <f t="shared" si="52"/>
        <v>0</v>
      </c>
      <c r="O212" s="4">
        <f>ROUNDUP((IFERROR(VLOOKUP(H212,FuelTypes!$A$2:$C$24,3,FALSE),0)*L212)/20,0)*20</f>
        <v>0</v>
      </c>
      <c r="P212" s="4">
        <f t="shared" si="53"/>
        <v>0</v>
      </c>
      <c r="Q212" s="4">
        <f t="shared" si="54"/>
        <v>0</v>
      </c>
      <c r="R212" s="4">
        <f t="shared" si="55"/>
        <v>0</v>
      </c>
      <c r="S212" s="4">
        <f t="shared" si="58"/>
        <v>0</v>
      </c>
      <c r="T212" s="4" t="e">
        <f t="shared" si="56"/>
        <v>#DIV/0!</v>
      </c>
      <c r="U212" s="4" t="e">
        <f t="shared" si="57"/>
        <v>#DIV/0!</v>
      </c>
      <c r="W212" s="3">
        <f>IFERROR(VLOOKUP(H212,FuelTypes!$A$2:$G$40,5,FALSE)*L212,0)</f>
        <v>0</v>
      </c>
      <c r="Y212" s="3">
        <f t="shared" si="59"/>
        <v>0</v>
      </c>
      <c r="Z212" s="3" t="e">
        <f t="shared" si="60"/>
        <v>#DIV/0!</v>
      </c>
    </row>
    <row r="213" spans="1:26" x14ac:dyDescent="0.25">
      <c r="A213" s="6"/>
      <c r="B213" s="6"/>
      <c r="C213" s="6"/>
      <c r="D213" s="6"/>
      <c r="E213" s="6"/>
      <c r="F213" s="6"/>
      <c r="G213" s="6"/>
      <c r="H213" s="6"/>
      <c r="I213" s="4">
        <f t="shared" si="48"/>
        <v>0</v>
      </c>
      <c r="J213" s="4">
        <f t="shared" si="49"/>
        <v>0</v>
      </c>
      <c r="K213" s="4">
        <f t="shared" si="50"/>
        <v>0</v>
      </c>
      <c r="L213" s="4">
        <f>IFERROR(VLOOKUP(H213,FuelTypes!$A$1:$B$32,2,FALSE)*I213,0)</f>
        <v>0</v>
      </c>
      <c r="M213" s="4">
        <f t="shared" si="51"/>
        <v>0</v>
      </c>
      <c r="N213" s="4">
        <f t="shared" si="52"/>
        <v>0</v>
      </c>
      <c r="O213" s="4">
        <f>ROUNDUP((IFERROR(VLOOKUP(H213,FuelTypes!$A$2:$C$24,3,FALSE),0)*L213)/20,0)*20</f>
        <v>0</v>
      </c>
      <c r="P213" s="4">
        <f t="shared" si="53"/>
        <v>0</v>
      </c>
      <c r="Q213" s="4">
        <f t="shared" si="54"/>
        <v>0</v>
      </c>
      <c r="R213" s="4">
        <f t="shared" si="55"/>
        <v>0</v>
      </c>
      <c r="S213" s="4">
        <f t="shared" si="58"/>
        <v>0</v>
      </c>
      <c r="T213" s="4" t="e">
        <f t="shared" si="56"/>
        <v>#DIV/0!</v>
      </c>
      <c r="U213" s="4" t="e">
        <f t="shared" si="57"/>
        <v>#DIV/0!</v>
      </c>
      <c r="W213" s="3">
        <f>IFERROR(VLOOKUP(H213,FuelTypes!$A$2:$G$40,5,FALSE)*L213,0)</f>
        <v>0</v>
      </c>
      <c r="Y213" s="3">
        <f t="shared" si="59"/>
        <v>0</v>
      </c>
      <c r="Z213" s="3" t="e">
        <f t="shared" si="60"/>
        <v>#DIV/0!</v>
      </c>
    </row>
    <row r="214" spans="1:26" x14ac:dyDescent="0.25">
      <c r="A214" s="6"/>
      <c r="B214" s="6"/>
      <c r="C214" s="6"/>
      <c r="D214" s="6"/>
      <c r="E214" s="6"/>
      <c r="F214" s="6"/>
      <c r="G214" s="6"/>
      <c r="H214" s="6"/>
      <c r="I214" s="4">
        <f t="shared" si="48"/>
        <v>0</v>
      </c>
      <c r="J214" s="4">
        <f t="shared" si="49"/>
        <v>0</v>
      </c>
      <c r="K214" s="4">
        <f t="shared" si="50"/>
        <v>0</v>
      </c>
      <c r="L214" s="4">
        <f>IFERROR(VLOOKUP(H214,FuelTypes!$A$1:$B$32,2,FALSE)*I214,0)</f>
        <v>0</v>
      </c>
      <c r="M214" s="4">
        <f t="shared" si="51"/>
        <v>0</v>
      </c>
      <c r="N214" s="4">
        <f t="shared" si="52"/>
        <v>0</v>
      </c>
      <c r="O214" s="4">
        <f>ROUNDUP((IFERROR(VLOOKUP(H214,FuelTypes!$A$2:$C$24,3,FALSE),0)*L214)/20,0)*20</f>
        <v>0</v>
      </c>
      <c r="P214" s="4">
        <f t="shared" si="53"/>
        <v>0</v>
      </c>
      <c r="Q214" s="4">
        <f t="shared" si="54"/>
        <v>0</v>
      </c>
      <c r="R214" s="4">
        <f t="shared" si="55"/>
        <v>0</v>
      </c>
      <c r="S214" s="4">
        <f t="shared" si="58"/>
        <v>0</v>
      </c>
      <c r="T214" s="4" t="e">
        <f t="shared" si="56"/>
        <v>#DIV/0!</v>
      </c>
      <c r="U214" s="4" t="e">
        <f t="shared" si="57"/>
        <v>#DIV/0!</v>
      </c>
      <c r="W214" s="3">
        <f>IFERROR(VLOOKUP(H214,FuelTypes!$A$2:$G$40,5,FALSE)*L214,0)</f>
        <v>0</v>
      </c>
      <c r="Y214" s="3">
        <f t="shared" si="59"/>
        <v>0</v>
      </c>
      <c r="Z214" s="3" t="e">
        <f t="shared" si="60"/>
        <v>#DIV/0!</v>
      </c>
    </row>
    <row r="215" spans="1:26" x14ac:dyDescent="0.25">
      <c r="A215" s="6"/>
      <c r="B215" s="6"/>
      <c r="C215" s="6"/>
      <c r="D215" s="6"/>
      <c r="E215" s="6"/>
      <c r="F215" s="6"/>
      <c r="G215" s="6"/>
      <c r="H215" s="6"/>
      <c r="I215" s="4">
        <f t="shared" ref="I215:I278" si="61">C215 - (D215*C215)</f>
        <v>0</v>
      </c>
      <c r="J215" s="4">
        <f t="shared" ref="J215:J278" si="62">D215*C215</f>
        <v>0</v>
      </c>
      <c r="K215" s="4">
        <f t="shared" ref="K215:K278" si="63">J215+B215</f>
        <v>0</v>
      </c>
      <c r="L215" s="4">
        <f>IFERROR(VLOOKUP(H215,FuelTypes!$A$1:$B$32,2,FALSE)*I215,0)</f>
        <v>0</v>
      </c>
      <c r="M215" s="4">
        <f t="shared" ref="M215:M278" si="64">K215+L215</f>
        <v>0</v>
      </c>
      <c r="N215" s="4">
        <f t="shared" ref="N215:N278" si="65">IF(L215&gt;0, L215/M215,0)</f>
        <v>0</v>
      </c>
      <c r="O215" s="4">
        <f>ROUNDUP((IFERROR(VLOOKUP(H215,FuelTypes!$A$2:$C$24,3,FALSE),0)*L215)/20,0)*20</f>
        <v>0</v>
      </c>
      <c r="P215" s="4">
        <f t="shared" ref="P215:P278" si="66">0.45*O215</f>
        <v>0</v>
      </c>
      <c r="Q215" s="4">
        <f t="shared" ref="Q215:Q278" si="67">0.55*O215</f>
        <v>0</v>
      </c>
      <c r="R215" s="4">
        <f t="shared" ref="R215:R278" si="68">IF(K215&gt;0, (F215*0.1)/M215,0)</f>
        <v>0</v>
      </c>
      <c r="S215" s="4">
        <f t="shared" si="58"/>
        <v>0</v>
      </c>
      <c r="T215" s="4" t="e">
        <f t="shared" ref="T215:T278" si="69">F215 / (9.81 * E215)</f>
        <v>#DIV/0!</v>
      </c>
      <c r="U215" s="4" t="e">
        <f t="shared" ref="U215:U278" si="70">L215/T215</f>
        <v>#DIV/0!</v>
      </c>
      <c r="W215" s="3">
        <f>IFERROR(VLOOKUP(H215,FuelTypes!$A$2:$G$40,5,FALSE)*L215,0)</f>
        <v>0</v>
      </c>
      <c r="Y215" s="3">
        <f t="shared" si="59"/>
        <v>0</v>
      </c>
      <c r="Z215" s="3" t="e">
        <f t="shared" si="60"/>
        <v>#DIV/0!</v>
      </c>
    </row>
    <row r="216" spans="1:26" x14ac:dyDescent="0.25">
      <c r="A216" s="6"/>
      <c r="B216" s="6"/>
      <c r="C216" s="6"/>
      <c r="D216" s="6"/>
      <c r="E216" s="6"/>
      <c r="F216" s="6"/>
      <c r="G216" s="6"/>
      <c r="H216" s="6"/>
      <c r="I216" s="4">
        <f t="shared" si="61"/>
        <v>0</v>
      </c>
      <c r="J216" s="4">
        <f t="shared" si="62"/>
        <v>0</v>
      </c>
      <c r="K216" s="4">
        <f t="shared" si="63"/>
        <v>0</v>
      </c>
      <c r="L216" s="4">
        <f>IFERROR(VLOOKUP(H216,FuelTypes!$A$1:$B$32,2,FALSE)*I216,0)</f>
        <v>0</v>
      </c>
      <c r="M216" s="4">
        <f t="shared" si="64"/>
        <v>0</v>
      </c>
      <c r="N216" s="4">
        <f t="shared" si="65"/>
        <v>0</v>
      </c>
      <c r="O216" s="4">
        <f>ROUNDUP((IFERROR(VLOOKUP(H216,FuelTypes!$A$2:$C$24,3,FALSE),0)*L216)/20,0)*20</f>
        <v>0</v>
      </c>
      <c r="P216" s="4">
        <f t="shared" si="66"/>
        <v>0</v>
      </c>
      <c r="Q216" s="4">
        <f t="shared" si="67"/>
        <v>0</v>
      </c>
      <c r="R216" s="4">
        <f t="shared" si="68"/>
        <v>0</v>
      </c>
      <c r="S216" s="4">
        <f t="shared" si="58"/>
        <v>0</v>
      </c>
      <c r="T216" s="4" t="e">
        <f t="shared" si="69"/>
        <v>#DIV/0!</v>
      </c>
      <c r="U216" s="4" t="e">
        <f t="shared" si="70"/>
        <v>#DIV/0!</v>
      </c>
      <c r="W216" s="3">
        <f>IFERROR(VLOOKUP(H216,FuelTypes!$A$2:$G$40,5,FALSE)*L216,0)</f>
        <v>0</v>
      </c>
      <c r="Y216" s="3">
        <f t="shared" si="59"/>
        <v>0</v>
      </c>
      <c r="Z216" s="3" t="e">
        <f t="shared" si="60"/>
        <v>#DIV/0!</v>
      </c>
    </row>
    <row r="217" spans="1:26" x14ac:dyDescent="0.25">
      <c r="A217" s="6"/>
      <c r="B217" s="6"/>
      <c r="C217" s="6"/>
      <c r="D217" s="6"/>
      <c r="E217" s="6"/>
      <c r="F217" s="6"/>
      <c r="G217" s="6"/>
      <c r="H217" s="6"/>
      <c r="I217" s="4">
        <f t="shared" si="61"/>
        <v>0</v>
      </c>
      <c r="J217" s="4">
        <f t="shared" si="62"/>
        <v>0</v>
      </c>
      <c r="K217" s="4">
        <f t="shared" si="63"/>
        <v>0</v>
      </c>
      <c r="L217" s="4">
        <f>IFERROR(VLOOKUP(H217,FuelTypes!$A$1:$B$32,2,FALSE)*I217,0)</f>
        <v>0</v>
      </c>
      <c r="M217" s="4">
        <f t="shared" si="64"/>
        <v>0</v>
      </c>
      <c r="N217" s="4">
        <f t="shared" si="65"/>
        <v>0</v>
      </c>
      <c r="O217" s="4">
        <f>ROUNDUP((IFERROR(VLOOKUP(H217,FuelTypes!$A$2:$C$24,3,FALSE),0)*L217)/20,0)*20</f>
        <v>0</v>
      </c>
      <c r="P217" s="4">
        <f t="shared" si="66"/>
        <v>0</v>
      </c>
      <c r="Q217" s="4">
        <f t="shared" si="67"/>
        <v>0</v>
      </c>
      <c r="R217" s="4">
        <f t="shared" si="68"/>
        <v>0</v>
      </c>
      <c r="S217" s="4">
        <f t="shared" si="58"/>
        <v>0</v>
      </c>
      <c r="T217" s="4" t="e">
        <f t="shared" si="69"/>
        <v>#DIV/0!</v>
      </c>
      <c r="U217" s="4" t="e">
        <f t="shared" si="70"/>
        <v>#DIV/0!</v>
      </c>
      <c r="W217" s="3">
        <f>IFERROR(VLOOKUP(H217,FuelTypes!$A$2:$G$40,5,FALSE)*L217,0)</f>
        <v>0</v>
      </c>
      <c r="Y217" s="3">
        <f t="shared" si="59"/>
        <v>0</v>
      </c>
      <c r="Z217" s="3" t="e">
        <f t="shared" si="60"/>
        <v>#DIV/0!</v>
      </c>
    </row>
    <row r="218" spans="1:26" x14ac:dyDescent="0.25">
      <c r="A218" s="6"/>
      <c r="B218" s="6"/>
      <c r="C218" s="6"/>
      <c r="D218" s="6"/>
      <c r="E218" s="6"/>
      <c r="F218" s="6"/>
      <c r="G218" s="6"/>
      <c r="H218" s="6"/>
      <c r="I218" s="4">
        <f t="shared" si="61"/>
        <v>0</v>
      </c>
      <c r="J218" s="4">
        <f t="shared" si="62"/>
        <v>0</v>
      </c>
      <c r="K218" s="4">
        <f t="shared" si="63"/>
        <v>0</v>
      </c>
      <c r="L218" s="4">
        <f>IFERROR(VLOOKUP(H218,FuelTypes!$A$1:$B$32,2,FALSE)*I218,0)</f>
        <v>0</v>
      </c>
      <c r="M218" s="4">
        <f t="shared" si="64"/>
        <v>0</v>
      </c>
      <c r="N218" s="4">
        <f t="shared" si="65"/>
        <v>0</v>
      </c>
      <c r="O218" s="4">
        <f>ROUNDUP((IFERROR(VLOOKUP(H218,FuelTypes!$A$2:$C$24,3,FALSE),0)*L218)/20,0)*20</f>
        <v>0</v>
      </c>
      <c r="P218" s="4">
        <f t="shared" si="66"/>
        <v>0</v>
      </c>
      <c r="Q218" s="4">
        <f t="shared" si="67"/>
        <v>0</v>
      </c>
      <c r="R218" s="4">
        <f t="shared" si="68"/>
        <v>0</v>
      </c>
      <c r="S218" s="4">
        <f t="shared" si="58"/>
        <v>0</v>
      </c>
      <c r="T218" s="4" t="e">
        <f t="shared" si="69"/>
        <v>#DIV/0!</v>
      </c>
      <c r="U218" s="4" t="e">
        <f t="shared" si="70"/>
        <v>#DIV/0!</v>
      </c>
      <c r="W218" s="3">
        <f>IFERROR(VLOOKUP(H218,FuelTypes!$A$2:$G$40,5,FALSE)*L218,0)</f>
        <v>0</v>
      </c>
      <c r="Y218" s="3">
        <f t="shared" si="59"/>
        <v>0</v>
      </c>
      <c r="Z218" s="3" t="e">
        <f t="shared" si="60"/>
        <v>#DIV/0!</v>
      </c>
    </row>
    <row r="219" spans="1:26" x14ac:dyDescent="0.25">
      <c r="A219" s="6"/>
      <c r="B219" s="6"/>
      <c r="C219" s="6"/>
      <c r="D219" s="6"/>
      <c r="E219" s="6"/>
      <c r="F219" s="6"/>
      <c r="G219" s="6"/>
      <c r="H219" s="6"/>
      <c r="I219" s="4">
        <f t="shared" si="61"/>
        <v>0</v>
      </c>
      <c r="J219" s="4">
        <f t="shared" si="62"/>
        <v>0</v>
      </c>
      <c r="K219" s="4">
        <f t="shared" si="63"/>
        <v>0</v>
      </c>
      <c r="L219" s="4">
        <f>IFERROR(VLOOKUP(H219,FuelTypes!$A$1:$B$32,2,FALSE)*I219,0)</f>
        <v>0</v>
      </c>
      <c r="M219" s="4">
        <f t="shared" si="64"/>
        <v>0</v>
      </c>
      <c r="N219" s="4">
        <f t="shared" si="65"/>
        <v>0</v>
      </c>
      <c r="O219" s="4">
        <f>ROUNDUP((IFERROR(VLOOKUP(H219,FuelTypes!$A$2:$C$24,3,FALSE),0)*L219)/20,0)*20</f>
        <v>0</v>
      </c>
      <c r="P219" s="4">
        <f t="shared" si="66"/>
        <v>0</v>
      </c>
      <c r="Q219" s="4">
        <f t="shared" si="67"/>
        <v>0</v>
      </c>
      <c r="R219" s="4">
        <f t="shared" si="68"/>
        <v>0</v>
      </c>
      <c r="S219" s="4">
        <f t="shared" si="58"/>
        <v>0</v>
      </c>
      <c r="T219" s="4" t="e">
        <f t="shared" si="69"/>
        <v>#DIV/0!</v>
      </c>
      <c r="U219" s="4" t="e">
        <f t="shared" si="70"/>
        <v>#DIV/0!</v>
      </c>
      <c r="W219" s="3">
        <f>IFERROR(VLOOKUP(H219,FuelTypes!$A$2:$G$40,5,FALSE)*L219,0)</f>
        <v>0</v>
      </c>
      <c r="Y219" s="3">
        <f t="shared" si="59"/>
        <v>0</v>
      </c>
      <c r="Z219" s="3" t="e">
        <f t="shared" si="60"/>
        <v>#DIV/0!</v>
      </c>
    </row>
    <row r="220" spans="1:26" x14ac:dyDescent="0.25">
      <c r="A220" s="6"/>
      <c r="B220" s="6"/>
      <c r="C220" s="6"/>
      <c r="D220" s="6"/>
      <c r="E220" s="6"/>
      <c r="F220" s="6"/>
      <c r="G220" s="6"/>
      <c r="H220" s="6"/>
      <c r="I220" s="4">
        <f t="shared" si="61"/>
        <v>0</v>
      </c>
      <c r="J220" s="4">
        <f t="shared" si="62"/>
        <v>0</v>
      </c>
      <c r="K220" s="4">
        <f t="shared" si="63"/>
        <v>0</v>
      </c>
      <c r="L220" s="4">
        <f>IFERROR(VLOOKUP(H220,FuelTypes!$A$1:$B$32,2,FALSE)*I220,0)</f>
        <v>0</v>
      </c>
      <c r="M220" s="4">
        <f t="shared" si="64"/>
        <v>0</v>
      </c>
      <c r="N220" s="4">
        <f t="shared" si="65"/>
        <v>0</v>
      </c>
      <c r="O220" s="4">
        <f>ROUNDUP((IFERROR(VLOOKUP(H220,FuelTypes!$A$2:$C$24,3,FALSE),0)*L220)/20,0)*20</f>
        <v>0</v>
      </c>
      <c r="P220" s="4">
        <f t="shared" si="66"/>
        <v>0</v>
      </c>
      <c r="Q220" s="4">
        <f t="shared" si="67"/>
        <v>0</v>
      </c>
      <c r="R220" s="4">
        <f t="shared" si="68"/>
        <v>0</v>
      </c>
      <c r="S220" s="4">
        <f t="shared" si="58"/>
        <v>0</v>
      </c>
      <c r="T220" s="4" t="e">
        <f t="shared" si="69"/>
        <v>#DIV/0!</v>
      </c>
      <c r="U220" s="4" t="e">
        <f t="shared" si="70"/>
        <v>#DIV/0!</v>
      </c>
      <c r="W220" s="3">
        <f>IFERROR(VLOOKUP(H220,FuelTypes!$A$2:$G$40,5,FALSE)*L220,0)</f>
        <v>0</v>
      </c>
      <c r="Y220" s="3">
        <f t="shared" si="59"/>
        <v>0</v>
      </c>
      <c r="Z220" s="3" t="e">
        <f t="shared" si="60"/>
        <v>#DIV/0!</v>
      </c>
    </row>
    <row r="221" spans="1:26" x14ac:dyDescent="0.25">
      <c r="A221" s="6"/>
      <c r="B221" s="6"/>
      <c r="C221" s="6"/>
      <c r="D221" s="6"/>
      <c r="E221" s="6"/>
      <c r="F221" s="6"/>
      <c r="G221" s="6"/>
      <c r="H221" s="6"/>
      <c r="I221" s="4">
        <f t="shared" si="61"/>
        <v>0</v>
      </c>
      <c r="J221" s="4">
        <f t="shared" si="62"/>
        <v>0</v>
      </c>
      <c r="K221" s="4">
        <f t="shared" si="63"/>
        <v>0</v>
      </c>
      <c r="L221" s="4">
        <f>IFERROR(VLOOKUP(H221,FuelTypes!$A$1:$B$32,2,FALSE)*I221,0)</f>
        <v>0</v>
      </c>
      <c r="M221" s="4">
        <f t="shared" si="64"/>
        <v>0</v>
      </c>
      <c r="N221" s="4">
        <f t="shared" si="65"/>
        <v>0</v>
      </c>
      <c r="O221" s="4">
        <f>ROUNDUP((IFERROR(VLOOKUP(H221,FuelTypes!$A$2:$C$24,3,FALSE),0)*L221)/20,0)*20</f>
        <v>0</v>
      </c>
      <c r="P221" s="4">
        <f t="shared" si="66"/>
        <v>0</v>
      </c>
      <c r="Q221" s="4">
        <f t="shared" si="67"/>
        <v>0</v>
      </c>
      <c r="R221" s="4">
        <f t="shared" si="68"/>
        <v>0</v>
      </c>
      <c r="S221" s="4">
        <f t="shared" si="58"/>
        <v>0</v>
      </c>
      <c r="T221" s="4" t="e">
        <f t="shared" si="69"/>
        <v>#DIV/0!</v>
      </c>
      <c r="U221" s="4" t="e">
        <f t="shared" si="70"/>
        <v>#DIV/0!</v>
      </c>
      <c r="W221" s="3">
        <f>IFERROR(VLOOKUP(H221,FuelTypes!$A$2:$G$40,5,FALSE)*L221,0)</f>
        <v>0</v>
      </c>
      <c r="Y221" s="3">
        <f t="shared" si="59"/>
        <v>0</v>
      </c>
      <c r="Z221" s="3" t="e">
        <f t="shared" si="60"/>
        <v>#DIV/0!</v>
      </c>
    </row>
    <row r="222" spans="1:26" x14ac:dyDescent="0.25">
      <c r="A222" s="6"/>
      <c r="B222" s="6"/>
      <c r="C222" s="6"/>
      <c r="D222" s="6"/>
      <c r="E222" s="6"/>
      <c r="F222" s="6"/>
      <c r="G222" s="6"/>
      <c r="H222" s="6"/>
      <c r="I222" s="4">
        <f t="shared" si="61"/>
        <v>0</v>
      </c>
      <c r="J222" s="4">
        <f t="shared" si="62"/>
        <v>0</v>
      </c>
      <c r="K222" s="4">
        <f t="shared" si="63"/>
        <v>0</v>
      </c>
      <c r="L222" s="4">
        <f>IFERROR(VLOOKUP(H222,FuelTypes!$A$1:$B$32,2,FALSE)*I222,0)</f>
        <v>0</v>
      </c>
      <c r="M222" s="4">
        <f t="shared" si="64"/>
        <v>0</v>
      </c>
      <c r="N222" s="4">
        <f t="shared" si="65"/>
        <v>0</v>
      </c>
      <c r="O222" s="4">
        <f>ROUNDUP((IFERROR(VLOOKUP(H222,FuelTypes!$A$2:$C$24,3,FALSE),0)*L222)/20,0)*20</f>
        <v>0</v>
      </c>
      <c r="P222" s="4">
        <f t="shared" si="66"/>
        <v>0</v>
      </c>
      <c r="Q222" s="4">
        <f t="shared" si="67"/>
        <v>0</v>
      </c>
      <c r="R222" s="4">
        <f t="shared" si="68"/>
        <v>0</v>
      </c>
      <c r="S222" s="4">
        <f t="shared" si="58"/>
        <v>0</v>
      </c>
      <c r="T222" s="4" t="e">
        <f t="shared" si="69"/>
        <v>#DIV/0!</v>
      </c>
      <c r="U222" s="4" t="e">
        <f t="shared" si="70"/>
        <v>#DIV/0!</v>
      </c>
      <c r="W222" s="3">
        <f>IFERROR(VLOOKUP(H222,FuelTypes!$A$2:$G$40,5,FALSE)*L222,0)</f>
        <v>0</v>
      </c>
      <c r="Y222" s="3">
        <f t="shared" si="59"/>
        <v>0</v>
      </c>
      <c r="Z222" s="3" t="e">
        <f t="shared" si="60"/>
        <v>#DIV/0!</v>
      </c>
    </row>
    <row r="223" spans="1:26" x14ac:dyDescent="0.25">
      <c r="A223" s="6"/>
      <c r="B223" s="6"/>
      <c r="C223" s="6"/>
      <c r="D223" s="6"/>
      <c r="E223" s="6"/>
      <c r="F223" s="6"/>
      <c r="G223" s="6"/>
      <c r="H223" s="6"/>
      <c r="I223" s="4">
        <f t="shared" si="61"/>
        <v>0</v>
      </c>
      <c r="J223" s="4">
        <f t="shared" si="62"/>
        <v>0</v>
      </c>
      <c r="K223" s="4">
        <f t="shared" si="63"/>
        <v>0</v>
      </c>
      <c r="L223" s="4">
        <f>IFERROR(VLOOKUP(H223,FuelTypes!$A$1:$B$32,2,FALSE)*I223,0)</f>
        <v>0</v>
      </c>
      <c r="M223" s="4">
        <f t="shared" si="64"/>
        <v>0</v>
      </c>
      <c r="N223" s="4">
        <f t="shared" si="65"/>
        <v>0</v>
      </c>
      <c r="O223" s="4">
        <f>ROUNDUP((IFERROR(VLOOKUP(H223,FuelTypes!$A$2:$C$24,3,FALSE),0)*L223)/20,0)*20</f>
        <v>0</v>
      </c>
      <c r="P223" s="4">
        <f t="shared" si="66"/>
        <v>0</v>
      </c>
      <c r="Q223" s="4">
        <f t="shared" si="67"/>
        <v>0</v>
      </c>
      <c r="R223" s="4">
        <f t="shared" si="68"/>
        <v>0</v>
      </c>
      <c r="S223" s="4">
        <f t="shared" si="58"/>
        <v>0</v>
      </c>
      <c r="T223" s="4" t="e">
        <f t="shared" si="69"/>
        <v>#DIV/0!</v>
      </c>
      <c r="U223" s="4" t="e">
        <f t="shared" si="70"/>
        <v>#DIV/0!</v>
      </c>
      <c r="W223" s="3">
        <f>IFERROR(VLOOKUP(H223,FuelTypes!$A$2:$G$40,5,FALSE)*L223,0)</f>
        <v>0</v>
      </c>
      <c r="Y223" s="3">
        <f t="shared" si="59"/>
        <v>0</v>
      </c>
      <c r="Z223" s="3" t="e">
        <f t="shared" si="60"/>
        <v>#DIV/0!</v>
      </c>
    </row>
    <row r="224" spans="1:26" x14ac:dyDescent="0.25">
      <c r="A224" s="6"/>
      <c r="B224" s="6"/>
      <c r="C224" s="6"/>
      <c r="D224" s="6"/>
      <c r="E224" s="6"/>
      <c r="F224" s="6"/>
      <c r="G224" s="6"/>
      <c r="H224" s="6"/>
      <c r="I224" s="4">
        <f t="shared" si="61"/>
        <v>0</v>
      </c>
      <c r="J224" s="4">
        <f t="shared" si="62"/>
        <v>0</v>
      </c>
      <c r="K224" s="4">
        <f t="shared" si="63"/>
        <v>0</v>
      </c>
      <c r="L224" s="4">
        <f>IFERROR(VLOOKUP(H224,FuelTypes!$A$1:$B$32,2,FALSE)*I224,0)</f>
        <v>0</v>
      </c>
      <c r="M224" s="4">
        <f t="shared" si="64"/>
        <v>0</v>
      </c>
      <c r="N224" s="4">
        <f t="shared" si="65"/>
        <v>0</v>
      </c>
      <c r="O224" s="4">
        <f>ROUNDUP((IFERROR(VLOOKUP(H224,FuelTypes!$A$2:$C$24,3,FALSE),0)*L224)/20,0)*20</f>
        <v>0</v>
      </c>
      <c r="P224" s="4">
        <f t="shared" si="66"/>
        <v>0</v>
      </c>
      <c r="Q224" s="4">
        <f t="shared" si="67"/>
        <v>0</v>
      </c>
      <c r="R224" s="4">
        <f t="shared" si="68"/>
        <v>0</v>
      </c>
      <c r="S224" s="4">
        <f t="shared" si="58"/>
        <v>0</v>
      </c>
      <c r="T224" s="4" t="e">
        <f t="shared" si="69"/>
        <v>#DIV/0!</v>
      </c>
      <c r="U224" s="4" t="e">
        <f t="shared" si="70"/>
        <v>#DIV/0!</v>
      </c>
      <c r="W224" s="3">
        <f>IFERROR(VLOOKUP(H224,FuelTypes!$A$2:$G$40,5,FALSE)*L224,0)</f>
        <v>0</v>
      </c>
      <c r="Y224" s="3">
        <f t="shared" si="59"/>
        <v>0</v>
      </c>
      <c r="Z224" s="3" t="e">
        <f t="shared" si="60"/>
        <v>#DIV/0!</v>
      </c>
    </row>
    <row r="225" spans="1:26" x14ac:dyDescent="0.25">
      <c r="A225" s="6"/>
      <c r="B225" s="6"/>
      <c r="C225" s="6"/>
      <c r="D225" s="6"/>
      <c r="E225" s="6"/>
      <c r="F225" s="6"/>
      <c r="G225" s="6"/>
      <c r="H225" s="6"/>
      <c r="I225" s="4">
        <f t="shared" si="61"/>
        <v>0</v>
      </c>
      <c r="J225" s="4">
        <f t="shared" si="62"/>
        <v>0</v>
      </c>
      <c r="K225" s="4">
        <f t="shared" si="63"/>
        <v>0</v>
      </c>
      <c r="L225" s="4">
        <f>IFERROR(VLOOKUP(H225,FuelTypes!$A$1:$B$32,2,FALSE)*I225,0)</f>
        <v>0</v>
      </c>
      <c r="M225" s="4">
        <f t="shared" si="64"/>
        <v>0</v>
      </c>
      <c r="N225" s="4">
        <f t="shared" si="65"/>
        <v>0</v>
      </c>
      <c r="O225" s="4">
        <f>ROUNDUP((IFERROR(VLOOKUP(H225,FuelTypes!$A$2:$C$24,3,FALSE),0)*L225)/20,0)*20</f>
        <v>0</v>
      </c>
      <c r="P225" s="4">
        <f t="shared" si="66"/>
        <v>0</v>
      </c>
      <c r="Q225" s="4">
        <f t="shared" si="67"/>
        <v>0</v>
      </c>
      <c r="R225" s="4">
        <f t="shared" si="68"/>
        <v>0</v>
      </c>
      <c r="S225" s="4">
        <f t="shared" si="58"/>
        <v>0</v>
      </c>
      <c r="T225" s="4" t="e">
        <f t="shared" si="69"/>
        <v>#DIV/0!</v>
      </c>
      <c r="U225" s="4" t="e">
        <f t="shared" si="70"/>
        <v>#DIV/0!</v>
      </c>
      <c r="W225" s="3">
        <f>IFERROR(VLOOKUP(H225,FuelTypes!$A$2:$G$40,5,FALSE)*L225,0)</f>
        <v>0</v>
      </c>
      <c r="Y225" s="3">
        <f t="shared" si="59"/>
        <v>0</v>
      </c>
      <c r="Z225" s="3" t="e">
        <f t="shared" si="60"/>
        <v>#DIV/0!</v>
      </c>
    </row>
    <row r="226" spans="1:26" x14ac:dyDescent="0.25">
      <c r="A226" s="6"/>
      <c r="B226" s="6"/>
      <c r="C226" s="6"/>
      <c r="D226" s="6"/>
      <c r="E226" s="6"/>
      <c r="F226" s="6"/>
      <c r="G226" s="6"/>
      <c r="H226" s="6"/>
      <c r="I226" s="4">
        <f t="shared" si="61"/>
        <v>0</v>
      </c>
      <c r="J226" s="4">
        <f t="shared" si="62"/>
        <v>0</v>
      </c>
      <c r="K226" s="4">
        <f t="shared" si="63"/>
        <v>0</v>
      </c>
      <c r="L226" s="4">
        <f>IFERROR(VLOOKUP(H226,FuelTypes!$A$1:$B$32,2,FALSE)*I226,0)</f>
        <v>0</v>
      </c>
      <c r="M226" s="4">
        <f t="shared" si="64"/>
        <v>0</v>
      </c>
      <c r="N226" s="4">
        <f t="shared" si="65"/>
        <v>0</v>
      </c>
      <c r="O226" s="4">
        <f>ROUNDUP((IFERROR(VLOOKUP(H226,FuelTypes!$A$2:$C$24,3,FALSE),0)*L226)/20,0)*20</f>
        <v>0</v>
      </c>
      <c r="P226" s="4">
        <f t="shared" si="66"/>
        <v>0</v>
      </c>
      <c r="Q226" s="4">
        <f t="shared" si="67"/>
        <v>0</v>
      </c>
      <c r="R226" s="4">
        <f t="shared" si="68"/>
        <v>0</v>
      </c>
      <c r="S226" s="4">
        <f t="shared" si="58"/>
        <v>0</v>
      </c>
      <c r="T226" s="4" t="e">
        <f t="shared" si="69"/>
        <v>#DIV/0!</v>
      </c>
      <c r="U226" s="4" t="e">
        <f t="shared" si="70"/>
        <v>#DIV/0!</v>
      </c>
      <c r="W226" s="3">
        <f>IFERROR(VLOOKUP(H226,FuelTypes!$A$2:$G$40,5,FALSE)*L226,0)</f>
        <v>0</v>
      </c>
      <c r="Y226" s="3">
        <f t="shared" si="59"/>
        <v>0</v>
      </c>
      <c r="Z226" s="3" t="e">
        <f t="shared" si="60"/>
        <v>#DIV/0!</v>
      </c>
    </row>
    <row r="227" spans="1:26" x14ac:dyDescent="0.25">
      <c r="A227" s="6"/>
      <c r="B227" s="6"/>
      <c r="C227" s="6"/>
      <c r="D227" s="6"/>
      <c r="E227" s="6"/>
      <c r="F227" s="6"/>
      <c r="G227" s="6"/>
      <c r="H227" s="6"/>
      <c r="I227" s="4">
        <f t="shared" si="61"/>
        <v>0</v>
      </c>
      <c r="J227" s="4">
        <f t="shared" si="62"/>
        <v>0</v>
      </c>
      <c r="K227" s="4">
        <f t="shared" si="63"/>
        <v>0</v>
      </c>
      <c r="L227" s="4">
        <f>IFERROR(VLOOKUP(H227,FuelTypes!$A$1:$B$32,2,FALSE)*I227,0)</f>
        <v>0</v>
      </c>
      <c r="M227" s="4">
        <f t="shared" si="64"/>
        <v>0</v>
      </c>
      <c r="N227" s="4">
        <f t="shared" si="65"/>
        <v>0</v>
      </c>
      <c r="O227" s="4">
        <f>ROUNDUP((IFERROR(VLOOKUP(H227,FuelTypes!$A$2:$C$24,3,FALSE),0)*L227)/20,0)*20</f>
        <v>0</v>
      </c>
      <c r="P227" s="4">
        <f t="shared" si="66"/>
        <v>0</v>
      </c>
      <c r="Q227" s="4">
        <f t="shared" si="67"/>
        <v>0</v>
      </c>
      <c r="R227" s="4">
        <f t="shared" si="68"/>
        <v>0</v>
      </c>
      <c r="S227" s="4">
        <f t="shared" si="58"/>
        <v>0</v>
      </c>
      <c r="T227" s="4" t="e">
        <f t="shared" si="69"/>
        <v>#DIV/0!</v>
      </c>
      <c r="U227" s="4" t="e">
        <f t="shared" si="70"/>
        <v>#DIV/0!</v>
      </c>
      <c r="W227" s="3">
        <f>IFERROR(VLOOKUP(H227,FuelTypes!$A$2:$G$40,5,FALSE)*L227,0)</f>
        <v>0</v>
      </c>
      <c r="Y227" s="3">
        <f t="shared" si="59"/>
        <v>0</v>
      </c>
      <c r="Z227" s="3" t="e">
        <f t="shared" si="60"/>
        <v>#DIV/0!</v>
      </c>
    </row>
    <row r="228" spans="1:26" x14ac:dyDescent="0.25">
      <c r="A228" s="6"/>
      <c r="B228" s="6"/>
      <c r="C228" s="6"/>
      <c r="D228" s="6"/>
      <c r="E228" s="6"/>
      <c r="F228" s="6"/>
      <c r="G228" s="6"/>
      <c r="H228" s="6"/>
      <c r="I228" s="4">
        <f t="shared" si="61"/>
        <v>0</v>
      </c>
      <c r="J228" s="4">
        <f t="shared" si="62"/>
        <v>0</v>
      </c>
      <c r="K228" s="4">
        <f t="shared" si="63"/>
        <v>0</v>
      </c>
      <c r="L228" s="4">
        <f>IFERROR(VLOOKUP(H228,FuelTypes!$A$1:$B$32,2,FALSE)*I228,0)</f>
        <v>0</v>
      </c>
      <c r="M228" s="4">
        <f t="shared" si="64"/>
        <v>0</v>
      </c>
      <c r="N228" s="4">
        <f t="shared" si="65"/>
        <v>0</v>
      </c>
      <c r="O228" s="4">
        <f>ROUNDUP((IFERROR(VLOOKUP(H228,FuelTypes!$A$2:$C$24,3,FALSE),0)*L228)/20,0)*20</f>
        <v>0</v>
      </c>
      <c r="P228" s="4">
        <f t="shared" si="66"/>
        <v>0</v>
      </c>
      <c r="Q228" s="4">
        <f t="shared" si="67"/>
        <v>0</v>
      </c>
      <c r="R228" s="4">
        <f t="shared" si="68"/>
        <v>0</v>
      </c>
      <c r="S228" s="4">
        <f t="shared" si="58"/>
        <v>0</v>
      </c>
      <c r="T228" s="4" t="e">
        <f t="shared" si="69"/>
        <v>#DIV/0!</v>
      </c>
      <c r="U228" s="4" t="e">
        <f t="shared" si="70"/>
        <v>#DIV/0!</v>
      </c>
      <c r="W228" s="3">
        <f>IFERROR(VLOOKUP(H228,FuelTypes!$A$2:$G$40,5,FALSE)*L228,0)</f>
        <v>0</v>
      </c>
      <c r="Y228" s="3">
        <f t="shared" si="59"/>
        <v>0</v>
      </c>
      <c r="Z228" s="3" t="e">
        <f t="shared" si="60"/>
        <v>#DIV/0!</v>
      </c>
    </row>
    <row r="229" spans="1:26" x14ac:dyDescent="0.25">
      <c r="A229" s="6"/>
      <c r="B229" s="6"/>
      <c r="C229" s="6"/>
      <c r="D229" s="6"/>
      <c r="E229" s="6"/>
      <c r="F229" s="6"/>
      <c r="G229" s="6"/>
      <c r="H229" s="6"/>
      <c r="I229" s="4">
        <f t="shared" si="61"/>
        <v>0</v>
      </c>
      <c r="J229" s="4">
        <f t="shared" si="62"/>
        <v>0</v>
      </c>
      <c r="K229" s="4">
        <f t="shared" si="63"/>
        <v>0</v>
      </c>
      <c r="L229" s="4">
        <f>IFERROR(VLOOKUP(H229,FuelTypes!$A$1:$B$32,2,FALSE)*I229,0)</f>
        <v>0</v>
      </c>
      <c r="M229" s="4">
        <f t="shared" si="64"/>
        <v>0</v>
      </c>
      <c r="N229" s="4">
        <f t="shared" si="65"/>
        <v>0</v>
      </c>
      <c r="O229" s="4">
        <f>ROUNDUP((IFERROR(VLOOKUP(H229,FuelTypes!$A$2:$C$24,3,FALSE),0)*L229)/20,0)*20</f>
        <v>0</v>
      </c>
      <c r="P229" s="4">
        <f t="shared" si="66"/>
        <v>0</v>
      </c>
      <c r="Q229" s="4">
        <f t="shared" si="67"/>
        <v>0</v>
      </c>
      <c r="R229" s="4">
        <f t="shared" si="68"/>
        <v>0</v>
      </c>
      <c r="S229" s="4">
        <f t="shared" si="58"/>
        <v>0</v>
      </c>
      <c r="T229" s="4" t="e">
        <f t="shared" si="69"/>
        <v>#DIV/0!</v>
      </c>
      <c r="U229" s="4" t="e">
        <f t="shared" si="70"/>
        <v>#DIV/0!</v>
      </c>
      <c r="W229" s="3">
        <f>IFERROR(VLOOKUP(H229,FuelTypes!$A$2:$G$40,5,FALSE)*L229,0)</f>
        <v>0</v>
      </c>
      <c r="Y229" s="3">
        <f t="shared" si="59"/>
        <v>0</v>
      </c>
      <c r="Z229" s="3" t="e">
        <f t="shared" si="60"/>
        <v>#DIV/0!</v>
      </c>
    </row>
    <row r="230" spans="1:26" x14ac:dyDescent="0.25">
      <c r="A230" s="6"/>
      <c r="B230" s="6"/>
      <c r="C230" s="6"/>
      <c r="D230" s="6"/>
      <c r="E230" s="6"/>
      <c r="F230" s="6"/>
      <c r="G230" s="6"/>
      <c r="H230" s="6"/>
      <c r="I230" s="4">
        <f t="shared" si="61"/>
        <v>0</v>
      </c>
      <c r="J230" s="4">
        <f t="shared" si="62"/>
        <v>0</v>
      </c>
      <c r="K230" s="4">
        <f t="shared" si="63"/>
        <v>0</v>
      </c>
      <c r="L230" s="4">
        <f>IFERROR(VLOOKUP(H230,FuelTypes!$A$1:$B$32,2,FALSE)*I230,0)</f>
        <v>0</v>
      </c>
      <c r="M230" s="4">
        <f t="shared" si="64"/>
        <v>0</v>
      </c>
      <c r="N230" s="4">
        <f t="shared" si="65"/>
        <v>0</v>
      </c>
      <c r="O230" s="4">
        <f>ROUNDUP((IFERROR(VLOOKUP(H230,FuelTypes!$A$2:$C$24,3,FALSE),0)*L230)/20,0)*20</f>
        <v>0</v>
      </c>
      <c r="P230" s="4">
        <f t="shared" si="66"/>
        <v>0</v>
      </c>
      <c r="Q230" s="4">
        <f t="shared" si="67"/>
        <v>0</v>
      </c>
      <c r="R230" s="4">
        <f t="shared" si="68"/>
        <v>0</v>
      </c>
      <c r="S230" s="4">
        <f t="shared" si="58"/>
        <v>0</v>
      </c>
      <c r="T230" s="4" t="e">
        <f t="shared" si="69"/>
        <v>#DIV/0!</v>
      </c>
      <c r="U230" s="4" t="e">
        <f t="shared" si="70"/>
        <v>#DIV/0!</v>
      </c>
      <c r="W230" s="3">
        <f>IFERROR(VLOOKUP(H230,FuelTypes!$A$2:$G$40,5,FALSE)*L230,0)</f>
        <v>0</v>
      </c>
      <c r="Y230" s="3">
        <f t="shared" si="59"/>
        <v>0</v>
      </c>
      <c r="Z230" s="3" t="e">
        <f t="shared" si="60"/>
        <v>#DIV/0!</v>
      </c>
    </row>
    <row r="231" spans="1:26" x14ac:dyDescent="0.25">
      <c r="A231" s="6"/>
      <c r="B231" s="6"/>
      <c r="C231" s="6"/>
      <c r="D231" s="6"/>
      <c r="E231" s="6"/>
      <c r="F231" s="6"/>
      <c r="G231" s="6"/>
      <c r="H231" s="6"/>
      <c r="I231" s="4">
        <f t="shared" si="61"/>
        <v>0</v>
      </c>
      <c r="J231" s="4">
        <f t="shared" si="62"/>
        <v>0</v>
      </c>
      <c r="K231" s="4">
        <f t="shared" si="63"/>
        <v>0</v>
      </c>
      <c r="L231" s="4">
        <f>IFERROR(VLOOKUP(H231,FuelTypes!$A$1:$B$32,2,FALSE)*I231,0)</f>
        <v>0</v>
      </c>
      <c r="M231" s="4">
        <f t="shared" si="64"/>
        <v>0</v>
      </c>
      <c r="N231" s="4">
        <f t="shared" si="65"/>
        <v>0</v>
      </c>
      <c r="O231" s="4">
        <f>ROUNDUP((IFERROR(VLOOKUP(H231,FuelTypes!$A$2:$C$24,3,FALSE),0)*L231)/20,0)*20</f>
        <v>0</v>
      </c>
      <c r="P231" s="4">
        <f t="shared" si="66"/>
        <v>0</v>
      </c>
      <c r="Q231" s="4">
        <f t="shared" si="67"/>
        <v>0</v>
      </c>
      <c r="R231" s="4">
        <f t="shared" si="68"/>
        <v>0</v>
      </c>
      <c r="S231" s="4">
        <f t="shared" si="58"/>
        <v>0</v>
      </c>
      <c r="T231" s="4" t="e">
        <f t="shared" si="69"/>
        <v>#DIV/0!</v>
      </c>
      <c r="U231" s="4" t="e">
        <f t="shared" si="70"/>
        <v>#DIV/0!</v>
      </c>
      <c r="W231" s="3">
        <f>IFERROR(VLOOKUP(H231,FuelTypes!$A$2:$G$40,5,FALSE)*L231,0)</f>
        <v>0</v>
      </c>
      <c r="Y231" s="3">
        <f t="shared" si="59"/>
        <v>0</v>
      </c>
      <c r="Z231" s="3" t="e">
        <f t="shared" si="60"/>
        <v>#DIV/0!</v>
      </c>
    </row>
    <row r="232" spans="1:26" x14ac:dyDescent="0.25">
      <c r="A232" s="6"/>
      <c r="B232" s="6"/>
      <c r="C232" s="6"/>
      <c r="D232" s="6"/>
      <c r="E232" s="6"/>
      <c r="F232" s="6"/>
      <c r="G232" s="6"/>
      <c r="H232" s="6"/>
      <c r="I232" s="4">
        <f t="shared" si="61"/>
        <v>0</v>
      </c>
      <c r="J232" s="4">
        <f t="shared" si="62"/>
        <v>0</v>
      </c>
      <c r="K232" s="4">
        <f t="shared" si="63"/>
        <v>0</v>
      </c>
      <c r="L232" s="4">
        <f>IFERROR(VLOOKUP(H232,FuelTypes!$A$1:$B$32,2,FALSE)*I232,0)</f>
        <v>0</v>
      </c>
      <c r="M232" s="4">
        <f t="shared" si="64"/>
        <v>0</v>
      </c>
      <c r="N232" s="4">
        <f t="shared" si="65"/>
        <v>0</v>
      </c>
      <c r="O232" s="4">
        <f>ROUNDUP((IFERROR(VLOOKUP(H232,FuelTypes!$A$2:$C$24,3,FALSE),0)*L232)/20,0)*20</f>
        <v>0</v>
      </c>
      <c r="P232" s="4">
        <f t="shared" si="66"/>
        <v>0</v>
      </c>
      <c r="Q232" s="4">
        <f t="shared" si="67"/>
        <v>0</v>
      </c>
      <c r="R232" s="4">
        <f t="shared" si="68"/>
        <v>0</v>
      </c>
      <c r="S232" s="4">
        <f t="shared" si="58"/>
        <v>0</v>
      </c>
      <c r="T232" s="4" t="e">
        <f t="shared" si="69"/>
        <v>#DIV/0!</v>
      </c>
      <c r="U232" s="4" t="e">
        <f t="shared" si="70"/>
        <v>#DIV/0!</v>
      </c>
      <c r="W232" s="3">
        <f>IFERROR(VLOOKUP(H232,FuelTypes!$A$2:$G$40,5,FALSE)*L232,0)</f>
        <v>0</v>
      </c>
      <c r="Y232" s="3">
        <f t="shared" si="59"/>
        <v>0</v>
      </c>
      <c r="Z232" s="3" t="e">
        <f t="shared" si="60"/>
        <v>#DIV/0!</v>
      </c>
    </row>
    <row r="233" spans="1:26" x14ac:dyDescent="0.25">
      <c r="A233" s="6"/>
      <c r="B233" s="6"/>
      <c r="C233" s="6"/>
      <c r="D233" s="6"/>
      <c r="E233" s="6"/>
      <c r="F233" s="6"/>
      <c r="G233" s="6"/>
      <c r="H233" s="6"/>
      <c r="I233" s="4">
        <f t="shared" si="61"/>
        <v>0</v>
      </c>
      <c r="J233" s="4">
        <f t="shared" si="62"/>
        <v>0</v>
      </c>
      <c r="K233" s="4">
        <f t="shared" si="63"/>
        <v>0</v>
      </c>
      <c r="L233" s="4">
        <f>IFERROR(VLOOKUP(H233,FuelTypes!$A$1:$B$32,2,FALSE)*I233,0)</f>
        <v>0</v>
      </c>
      <c r="M233" s="4">
        <f t="shared" si="64"/>
        <v>0</v>
      </c>
      <c r="N233" s="4">
        <f t="shared" si="65"/>
        <v>0</v>
      </c>
      <c r="O233" s="4">
        <f>ROUNDUP((IFERROR(VLOOKUP(H233,FuelTypes!$A$2:$C$24,3,FALSE),0)*L233)/20,0)*20</f>
        <v>0</v>
      </c>
      <c r="P233" s="4">
        <f t="shared" si="66"/>
        <v>0</v>
      </c>
      <c r="Q233" s="4">
        <f t="shared" si="67"/>
        <v>0</v>
      </c>
      <c r="R233" s="4">
        <f t="shared" si="68"/>
        <v>0</v>
      </c>
      <c r="S233" s="4">
        <f t="shared" si="58"/>
        <v>0</v>
      </c>
      <c r="T233" s="4" t="e">
        <f t="shared" si="69"/>
        <v>#DIV/0!</v>
      </c>
      <c r="U233" s="4" t="e">
        <f t="shared" si="70"/>
        <v>#DIV/0!</v>
      </c>
      <c r="W233" s="3">
        <f>IFERROR(VLOOKUP(H233,FuelTypes!$A$2:$G$40,5,FALSE)*L233,0)</f>
        <v>0</v>
      </c>
      <c r="Y233" s="3">
        <f t="shared" si="59"/>
        <v>0</v>
      </c>
      <c r="Z233" s="3" t="e">
        <f t="shared" si="60"/>
        <v>#DIV/0!</v>
      </c>
    </row>
    <row r="234" spans="1:26" x14ac:dyDescent="0.25">
      <c r="A234" s="6"/>
      <c r="B234" s="6"/>
      <c r="C234" s="6"/>
      <c r="D234" s="6"/>
      <c r="E234" s="6"/>
      <c r="F234" s="6"/>
      <c r="G234" s="6"/>
      <c r="H234" s="6"/>
      <c r="I234" s="4">
        <f t="shared" si="61"/>
        <v>0</v>
      </c>
      <c r="J234" s="4">
        <f t="shared" si="62"/>
        <v>0</v>
      </c>
      <c r="K234" s="4">
        <f t="shared" si="63"/>
        <v>0</v>
      </c>
      <c r="L234" s="4">
        <f>IFERROR(VLOOKUP(H234,FuelTypes!$A$1:$B$32,2,FALSE)*I234,0)</f>
        <v>0</v>
      </c>
      <c r="M234" s="4">
        <f t="shared" si="64"/>
        <v>0</v>
      </c>
      <c r="N234" s="4">
        <f t="shared" si="65"/>
        <v>0</v>
      </c>
      <c r="O234" s="4">
        <f>ROUNDUP((IFERROR(VLOOKUP(H234,FuelTypes!$A$2:$C$24,3,FALSE),0)*L234)/20,0)*20</f>
        <v>0</v>
      </c>
      <c r="P234" s="4">
        <f t="shared" si="66"/>
        <v>0</v>
      </c>
      <c r="Q234" s="4">
        <f t="shared" si="67"/>
        <v>0</v>
      </c>
      <c r="R234" s="4">
        <f t="shared" si="68"/>
        <v>0</v>
      </c>
      <c r="S234" s="4">
        <f t="shared" si="58"/>
        <v>0</v>
      </c>
      <c r="T234" s="4" t="e">
        <f t="shared" si="69"/>
        <v>#DIV/0!</v>
      </c>
      <c r="U234" s="4" t="e">
        <f t="shared" si="70"/>
        <v>#DIV/0!</v>
      </c>
      <c r="W234" s="3">
        <f>IFERROR(VLOOKUP(H234,FuelTypes!$A$2:$G$40,5,FALSE)*L234,0)</f>
        <v>0</v>
      </c>
      <c r="Y234" s="3">
        <f t="shared" si="59"/>
        <v>0</v>
      </c>
      <c r="Z234" s="3" t="e">
        <f t="shared" si="60"/>
        <v>#DIV/0!</v>
      </c>
    </row>
    <row r="235" spans="1:26" x14ac:dyDescent="0.25">
      <c r="A235" s="6"/>
      <c r="B235" s="6"/>
      <c r="C235" s="6"/>
      <c r="D235" s="6"/>
      <c r="E235" s="6"/>
      <c r="F235" s="6"/>
      <c r="G235" s="6"/>
      <c r="H235" s="6"/>
      <c r="I235" s="4">
        <f t="shared" si="61"/>
        <v>0</v>
      </c>
      <c r="J235" s="4">
        <f t="shared" si="62"/>
        <v>0</v>
      </c>
      <c r="K235" s="4">
        <f t="shared" si="63"/>
        <v>0</v>
      </c>
      <c r="L235" s="4">
        <f>IFERROR(VLOOKUP(H235,FuelTypes!$A$1:$B$32,2,FALSE)*I235,0)</f>
        <v>0</v>
      </c>
      <c r="M235" s="4">
        <f t="shared" si="64"/>
        <v>0</v>
      </c>
      <c r="N235" s="4">
        <f t="shared" si="65"/>
        <v>0</v>
      </c>
      <c r="O235" s="4">
        <f>ROUNDUP((IFERROR(VLOOKUP(H235,FuelTypes!$A$2:$C$24,3,FALSE),0)*L235)/20,0)*20</f>
        <v>0</v>
      </c>
      <c r="P235" s="4">
        <f t="shared" si="66"/>
        <v>0</v>
      </c>
      <c r="Q235" s="4">
        <f t="shared" si="67"/>
        <v>0</v>
      </c>
      <c r="R235" s="4">
        <f t="shared" si="68"/>
        <v>0</v>
      </c>
      <c r="S235" s="4">
        <f t="shared" si="58"/>
        <v>0</v>
      </c>
      <c r="T235" s="4" t="e">
        <f t="shared" si="69"/>
        <v>#DIV/0!</v>
      </c>
      <c r="U235" s="4" t="e">
        <f t="shared" si="70"/>
        <v>#DIV/0!</v>
      </c>
      <c r="W235" s="3">
        <f>IFERROR(VLOOKUP(H235,FuelTypes!$A$2:$G$40,5,FALSE)*L235,0)</f>
        <v>0</v>
      </c>
      <c r="Y235" s="3">
        <f t="shared" si="59"/>
        <v>0</v>
      </c>
      <c r="Z235" s="3" t="e">
        <f t="shared" si="60"/>
        <v>#DIV/0!</v>
      </c>
    </row>
    <row r="236" spans="1:26" x14ac:dyDescent="0.25">
      <c r="A236" s="6"/>
      <c r="B236" s="6"/>
      <c r="C236" s="6"/>
      <c r="D236" s="6"/>
      <c r="E236" s="6"/>
      <c r="F236" s="6"/>
      <c r="G236" s="6"/>
      <c r="H236" s="6"/>
      <c r="I236" s="4">
        <f t="shared" si="61"/>
        <v>0</v>
      </c>
      <c r="J236" s="4">
        <f t="shared" si="62"/>
        <v>0</v>
      </c>
      <c r="K236" s="4">
        <f t="shared" si="63"/>
        <v>0</v>
      </c>
      <c r="L236" s="4">
        <f>IFERROR(VLOOKUP(H236,FuelTypes!$A$1:$B$32,2,FALSE)*I236,0)</f>
        <v>0</v>
      </c>
      <c r="M236" s="4">
        <f t="shared" si="64"/>
        <v>0</v>
      </c>
      <c r="N236" s="4">
        <f t="shared" si="65"/>
        <v>0</v>
      </c>
      <c r="O236" s="4">
        <f>ROUNDUP((IFERROR(VLOOKUP(H236,FuelTypes!$A$2:$C$24,3,FALSE),0)*L236)/20,0)*20</f>
        <v>0</v>
      </c>
      <c r="P236" s="4">
        <f t="shared" si="66"/>
        <v>0</v>
      </c>
      <c r="Q236" s="4">
        <f t="shared" si="67"/>
        <v>0</v>
      </c>
      <c r="R236" s="4">
        <f t="shared" si="68"/>
        <v>0</v>
      </c>
      <c r="S236" s="4">
        <f t="shared" si="58"/>
        <v>0</v>
      </c>
      <c r="T236" s="4" t="e">
        <f t="shared" si="69"/>
        <v>#DIV/0!</v>
      </c>
      <c r="U236" s="4" t="e">
        <f t="shared" si="70"/>
        <v>#DIV/0!</v>
      </c>
      <c r="W236" s="3">
        <f>IFERROR(VLOOKUP(H236,FuelTypes!$A$2:$G$40,5,FALSE)*L236,0)</f>
        <v>0</v>
      </c>
      <c r="Y236" s="3">
        <f t="shared" si="59"/>
        <v>0</v>
      </c>
      <c r="Z236" s="3" t="e">
        <f t="shared" si="60"/>
        <v>#DIV/0!</v>
      </c>
    </row>
    <row r="237" spans="1:26" x14ac:dyDescent="0.25">
      <c r="A237" s="6"/>
      <c r="B237" s="6"/>
      <c r="C237" s="6"/>
      <c r="D237" s="6"/>
      <c r="E237" s="6"/>
      <c r="F237" s="6"/>
      <c r="G237" s="6"/>
      <c r="H237" s="6"/>
      <c r="I237" s="4">
        <f t="shared" si="61"/>
        <v>0</v>
      </c>
      <c r="J237" s="4">
        <f t="shared" si="62"/>
        <v>0</v>
      </c>
      <c r="K237" s="4">
        <f t="shared" si="63"/>
        <v>0</v>
      </c>
      <c r="L237" s="4">
        <f>IFERROR(VLOOKUP(H237,FuelTypes!$A$1:$B$32,2,FALSE)*I237,0)</f>
        <v>0</v>
      </c>
      <c r="M237" s="4">
        <f t="shared" si="64"/>
        <v>0</v>
      </c>
      <c r="N237" s="4">
        <f t="shared" si="65"/>
        <v>0</v>
      </c>
      <c r="O237" s="4">
        <f>ROUNDUP((IFERROR(VLOOKUP(H237,FuelTypes!$A$2:$C$24,3,FALSE),0)*L237)/20,0)*20</f>
        <v>0</v>
      </c>
      <c r="P237" s="4">
        <f t="shared" si="66"/>
        <v>0</v>
      </c>
      <c r="Q237" s="4">
        <f t="shared" si="67"/>
        <v>0</v>
      </c>
      <c r="R237" s="4">
        <f t="shared" si="68"/>
        <v>0</v>
      </c>
      <c r="S237" s="4">
        <f t="shared" si="58"/>
        <v>0</v>
      </c>
      <c r="T237" s="4" t="e">
        <f t="shared" si="69"/>
        <v>#DIV/0!</v>
      </c>
      <c r="U237" s="4" t="e">
        <f t="shared" si="70"/>
        <v>#DIV/0!</v>
      </c>
      <c r="W237" s="3">
        <f>IFERROR(VLOOKUP(H237,FuelTypes!$A$2:$G$40,5,FALSE)*L237,0)</f>
        <v>0</v>
      </c>
      <c r="Y237" s="3">
        <f t="shared" si="59"/>
        <v>0</v>
      </c>
      <c r="Z237" s="3" t="e">
        <f t="shared" si="60"/>
        <v>#DIV/0!</v>
      </c>
    </row>
    <row r="238" spans="1:26" x14ac:dyDescent="0.25">
      <c r="A238" s="6"/>
      <c r="B238" s="6"/>
      <c r="C238" s="6"/>
      <c r="D238" s="6"/>
      <c r="E238" s="6"/>
      <c r="F238" s="6"/>
      <c r="G238" s="6"/>
      <c r="H238" s="6"/>
      <c r="I238" s="4">
        <f t="shared" si="61"/>
        <v>0</v>
      </c>
      <c r="J238" s="4">
        <f t="shared" si="62"/>
        <v>0</v>
      </c>
      <c r="K238" s="4">
        <f t="shared" si="63"/>
        <v>0</v>
      </c>
      <c r="L238" s="4">
        <f>IFERROR(VLOOKUP(H238,FuelTypes!$A$1:$B$32,2,FALSE)*I238,0)</f>
        <v>0</v>
      </c>
      <c r="M238" s="4">
        <f t="shared" si="64"/>
        <v>0</v>
      </c>
      <c r="N238" s="4">
        <f t="shared" si="65"/>
        <v>0</v>
      </c>
      <c r="O238" s="4">
        <f>ROUNDUP((IFERROR(VLOOKUP(H238,FuelTypes!$A$2:$C$24,3,FALSE),0)*L238)/20,0)*20</f>
        <v>0</v>
      </c>
      <c r="P238" s="4">
        <f t="shared" si="66"/>
        <v>0</v>
      </c>
      <c r="Q238" s="4">
        <f t="shared" si="67"/>
        <v>0</v>
      </c>
      <c r="R238" s="4">
        <f t="shared" si="68"/>
        <v>0</v>
      </c>
      <c r="S238" s="4">
        <f t="shared" si="58"/>
        <v>0</v>
      </c>
      <c r="T238" s="4" t="e">
        <f t="shared" si="69"/>
        <v>#DIV/0!</v>
      </c>
      <c r="U238" s="4" t="e">
        <f t="shared" si="70"/>
        <v>#DIV/0!</v>
      </c>
      <c r="W238" s="3">
        <f>IFERROR(VLOOKUP(H238,FuelTypes!$A$2:$G$40,5,FALSE)*L238,0)</f>
        <v>0</v>
      </c>
      <c r="Y238" s="3">
        <f t="shared" si="59"/>
        <v>0</v>
      </c>
      <c r="Z238" s="3" t="e">
        <f t="shared" si="60"/>
        <v>#DIV/0!</v>
      </c>
    </row>
    <row r="239" spans="1:26" x14ac:dyDescent="0.25">
      <c r="A239" s="6"/>
      <c r="B239" s="6"/>
      <c r="C239" s="6"/>
      <c r="D239" s="6"/>
      <c r="E239" s="6"/>
      <c r="F239" s="6"/>
      <c r="G239" s="6"/>
      <c r="H239" s="6"/>
      <c r="I239" s="4">
        <f t="shared" si="61"/>
        <v>0</v>
      </c>
      <c r="J239" s="4">
        <f t="shared" si="62"/>
        <v>0</v>
      </c>
      <c r="K239" s="4">
        <f t="shared" si="63"/>
        <v>0</v>
      </c>
      <c r="L239" s="4">
        <f>IFERROR(VLOOKUP(H239,FuelTypes!$A$1:$B$32,2,FALSE)*I239,0)</f>
        <v>0</v>
      </c>
      <c r="M239" s="4">
        <f t="shared" si="64"/>
        <v>0</v>
      </c>
      <c r="N239" s="4">
        <f t="shared" si="65"/>
        <v>0</v>
      </c>
      <c r="O239" s="4">
        <f>ROUNDUP((IFERROR(VLOOKUP(H239,FuelTypes!$A$2:$C$24,3,FALSE),0)*L239)/20,0)*20</f>
        <v>0</v>
      </c>
      <c r="P239" s="4">
        <f t="shared" si="66"/>
        <v>0</v>
      </c>
      <c r="Q239" s="4">
        <f t="shared" si="67"/>
        <v>0</v>
      </c>
      <c r="R239" s="4">
        <f t="shared" si="68"/>
        <v>0</v>
      </c>
      <c r="S239" s="4">
        <f t="shared" si="58"/>
        <v>0</v>
      </c>
      <c r="T239" s="4" t="e">
        <f t="shared" si="69"/>
        <v>#DIV/0!</v>
      </c>
      <c r="U239" s="4" t="e">
        <f t="shared" si="70"/>
        <v>#DIV/0!</v>
      </c>
      <c r="W239" s="3">
        <f>IFERROR(VLOOKUP(H239,FuelTypes!$A$2:$G$40,5,FALSE)*L239,0)</f>
        <v>0</v>
      </c>
      <c r="Y239" s="3">
        <f t="shared" si="59"/>
        <v>0</v>
      </c>
      <c r="Z239" s="3" t="e">
        <f t="shared" si="60"/>
        <v>#DIV/0!</v>
      </c>
    </row>
    <row r="240" spans="1:26" x14ac:dyDescent="0.25">
      <c r="A240" s="6"/>
      <c r="B240" s="6"/>
      <c r="C240" s="6"/>
      <c r="D240" s="6"/>
      <c r="E240" s="6"/>
      <c r="F240" s="6"/>
      <c r="G240" s="6"/>
      <c r="H240" s="6"/>
      <c r="I240" s="4">
        <f t="shared" si="61"/>
        <v>0</v>
      </c>
      <c r="J240" s="4">
        <f t="shared" si="62"/>
        <v>0</v>
      </c>
      <c r="K240" s="4">
        <f t="shared" si="63"/>
        <v>0</v>
      </c>
      <c r="L240" s="4">
        <f>IFERROR(VLOOKUP(H240,FuelTypes!$A$1:$B$32,2,FALSE)*I240,0)</f>
        <v>0</v>
      </c>
      <c r="M240" s="4">
        <f t="shared" si="64"/>
        <v>0</v>
      </c>
      <c r="N240" s="4">
        <f t="shared" si="65"/>
        <v>0</v>
      </c>
      <c r="O240" s="4">
        <f>ROUNDUP((IFERROR(VLOOKUP(H240,FuelTypes!$A$2:$C$24,3,FALSE),0)*L240)/20,0)*20</f>
        <v>0</v>
      </c>
      <c r="P240" s="4">
        <f t="shared" si="66"/>
        <v>0</v>
      </c>
      <c r="Q240" s="4">
        <f t="shared" si="67"/>
        <v>0</v>
      </c>
      <c r="R240" s="4">
        <f t="shared" si="68"/>
        <v>0</v>
      </c>
      <c r="S240" s="4">
        <f t="shared" si="58"/>
        <v>0</v>
      </c>
      <c r="T240" s="4" t="e">
        <f t="shared" si="69"/>
        <v>#DIV/0!</v>
      </c>
      <c r="U240" s="4" t="e">
        <f t="shared" si="70"/>
        <v>#DIV/0!</v>
      </c>
      <c r="W240" s="3">
        <f>IFERROR(VLOOKUP(H240,FuelTypes!$A$2:$G$40,5,FALSE)*L240,0)</f>
        <v>0</v>
      </c>
      <c r="Y240" s="3">
        <f t="shared" si="59"/>
        <v>0</v>
      </c>
      <c r="Z240" s="3" t="e">
        <f t="shared" si="60"/>
        <v>#DIV/0!</v>
      </c>
    </row>
    <row r="241" spans="1:26" x14ac:dyDescent="0.25">
      <c r="A241" s="6"/>
      <c r="B241" s="6"/>
      <c r="C241" s="6"/>
      <c r="D241" s="6"/>
      <c r="E241" s="6"/>
      <c r="F241" s="6"/>
      <c r="G241" s="6"/>
      <c r="H241" s="6"/>
      <c r="I241" s="4">
        <f t="shared" si="61"/>
        <v>0</v>
      </c>
      <c r="J241" s="4">
        <f t="shared" si="62"/>
        <v>0</v>
      </c>
      <c r="K241" s="4">
        <f t="shared" si="63"/>
        <v>0</v>
      </c>
      <c r="L241" s="4">
        <f>IFERROR(VLOOKUP(H241,FuelTypes!$A$1:$B$32,2,FALSE)*I241,0)</f>
        <v>0</v>
      </c>
      <c r="M241" s="4">
        <f t="shared" si="64"/>
        <v>0</v>
      </c>
      <c r="N241" s="4">
        <f t="shared" si="65"/>
        <v>0</v>
      </c>
      <c r="O241" s="4">
        <f>ROUNDUP((IFERROR(VLOOKUP(H241,FuelTypes!$A$2:$C$24,3,FALSE),0)*L241)/20,0)*20</f>
        <v>0</v>
      </c>
      <c r="P241" s="4">
        <f t="shared" si="66"/>
        <v>0</v>
      </c>
      <c r="Q241" s="4">
        <f t="shared" si="67"/>
        <v>0</v>
      </c>
      <c r="R241" s="4">
        <f t="shared" si="68"/>
        <v>0</v>
      </c>
      <c r="S241" s="4">
        <f t="shared" si="58"/>
        <v>0</v>
      </c>
      <c r="T241" s="4" t="e">
        <f t="shared" si="69"/>
        <v>#DIV/0!</v>
      </c>
      <c r="U241" s="4" t="e">
        <f t="shared" si="70"/>
        <v>#DIV/0!</v>
      </c>
      <c r="W241" s="3">
        <f>IFERROR(VLOOKUP(H241,FuelTypes!$A$2:$G$40,5,FALSE)*L241,0)</f>
        <v>0</v>
      </c>
      <c r="Y241" s="3">
        <f t="shared" si="59"/>
        <v>0</v>
      </c>
      <c r="Z241" s="3" t="e">
        <f t="shared" si="60"/>
        <v>#DIV/0!</v>
      </c>
    </row>
    <row r="242" spans="1:26" x14ac:dyDescent="0.25">
      <c r="A242" s="6"/>
      <c r="B242" s="6"/>
      <c r="C242" s="6"/>
      <c r="D242" s="6"/>
      <c r="E242" s="6"/>
      <c r="F242" s="6"/>
      <c r="G242" s="6"/>
      <c r="H242" s="6"/>
      <c r="I242" s="4">
        <f t="shared" si="61"/>
        <v>0</v>
      </c>
      <c r="J242" s="4">
        <f t="shared" si="62"/>
        <v>0</v>
      </c>
      <c r="K242" s="4">
        <f t="shared" si="63"/>
        <v>0</v>
      </c>
      <c r="L242" s="4">
        <f>IFERROR(VLOOKUP(H242,FuelTypes!$A$1:$B$32,2,FALSE)*I242,0)</f>
        <v>0</v>
      </c>
      <c r="M242" s="4">
        <f t="shared" si="64"/>
        <v>0</v>
      </c>
      <c r="N242" s="4">
        <f t="shared" si="65"/>
        <v>0</v>
      </c>
      <c r="O242" s="4">
        <f>ROUNDUP((IFERROR(VLOOKUP(H242,FuelTypes!$A$2:$C$24,3,FALSE),0)*L242)/20,0)*20</f>
        <v>0</v>
      </c>
      <c r="P242" s="4">
        <f t="shared" si="66"/>
        <v>0</v>
      </c>
      <c r="Q242" s="4">
        <f t="shared" si="67"/>
        <v>0</v>
      </c>
      <c r="R242" s="4">
        <f t="shared" si="68"/>
        <v>0</v>
      </c>
      <c r="S242" s="4">
        <f t="shared" si="58"/>
        <v>0</v>
      </c>
      <c r="T242" s="4" t="e">
        <f t="shared" si="69"/>
        <v>#DIV/0!</v>
      </c>
      <c r="U242" s="4" t="e">
        <f t="shared" si="70"/>
        <v>#DIV/0!</v>
      </c>
      <c r="W242" s="3">
        <f>IFERROR(VLOOKUP(H242,FuelTypes!$A$2:$G$40,5,FALSE)*L242,0)</f>
        <v>0</v>
      </c>
      <c r="Y242" s="3">
        <f t="shared" si="59"/>
        <v>0</v>
      </c>
      <c r="Z242" s="3" t="e">
        <f t="shared" si="60"/>
        <v>#DIV/0!</v>
      </c>
    </row>
    <row r="243" spans="1:26" x14ac:dyDescent="0.25">
      <c r="A243" s="6"/>
      <c r="B243" s="6"/>
      <c r="C243" s="6"/>
      <c r="D243" s="6"/>
      <c r="E243" s="6"/>
      <c r="F243" s="6"/>
      <c r="G243" s="6"/>
      <c r="H243" s="6"/>
      <c r="I243" s="4">
        <f t="shared" si="61"/>
        <v>0</v>
      </c>
      <c r="J243" s="4">
        <f t="shared" si="62"/>
        <v>0</v>
      </c>
      <c r="K243" s="4">
        <f t="shared" si="63"/>
        <v>0</v>
      </c>
      <c r="L243" s="4">
        <f>IFERROR(VLOOKUP(H243,FuelTypes!$A$1:$B$32,2,FALSE)*I243,0)</f>
        <v>0</v>
      </c>
      <c r="M243" s="4">
        <f t="shared" si="64"/>
        <v>0</v>
      </c>
      <c r="N243" s="4">
        <f t="shared" si="65"/>
        <v>0</v>
      </c>
      <c r="O243" s="4">
        <f>ROUNDUP((IFERROR(VLOOKUP(H243,FuelTypes!$A$2:$C$24,3,FALSE),0)*L243)/20,0)*20</f>
        <v>0</v>
      </c>
      <c r="P243" s="4">
        <f t="shared" si="66"/>
        <v>0</v>
      </c>
      <c r="Q243" s="4">
        <f t="shared" si="67"/>
        <v>0</v>
      </c>
      <c r="R243" s="4">
        <f t="shared" si="68"/>
        <v>0</v>
      </c>
      <c r="S243" s="4">
        <f t="shared" si="58"/>
        <v>0</v>
      </c>
      <c r="T243" s="4" t="e">
        <f t="shared" si="69"/>
        <v>#DIV/0!</v>
      </c>
      <c r="U243" s="4" t="e">
        <f t="shared" si="70"/>
        <v>#DIV/0!</v>
      </c>
      <c r="W243" s="3">
        <f>IFERROR(VLOOKUP(H243,FuelTypes!$A$2:$G$40,5,FALSE)*L243,0)</f>
        <v>0</v>
      </c>
      <c r="Y243" s="3">
        <f t="shared" si="59"/>
        <v>0</v>
      </c>
      <c r="Z243" s="3" t="e">
        <f t="shared" si="60"/>
        <v>#DIV/0!</v>
      </c>
    </row>
    <row r="244" spans="1:26" x14ac:dyDescent="0.25">
      <c r="A244" s="6"/>
      <c r="B244" s="6"/>
      <c r="C244" s="6"/>
      <c r="D244" s="6"/>
      <c r="E244" s="6"/>
      <c r="F244" s="6"/>
      <c r="G244" s="6"/>
      <c r="H244" s="6"/>
      <c r="I244" s="4">
        <f t="shared" si="61"/>
        <v>0</v>
      </c>
      <c r="J244" s="4">
        <f t="shared" si="62"/>
        <v>0</v>
      </c>
      <c r="K244" s="4">
        <f t="shared" si="63"/>
        <v>0</v>
      </c>
      <c r="L244" s="4">
        <f>IFERROR(VLOOKUP(H244,FuelTypes!$A$1:$B$32,2,FALSE)*I244,0)</f>
        <v>0</v>
      </c>
      <c r="M244" s="4">
        <f t="shared" si="64"/>
        <v>0</v>
      </c>
      <c r="N244" s="4">
        <f t="shared" si="65"/>
        <v>0</v>
      </c>
      <c r="O244" s="4">
        <f>ROUNDUP((IFERROR(VLOOKUP(H244,FuelTypes!$A$2:$C$24,3,FALSE),0)*L244)/20,0)*20</f>
        <v>0</v>
      </c>
      <c r="P244" s="4">
        <f t="shared" si="66"/>
        <v>0</v>
      </c>
      <c r="Q244" s="4">
        <f t="shared" si="67"/>
        <v>0</v>
      </c>
      <c r="R244" s="4">
        <f t="shared" si="68"/>
        <v>0</v>
      </c>
      <c r="S244" s="4">
        <f t="shared" si="58"/>
        <v>0</v>
      </c>
      <c r="T244" s="4" t="e">
        <f t="shared" si="69"/>
        <v>#DIV/0!</v>
      </c>
      <c r="U244" s="4" t="e">
        <f t="shared" si="70"/>
        <v>#DIV/0!</v>
      </c>
      <c r="W244" s="3">
        <f>IFERROR(VLOOKUP(H244,FuelTypes!$A$2:$G$40,5,FALSE)*L244,0)</f>
        <v>0</v>
      </c>
      <c r="Y244" s="3">
        <f t="shared" si="59"/>
        <v>0</v>
      </c>
      <c r="Z244" s="3" t="e">
        <f t="shared" si="60"/>
        <v>#DIV/0!</v>
      </c>
    </row>
    <row r="245" spans="1:26" x14ac:dyDescent="0.25">
      <c r="A245" s="6"/>
      <c r="B245" s="6"/>
      <c r="C245" s="6"/>
      <c r="D245" s="6"/>
      <c r="E245" s="6"/>
      <c r="F245" s="6"/>
      <c r="G245" s="6"/>
      <c r="H245" s="6"/>
      <c r="I245" s="4">
        <f t="shared" si="61"/>
        <v>0</v>
      </c>
      <c r="J245" s="4">
        <f t="shared" si="62"/>
        <v>0</v>
      </c>
      <c r="K245" s="4">
        <f t="shared" si="63"/>
        <v>0</v>
      </c>
      <c r="L245" s="4">
        <f>IFERROR(VLOOKUP(H245,FuelTypes!$A$1:$B$32,2,FALSE)*I245,0)</f>
        <v>0</v>
      </c>
      <c r="M245" s="4">
        <f t="shared" si="64"/>
        <v>0</v>
      </c>
      <c r="N245" s="4">
        <f t="shared" si="65"/>
        <v>0</v>
      </c>
      <c r="O245" s="4">
        <f>ROUNDUP((IFERROR(VLOOKUP(H245,FuelTypes!$A$2:$C$24,3,FALSE),0)*L245)/20,0)*20</f>
        <v>0</v>
      </c>
      <c r="P245" s="4">
        <f t="shared" si="66"/>
        <v>0</v>
      </c>
      <c r="Q245" s="4">
        <f t="shared" si="67"/>
        <v>0</v>
      </c>
      <c r="R245" s="4">
        <f t="shared" si="68"/>
        <v>0</v>
      </c>
      <c r="S245" s="4">
        <f t="shared" si="58"/>
        <v>0</v>
      </c>
      <c r="T245" s="4" t="e">
        <f t="shared" si="69"/>
        <v>#DIV/0!</v>
      </c>
      <c r="U245" s="4" t="e">
        <f t="shared" si="70"/>
        <v>#DIV/0!</v>
      </c>
      <c r="W245" s="3">
        <f>IFERROR(VLOOKUP(H245,FuelTypes!$A$2:$G$40,5,FALSE)*L245,0)</f>
        <v>0</v>
      </c>
      <c r="Y245" s="3">
        <f t="shared" si="59"/>
        <v>0</v>
      </c>
      <c r="Z245" s="3" t="e">
        <f t="shared" si="60"/>
        <v>#DIV/0!</v>
      </c>
    </row>
    <row r="246" spans="1:26" x14ac:dyDescent="0.25">
      <c r="A246" s="6"/>
      <c r="B246" s="6"/>
      <c r="C246" s="6"/>
      <c r="D246" s="6"/>
      <c r="E246" s="6"/>
      <c r="F246" s="6"/>
      <c r="G246" s="6"/>
      <c r="H246" s="6"/>
      <c r="I246" s="4">
        <f t="shared" si="61"/>
        <v>0</v>
      </c>
      <c r="J246" s="4">
        <f t="shared" si="62"/>
        <v>0</v>
      </c>
      <c r="K246" s="4">
        <f t="shared" si="63"/>
        <v>0</v>
      </c>
      <c r="L246" s="4">
        <f>IFERROR(VLOOKUP(H246,FuelTypes!$A$1:$B$32,2,FALSE)*I246,0)</f>
        <v>0</v>
      </c>
      <c r="M246" s="4">
        <f t="shared" si="64"/>
        <v>0</v>
      </c>
      <c r="N246" s="4">
        <f t="shared" si="65"/>
        <v>0</v>
      </c>
      <c r="O246" s="4">
        <f>ROUNDUP((IFERROR(VLOOKUP(H246,FuelTypes!$A$2:$C$24,3,FALSE),0)*L246)/20,0)*20</f>
        <v>0</v>
      </c>
      <c r="P246" s="4">
        <f t="shared" si="66"/>
        <v>0</v>
      </c>
      <c r="Q246" s="4">
        <f t="shared" si="67"/>
        <v>0</v>
      </c>
      <c r="R246" s="4">
        <f t="shared" si="68"/>
        <v>0</v>
      </c>
      <c r="S246" s="4">
        <f t="shared" si="58"/>
        <v>0</v>
      </c>
      <c r="T246" s="4" t="e">
        <f t="shared" si="69"/>
        <v>#DIV/0!</v>
      </c>
      <c r="U246" s="4" t="e">
        <f t="shared" si="70"/>
        <v>#DIV/0!</v>
      </c>
      <c r="W246" s="3">
        <f>IFERROR(VLOOKUP(H246,FuelTypes!$A$2:$G$40,5,FALSE)*L246,0)</f>
        <v>0</v>
      </c>
      <c r="Y246" s="3">
        <f t="shared" si="59"/>
        <v>0</v>
      </c>
      <c r="Z246" s="3" t="e">
        <f t="shared" si="60"/>
        <v>#DIV/0!</v>
      </c>
    </row>
    <row r="247" spans="1:26" x14ac:dyDescent="0.25">
      <c r="A247" s="6"/>
      <c r="B247" s="6"/>
      <c r="C247" s="6"/>
      <c r="D247" s="6"/>
      <c r="E247" s="6"/>
      <c r="F247" s="6"/>
      <c r="G247" s="6"/>
      <c r="H247" s="6"/>
      <c r="I247" s="4">
        <f t="shared" si="61"/>
        <v>0</v>
      </c>
      <c r="J247" s="4">
        <f t="shared" si="62"/>
        <v>0</v>
      </c>
      <c r="K247" s="4">
        <f t="shared" si="63"/>
        <v>0</v>
      </c>
      <c r="L247" s="4">
        <f>IFERROR(VLOOKUP(H247,FuelTypes!$A$1:$B$32,2,FALSE)*I247,0)</f>
        <v>0</v>
      </c>
      <c r="M247" s="4">
        <f t="shared" si="64"/>
        <v>0</v>
      </c>
      <c r="N247" s="4">
        <f t="shared" si="65"/>
        <v>0</v>
      </c>
      <c r="O247" s="4">
        <f>ROUNDUP((IFERROR(VLOOKUP(H247,FuelTypes!$A$2:$C$24,3,FALSE),0)*L247)/20,0)*20</f>
        <v>0</v>
      </c>
      <c r="P247" s="4">
        <f t="shared" si="66"/>
        <v>0</v>
      </c>
      <c r="Q247" s="4">
        <f t="shared" si="67"/>
        <v>0</v>
      </c>
      <c r="R247" s="4">
        <f t="shared" si="68"/>
        <v>0</v>
      </c>
      <c r="S247" s="4">
        <f t="shared" si="58"/>
        <v>0</v>
      </c>
      <c r="T247" s="4" t="e">
        <f t="shared" si="69"/>
        <v>#DIV/0!</v>
      </c>
      <c r="U247" s="4" t="e">
        <f t="shared" si="70"/>
        <v>#DIV/0!</v>
      </c>
      <c r="W247" s="3">
        <f>IFERROR(VLOOKUP(H247,FuelTypes!$A$2:$G$40,5,FALSE)*L247,0)</f>
        <v>0</v>
      </c>
      <c r="Y247" s="3">
        <f t="shared" si="59"/>
        <v>0</v>
      </c>
      <c r="Z247" s="3" t="e">
        <f t="shared" si="60"/>
        <v>#DIV/0!</v>
      </c>
    </row>
    <row r="248" spans="1:26" x14ac:dyDescent="0.25">
      <c r="A248" s="6"/>
      <c r="B248" s="6"/>
      <c r="C248" s="6"/>
      <c r="D248" s="6"/>
      <c r="E248" s="6"/>
      <c r="F248" s="6"/>
      <c r="G248" s="6"/>
      <c r="H248" s="6"/>
      <c r="I248" s="4">
        <f t="shared" si="61"/>
        <v>0</v>
      </c>
      <c r="J248" s="4">
        <f t="shared" si="62"/>
        <v>0</v>
      </c>
      <c r="K248" s="4">
        <f t="shared" si="63"/>
        <v>0</v>
      </c>
      <c r="L248" s="4">
        <f>IFERROR(VLOOKUP(H248,FuelTypes!$A$1:$B$32,2,FALSE)*I248,0)</f>
        <v>0</v>
      </c>
      <c r="M248" s="4">
        <f t="shared" si="64"/>
        <v>0</v>
      </c>
      <c r="N248" s="4">
        <f t="shared" si="65"/>
        <v>0</v>
      </c>
      <c r="O248" s="4">
        <f>ROUNDUP((IFERROR(VLOOKUP(H248,FuelTypes!$A$2:$C$24,3,FALSE),0)*L248)/20,0)*20</f>
        <v>0</v>
      </c>
      <c r="P248" s="4">
        <f t="shared" si="66"/>
        <v>0</v>
      </c>
      <c r="Q248" s="4">
        <f t="shared" si="67"/>
        <v>0</v>
      </c>
      <c r="R248" s="4">
        <f t="shared" si="68"/>
        <v>0</v>
      </c>
      <c r="S248" s="4">
        <f t="shared" si="58"/>
        <v>0</v>
      </c>
      <c r="T248" s="4" t="e">
        <f t="shared" si="69"/>
        <v>#DIV/0!</v>
      </c>
      <c r="U248" s="4" t="e">
        <f t="shared" si="70"/>
        <v>#DIV/0!</v>
      </c>
      <c r="W248" s="3">
        <f>IFERROR(VLOOKUP(H248,FuelTypes!$A$2:$G$40,5,FALSE)*L248,0)</f>
        <v>0</v>
      </c>
      <c r="Y248" s="3">
        <f t="shared" si="59"/>
        <v>0</v>
      </c>
      <c r="Z248" s="3" t="e">
        <f t="shared" si="60"/>
        <v>#DIV/0!</v>
      </c>
    </row>
    <row r="249" spans="1:26" x14ac:dyDescent="0.25">
      <c r="A249" s="6"/>
      <c r="B249" s="6"/>
      <c r="C249" s="6"/>
      <c r="D249" s="6"/>
      <c r="E249" s="6"/>
      <c r="F249" s="6"/>
      <c r="G249" s="6"/>
      <c r="H249" s="6"/>
      <c r="I249" s="4">
        <f t="shared" si="61"/>
        <v>0</v>
      </c>
      <c r="J249" s="4">
        <f t="shared" si="62"/>
        <v>0</v>
      </c>
      <c r="K249" s="4">
        <f t="shared" si="63"/>
        <v>0</v>
      </c>
      <c r="L249" s="4">
        <f>IFERROR(VLOOKUP(H249,FuelTypes!$A$1:$B$32,2,FALSE)*I249,0)</f>
        <v>0</v>
      </c>
      <c r="M249" s="4">
        <f t="shared" si="64"/>
        <v>0</v>
      </c>
      <c r="N249" s="4">
        <f t="shared" si="65"/>
        <v>0</v>
      </c>
      <c r="O249" s="4">
        <f>ROUNDUP((IFERROR(VLOOKUP(H249,FuelTypes!$A$2:$C$24,3,FALSE),0)*L249)/20,0)*20</f>
        <v>0</v>
      </c>
      <c r="P249" s="4">
        <f t="shared" si="66"/>
        <v>0</v>
      </c>
      <c r="Q249" s="4">
        <f t="shared" si="67"/>
        <v>0</v>
      </c>
      <c r="R249" s="4">
        <f t="shared" si="68"/>
        <v>0</v>
      </c>
      <c r="S249" s="4">
        <f t="shared" si="58"/>
        <v>0</v>
      </c>
      <c r="T249" s="4" t="e">
        <f t="shared" si="69"/>
        <v>#DIV/0!</v>
      </c>
      <c r="U249" s="4" t="e">
        <f t="shared" si="70"/>
        <v>#DIV/0!</v>
      </c>
      <c r="W249" s="3">
        <f>IFERROR(VLOOKUP(H249,FuelTypes!$A$2:$G$40,5,FALSE)*L249,0)</f>
        <v>0</v>
      </c>
      <c r="Y249" s="3">
        <f t="shared" si="59"/>
        <v>0</v>
      </c>
      <c r="Z249" s="3" t="e">
        <f t="shared" si="60"/>
        <v>#DIV/0!</v>
      </c>
    </row>
    <row r="250" spans="1:26" x14ac:dyDescent="0.25">
      <c r="A250" s="6"/>
      <c r="B250" s="6"/>
      <c r="C250" s="6"/>
      <c r="D250" s="6"/>
      <c r="E250" s="6"/>
      <c r="F250" s="6"/>
      <c r="G250" s="6"/>
      <c r="H250" s="6"/>
      <c r="I250" s="4">
        <f t="shared" si="61"/>
        <v>0</v>
      </c>
      <c r="J250" s="4">
        <f t="shared" si="62"/>
        <v>0</v>
      </c>
      <c r="K250" s="4">
        <f t="shared" si="63"/>
        <v>0</v>
      </c>
      <c r="L250" s="4">
        <f>IFERROR(VLOOKUP(H250,FuelTypes!$A$1:$B$32,2,FALSE)*I250,0)</f>
        <v>0</v>
      </c>
      <c r="M250" s="4">
        <f t="shared" si="64"/>
        <v>0</v>
      </c>
      <c r="N250" s="4">
        <f t="shared" si="65"/>
        <v>0</v>
      </c>
      <c r="O250" s="4">
        <f>ROUNDUP((IFERROR(VLOOKUP(H250,FuelTypes!$A$2:$C$24,3,FALSE),0)*L250)/20,0)*20</f>
        <v>0</v>
      </c>
      <c r="P250" s="4">
        <f t="shared" si="66"/>
        <v>0</v>
      </c>
      <c r="Q250" s="4">
        <f t="shared" si="67"/>
        <v>0</v>
      </c>
      <c r="R250" s="4">
        <f t="shared" si="68"/>
        <v>0</v>
      </c>
      <c r="S250" s="4">
        <f t="shared" si="58"/>
        <v>0</v>
      </c>
      <c r="T250" s="4" t="e">
        <f t="shared" si="69"/>
        <v>#DIV/0!</v>
      </c>
      <c r="U250" s="4" t="e">
        <f t="shared" si="70"/>
        <v>#DIV/0!</v>
      </c>
      <c r="W250" s="3">
        <f>IFERROR(VLOOKUP(H250,FuelTypes!$A$2:$G$40,5,FALSE)*L250,0)</f>
        <v>0</v>
      </c>
      <c r="Y250" s="3">
        <f t="shared" si="59"/>
        <v>0</v>
      </c>
      <c r="Z250" s="3" t="e">
        <f t="shared" si="60"/>
        <v>#DIV/0!</v>
      </c>
    </row>
    <row r="251" spans="1:26" x14ac:dyDescent="0.25">
      <c r="A251" s="6"/>
      <c r="B251" s="6"/>
      <c r="C251" s="6"/>
      <c r="D251" s="6"/>
      <c r="E251" s="6"/>
      <c r="F251" s="6"/>
      <c r="G251" s="6"/>
      <c r="H251" s="6"/>
      <c r="I251" s="4">
        <f t="shared" si="61"/>
        <v>0</v>
      </c>
      <c r="J251" s="4">
        <f t="shared" si="62"/>
        <v>0</v>
      </c>
      <c r="K251" s="4">
        <f t="shared" si="63"/>
        <v>0</v>
      </c>
      <c r="L251" s="4">
        <f>IFERROR(VLOOKUP(H251,FuelTypes!$A$1:$B$32,2,FALSE)*I251,0)</f>
        <v>0</v>
      </c>
      <c r="M251" s="4">
        <f t="shared" si="64"/>
        <v>0</v>
      </c>
      <c r="N251" s="4">
        <f t="shared" si="65"/>
        <v>0</v>
      </c>
      <c r="O251" s="4">
        <f>ROUNDUP((IFERROR(VLOOKUP(H251,FuelTypes!$A$2:$C$24,3,FALSE),0)*L251)/20,0)*20</f>
        <v>0</v>
      </c>
      <c r="P251" s="4">
        <f t="shared" si="66"/>
        <v>0</v>
      </c>
      <c r="Q251" s="4">
        <f t="shared" si="67"/>
        <v>0</v>
      </c>
      <c r="R251" s="4">
        <f t="shared" si="68"/>
        <v>0</v>
      </c>
      <c r="S251" s="4">
        <f t="shared" si="58"/>
        <v>0</v>
      </c>
      <c r="T251" s="4" t="e">
        <f t="shared" si="69"/>
        <v>#DIV/0!</v>
      </c>
      <c r="U251" s="4" t="e">
        <f t="shared" si="70"/>
        <v>#DIV/0!</v>
      </c>
      <c r="W251" s="3">
        <f>IFERROR(VLOOKUP(H251,FuelTypes!$A$2:$G$40,5,FALSE)*L251,0)</f>
        <v>0</v>
      </c>
      <c r="Y251" s="3">
        <f t="shared" si="59"/>
        <v>0</v>
      </c>
      <c r="Z251" s="3" t="e">
        <f t="shared" si="60"/>
        <v>#DIV/0!</v>
      </c>
    </row>
    <row r="252" spans="1:26" x14ac:dyDescent="0.25">
      <c r="A252" s="6"/>
      <c r="B252" s="6"/>
      <c r="C252" s="6"/>
      <c r="D252" s="6"/>
      <c r="E252" s="6"/>
      <c r="F252" s="6"/>
      <c r="G252" s="6"/>
      <c r="H252" s="6"/>
      <c r="I252" s="4">
        <f t="shared" si="61"/>
        <v>0</v>
      </c>
      <c r="J252" s="4">
        <f t="shared" si="62"/>
        <v>0</v>
      </c>
      <c r="K252" s="4">
        <f t="shared" si="63"/>
        <v>0</v>
      </c>
      <c r="L252" s="4">
        <f>IFERROR(VLOOKUP(H252,FuelTypes!$A$1:$B$32,2,FALSE)*I252,0)</f>
        <v>0</v>
      </c>
      <c r="M252" s="4">
        <f t="shared" si="64"/>
        <v>0</v>
      </c>
      <c r="N252" s="4">
        <f t="shared" si="65"/>
        <v>0</v>
      </c>
      <c r="O252" s="4">
        <f>ROUNDUP((IFERROR(VLOOKUP(H252,FuelTypes!$A$2:$C$24,3,FALSE),0)*L252)/20,0)*20</f>
        <v>0</v>
      </c>
      <c r="P252" s="4">
        <f t="shared" si="66"/>
        <v>0</v>
      </c>
      <c r="Q252" s="4">
        <f t="shared" si="67"/>
        <v>0</v>
      </c>
      <c r="R252" s="4">
        <f t="shared" si="68"/>
        <v>0</v>
      </c>
      <c r="S252" s="4">
        <f t="shared" si="58"/>
        <v>0</v>
      </c>
      <c r="T252" s="4" t="e">
        <f t="shared" si="69"/>
        <v>#DIV/0!</v>
      </c>
      <c r="U252" s="4" t="e">
        <f t="shared" si="70"/>
        <v>#DIV/0!</v>
      </c>
      <c r="W252" s="3">
        <f>IFERROR(VLOOKUP(H252,FuelTypes!$A$2:$G$40,5,FALSE)*L252,0)</f>
        <v>0</v>
      </c>
      <c r="Y252" s="3">
        <f t="shared" si="59"/>
        <v>0</v>
      </c>
      <c r="Z252" s="3" t="e">
        <f t="shared" si="60"/>
        <v>#DIV/0!</v>
      </c>
    </row>
    <row r="253" spans="1:26" x14ac:dyDescent="0.25">
      <c r="A253" s="6"/>
      <c r="B253" s="6"/>
      <c r="C253" s="6"/>
      <c r="D253" s="6"/>
      <c r="E253" s="6"/>
      <c r="F253" s="6"/>
      <c r="G253" s="6"/>
      <c r="H253" s="6"/>
      <c r="I253" s="4">
        <f t="shared" si="61"/>
        <v>0</v>
      </c>
      <c r="J253" s="4">
        <f t="shared" si="62"/>
        <v>0</v>
      </c>
      <c r="K253" s="4">
        <f t="shared" si="63"/>
        <v>0</v>
      </c>
      <c r="L253" s="4">
        <f>IFERROR(VLOOKUP(H253,FuelTypes!$A$1:$B$32,2,FALSE)*I253,0)</f>
        <v>0</v>
      </c>
      <c r="M253" s="4">
        <f t="shared" si="64"/>
        <v>0</v>
      </c>
      <c r="N253" s="4">
        <f t="shared" si="65"/>
        <v>0</v>
      </c>
      <c r="O253" s="4">
        <f>ROUNDUP((IFERROR(VLOOKUP(H253,FuelTypes!$A$2:$C$24,3,FALSE),0)*L253)/20,0)*20</f>
        <v>0</v>
      </c>
      <c r="P253" s="4">
        <f t="shared" si="66"/>
        <v>0</v>
      </c>
      <c r="Q253" s="4">
        <f t="shared" si="67"/>
        <v>0</v>
      </c>
      <c r="R253" s="4">
        <f t="shared" si="68"/>
        <v>0</v>
      </c>
      <c r="S253" s="4">
        <f t="shared" si="58"/>
        <v>0</v>
      </c>
      <c r="T253" s="4" t="e">
        <f t="shared" si="69"/>
        <v>#DIV/0!</v>
      </c>
      <c r="U253" s="4" t="e">
        <f t="shared" si="70"/>
        <v>#DIV/0!</v>
      </c>
      <c r="W253" s="3">
        <f>IFERROR(VLOOKUP(H253,FuelTypes!$A$2:$G$40,5,FALSE)*L253,0)</f>
        <v>0</v>
      </c>
      <c r="Y253" s="3">
        <f t="shared" si="59"/>
        <v>0</v>
      </c>
      <c r="Z253" s="3" t="e">
        <f t="shared" si="60"/>
        <v>#DIV/0!</v>
      </c>
    </row>
    <row r="254" spans="1:26" x14ac:dyDescent="0.25">
      <c r="A254" s="6"/>
      <c r="B254" s="6"/>
      <c r="C254" s="6"/>
      <c r="D254" s="6"/>
      <c r="E254" s="6"/>
      <c r="F254" s="6"/>
      <c r="G254" s="6"/>
      <c r="H254" s="6"/>
      <c r="I254" s="4">
        <f t="shared" si="61"/>
        <v>0</v>
      </c>
      <c r="J254" s="4">
        <f t="shared" si="62"/>
        <v>0</v>
      </c>
      <c r="K254" s="4">
        <f t="shared" si="63"/>
        <v>0</v>
      </c>
      <c r="L254" s="4">
        <f>IFERROR(VLOOKUP(H254,FuelTypes!$A$1:$B$32,2,FALSE)*I254,0)</f>
        <v>0</v>
      </c>
      <c r="M254" s="4">
        <f t="shared" si="64"/>
        <v>0</v>
      </c>
      <c r="N254" s="4">
        <f t="shared" si="65"/>
        <v>0</v>
      </c>
      <c r="O254" s="4">
        <f>ROUNDUP((IFERROR(VLOOKUP(H254,FuelTypes!$A$2:$C$24,3,FALSE),0)*L254)/20,0)*20</f>
        <v>0</v>
      </c>
      <c r="P254" s="4">
        <f t="shared" si="66"/>
        <v>0</v>
      </c>
      <c r="Q254" s="4">
        <f t="shared" si="67"/>
        <v>0</v>
      </c>
      <c r="R254" s="4">
        <f t="shared" si="68"/>
        <v>0</v>
      </c>
      <c r="S254" s="4">
        <f t="shared" si="58"/>
        <v>0</v>
      </c>
      <c r="T254" s="4" t="e">
        <f t="shared" si="69"/>
        <v>#DIV/0!</v>
      </c>
      <c r="U254" s="4" t="e">
        <f t="shared" si="70"/>
        <v>#DIV/0!</v>
      </c>
      <c r="W254" s="3">
        <f>IFERROR(VLOOKUP(H254,FuelTypes!$A$2:$G$40,5,FALSE)*L254,0)</f>
        <v>0</v>
      </c>
      <c r="Y254" s="3">
        <f t="shared" si="59"/>
        <v>0</v>
      </c>
      <c r="Z254" s="3" t="e">
        <f t="shared" si="60"/>
        <v>#DIV/0!</v>
      </c>
    </row>
    <row r="255" spans="1:26" x14ac:dyDescent="0.25">
      <c r="A255" s="6"/>
      <c r="B255" s="6"/>
      <c r="C255" s="6"/>
      <c r="D255" s="6"/>
      <c r="E255" s="6"/>
      <c r="F255" s="6"/>
      <c r="G255" s="6"/>
      <c r="H255" s="6"/>
      <c r="I255" s="4">
        <f t="shared" si="61"/>
        <v>0</v>
      </c>
      <c r="J255" s="4">
        <f t="shared" si="62"/>
        <v>0</v>
      </c>
      <c r="K255" s="4">
        <f t="shared" si="63"/>
        <v>0</v>
      </c>
      <c r="L255" s="4">
        <f>IFERROR(VLOOKUP(H255,FuelTypes!$A$1:$B$32,2,FALSE)*I255,0)</f>
        <v>0</v>
      </c>
      <c r="M255" s="4">
        <f t="shared" si="64"/>
        <v>0</v>
      </c>
      <c r="N255" s="4">
        <f t="shared" si="65"/>
        <v>0</v>
      </c>
      <c r="O255" s="4">
        <f>ROUNDUP((IFERROR(VLOOKUP(H255,FuelTypes!$A$2:$C$24,3,FALSE),0)*L255)/20,0)*20</f>
        <v>0</v>
      </c>
      <c r="P255" s="4">
        <f t="shared" si="66"/>
        <v>0</v>
      </c>
      <c r="Q255" s="4">
        <f t="shared" si="67"/>
        <v>0</v>
      </c>
      <c r="R255" s="4">
        <f t="shared" si="68"/>
        <v>0</v>
      </c>
      <c r="S255" s="4">
        <f t="shared" si="58"/>
        <v>0</v>
      </c>
      <c r="T255" s="4" t="e">
        <f t="shared" si="69"/>
        <v>#DIV/0!</v>
      </c>
      <c r="U255" s="4" t="e">
        <f t="shared" si="70"/>
        <v>#DIV/0!</v>
      </c>
      <c r="W255" s="3">
        <f>IFERROR(VLOOKUP(H255,FuelTypes!$A$2:$G$40,5,FALSE)*L255,0)</f>
        <v>0</v>
      </c>
      <c r="Y255" s="3">
        <f t="shared" si="59"/>
        <v>0</v>
      </c>
      <c r="Z255" s="3" t="e">
        <f t="shared" si="60"/>
        <v>#DIV/0!</v>
      </c>
    </row>
    <row r="256" spans="1:26" x14ac:dyDescent="0.25">
      <c r="A256" s="6"/>
      <c r="B256" s="6"/>
      <c r="C256" s="6"/>
      <c r="D256" s="6"/>
      <c r="E256" s="6"/>
      <c r="F256" s="6"/>
      <c r="G256" s="6"/>
      <c r="H256" s="6"/>
      <c r="I256" s="4">
        <f t="shared" si="61"/>
        <v>0</v>
      </c>
      <c r="J256" s="4">
        <f t="shared" si="62"/>
        <v>0</v>
      </c>
      <c r="K256" s="4">
        <f t="shared" si="63"/>
        <v>0</v>
      </c>
      <c r="L256" s="4">
        <f>IFERROR(VLOOKUP(H256,FuelTypes!$A$1:$B$32,2,FALSE)*I256,0)</f>
        <v>0</v>
      </c>
      <c r="M256" s="4">
        <f t="shared" si="64"/>
        <v>0</v>
      </c>
      <c r="N256" s="4">
        <f t="shared" si="65"/>
        <v>0</v>
      </c>
      <c r="O256" s="4">
        <f>ROUNDUP((IFERROR(VLOOKUP(H256,FuelTypes!$A$2:$C$24,3,FALSE),0)*L256)/20,0)*20</f>
        <v>0</v>
      </c>
      <c r="P256" s="4">
        <f t="shared" si="66"/>
        <v>0</v>
      </c>
      <c r="Q256" s="4">
        <f t="shared" si="67"/>
        <v>0</v>
      </c>
      <c r="R256" s="4">
        <f t="shared" si="68"/>
        <v>0</v>
      </c>
      <c r="S256" s="4">
        <f t="shared" si="58"/>
        <v>0</v>
      </c>
      <c r="T256" s="4" t="e">
        <f t="shared" si="69"/>
        <v>#DIV/0!</v>
      </c>
      <c r="U256" s="4" t="e">
        <f t="shared" si="70"/>
        <v>#DIV/0!</v>
      </c>
      <c r="W256" s="3">
        <f>IFERROR(VLOOKUP(H256,FuelTypes!$A$2:$G$40,5,FALSE)*L256,0)</f>
        <v>0</v>
      </c>
      <c r="Y256" s="3">
        <f t="shared" si="59"/>
        <v>0</v>
      </c>
      <c r="Z256" s="3" t="e">
        <f t="shared" si="60"/>
        <v>#DIV/0!</v>
      </c>
    </row>
    <row r="257" spans="1:26" x14ac:dyDescent="0.25">
      <c r="A257" s="6"/>
      <c r="B257" s="6"/>
      <c r="C257" s="6"/>
      <c r="D257" s="6"/>
      <c r="E257" s="6"/>
      <c r="F257" s="6"/>
      <c r="G257" s="6"/>
      <c r="H257" s="6"/>
      <c r="I257" s="4">
        <f t="shared" si="61"/>
        <v>0</v>
      </c>
      <c r="J257" s="4">
        <f t="shared" si="62"/>
        <v>0</v>
      </c>
      <c r="K257" s="4">
        <f t="shared" si="63"/>
        <v>0</v>
      </c>
      <c r="L257" s="4">
        <f>IFERROR(VLOOKUP(H257,FuelTypes!$A$1:$B$32,2,FALSE)*I257,0)</f>
        <v>0</v>
      </c>
      <c r="M257" s="4">
        <f t="shared" si="64"/>
        <v>0</v>
      </c>
      <c r="N257" s="4">
        <f t="shared" si="65"/>
        <v>0</v>
      </c>
      <c r="O257" s="4">
        <f>ROUNDUP((IFERROR(VLOOKUP(H257,FuelTypes!$A$2:$C$24,3,FALSE),0)*L257)/20,0)*20</f>
        <v>0</v>
      </c>
      <c r="P257" s="4">
        <f t="shared" si="66"/>
        <v>0</v>
      </c>
      <c r="Q257" s="4">
        <f t="shared" si="67"/>
        <v>0</v>
      </c>
      <c r="R257" s="4">
        <f t="shared" si="68"/>
        <v>0</v>
      </c>
      <c r="S257" s="4">
        <f t="shared" si="58"/>
        <v>0</v>
      </c>
      <c r="T257" s="4" t="e">
        <f t="shared" si="69"/>
        <v>#DIV/0!</v>
      </c>
      <c r="U257" s="4" t="e">
        <f t="shared" si="70"/>
        <v>#DIV/0!</v>
      </c>
      <c r="W257" s="3">
        <f>IFERROR(VLOOKUP(H257,FuelTypes!$A$2:$G$40,5,FALSE)*L257,0)</f>
        <v>0</v>
      </c>
      <c r="Y257" s="3">
        <f t="shared" si="59"/>
        <v>0</v>
      </c>
      <c r="Z257" s="3" t="e">
        <f t="shared" si="60"/>
        <v>#DIV/0!</v>
      </c>
    </row>
    <row r="258" spans="1:26" x14ac:dyDescent="0.25">
      <c r="A258" s="6"/>
      <c r="B258" s="6"/>
      <c r="C258" s="6"/>
      <c r="D258" s="6"/>
      <c r="E258" s="6"/>
      <c r="F258" s="6"/>
      <c r="G258" s="6"/>
      <c r="H258" s="6"/>
      <c r="I258" s="4">
        <f t="shared" si="61"/>
        <v>0</v>
      </c>
      <c r="J258" s="4">
        <f t="shared" si="62"/>
        <v>0</v>
      </c>
      <c r="K258" s="4">
        <f t="shared" si="63"/>
        <v>0</v>
      </c>
      <c r="L258" s="4">
        <f>IFERROR(VLOOKUP(H258,FuelTypes!$A$1:$B$32,2,FALSE)*I258,0)</f>
        <v>0</v>
      </c>
      <c r="M258" s="4">
        <f t="shared" si="64"/>
        <v>0</v>
      </c>
      <c r="N258" s="4">
        <f t="shared" si="65"/>
        <v>0</v>
      </c>
      <c r="O258" s="4">
        <f>ROUNDUP((IFERROR(VLOOKUP(H258,FuelTypes!$A$2:$C$24,3,FALSE),0)*L258)/20,0)*20</f>
        <v>0</v>
      </c>
      <c r="P258" s="4">
        <f t="shared" si="66"/>
        <v>0</v>
      </c>
      <c r="Q258" s="4">
        <f t="shared" si="67"/>
        <v>0</v>
      </c>
      <c r="R258" s="4">
        <f t="shared" si="68"/>
        <v>0</v>
      </c>
      <c r="S258" s="4">
        <f t="shared" si="58"/>
        <v>0</v>
      </c>
      <c r="T258" s="4" t="e">
        <f t="shared" si="69"/>
        <v>#DIV/0!</v>
      </c>
      <c r="U258" s="4" t="e">
        <f t="shared" si="70"/>
        <v>#DIV/0!</v>
      </c>
      <c r="W258" s="3">
        <f>IFERROR(VLOOKUP(H258,FuelTypes!$A$2:$G$40,5,FALSE)*L258,0)</f>
        <v>0</v>
      </c>
      <c r="Y258" s="3">
        <f t="shared" si="59"/>
        <v>0</v>
      </c>
      <c r="Z258" s="3" t="e">
        <f t="shared" si="60"/>
        <v>#DIV/0!</v>
      </c>
    </row>
    <row r="259" spans="1:26" x14ac:dyDescent="0.25">
      <c r="A259" s="6"/>
      <c r="B259" s="6"/>
      <c r="C259" s="6"/>
      <c r="D259" s="6"/>
      <c r="E259" s="6"/>
      <c r="F259" s="6"/>
      <c r="G259" s="6"/>
      <c r="H259" s="6"/>
      <c r="I259" s="4">
        <f t="shared" si="61"/>
        <v>0</v>
      </c>
      <c r="J259" s="4">
        <f t="shared" si="62"/>
        <v>0</v>
      </c>
      <c r="K259" s="4">
        <f t="shared" si="63"/>
        <v>0</v>
      </c>
      <c r="L259" s="4">
        <f>IFERROR(VLOOKUP(H259,FuelTypes!$A$1:$B$32,2,FALSE)*I259,0)</f>
        <v>0</v>
      </c>
      <c r="M259" s="4">
        <f t="shared" si="64"/>
        <v>0</v>
      </c>
      <c r="N259" s="4">
        <f t="shared" si="65"/>
        <v>0</v>
      </c>
      <c r="O259" s="4">
        <f>ROUNDUP((IFERROR(VLOOKUP(H259,FuelTypes!$A$2:$C$24,3,FALSE),0)*L259)/20,0)*20</f>
        <v>0</v>
      </c>
      <c r="P259" s="4">
        <f t="shared" si="66"/>
        <v>0</v>
      </c>
      <c r="Q259" s="4">
        <f t="shared" si="67"/>
        <v>0</v>
      </c>
      <c r="R259" s="4">
        <f t="shared" si="68"/>
        <v>0</v>
      </c>
      <c r="S259" s="4">
        <f t="shared" ref="S259:S301" si="71">IFERROR(G259/F259*K259,0)</f>
        <v>0</v>
      </c>
      <c r="T259" s="4" t="e">
        <f t="shared" si="69"/>
        <v>#DIV/0!</v>
      </c>
      <c r="U259" s="4" t="e">
        <f t="shared" si="70"/>
        <v>#DIV/0!</v>
      </c>
      <c r="W259" s="3">
        <f>IFERROR(VLOOKUP(H259,FuelTypes!$A$2:$G$40,5,FALSE)*L259,0)</f>
        <v>0</v>
      </c>
      <c r="Y259" s="3">
        <f t="shared" ref="Y259:Y301" si="72">X259+W259</f>
        <v>0</v>
      </c>
      <c r="Z259" s="3" t="e">
        <f t="shared" ref="Z259:Z301" si="73">X259/K259</f>
        <v>#DIV/0!</v>
      </c>
    </row>
    <row r="260" spans="1:26" x14ac:dyDescent="0.25">
      <c r="A260" s="6"/>
      <c r="B260" s="6"/>
      <c r="C260" s="6"/>
      <c r="D260" s="6"/>
      <c r="E260" s="6"/>
      <c r="F260" s="6"/>
      <c r="G260" s="6"/>
      <c r="H260" s="6"/>
      <c r="I260" s="4">
        <f t="shared" si="61"/>
        <v>0</v>
      </c>
      <c r="J260" s="4">
        <f t="shared" si="62"/>
        <v>0</v>
      </c>
      <c r="K260" s="4">
        <f t="shared" si="63"/>
        <v>0</v>
      </c>
      <c r="L260" s="4">
        <f>IFERROR(VLOOKUP(H260,FuelTypes!$A$1:$B$32,2,FALSE)*I260,0)</f>
        <v>0</v>
      </c>
      <c r="M260" s="4">
        <f t="shared" si="64"/>
        <v>0</v>
      </c>
      <c r="N260" s="4">
        <f t="shared" si="65"/>
        <v>0</v>
      </c>
      <c r="O260" s="4">
        <f>ROUNDUP((IFERROR(VLOOKUP(H260,FuelTypes!$A$2:$C$24,3,FALSE),0)*L260)/20,0)*20</f>
        <v>0</v>
      </c>
      <c r="P260" s="4">
        <f t="shared" si="66"/>
        <v>0</v>
      </c>
      <c r="Q260" s="4">
        <f t="shared" si="67"/>
        <v>0</v>
      </c>
      <c r="R260" s="4">
        <f t="shared" si="68"/>
        <v>0</v>
      </c>
      <c r="S260" s="4">
        <f t="shared" si="71"/>
        <v>0</v>
      </c>
      <c r="T260" s="4" t="e">
        <f t="shared" si="69"/>
        <v>#DIV/0!</v>
      </c>
      <c r="U260" s="4" t="e">
        <f t="shared" si="70"/>
        <v>#DIV/0!</v>
      </c>
      <c r="W260" s="3">
        <f>IFERROR(VLOOKUP(H260,FuelTypes!$A$2:$G$40,5,FALSE)*L260,0)</f>
        <v>0</v>
      </c>
      <c r="Y260" s="3">
        <f t="shared" si="72"/>
        <v>0</v>
      </c>
      <c r="Z260" s="3" t="e">
        <f t="shared" si="73"/>
        <v>#DIV/0!</v>
      </c>
    </row>
    <row r="261" spans="1:26" x14ac:dyDescent="0.25">
      <c r="A261" s="6"/>
      <c r="B261" s="6"/>
      <c r="C261" s="6"/>
      <c r="D261" s="6"/>
      <c r="E261" s="6"/>
      <c r="F261" s="6"/>
      <c r="G261" s="6"/>
      <c r="H261" s="6"/>
      <c r="I261" s="4">
        <f t="shared" si="61"/>
        <v>0</v>
      </c>
      <c r="J261" s="4">
        <f t="shared" si="62"/>
        <v>0</v>
      </c>
      <c r="K261" s="4">
        <f t="shared" si="63"/>
        <v>0</v>
      </c>
      <c r="L261" s="4">
        <f>IFERROR(VLOOKUP(H261,FuelTypes!$A$1:$B$32,2,FALSE)*I261,0)</f>
        <v>0</v>
      </c>
      <c r="M261" s="4">
        <f t="shared" si="64"/>
        <v>0</v>
      </c>
      <c r="N261" s="4">
        <f t="shared" si="65"/>
        <v>0</v>
      </c>
      <c r="O261" s="4">
        <f>ROUNDUP((IFERROR(VLOOKUP(H261,FuelTypes!$A$2:$C$24,3,FALSE),0)*L261)/20,0)*20</f>
        <v>0</v>
      </c>
      <c r="P261" s="4">
        <f t="shared" si="66"/>
        <v>0</v>
      </c>
      <c r="Q261" s="4">
        <f t="shared" si="67"/>
        <v>0</v>
      </c>
      <c r="R261" s="4">
        <f t="shared" si="68"/>
        <v>0</v>
      </c>
      <c r="S261" s="4">
        <f t="shared" si="71"/>
        <v>0</v>
      </c>
      <c r="T261" s="4" t="e">
        <f t="shared" si="69"/>
        <v>#DIV/0!</v>
      </c>
      <c r="U261" s="4" t="e">
        <f t="shared" si="70"/>
        <v>#DIV/0!</v>
      </c>
      <c r="W261" s="3">
        <f>IFERROR(VLOOKUP(H261,FuelTypes!$A$2:$G$40,5,FALSE)*L261,0)</f>
        <v>0</v>
      </c>
      <c r="Y261" s="3">
        <f t="shared" si="72"/>
        <v>0</v>
      </c>
      <c r="Z261" s="3" t="e">
        <f t="shared" si="73"/>
        <v>#DIV/0!</v>
      </c>
    </row>
    <row r="262" spans="1:26" x14ac:dyDescent="0.25">
      <c r="A262" s="6"/>
      <c r="B262" s="6"/>
      <c r="C262" s="6"/>
      <c r="D262" s="6"/>
      <c r="E262" s="6"/>
      <c r="F262" s="6"/>
      <c r="G262" s="6"/>
      <c r="H262" s="6"/>
      <c r="I262" s="4">
        <f t="shared" si="61"/>
        <v>0</v>
      </c>
      <c r="J262" s="4">
        <f t="shared" si="62"/>
        <v>0</v>
      </c>
      <c r="K262" s="4">
        <f t="shared" si="63"/>
        <v>0</v>
      </c>
      <c r="L262" s="4">
        <f>IFERROR(VLOOKUP(H262,FuelTypes!$A$1:$B$32,2,FALSE)*I262,0)</f>
        <v>0</v>
      </c>
      <c r="M262" s="4">
        <f t="shared" si="64"/>
        <v>0</v>
      </c>
      <c r="N262" s="4">
        <f t="shared" si="65"/>
        <v>0</v>
      </c>
      <c r="O262" s="4">
        <f>ROUNDUP((IFERROR(VLOOKUP(H262,FuelTypes!$A$2:$C$24,3,FALSE),0)*L262)/20,0)*20</f>
        <v>0</v>
      </c>
      <c r="P262" s="4">
        <f t="shared" si="66"/>
        <v>0</v>
      </c>
      <c r="Q262" s="4">
        <f t="shared" si="67"/>
        <v>0</v>
      </c>
      <c r="R262" s="4">
        <f t="shared" si="68"/>
        <v>0</v>
      </c>
      <c r="S262" s="4">
        <f t="shared" si="71"/>
        <v>0</v>
      </c>
      <c r="T262" s="4" t="e">
        <f t="shared" si="69"/>
        <v>#DIV/0!</v>
      </c>
      <c r="U262" s="4" t="e">
        <f t="shared" si="70"/>
        <v>#DIV/0!</v>
      </c>
      <c r="W262" s="3">
        <f>IFERROR(VLOOKUP(H262,FuelTypes!$A$2:$G$40,5,FALSE)*L262,0)</f>
        <v>0</v>
      </c>
      <c r="Y262" s="3">
        <f t="shared" si="72"/>
        <v>0</v>
      </c>
      <c r="Z262" s="3" t="e">
        <f t="shared" si="73"/>
        <v>#DIV/0!</v>
      </c>
    </row>
    <row r="263" spans="1:26" x14ac:dyDescent="0.25">
      <c r="A263" s="6"/>
      <c r="B263" s="6"/>
      <c r="C263" s="6"/>
      <c r="D263" s="6"/>
      <c r="E263" s="6"/>
      <c r="F263" s="6"/>
      <c r="G263" s="6"/>
      <c r="H263" s="6"/>
      <c r="I263" s="4">
        <f t="shared" si="61"/>
        <v>0</v>
      </c>
      <c r="J263" s="4">
        <f t="shared" si="62"/>
        <v>0</v>
      </c>
      <c r="K263" s="4">
        <f t="shared" si="63"/>
        <v>0</v>
      </c>
      <c r="L263" s="4">
        <f>IFERROR(VLOOKUP(H263,FuelTypes!$A$1:$B$32,2,FALSE)*I263,0)</f>
        <v>0</v>
      </c>
      <c r="M263" s="4">
        <f t="shared" si="64"/>
        <v>0</v>
      </c>
      <c r="N263" s="4">
        <f t="shared" si="65"/>
        <v>0</v>
      </c>
      <c r="O263" s="4">
        <f>ROUNDUP((IFERROR(VLOOKUP(H263,FuelTypes!$A$2:$C$24,3,FALSE),0)*L263)/20,0)*20</f>
        <v>0</v>
      </c>
      <c r="P263" s="4">
        <f t="shared" si="66"/>
        <v>0</v>
      </c>
      <c r="Q263" s="4">
        <f t="shared" si="67"/>
        <v>0</v>
      </c>
      <c r="R263" s="4">
        <f t="shared" si="68"/>
        <v>0</v>
      </c>
      <c r="S263" s="4">
        <f t="shared" si="71"/>
        <v>0</v>
      </c>
      <c r="T263" s="4" t="e">
        <f t="shared" si="69"/>
        <v>#DIV/0!</v>
      </c>
      <c r="U263" s="4" t="e">
        <f t="shared" si="70"/>
        <v>#DIV/0!</v>
      </c>
      <c r="W263" s="3">
        <f>IFERROR(VLOOKUP(H263,FuelTypes!$A$2:$G$40,5,FALSE)*L263,0)</f>
        <v>0</v>
      </c>
      <c r="Y263" s="3">
        <f t="shared" si="72"/>
        <v>0</v>
      </c>
      <c r="Z263" s="3" t="e">
        <f t="shared" si="73"/>
        <v>#DIV/0!</v>
      </c>
    </row>
    <row r="264" spans="1:26" x14ac:dyDescent="0.25">
      <c r="A264" s="6"/>
      <c r="B264" s="6"/>
      <c r="C264" s="6"/>
      <c r="D264" s="6"/>
      <c r="E264" s="6"/>
      <c r="F264" s="6"/>
      <c r="G264" s="6"/>
      <c r="H264" s="6"/>
      <c r="I264" s="4">
        <f t="shared" si="61"/>
        <v>0</v>
      </c>
      <c r="J264" s="4">
        <f t="shared" si="62"/>
        <v>0</v>
      </c>
      <c r="K264" s="4">
        <f t="shared" si="63"/>
        <v>0</v>
      </c>
      <c r="L264" s="4">
        <f>IFERROR(VLOOKUP(H264,FuelTypes!$A$1:$B$32,2,FALSE)*I264,0)</f>
        <v>0</v>
      </c>
      <c r="M264" s="4">
        <f t="shared" si="64"/>
        <v>0</v>
      </c>
      <c r="N264" s="4">
        <f t="shared" si="65"/>
        <v>0</v>
      </c>
      <c r="O264" s="4">
        <f>ROUNDUP((IFERROR(VLOOKUP(H264,FuelTypes!$A$2:$C$24,3,FALSE),0)*L264)/20,0)*20</f>
        <v>0</v>
      </c>
      <c r="P264" s="4">
        <f t="shared" si="66"/>
        <v>0</v>
      </c>
      <c r="Q264" s="4">
        <f t="shared" si="67"/>
        <v>0</v>
      </c>
      <c r="R264" s="4">
        <f t="shared" si="68"/>
        <v>0</v>
      </c>
      <c r="S264" s="4">
        <f t="shared" si="71"/>
        <v>0</v>
      </c>
      <c r="T264" s="4" t="e">
        <f t="shared" si="69"/>
        <v>#DIV/0!</v>
      </c>
      <c r="U264" s="4" t="e">
        <f t="shared" si="70"/>
        <v>#DIV/0!</v>
      </c>
      <c r="W264" s="3">
        <f>IFERROR(VLOOKUP(H264,FuelTypes!$A$2:$G$40,5,FALSE)*L264,0)</f>
        <v>0</v>
      </c>
      <c r="Y264" s="3">
        <f t="shared" si="72"/>
        <v>0</v>
      </c>
      <c r="Z264" s="3" t="e">
        <f t="shared" si="73"/>
        <v>#DIV/0!</v>
      </c>
    </row>
    <row r="265" spans="1:26" x14ac:dyDescent="0.25">
      <c r="A265" s="6"/>
      <c r="B265" s="6"/>
      <c r="C265" s="6"/>
      <c r="D265" s="6"/>
      <c r="E265" s="6"/>
      <c r="F265" s="6"/>
      <c r="G265" s="6"/>
      <c r="H265" s="6"/>
      <c r="I265" s="4">
        <f t="shared" si="61"/>
        <v>0</v>
      </c>
      <c r="J265" s="4">
        <f t="shared" si="62"/>
        <v>0</v>
      </c>
      <c r="K265" s="4">
        <f t="shared" si="63"/>
        <v>0</v>
      </c>
      <c r="L265" s="4">
        <f>IFERROR(VLOOKUP(H265,FuelTypes!$A$1:$B$32,2,FALSE)*I265,0)</f>
        <v>0</v>
      </c>
      <c r="M265" s="4">
        <f t="shared" si="64"/>
        <v>0</v>
      </c>
      <c r="N265" s="4">
        <f t="shared" si="65"/>
        <v>0</v>
      </c>
      <c r="O265" s="4">
        <f>ROUNDUP((IFERROR(VLOOKUP(H265,FuelTypes!$A$2:$C$24,3,FALSE),0)*L265)/20,0)*20</f>
        <v>0</v>
      </c>
      <c r="P265" s="4">
        <f t="shared" si="66"/>
        <v>0</v>
      </c>
      <c r="Q265" s="4">
        <f t="shared" si="67"/>
        <v>0</v>
      </c>
      <c r="R265" s="4">
        <f t="shared" si="68"/>
        <v>0</v>
      </c>
      <c r="S265" s="4">
        <f t="shared" si="71"/>
        <v>0</v>
      </c>
      <c r="T265" s="4" t="e">
        <f t="shared" si="69"/>
        <v>#DIV/0!</v>
      </c>
      <c r="U265" s="4" t="e">
        <f t="shared" si="70"/>
        <v>#DIV/0!</v>
      </c>
      <c r="W265" s="3">
        <f>IFERROR(VLOOKUP(H265,FuelTypes!$A$2:$G$40,5,FALSE)*L265,0)</f>
        <v>0</v>
      </c>
      <c r="Y265" s="3">
        <f t="shared" si="72"/>
        <v>0</v>
      </c>
      <c r="Z265" s="3" t="e">
        <f t="shared" si="73"/>
        <v>#DIV/0!</v>
      </c>
    </row>
    <row r="266" spans="1:26" x14ac:dyDescent="0.25">
      <c r="A266" s="6"/>
      <c r="B266" s="6"/>
      <c r="C266" s="6"/>
      <c r="D266" s="6"/>
      <c r="E266" s="6"/>
      <c r="F266" s="6"/>
      <c r="G266" s="6"/>
      <c r="H266" s="6"/>
      <c r="I266" s="4">
        <f t="shared" si="61"/>
        <v>0</v>
      </c>
      <c r="J266" s="4">
        <f t="shared" si="62"/>
        <v>0</v>
      </c>
      <c r="K266" s="4">
        <f t="shared" si="63"/>
        <v>0</v>
      </c>
      <c r="L266" s="4">
        <f>IFERROR(VLOOKUP(H266,FuelTypes!$A$1:$B$32,2,FALSE)*I266,0)</f>
        <v>0</v>
      </c>
      <c r="M266" s="4">
        <f t="shared" si="64"/>
        <v>0</v>
      </c>
      <c r="N266" s="4">
        <f t="shared" si="65"/>
        <v>0</v>
      </c>
      <c r="O266" s="4">
        <f>ROUNDUP((IFERROR(VLOOKUP(H266,FuelTypes!$A$2:$C$24,3,FALSE),0)*L266)/20,0)*20</f>
        <v>0</v>
      </c>
      <c r="P266" s="4">
        <f t="shared" si="66"/>
        <v>0</v>
      </c>
      <c r="Q266" s="4">
        <f t="shared" si="67"/>
        <v>0</v>
      </c>
      <c r="R266" s="4">
        <f t="shared" si="68"/>
        <v>0</v>
      </c>
      <c r="S266" s="4">
        <f t="shared" si="71"/>
        <v>0</v>
      </c>
      <c r="T266" s="4" t="e">
        <f t="shared" si="69"/>
        <v>#DIV/0!</v>
      </c>
      <c r="U266" s="4" t="e">
        <f t="shared" si="70"/>
        <v>#DIV/0!</v>
      </c>
      <c r="W266" s="3">
        <f>IFERROR(VLOOKUP(H266,FuelTypes!$A$2:$G$40,5,FALSE)*L266,0)</f>
        <v>0</v>
      </c>
      <c r="Y266" s="3">
        <f t="shared" si="72"/>
        <v>0</v>
      </c>
      <c r="Z266" s="3" t="e">
        <f t="shared" si="73"/>
        <v>#DIV/0!</v>
      </c>
    </row>
    <row r="267" spans="1:26" x14ac:dyDescent="0.25">
      <c r="A267" s="6"/>
      <c r="B267" s="6"/>
      <c r="C267" s="6"/>
      <c r="D267" s="6"/>
      <c r="E267" s="6"/>
      <c r="F267" s="6"/>
      <c r="G267" s="6"/>
      <c r="H267" s="6"/>
      <c r="I267" s="4">
        <f t="shared" si="61"/>
        <v>0</v>
      </c>
      <c r="J267" s="4">
        <f t="shared" si="62"/>
        <v>0</v>
      </c>
      <c r="K267" s="4">
        <f t="shared" si="63"/>
        <v>0</v>
      </c>
      <c r="L267" s="4">
        <f>IFERROR(VLOOKUP(H267,FuelTypes!$A$1:$B$32,2,FALSE)*I267,0)</f>
        <v>0</v>
      </c>
      <c r="M267" s="4">
        <f t="shared" si="64"/>
        <v>0</v>
      </c>
      <c r="N267" s="4">
        <f t="shared" si="65"/>
        <v>0</v>
      </c>
      <c r="O267" s="4">
        <f>ROUNDUP((IFERROR(VLOOKUP(H267,FuelTypes!$A$2:$C$24,3,FALSE),0)*L267)/20,0)*20</f>
        <v>0</v>
      </c>
      <c r="P267" s="4">
        <f t="shared" si="66"/>
        <v>0</v>
      </c>
      <c r="Q267" s="4">
        <f t="shared" si="67"/>
        <v>0</v>
      </c>
      <c r="R267" s="4">
        <f t="shared" si="68"/>
        <v>0</v>
      </c>
      <c r="S267" s="4">
        <f t="shared" si="71"/>
        <v>0</v>
      </c>
      <c r="T267" s="4" t="e">
        <f t="shared" si="69"/>
        <v>#DIV/0!</v>
      </c>
      <c r="U267" s="4" t="e">
        <f t="shared" si="70"/>
        <v>#DIV/0!</v>
      </c>
      <c r="W267" s="3">
        <f>IFERROR(VLOOKUP(H267,FuelTypes!$A$2:$G$40,5,FALSE)*L267,0)</f>
        <v>0</v>
      </c>
      <c r="Y267" s="3">
        <f t="shared" si="72"/>
        <v>0</v>
      </c>
      <c r="Z267" s="3" t="e">
        <f t="shared" si="73"/>
        <v>#DIV/0!</v>
      </c>
    </row>
    <row r="268" spans="1:26" x14ac:dyDescent="0.25">
      <c r="A268" s="6"/>
      <c r="B268" s="6"/>
      <c r="C268" s="6"/>
      <c r="D268" s="6"/>
      <c r="E268" s="6"/>
      <c r="F268" s="6"/>
      <c r="G268" s="6"/>
      <c r="H268" s="6"/>
      <c r="I268" s="4">
        <f t="shared" si="61"/>
        <v>0</v>
      </c>
      <c r="J268" s="4">
        <f t="shared" si="62"/>
        <v>0</v>
      </c>
      <c r="K268" s="4">
        <f t="shared" si="63"/>
        <v>0</v>
      </c>
      <c r="L268" s="4">
        <f>IFERROR(VLOOKUP(H268,FuelTypes!$A$1:$B$32,2,FALSE)*I268,0)</f>
        <v>0</v>
      </c>
      <c r="M268" s="4">
        <f t="shared" si="64"/>
        <v>0</v>
      </c>
      <c r="N268" s="4">
        <f t="shared" si="65"/>
        <v>0</v>
      </c>
      <c r="O268" s="4">
        <f>ROUNDUP((IFERROR(VLOOKUP(H268,FuelTypes!$A$2:$C$24,3,FALSE),0)*L268)/20,0)*20</f>
        <v>0</v>
      </c>
      <c r="P268" s="4">
        <f t="shared" si="66"/>
        <v>0</v>
      </c>
      <c r="Q268" s="4">
        <f t="shared" si="67"/>
        <v>0</v>
      </c>
      <c r="R268" s="4">
        <f t="shared" si="68"/>
        <v>0</v>
      </c>
      <c r="S268" s="4">
        <f t="shared" si="71"/>
        <v>0</v>
      </c>
      <c r="T268" s="4" t="e">
        <f t="shared" si="69"/>
        <v>#DIV/0!</v>
      </c>
      <c r="U268" s="4" t="e">
        <f t="shared" si="70"/>
        <v>#DIV/0!</v>
      </c>
      <c r="W268" s="3">
        <f>IFERROR(VLOOKUP(H268,FuelTypes!$A$2:$G$40,5,FALSE)*L268,0)</f>
        <v>0</v>
      </c>
      <c r="Y268" s="3">
        <f t="shared" si="72"/>
        <v>0</v>
      </c>
      <c r="Z268" s="3" t="e">
        <f t="shared" si="73"/>
        <v>#DIV/0!</v>
      </c>
    </row>
    <row r="269" spans="1:26" x14ac:dyDescent="0.25">
      <c r="A269" s="6"/>
      <c r="B269" s="6"/>
      <c r="C269" s="6"/>
      <c r="D269" s="6"/>
      <c r="E269" s="6"/>
      <c r="F269" s="6"/>
      <c r="G269" s="6"/>
      <c r="H269" s="6"/>
      <c r="I269" s="4">
        <f t="shared" si="61"/>
        <v>0</v>
      </c>
      <c r="J269" s="4">
        <f t="shared" si="62"/>
        <v>0</v>
      </c>
      <c r="K269" s="4">
        <f t="shared" si="63"/>
        <v>0</v>
      </c>
      <c r="L269" s="4">
        <f>IFERROR(VLOOKUP(H269,FuelTypes!$A$1:$B$32,2,FALSE)*I269,0)</f>
        <v>0</v>
      </c>
      <c r="M269" s="4">
        <f t="shared" si="64"/>
        <v>0</v>
      </c>
      <c r="N269" s="4">
        <f t="shared" si="65"/>
        <v>0</v>
      </c>
      <c r="O269" s="4">
        <f>ROUNDUP((IFERROR(VLOOKUP(H269,FuelTypes!$A$2:$C$24,3,FALSE),0)*L269)/20,0)*20</f>
        <v>0</v>
      </c>
      <c r="P269" s="4">
        <f t="shared" si="66"/>
        <v>0</v>
      </c>
      <c r="Q269" s="4">
        <f t="shared" si="67"/>
        <v>0</v>
      </c>
      <c r="R269" s="4">
        <f t="shared" si="68"/>
        <v>0</v>
      </c>
      <c r="S269" s="4">
        <f t="shared" si="71"/>
        <v>0</v>
      </c>
      <c r="T269" s="4" t="e">
        <f t="shared" si="69"/>
        <v>#DIV/0!</v>
      </c>
      <c r="U269" s="4" t="e">
        <f t="shared" si="70"/>
        <v>#DIV/0!</v>
      </c>
      <c r="W269" s="3">
        <f>IFERROR(VLOOKUP(H269,FuelTypes!$A$2:$G$40,5,FALSE)*L269,0)</f>
        <v>0</v>
      </c>
      <c r="Y269" s="3">
        <f t="shared" si="72"/>
        <v>0</v>
      </c>
      <c r="Z269" s="3" t="e">
        <f t="shared" si="73"/>
        <v>#DIV/0!</v>
      </c>
    </row>
    <row r="270" spans="1:26" x14ac:dyDescent="0.25">
      <c r="A270" s="6"/>
      <c r="B270" s="6"/>
      <c r="C270" s="6"/>
      <c r="D270" s="6"/>
      <c r="E270" s="6"/>
      <c r="F270" s="6"/>
      <c r="G270" s="6"/>
      <c r="H270" s="6"/>
      <c r="I270" s="4">
        <f t="shared" si="61"/>
        <v>0</v>
      </c>
      <c r="J270" s="4">
        <f t="shared" si="62"/>
        <v>0</v>
      </c>
      <c r="K270" s="4">
        <f t="shared" si="63"/>
        <v>0</v>
      </c>
      <c r="L270" s="4">
        <f>IFERROR(VLOOKUP(H270,FuelTypes!$A$1:$B$32,2,FALSE)*I270,0)</f>
        <v>0</v>
      </c>
      <c r="M270" s="4">
        <f t="shared" si="64"/>
        <v>0</v>
      </c>
      <c r="N270" s="4">
        <f t="shared" si="65"/>
        <v>0</v>
      </c>
      <c r="O270" s="4">
        <f>ROUNDUP((IFERROR(VLOOKUP(H270,FuelTypes!$A$2:$C$24,3,FALSE),0)*L270)/20,0)*20</f>
        <v>0</v>
      </c>
      <c r="P270" s="4">
        <f t="shared" si="66"/>
        <v>0</v>
      </c>
      <c r="Q270" s="4">
        <f t="shared" si="67"/>
        <v>0</v>
      </c>
      <c r="R270" s="4">
        <f t="shared" si="68"/>
        <v>0</v>
      </c>
      <c r="S270" s="4">
        <f t="shared" si="71"/>
        <v>0</v>
      </c>
      <c r="T270" s="4" t="e">
        <f t="shared" si="69"/>
        <v>#DIV/0!</v>
      </c>
      <c r="U270" s="4" t="e">
        <f t="shared" si="70"/>
        <v>#DIV/0!</v>
      </c>
      <c r="W270" s="3">
        <f>IFERROR(VLOOKUP(H270,FuelTypes!$A$2:$G$40,5,FALSE)*L270,0)</f>
        <v>0</v>
      </c>
      <c r="Y270" s="3">
        <f t="shared" si="72"/>
        <v>0</v>
      </c>
      <c r="Z270" s="3" t="e">
        <f t="shared" si="73"/>
        <v>#DIV/0!</v>
      </c>
    </row>
    <row r="271" spans="1:26" x14ac:dyDescent="0.25">
      <c r="A271" s="6"/>
      <c r="B271" s="6"/>
      <c r="C271" s="6"/>
      <c r="D271" s="6"/>
      <c r="E271" s="6"/>
      <c r="F271" s="6"/>
      <c r="G271" s="6"/>
      <c r="H271" s="6"/>
      <c r="I271" s="4">
        <f t="shared" si="61"/>
        <v>0</v>
      </c>
      <c r="J271" s="4">
        <f t="shared" si="62"/>
        <v>0</v>
      </c>
      <c r="K271" s="4">
        <f t="shared" si="63"/>
        <v>0</v>
      </c>
      <c r="L271" s="4">
        <f>IFERROR(VLOOKUP(H271,FuelTypes!$A$1:$B$32,2,FALSE)*I271,0)</f>
        <v>0</v>
      </c>
      <c r="M271" s="4">
        <f t="shared" si="64"/>
        <v>0</v>
      </c>
      <c r="N271" s="4">
        <f t="shared" si="65"/>
        <v>0</v>
      </c>
      <c r="O271" s="4">
        <f>ROUNDUP((IFERROR(VLOOKUP(H271,FuelTypes!$A$2:$C$24,3,FALSE),0)*L271)/20,0)*20</f>
        <v>0</v>
      </c>
      <c r="P271" s="4">
        <f t="shared" si="66"/>
        <v>0</v>
      </c>
      <c r="Q271" s="4">
        <f t="shared" si="67"/>
        <v>0</v>
      </c>
      <c r="R271" s="4">
        <f t="shared" si="68"/>
        <v>0</v>
      </c>
      <c r="S271" s="4">
        <f t="shared" si="71"/>
        <v>0</v>
      </c>
      <c r="T271" s="4" t="e">
        <f t="shared" si="69"/>
        <v>#DIV/0!</v>
      </c>
      <c r="U271" s="4" t="e">
        <f t="shared" si="70"/>
        <v>#DIV/0!</v>
      </c>
      <c r="W271" s="3">
        <f>IFERROR(VLOOKUP(H271,FuelTypes!$A$2:$G$40,5,FALSE)*L271,0)</f>
        <v>0</v>
      </c>
      <c r="Y271" s="3">
        <f t="shared" si="72"/>
        <v>0</v>
      </c>
      <c r="Z271" s="3" t="e">
        <f t="shared" si="73"/>
        <v>#DIV/0!</v>
      </c>
    </row>
    <row r="272" spans="1:26" x14ac:dyDescent="0.25">
      <c r="A272" s="6"/>
      <c r="B272" s="6"/>
      <c r="C272" s="6"/>
      <c r="D272" s="6"/>
      <c r="E272" s="6"/>
      <c r="F272" s="6"/>
      <c r="G272" s="6"/>
      <c r="H272" s="6"/>
      <c r="I272" s="4">
        <f t="shared" si="61"/>
        <v>0</v>
      </c>
      <c r="J272" s="4">
        <f t="shared" si="62"/>
        <v>0</v>
      </c>
      <c r="K272" s="4">
        <f t="shared" si="63"/>
        <v>0</v>
      </c>
      <c r="L272" s="4">
        <f>IFERROR(VLOOKUP(H272,FuelTypes!$A$1:$B$32,2,FALSE)*I272,0)</f>
        <v>0</v>
      </c>
      <c r="M272" s="4">
        <f t="shared" si="64"/>
        <v>0</v>
      </c>
      <c r="N272" s="4">
        <f t="shared" si="65"/>
        <v>0</v>
      </c>
      <c r="O272" s="4">
        <f>ROUNDUP((IFERROR(VLOOKUP(H272,FuelTypes!$A$2:$C$24,3,FALSE),0)*L272)/20,0)*20</f>
        <v>0</v>
      </c>
      <c r="P272" s="4">
        <f t="shared" si="66"/>
        <v>0</v>
      </c>
      <c r="Q272" s="4">
        <f t="shared" si="67"/>
        <v>0</v>
      </c>
      <c r="R272" s="4">
        <f t="shared" si="68"/>
        <v>0</v>
      </c>
      <c r="S272" s="4">
        <f t="shared" si="71"/>
        <v>0</v>
      </c>
      <c r="T272" s="4" t="e">
        <f t="shared" si="69"/>
        <v>#DIV/0!</v>
      </c>
      <c r="U272" s="4" t="e">
        <f t="shared" si="70"/>
        <v>#DIV/0!</v>
      </c>
      <c r="W272" s="3">
        <f>IFERROR(VLOOKUP(H272,FuelTypes!$A$2:$G$40,5,FALSE)*L272,0)</f>
        <v>0</v>
      </c>
      <c r="Y272" s="3">
        <f t="shared" si="72"/>
        <v>0</v>
      </c>
      <c r="Z272" s="3" t="e">
        <f t="shared" si="73"/>
        <v>#DIV/0!</v>
      </c>
    </row>
    <row r="273" spans="1:26" x14ac:dyDescent="0.25">
      <c r="A273" s="6"/>
      <c r="B273" s="6"/>
      <c r="C273" s="6"/>
      <c r="D273" s="6"/>
      <c r="E273" s="6"/>
      <c r="F273" s="6"/>
      <c r="G273" s="6"/>
      <c r="H273" s="6"/>
      <c r="I273" s="4">
        <f t="shared" si="61"/>
        <v>0</v>
      </c>
      <c r="J273" s="4">
        <f t="shared" si="62"/>
        <v>0</v>
      </c>
      <c r="K273" s="4">
        <f t="shared" si="63"/>
        <v>0</v>
      </c>
      <c r="L273" s="4">
        <f>IFERROR(VLOOKUP(H273,FuelTypes!$A$1:$B$32,2,FALSE)*I273,0)</f>
        <v>0</v>
      </c>
      <c r="M273" s="4">
        <f t="shared" si="64"/>
        <v>0</v>
      </c>
      <c r="N273" s="4">
        <f t="shared" si="65"/>
        <v>0</v>
      </c>
      <c r="O273" s="4">
        <f>ROUNDUP((IFERROR(VLOOKUP(H273,FuelTypes!$A$2:$C$24,3,FALSE),0)*L273)/20,0)*20</f>
        <v>0</v>
      </c>
      <c r="P273" s="4">
        <f t="shared" si="66"/>
        <v>0</v>
      </c>
      <c r="Q273" s="4">
        <f t="shared" si="67"/>
        <v>0</v>
      </c>
      <c r="R273" s="4">
        <f t="shared" si="68"/>
        <v>0</v>
      </c>
      <c r="S273" s="4">
        <f t="shared" si="71"/>
        <v>0</v>
      </c>
      <c r="T273" s="4" t="e">
        <f t="shared" si="69"/>
        <v>#DIV/0!</v>
      </c>
      <c r="U273" s="4" t="e">
        <f t="shared" si="70"/>
        <v>#DIV/0!</v>
      </c>
      <c r="W273" s="3">
        <f>IFERROR(VLOOKUP(H273,FuelTypes!$A$2:$G$40,5,FALSE)*L273,0)</f>
        <v>0</v>
      </c>
      <c r="Y273" s="3">
        <f t="shared" si="72"/>
        <v>0</v>
      </c>
      <c r="Z273" s="3" t="e">
        <f t="shared" si="73"/>
        <v>#DIV/0!</v>
      </c>
    </row>
    <row r="274" spans="1:26" x14ac:dyDescent="0.25">
      <c r="A274" s="6"/>
      <c r="B274" s="6"/>
      <c r="C274" s="6"/>
      <c r="D274" s="6"/>
      <c r="E274" s="6"/>
      <c r="F274" s="6"/>
      <c r="G274" s="6"/>
      <c r="H274" s="6"/>
      <c r="I274" s="4">
        <f t="shared" si="61"/>
        <v>0</v>
      </c>
      <c r="J274" s="4">
        <f t="shared" si="62"/>
        <v>0</v>
      </c>
      <c r="K274" s="4">
        <f t="shared" si="63"/>
        <v>0</v>
      </c>
      <c r="L274" s="4">
        <f>IFERROR(VLOOKUP(H274,FuelTypes!$A$1:$B$32,2,FALSE)*I274,0)</f>
        <v>0</v>
      </c>
      <c r="M274" s="4">
        <f t="shared" si="64"/>
        <v>0</v>
      </c>
      <c r="N274" s="4">
        <f t="shared" si="65"/>
        <v>0</v>
      </c>
      <c r="O274" s="4">
        <f>ROUNDUP((IFERROR(VLOOKUP(H274,FuelTypes!$A$2:$C$24,3,FALSE),0)*L274)/20,0)*20</f>
        <v>0</v>
      </c>
      <c r="P274" s="4">
        <f t="shared" si="66"/>
        <v>0</v>
      </c>
      <c r="Q274" s="4">
        <f t="shared" si="67"/>
        <v>0</v>
      </c>
      <c r="R274" s="4">
        <f t="shared" si="68"/>
        <v>0</v>
      </c>
      <c r="S274" s="4">
        <f t="shared" si="71"/>
        <v>0</v>
      </c>
      <c r="T274" s="4" t="e">
        <f t="shared" si="69"/>
        <v>#DIV/0!</v>
      </c>
      <c r="U274" s="4" t="e">
        <f t="shared" si="70"/>
        <v>#DIV/0!</v>
      </c>
      <c r="W274" s="3">
        <f>IFERROR(VLOOKUP(H274,FuelTypes!$A$2:$G$40,5,FALSE)*L274,0)</f>
        <v>0</v>
      </c>
      <c r="Y274" s="3">
        <f t="shared" si="72"/>
        <v>0</v>
      </c>
      <c r="Z274" s="3" t="e">
        <f t="shared" si="73"/>
        <v>#DIV/0!</v>
      </c>
    </row>
    <row r="275" spans="1:26" x14ac:dyDescent="0.25">
      <c r="A275" s="6"/>
      <c r="B275" s="6"/>
      <c r="C275" s="6"/>
      <c r="D275" s="6"/>
      <c r="E275" s="6"/>
      <c r="F275" s="6"/>
      <c r="G275" s="6"/>
      <c r="H275" s="6"/>
      <c r="I275" s="4">
        <f t="shared" si="61"/>
        <v>0</v>
      </c>
      <c r="J275" s="4">
        <f t="shared" si="62"/>
        <v>0</v>
      </c>
      <c r="K275" s="4">
        <f t="shared" si="63"/>
        <v>0</v>
      </c>
      <c r="L275" s="4">
        <f>IFERROR(VLOOKUP(H275,FuelTypes!$A$1:$B$32,2,FALSE)*I275,0)</f>
        <v>0</v>
      </c>
      <c r="M275" s="4">
        <f t="shared" si="64"/>
        <v>0</v>
      </c>
      <c r="N275" s="4">
        <f t="shared" si="65"/>
        <v>0</v>
      </c>
      <c r="O275" s="4">
        <f>ROUNDUP((IFERROR(VLOOKUP(H275,FuelTypes!$A$2:$C$24,3,FALSE),0)*L275)/20,0)*20</f>
        <v>0</v>
      </c>
      <c r="P275" s="4">
        <f t="shared" si="66"/>
        <v>0</v>
      </c>
      <c r="Q275" s="4">
        <f t="shared" si="67"/>
        <v>0</v>
      </c>
      <c r="R275" s="4">
        <f t="shared" si="68"/>
        <v>0</v>
      </c>
      <c r="S275" s="4">
        <f t="shared" si="71"/>
        <v>0</v>
      </c>
      <c r="T275" s="4" t="e">
        <f t="shared" si="69"/>
        <v>#DIV/0!</v>
      </c>
      <c r="U275" s="4" t="e">
        <f t="shared" si="70"/>
        <v>#DIV/0!</v>
      </c>
      <c r="W275" s="3">
        <f>IFERROR(VLOOKUP(H275,FuelTypes!$A$2:$G$40,5,FALSE)*L275,0)</f>
        <v>0</v>
      </c>
      <c r="Y275" s="3">
        <f t="shared" si="72"/>
        <v>0</v>
      </c>
      <c r="Z275" s="3" t="e">
        <f t="shared" si="73"/>
        <v>#DIV/0!</v>
      </c>
    </row>
    <row r="276" spans="1:26" x14ac:dyDescent="0.25">
      <c r="A276" s="6"/>
      <c r="B276" s="6"/>
      <c r="C276" s="6"/>
      <c r="D276" s="6"/>
      <c r="E276" s="6"/>
      <c r="F276" s="6"/>
      <c r="G276" s="6"/>
      <c r="H276" s="6"/>
      <c r="I276" s="4">
        <f t="shared" si="61"/>
        <v>0</v>
      </c>
      <c r="J276" s="4">
        <f t="shared" si="62"/>
        <v>0</v>
      </c>
      <c r="K276" s="4">
        <f t="shared" si="63"/>
        <v>0</v>
      </c>
      <c r="L276" s="4">
        <f>IFERROR(VLOOKUP(H276,FuelTypes!$A$1:$B$32,2,FALSE)*I276,0)</f>
        <v>0</v>
      </c>
      <c r="M276" s="4">
        <f t="shared" si="64"/>
        <v>0</v>
      </c>
      <c r="N276" s="4">
        <f t="shared" si="65"/>
        <v>0</v>
      </c>
      <c r="O276" s="4">
        <f>ROUNDUP((IFERROR(VLOOKUP(H276,FuelTypes!$A$2:$C$24,3,FALSE),0)*L276)/20,0)*20</f>
        <v>0</v>
      </c>
      <c r="P276" s="4">
        <f t="shared" si="66"/>
        <v>0</v>
      </c>
      <c r="Q276" s="4">
        <f t="shared" si="67"/>
        <v>0</v>
      </c>
      <c r="R276" s="4">
        <f t="shared" si="68"/>
        <v>0</v>
      </c>
      <c r="S276" s="4">
        <f t="shared" si="71"/>
        <v>0</v>
      </c>
      <c r="T276" s="4" t="e">
        <f t="shared" si="69"/>
        <v>#DIV/0!</v>
      </c>
      <c r="U276" s="4" t="e">
        <f t="shared" si="70"/>
        <v>#DIV/0!</v>
      </c>
      <c r="W276" s="3">
        <f>IFERROR(VLOOKUP(H276,FuelTypes!$A$2:$G$40,5,FALSE)*L276,0)</f>
        <v>0</v>
      </c>
      <c r="Y276" s="3">
        <f t="shared" si="72"/>
        <v>0</v>
      </c>
      <c r="Z276" s="3" t="e">
        <f t="shared" si="73"/>
        <v>#DIV/0!</v>
      </c>
    </row>
    <row r="277" spans="1:26" x14ac:dyDescent="0.25">
      <c r="A277" s="6"/>
      <c r="B277" s="6"/>
      <c r="C277" s="6"/>
      <c r="D277" s="6"/>
      <c r="E277" s="6"/>
      <c r="F277" s="6"/>
      <c r="G277" s="6"/>
      <c r="H277" s="6"/>
      <c r="I277" s="4">
        <f t="shared" si="61"/>
        <v>0</v>
      </c>
      <c r="J277" s="4">
        <f t="shared" si="62"/>
        <v>0</v>
      </c>
      <c r="K277" s="4">
        <f t="shared" si="63"/>
        <v>0</v>
      </c>
      <c r="L277" s="4">
        <f>IFERROR(VLOOKUP(H277,FuelTypes!$A$1:$B$32,2,FALSE)*I277,0)</f>
        <v>0</v>
      </c>
      <c r="M277" s="4">
        <f t="shared" si="64"/>
        <v>0</v>
      </c>
      <c r="N277" s="4">
        <f t="shared" si="65"/>
        <v>0</v>
      </c>
      <c r="O277" s="4">
        <f>ROUNDUP((IFERROR(VLOOKUP(H277,FuelTypes!$A$2:$C$24,3,FALSE),0)*L277)/20,0)*20</f>
        <v>0</v>
      </c>
      <c r="P277" s="4">
        <f t="shared" si="66"/>
        <v>0</v>
      </c>
      <c r="Q277" s="4">
        <f t="shared" si="67"/>
        <v>0</v>
      </c>
      <c r="R277" s="4">
        <f t="shared" si="68"/>
        <v>0</v>
      </c>
      <c r="S277" s="4">
        <f t="shared" si="71"/>
        <v>0</v>
      </c>
      <c r="T277" s="4" t="e">
        <f t="shared" si="69"/>
        <v>#DIV/0!</v>
      </c>
      <c r="U277" s="4" t="e">
        <f t="shared" si="70"/>
        <v>#DIV/0!</v>
      </c>
      <c r="W277" s="3">
        <f>IFERROR(VLOOKUP(H277,FuelTypes!$A$2:$G$40,5,FALSE)*L277,0)</f>
        <v>0</v>
      </c>
      <c r="Y277" s="3">
        <f t="shared" si="72"/>
        <v>0</v>
      </c>
      <c r="Z277" s="3" t="e">
        <f t="shared" si="73"/>
        <v>#DIV/0!</v>
      </c>
    </row>
    <row r="278" spans="1:26" x14ac:dyDescent="0.25">
      <c r="A278" s="6"/>
      <c r="B278" s="6"/>
      <c r="C278" s="6"/>
      <c r="D278" s="6"/>
      <c r="E278" s="6"/>
      <c r="F278" s="6"/>
      <c r="G278" s="6"/>
      <c r="H278" s="6"/>
      <c r="I278" s="4">
        <f t="shared" si="61"/>
        <v>0</v>
      </c>
      <c r="J278" s="4">
        <f t="shared" si="62"/>
        <v>0</v>
      </c>
      <c r="K278" s="4">
        <f t="shared" si="63"/>
        <v>0</v>
      </c>
      <c r="L278" s="4">
        <f>IFERROR(VLOOKUP(H278,FuelTypes!$A$1:$B$32,2,FALSE)*I278,0)</f>
        <v>0</v>
      </c>
      <c r="M278" s="4">
        <f t="shared" si="64"/>
        <v>0</v>
      </c>
      <c r="N278" s="4">
        <f t="shared" si="65"/>
        <v>0</v>
      </c>
      <c r="O278" s="4">
        <f>ROUNDUP((IFERROR(VLOOKUP(H278,FuelTypes!$A$2:$C$24,3,FALSE),0)*L278)/20,0)*20</f>
        <v>0</v>
      </c>
      <c r="P278" s="4">
        <f t="shared" si="66"/>
        <v>0</v>
      </c>
      <c r="Q278" s="4">
        <f t="shared" si="67"/>
        <v>0</v>
      </c>
      <c r="R278" s="4">
        <f t="shared" si="68"/>
        <v>0</v>
      </c>
      <c r="S278" s="4">
        <f t="shared" si="71"/>
        <v>0</v>
      </c>
      <c r="T278" s="4" t="e">
        <f t="shared" si="69"/>
        <v>#DIV/0!</v>
      </c>
      <c r="U278" s="4" t="e">
        <f t="shared" si="70"/>
        <v>#DIV/0!</v>
      </c>
      <c r="W278" s="3">
        <f>IFERROR(VLOOKUP(H278,FuelTypes!$A$2:$G$40,5,FALSE)*L278,0)</f>
        <v>0</v>
      </c>
      <c r="Y278" s="3">
        <f t="shared" si="72"/>
        <v>0</v>
      </c>
      <c r="Z278" s="3" t="e">
        <f t="shared" si="73"/>
        <v>#DIV/0!</v>
      </c>
    </row>
    <row r="279" spans="1:26" x14ac:dyDescent="0.25">
      <c r="A279" s="6"/>
      <c r="B279" s="6"/>
      <c r="C279" s="6"/>
      <c r="D279" s="6"/>
      <c r="E279" s="6"/>
      <c r="F279" s="6"/>
      <c r="G279" s="6"/>
      <c r="H279" s="6"/>
      <c r="I279" s="4">
        <f t="shared" ref="I279:I301" si="74">C279 - (D279*C279)</f>
        <v>0</v>
      </c>
      <c r="J279" s="4">
        <f t="shared" ref="J279:J301" si="75">D279*C279</f>
        <v>0</v>
      </c>
      <c r="K279" s="4">
        <f t="shared" ref="K279:K301" si="76">J279+B279</f>
        <v>0</v>
      </c>
      <c r="L279" s="4">
        <f>IFERROR(VLOOKUP(H279,FuelTypes!$A$1:$B$32,2,FALSE)*I279,0)</f>
        <v>0</v>
      </c>
      <c r="M279" s="4">
        <f t="shared" ref="M279:M301" si="77">K279+L279</f>
        <v>0</v>
      </c>
      <c r="N279" s="4">
        <f t="shared" ref="N279:N301" si="78">IF(L279&gt;0, L279/M279,0)</f>
        <v>0</v>
      </c>
      <c r="O279" s="4">
        <f>ROUNDUP((IFERROR(VLOOKUP(H279,FuelTypes!$A$2:$C$24,3,FALSE),0)*L279)/20,0)*20</f>
        <v>0</v>
      </c>
      <c r="P279" s="4">
        <f t="shared" ref="P279:P301" si="79">0.45*O279</f>
        <v>0</v>
      </c>
      <c r="Q279" s="4">
        <f t="shared" ref="Q279:Q301" si="80">0.55*O279</f>
        <v>0</v>
      </c>
      <c r="R279" s="4">
        <f t="shared" ref="R279:R301" si="81">IF(K279&gt;0, (F279*0.1)/M279,0)</f>
        <v>0</v>
      </c>
      <c r="S279" s="4">
        <f t="shared" si="71"/>
        <v>0</v>
      </c>
      <c r="T279" s="4" t="e">
        <f t="shared" ref="T279:T301" si="82">F279 / (9.81 * E279)</f>
        <v>#DIV/0!</v>
      </c>
      <c r="U279" s="4" t="e">
        <f t="shared" ref="U279:U301" si="83">L279/T279</f>
        <v>#DIV/0!</v>
      </c>
      <c r="W279" s="3">
        <f>IFERROR(VLOOKUP(H279,FuelTypes!$A$2:$G$40,5,FALSE)*L279,0)</f>
        <v>0</v>
      </c>
      <c r="Y279" s="3">
        <f t="shared" si="72"/>
        <v>0</v>
      </c>
      <c r="Z279" s="3" t="e">
        <f t="shared" si="73"/>
        <v>#DIV/0!</v>
      </c>
    </row>
    <row r="280" spans="1:26" x14ac:dyDescent="0.25">
      <c r="A280" s="6"/>
      <c r="B280" s="6"/>
      <c r="C280" s="6"/>
      <c r="D280" s="6"/>
      <c r="E280" s="6"/>
      <c r="F280" s="6"/>
      <c r="G280" s="6"/>
      <c r="H280" s="6"/>
      <c r="I280" s="4">
        <f t="shared" si="74"/>
        <v>0</v>
      </c>
      <c r="J280" s="4">
        <f t="shared" si="75"/>
        <v>0</v>
      </c>
      <c r="K280" s="4">
        <f t="shared" si="76"/>
        <v>0</v>
      </c>
      <c r="L280" s="4">
        <f>IFERROR(VLOOKUP(H280,FuelTypes!$A$1:$B$32,2,FALSE)*I280,0)</f>
        <v>0</v>
      </c>
      <c r="M280" s="4">
        <f t="shared" si="77"/>
        <v>0</v>
      </c>
      <c r="N280" s="4">
        <f t="shared" si="78"/>
        <v>0</v>
      </c>
      <c r="O280" s="4">
        <f>ROUNDUP((IFERROR(VLOOKUP(H280,FuelTypes!$A$2:$C$24,3,FALSE),0)*L280)/20,0)*20</f>
        <v>0</v>
      </c>
      <c r="P280" s="4">
        <f t="shared" si="79"/>
        <v>0</v>
      </c>
      <c r="Q280" s="4">
        <f t="shared" si="80"/>
        <v>0</v>
      </c>
      <c r="R280" s="4">
        <f t="shared" si="81"/>
        <v>0</v>
      </c>
      <c r="S280" s="4">
        <f t="shared" si="71"/>
        <v>0</v>
      </c>
      <c r="T280" s="4" t="e">
        <f t="shared" si="82"/>
        <v>#DIV/0!</v>
      </c>
      <c r="U280" s="4" t="e">
        <f t="shared" si="83"/>
        <v>#DIV/0!</v>
      </c>
      <c r="W280" s="3">
        <f>IFERROR(VLOOKUP(H280,FuelTypes!$A$2:$G$40,5,FALSE)*L280,0)</f>
        <v>0</v>
      </c>
      <c r="Y280" s="3">
        <f t="shared" si="72"/>
        <v>0</v>
      </c>
      <c r="Z280" s="3" t="e">
        <f t="shared" si="73"/>
        <v>#DIV/0!</v>
      </c>
    </row>
    <row r="281" spans="1:26" x14ac:dyDescent="0.25">
      <c r="A281" s="6"/>
      <c r="B281" s="6"/>
      <c r="C281" s="6"/>
      <c r="D281" s="6"/>
      <c r="E281" s="6"/>
      <c r="F281" s="6"/>
      <c r="G281" s="6"/>
      <c r="H281" s="6"/>
      <c r="I281" s="4">
        <f t="shared" si="74"/>
        <v>0</v>
      </c>
      <c r="J281" s="4">
        <f t="shared" si="75"/>
        <v>0</v>
      </c>
      <c r="K281" s="4">
        <f t="shared" si="76"/>
        <v>0</v>
      </c>
      <c r="L281" s="4">
        <f>IFERROR(VLOOKUP(H281,FuelTypes!$A$1:$B$32,2,FALSE)*I281,0)</f>
        <v>0</v>
      </c>
      <c r="M281" s="4">
        <f t="shared" si="77"/>
        <v>0</v>
      </c>
      <c r="N281" s="4">
        <f t="shared" si="78"/>
        <v>0</v>
      </c>
      <c r="O281" s="4">
        <f>ROUNDUP((IFERROR(VLOOKUP(H281,FuelTypes!$A$2:$C$24,3,FALSE),0)*L281)/20,0)*20</f>
        <v>0</v>
      </c>
      <c r="P281" s="4">
        <f t="shared" si="79"/>
        <v>0</v>
      </c>
      <c r="Q281" s="4">
        <f t="shared" si="80"/>
        <v>0</v>
      </c>
      <c r="R281" s="4">
        <f t="shared" si="81"/>
        <v>0</v>
      </c>
      <c r="S281" s="4">
        <f t="shared" si="71"/>
        <v>0</v>
      </c>
      <c r="T281" s="4" t="e">
        <f t="shared" si="82"/>
        <v>#DIV/0!</v>
      </c>
      <c r="U281" s="4" t="e">
        <f t="shared" si="83"/>
        <v>#DIV/0!</v>
      </c>
      <c r="W281" s="3">
        <f>IFERROR(VLOOKUP(H281,FuelTypes!$A$2:$G$40,5,FALSE)*L281,0)</f>
        <v>0</v>
      </c>
      <c r="Y281" s="3">
        <f t="shared" si="72"/>
        <v>0</v>
      </c>
      <c r="Z281" s="3" t="e">
        <f t="shared" si="73"/>
        <v>#DIV/0!</v>
      </c>
    </row>
    <row r="282" spans="1:26" x14ac:dyDescent="0.25">
      <c r="A282" s="6"/>
      <c r="B282" s="6"/>
      <c r="C282" s="6"/>
      <c r="D282" s="6"/>
      <c r="E282" s="6"/>
      <c r="F282" s="6"/>
      <c r="G282" s="6"/>
      <c r="H282" s="6"/>
      <c r="I282" s="4">
        <f t="shared" si="74"/>
        <v>0</v>
      </c>
      <c r="J282" s="4">
        <f t="shared" si="75"/>
        <v>0</v>
      </c>
      <c r="K282" s="4">
        <f t="shared" si="76"/>
        <v>0</v>
      </c>
      <c r="L282" s="4">
        <f>IFERROR(VLOOKUP(H282,FuelTypes!$A$1:$B$32,2,FALSE)*I282,0)</f>
        <v>0</v>
      </c>
      <c r="M282" s="4">
        <f t="shared" si="77"/>
        <v>0</v>
      </c>
      <c r="N282" s="4">
        <f t="shared" si="78"/>
        <v>0</v>
      </c>
      <c r="O282" s="4">
        <f>ROUNDUP((IFERROR(VLOOKUP(H282,FuelTypes!$A$2:$C$24,3,FALSE),0)*L282)/20,0)*20</f>
        <v>0</v>
      </c>
      <c r="P282" s="4">
        <f t="shared" si="79"/>
        <v>0</v>
      </c>
      <c r="Q282" s="4">
        <f t="shared" si="80"/>
        <v>0</v>
      </c>
      <c r="R282" s="4">
        <f t="shared" si="81"/>
        <v>0</v>
      </c>
      <c r="S282" s="4">
        <f t="shared" si="71"/>
        <v>0</v>
      </c>
      <c r="T282" s="4" t="e">
        <f t="shared" si="82"/>
        <v>#DIV/0!</v>
      </c>
      <c r="U282" s="4" t="e">
        <f t="shared" si="83"/>
        <v>#DIV/0!</v>
      </c>
      <c r="W282" s="3">
        <f>IFERROR(VLOOKUP(H282,FuelTypes!$A$2:$G$40,5,FALSE)*L282,0)</f>
        <v>0</v>
      </c>
      <c r="Y282" s="3">
        <f t="shared" si="72"/>
        <v>0</v>
      </c>
      <c r="Z282" s="3" t="e">
        <f t="shared" si="73"/>
        <v>#DIV/0!</v>
      </c>
    </row>
    <row r="283" spans="1:26" x14ac:dyDescent="0.25">
      <c r="A283" s="6"/>
      <c r="B283" s="6"/>
      <c r="C283" s="6"/>
      <c r="D283" s="6"/>
      <c r="E283" s="6"/>
      <c r="F283" s="6"/>
      <c r="G283" s="6"/>
      <c r="H283" s="6"/>
      <c r="I283" s="4">
        <f t="shared" si="74"/>
        <v>0</v>
      </c>
      <c r="J283" s="4">
        <f t="shared" si="75"/>
        <v>0</v>
      </c>
      <c r="K283" s="4">
        <f t="shared" si="76"/>
        <v>0</v>
      </c>
      <c r="L283" s="4">
        <f>IFERROR(VLOOKUP(H283,FuelTypes!$A$1:$B$32,2,FALSE)*I283,0)</f>
        <v>0</v>
      </c>
      <c r="M283" s="4">
        <f t="shared" si="77"/>
        <v>0</v>
      </c>
      <c r="N283" s="4">
        <f t="shared" si="78"/>
        <v>0</v>
      </c>
      <c r="O283" s="4">
        <f>ROUNDUP((IFERROR(VLOOKUP(H283,FuelTypes!$A$2:$C$24,3,FALSE),0)*L283)/20,0)*20</f>
        <v>0</v>
      </c>
      <c r="P283" s="4">
        <f t="shared" si="79"/>
        <v>0</v>
      </c>
      <c r="Q283" s="4">
        <f t="shared" si="80"/>
        <v>0</v>
      </c>
      <c r="R283" s="4">
        <f t="shared" si="81"/>
        <v>0</v>
      </c>
      <c r="S283" s="4">
        <f t="shared" si="71"/>
        <v>0</v>
      </c>
      <c r="T283" s="4" t="e">
        <f t="shared" si="82"/>
        <v>#DIV/0!</v>
      </c>
      <c r="U283" s="4" t="e">
        <f t="shared" si="83"/>
        <v>#DIV/0!</v>
      </c>
      <c r="W283" s="3">
        <f>IFERROR(VLOOKUP(H283,FuelTypes!$A$2:$G$40,5,FALSE)*L283,0)</f>
        <v>0</v>
      </c>
      <c r="Y283" s="3">
        <f t="shared" si="72"/>
        <v>0</v>
      </c>
      <c r="Z283" s="3" t="e">
        <f t="shared" si="73"/>
        <v>#DIV/0!</v>
      </c>
    </row>
    <row r="284" spans="1:26" x14ac:dyDescent="0.25">
      <c r="A284" s="6"/>
      <c r="B284" s="6"/>
      <c r="C284" s="6"/>
      <c r="D284" s="6"/>
      <c r="E284" s="6"/>
      <c r="F284" s="6"/>
      <c r="G284" s="6"/>
      <c r="H284" s="6"/>
      <c r="I284" s="4">
        <f t="shared" si="74"/>
        <v>0</v>
      </c>
      <c r="J284" s="4">
        <f t="shared" si="75"/>
        <v>0</v>
      </c>
      <c r="K284" s="4">
        <f t="shared" si="76"/>
        <v>0</v>
      </c>
      <c r="L284" s="4">
        <f>IFERROR(VLOOKUP(H284,FuelTypes!$A$1:$B$32,2,FALSE)*I284,0)</f>
        <v>0</v>
      </c>
      <c r="M284" s="4">
        <f t="shared" si="77"/>
        <v>0</v>
      </c>
      <c r="N284" s="4">
        <f t="shared" si="78"/>
        <v>0</v>
      </c>
      <c r="O284" s="4">
        <f>ROUNDUP((IFERROR(VLOOKUP(H284,FuelTypes!$A$2:$C$24,3,FALSE),0)*L284)/20,0)*20</f>
        <v>0</v>
      </c>
      <c r="P284" s="4">
        <f t="shared" si="79"/>
        <v>0</v>
      </c>
      <c r="Q284" s="4">
        <f t="shared" si="80"/>
        <v>0</v>
      </c>
      <c r="R284" s="4">
        <f t="shared" si="81"/>
        <v>0</v>
      </c>
      <c r="S284" s="4">
        <f t="shared" si="71"/>
        <v>0</v>
      </c>
      <c r="T284" s="4" t="e">
        <f t="shared" si="82"/>
        <v>#DIV/0!</v>
      </c>
      <c r="U284" s="4" t="e">
        <f t="shared" si="83"/>
        <v>#DIV/0!</v>
      </c>
      <c r="W284" s="3">
        <f>IFERROR(VLOOKUP(H284,FuelTypes!$A$2:$G$40,5,FALSE)*L284,0)</f>
        <v>0</v>
      </c>
      <c r="Y284" s="3">
        <f t="shared" si="72"/>
        <v>0</v>
      </c>
      <c r="Z284" s="3" t="e">
        <f t="shared" si="73"/>
        <v>#DIV/0!</v>
      </c>
    </row>
    <row r="285" spans="1:26" x14ac:dyDescent="0.25">
      <c r="A285" s="6"/>
      <c r="B285" s="6"/>
      <c r="C285" s="6"/>
      <c r="D285" s="6"/>
      <c r="E285" s="6"/>
      <c r="F285" s="6"/>
      <c r="G285" s="6"/>
      <c r="H285" s="6"/>
      <c r="I285" s="4">
        <f t="shared" si="74"/>
        <v>0</v>
      </c>
      <c r="J285" s="4">
        <f t="shared" si="75"/>
        <v>0</v>
      </c>
      <c r="K285" s="4">
        <f t="shared" si="76"/>
        <v>0</v>
      </c>
      <c r="L285" s="4">
        <f>IFERROR(VLOOKUP(H285,FuelTypes!$A$1:$B$32,2,FALSE)*I285,0)</f>
        <v>0</v>
      </c>
      <c r="M285" s="4">
        <f t="shared" si="77"/>
        <v>0</v>
      </c>
      <c r="N285" s="4">
        <f t="shared" si="78"/>
        <v>0</v>
      </c>
      <c r="O285" s="4">
        <f>ROUNDUP((IFERROR(VLOOKUP(H285,FuelTypes!$A$2:$C$24,3,FALSE),0)*L285)/20,0)*20</f>
        <v>0</v>
      </c>
      <c r="P285" s="4">
        <f t="shared" si="79"/>
        <v>0</v>
      </c>
      <c r="Q285" s="4">
        <f t="shared" si="80"/>
        <v>0</v>
      </c>
      <c r="R285" s="4">
        <f t="shared" si="81"/>
        <v>0</v>
      </c>
      <c r="S285" s="4">
        <f t="shared" si="71"/>
        <v>0</v>
      </c>
      <c r="T285" s="4" t="e">
        <f t="shared" si="82"/>
        <v>#DIV/0!</v>
      </c>
      <c r="U285" s="4" t="e">
        <f t="shared" si="83"/>
        <v>#DIV/0!</v>
      </c>
      <c r="W285" s="3">
        <f>IFERROR(VLOOKUP(H285,FuelTypes!$A$2:$G$40,5,FALSE)*L285,0)</f>
        <v>0</v>
      </c>
      <c r="Y285" s="3">
        <f t="shared" si="72"/>
        <v>0</v>
      </c>
      <c r="Z285" s="3" t="e">
        <f t="shared" si="73"/>
        <v>#DIV/0!</v>
      </c>
    </row>
    <row r="286" spans="1:26" x14ac:dyDescent="0.25">
      <c r="A286" s="6"/>
      <c r="B286" s="6"/>
      <c r="C286" s="6"/>
      <c r="D286" s="6"/>
      <c r="E286" s="6"/>
      <c r="F286" s="6"/>
      <c r="G286" s="6"/>
      <c r="H286" s="6"/>
      <c r="I286" s="4">
        <f t="shared" si="74"/>
        <v>0</v>
      </c>
      <c r="J286" s="4">
        <f t="shared" si="75"/>
        <v>0</v>
      </c>
      <c r="K286" s="4">
        <f t="shared" si="76"/>
        <v>0</v>
      </c>
      <c r="L286" s="4">
        <f>IFERROR(VLOOKUP(H286,FuelTypes!$A$1:$B$32,2,FALSE)*I286,0)</f>
        <v>0</v>
      </c>
      <c r="M286" s="4">
        <f t="shared" si="77"/>
        <v>0</v>
      </c>
      <c r="N286" s="4">
        <f t="shared" si="78"/>
        <v>0</v>
      </c>
      <c r="O286" s="4">
        <f>ROUNDUP((IFERROR(VLOOKUP(H286,FuelTypes!$A$2:$C$24,3,FALSE),0)*L286)/20,0)*20</f>
        <v>0</v>
      </c>
      <c r="P286" s="4">
        <f t="shared" si="79"/>
        <v>0</v>
      </c>
      <c r="Q286" s="4">
        <f t="shared" si="80"/>
        <v>0</v>
      </c>
      <c r="R286" s="4">
        <f t="shared" si="81"/>
        <v>0</v>
      </c>
      <c r="S286" s="4">
        <f t="shared" si="71"/>
        <v>0</v>
      </c>
      <c r="T286" s="4" t="e">
        <f t="shared" si="82"/>
        <v>#DIV/0!</v>
      </c>
      <c r="U286" s="4" t="e">
        <f t="shared" si="83"/>
        <v>#DIV/0!</v>
      </c>
      <c r="W286" s="3">
        <f>IFERROR(VLOOKUP(H286,FuelTypes!$A$2:$G$40,5,FALSE)*L286,0)</f>
        <v>0</v>
      </c>
      <c r="Y286" s="3">
        <f t="shared" si="72"/>
        <v>0</v>
      </c>
      <c r="Z286" s="3" t="e">
        <f t="shared" si="73"/>
        <v>#DIV/0!</v>
      </c>
    </row>
    <row r="287" spans="1:26" x14ac:dyDescent="0.25">
      <c r="A287" s="6"/>
      <c r="B287" s="6"/>
      <c r="C287" s="6"/>
      <c r="D287" s="6"/>
      <c r="E287" s="6"/>
      <c r="F287" s="6"/>
      <c r="G287" s="6"/>
      <c r="H287" s="6"/>
      <c r="I287" s="4">
        <f t="shared" si="74"/>
        <v>0</v>
      </c>
      <c r="J287" s="4">
        <f t="shared" si="75"/>
        <v>0</v>
      </c>
      <c r="K287" s="4">
        <f t="shared" si="76"/>
        <v>0</v>
      </c>
      <c r="L287" s="4">
        <f>IFERROR(VLOOKUP(H287,FuelTypes!$A$1:$B$32,2,FALSE)*I287,0)</f>
        <v>0</v>
      </c>
      <c r="M287" s="4">
        <f t="shared" si="77"/>
        <v>0</v>
      </c>
      <c r="N287" s="4">
        <f t="shared" si="78"/>
        <v>0</v>
      </c>
      <c r="O287" s="4">
        <f>ROUNDUP((IFERROR(VLOOKUP(H287,FuelTypes!$A$2:$C$24,3,FALSE),0)*L287)/20,0)*20</f>
        <v>0</v>
      </c>
      <c r="P287" s="4">
        <f t="shared" si="79"/>
        <v>0</v>
      </c>
      <c r="Q287" s="4">
        <f t="shared" si="80"/>
        <v>0</v>
      </c>
      <c r="R287" s="4">
        <f t="shared" si="81"/>
        <v>0</v>
      </c>
      <c r="S287" s="4">
        <f t="shared" si="71"/>
        <v>0</v>
      </c>
      <c r="T287" s="4" t="e">
        <f t="shared" si="82"/>
        <v>#DIV/0!</v>
      </c>
      <c r="U287" s="4" t="e">
        <f t="shared" si="83"/>
        <v>#DIV/0!</v>
      </c>
      <c r="W287" s="3">
        <f>IFERROR(VLOOKUP(H287,FuelTypes!$A$2:$G$40,5,FALSE)*L287,0)</f>
        <v>0</v>
      </c>
      <c r="Y287" s="3">
        <f t="shared" si="72"/>
        <v>0</v>
      </c>
      <c r="Z287" s="3" t="e">
        <f t="shared" si="73"/>
        <v>#DIV/0!</v>
      </c>
    </row>
    <row r="288" spans="1:26" x14ac:dyDescent="0.25">
      <c r="A288" s="6"/>
      <c r="B288" s="6"/>
      <c r="C288" s="6"/>
      <c r="D288" s="6"/>
      <c r="E288" s="6"/>
      <c r="F288" s="6"/>
      <c r="G288" s="6"/>
      <c r="H288" s="6"/>
      <c r="I288" s="4">
        <f t="shared" si="74"/>
        <v>0</v>
      </c>
      <c r="J288" s="4">
        <f t="shared" si="75"/>
        <v>0</v>
      </c>
      <c r="K288" s="4">
        <f t="shared" si="76"/>
        <v>0</v>
      </c>
      <c r="L288" s="4">
        <f>IFERROR(VLOOKUP(H288,FuelTypes!$A$1:$B$32,2,FALSE)*I288,0)</f>
        <v>0</v>
      </c>
      <c r="M288" s="4">
        <f t="shared" si="77"/>
        <v>0</v>
      </c>
      <c r="N288" s="4">
        <f t="shared" si="78"/>
        <v>0</v>
      </c>
      <c r="O288" s="4">
        <f>ROUNDUP((IFERROR(VLOOKUP(H288,FuelTypes!$A$2:$C$24,3,FALSE),0)*L288)/20,0)*20</f>
        <v>0</v>
      </c>
      <c r="P288" s="4">
        <f t="shared" si="79"/>
        <v>0</v>
      </c>
      <c r="Q288" s="4">
        <f t="shared" si="80"/>
        <v>0</v>
      </c>
      <c r="R288" s="4">
        <f t="shared" si="81"/>
        <v>0</v>
      </c>
      <c r="S288" s="4">
        <f t="shared" si="71"/>
        <v>0</v>
      </c>
      <c r="T288" s="4" t="e">
        <f t="shared" si="82"/>
        <v>#DIV/0!</v>
      </c>
      <c r="U288" s="4" t="e">
        <f t="shared" si="83"/>
        <v>#DIV/0!</v>
      </c>
      <c r="W288" s="3">
        <f>IFERROR(VLOOKUP(H288,FuelTypes!$A$2:$G$40,5,FALSE)*L288,0)</f>
        <v>0</v>
      </c>
      <c r="Y288" s="3">
        <f t="shared" si="72"/>
        <v>0</v>
      </c>
      <c r="Z288" s="3" t="e">
        <f t="shared" si="73"/>
        <v>#DIV/0!</v>
      </c>
    </row>
    <row r="289" spans="1:26" x14ac:dyDescent="0.25">
      <c r="A289" s="6"/>
      <c r="B289" s="6"/>
      <c r="C289" s="6"/>
      <c r="D289" s="6"/>
      <c r="E289" s="6"/>
      <c r="F289" s="6"/>
      <c r="G289" s="6"/>
      <c r="H289" s="6"/>
      <c r="I289" s="4">
        <f t="shared" si="74"/>
        <v>0</v>
      </c>
      <c r="J289" s="4">
        <f t="shared" si="75"/>
        <v>0</v>
      </c>
      <c r="K289" s="4">
        <f t="shared" si="76"/>
        <v>0</v>
      </c>
      <c r="L289" s="4">
        <f>IFERROR(VLOOKUP(H289,FuelTypes!$A$1:$B$32,2,FALSE)*I289,0)</f>
        <v>0</v>
      </c>
      <c r="M289" s="4">
        <f t="shared" si="77"/>
        <v>0</v>
      </c>
      <c r="N289" s="4">
        <f t="shared" si="78"/>
        <v>0</v>
      </c>
      <c r="O289" s="4">
        <f>ROUNDUP((IFERROR(VLOOKUP(H289,FuelTypes!$A$2:$C$24,3,FALSE),0)*L289)/20,0)*20</f>
        <v>0</v>
      </c>
      <c r="P289" s="4">
        <f t="shared" si="79"/>
        <v>0</v>
      </c>
      <c r="Q289" s="4">
        <f t="shared" si="80"/>
        <v>0</v>
      </c>
      <c r="R289" s="4">
        <f t="shared" si="81"/>
        <v>0</v>
      </c>
      <c r="S289" s="4">
        <f t="shared" si="71"/>
        <v>0</v>
      </c>
      <c r="T289" s="4" t="e">
        <f t="shared" si="82"/>
        <v>#DIV/0!</v>
      </c>
      <c r="U289" s="4" t="e">
        <f t="shared" si="83"/>
        <v>#DIV/0!</v>
      </c>
      <c r="W289" s="3">
        <f>IFERROR(VLOOKUP(H289,FuelTypes!$A$2:$G$40,5,FALSE)*L289,0)</f>
        <v>0</v>
      </c>
      <c r="Y289" s="3">
        <f t="shared" si="72"/>
        <v>0</v>
      </c>
      <c r="Z289" s="3" t="e">
        <f t="shared" si="73"/>
        <v>#DIV/0!</v>
      </c>
    </row>
    <row r="290" spans="1:26" x14ac:dyDescent="0.25">
      <c r="A290" s="6"/>
      <c r="B290" s="6"/>
      <c r="C290" s="6"/>
      <c r="D290" s="6"/>
      <c r="E290" s="6"/>
      <c r="F290" s="6"/>
      <c r="G290" s="6"/>
      <c r="H290" s="6"/>
      <c r="I290" s="4">
        <f t="shared" si="74"/>
        <v>0</v>
      </c>
      <c r="J290" s="4">
        <f t="shared" si="75"/>
        <v>0</v>
      </c>
      <c r="K290" s="4">
        <f t="shared" si="76"/>
        <v>0</v>
      </c>
      <c r="L290" s="4">
        <f>IFERROR(VLOOKUP(H290,FuelTypes!$A$1:$B$32,2,FALSE)*I290,0)</f>
        <v>0</v>
      </c>
      <c r="M290" s="4">
        <f t="shared" si="77"/>
        <v>0</v>
      </c>
      <c r="N290" s="4">
        <f t="shared" si="78"/>
        <v>0</v>
      </c>
      <c r="O290" s="4">
        <f>ROUNDUP((IFERROR(VLOOKUP(H290,FuelTypes!$A$2:$C$24,3,FALSE),0)*L290)/20,0)*20</f>
        <v>0</v>
      </c>
      <c r="P290" s="4">
        <f t="shared" si="79"/>
        <v>0</v>
      </c>
      <c r="Q290" s="4">
        <f t="shared" si="80"/>
        <v>0</v>
      </c>
      <c r="R290" s="4">
        <f t="shared" si="81"/>
        <v>0</v>
      </c>
      <c r="S290" s="4">
        <f t="shared" si="71"/>
        <v>0</v>
      </c>
      <c r="T290" s="4" t="e">
        <f t="shared" si="82"/>
        <v>#DIV/0!</v>
      </c>
      <c r="U290" s="4" t="e">
        <f t="shared" si="83"/>
        <v>#DIV/0!</v>
      </c>
      <c r="W290" s="3">
        <f>IFERROR(VLOOKUP(H290,FuelTypes!$A$2:$G$40,5,FALSE)*L290,0)</f>
        <v>0</v>
      </c>
      <c r="Y290" s="3">
        <f t="shared" si="72"/>
        <v>0</v>
      </c>
      <c r="Z290" s="3" t="e">
        <f t="shared" si="73"/>
        <v>#DIV/0!</v>
      </c>
    </row>
    <row r="291" spans="1:26" x14ac:dyDescent="0.25">
      <c r="A291" s="6"/>
      <c r="B291" s="6"/>
      <c r="C291" s="6"/>
      <c r="D291" s="6"/>
      <c r="E291" s="6"/>
      <c r="F291" s="6"/>
      <c r="G291" s="6"/>
      <c r="H291" s="6"/>
      <c r="I291" s="4">
        <f t="shared" si="74"/>
        <v>0</v>
      </c>
      <c r="J291" s="4">
        <f t="shared" si="75"/>
        <v>0</v>
      </c>
      <c r="K291" s="4">
        <f t="shared" si="76"/>
        <v>0</v>
      </c>
      <c r="L291" s="4">
        <f>IFERROR(VLOOKUP(H291,FuelTypes!$A$1:$B$32,2,FALSE)*I291,0)</f>
        <v>0</v>
      </c>
      <c r="M291" s="4">
        <f t="shared" si="77"/>
        <v>0</v>
      </c>
      <c r="N291" s="4">
        <f t="shared" si="78"/>
        <v>0</v>
      </c>
      <c r="O291" s="4">
        <f>ROUNDUP((IFERROR(VLOOKUP(H291,FuelTypes!$A$2:$C$24,3,FALSE),0)*L291)/20,0)*20</f>
        <v>0</v>
      </c>
      <c r="P291" s="4">
        <f t="shared" si="79"/>
        <v>0</v>
      </c>
      <c r="Q291" s="4">
        <f t="shared" si="80"/>
        <v>0</v>
      </c>
      <c r="R291" s="4">
        <f t="shared" si="81"/>
        <v>0</v>
      </c>
      <c r="S291" s="4">
        <f t="shared" si="71"/>
        <v>0</v>
      </c>
      <c r="T291" s="4" t="e">
        <f t="shared" si="82"/>
        <v>#DIV/0!</v>
      </c>
      <c r="U291" s="4" t="e">
        <f t="shared" si="83"/>
        <v>#DIV/0!</v>
      </c>
      <c r="W291" s="3">
        <f>IFERROR(VLOOKUP(H291,FuelTypes!$A$2:$G$40,5,FALSE)*L291,0)</f>
        <v>0</v>
      </c>
      <c r="Y291" s="3">
        <f t="shared" si="72"/>
        <v>0</v>
      </c>
      <c r="Z291" s="3" t="e">
        <f t="shared" si="73"/>
        <v>#DIV/0!</v>
      </c>
    </row>
    <row r="292" spans="1:26" x14ac:dyDescent="0.25">
      <c r="A292" s="6"/>
      <c r="B292" s="6"/>
      <c r="C292" s="6"/>
      <c r="D292" s="6"/>
      <c r="E292" s="6"/>
      <c r="F292" s="6"/>
      <c r="G292" s="6"/>
      <c r="H292" s="6"/>
      <c r="I292" s="4">
        <f t="shared" si="74"/>
        <v>0</v>
      </c>
      <c r="J292" s="4">
        <f t="shared" si="75"/>
        <v>0</v>
      </c>
      <c r="K292" s="4">
        <f t="shared" si="76"/>
        <v>0</v>
      </c>
      <c r="L292" s="4">
        <f>IFERROR(VLOOKUP(H292,FuelTypes!$A$1:$B$32,2,FALSE)*I292,0)</f>
        <v>0</v>
      </c>
      <c r="M292" s="4">
        <f t="shared" si="77"/>
        <v>0</v>
      </c>
      <c r="N292" s="4">
        <f t="shared" si="78"/>
        <v>0</v>
      </c>
      <c r="O292" s="4">
        <f>ROUNDUP((IFERROR(VLOOKUP(H292,FuelTypes!$A$2:$C$24,3,FALSE),0)*L292)/20,0)*20</f>
        <v>0</v>
      </c>
      <c r="P292" s="4">
        <f t="shared" si="79"/>
        <v>0</v>
      </c>
      <c r="Q292" s="4">
        <f t="shared" si="80"/>
        <v>0</v>
      </c>
      <c r="R292" s="4">
        <f t="shared" si="81"/>
        <v>0</v>
      </c>
      <c r="S292" s="4">
        <f t="shared" si="71"/>
        <v>0</v>
      </c>
      <c r="T292" s="4" t="e">
        <f t="shared" si="82"/>
        <v>#DIV/0!</v>
      </c>
      <c r="U292" s="4" t="e">
        <f t="shared" si="83"/>
        <v>#DIV/0!</v>
      </c>
      <c r="W292" s="3">
        <f>IFERROR(VLOOKUP(H292,FuelTypes!$A$2:$G$40,5,FALSE)*L292,0)</f>
        <v>0</v>
      </c>
      <c r="Y292" s="3">
        <f t="shared" si="72"/>
        <v>0</v>
      </c>
      <c r="Z292" s="3" t="e">
        <f t="shared" si="73"/>
        <v>#DIV/0!</v>
      </c>
    </row>
    <row r="293" spans="1:26" x14ac:dyDescent="0.25">
      <c r="A293" s="6"/>
      <c r="B293" s="6"/>
      <c r="C293" s="6"/>
      <c r="D293" s="6"/>
      <c r="E293" s="6"/>
      <c r="F293" s="6"/>
      <c r="G293" s="6"/>
      <c r="H293" s="6"/>
      <c r="I293" s="4">
        <f t="shared" si="74"/>
        <v>0</v>
      </c>
      <c r="J293" s="4">
        <f t="shared" si="75"/>
        <v>0</v>
      </c>
      <c r="K293" s="4">
        <f t="shared" si="76"/>
        <v>0</v>
      </c>
      <c r="L293" s="4">
        <f>IFERROR(VLOOKUP(H293,FuelTypes!$A$1:$B$32,2,FALSE)*I293,0)</f>
        <v>0</v>
      </c>
      <c r="M293" s="4">
        <f t="shared" si="77"/>
        <v>0</v>
      </c>
      <c r="N293" s="4">
        <f t="shared" si="78"/>
        <v>0</v>
      </c>
      <c r="O293" s="4">
        <f>ROUNDUP((IFERROR(VLOOKUP(H293,FuelTypes!$A$2:$C$24,3,FALSE),0)*L293)/20,0)*20</f>
        <v>0</v>
      </c>
      <c r="P293" s="4">
        <f t="shared" si="79"/>
        <v>0</v>
      </c>
      <c r="Q293" s="4">
        <f t="shared" si="80"/>
        <v>0</v>
      </c>
      <c r="R293" s="4">
        <f t="shared" si="81"/>
        <v>0</v>
      </c>
      <c r="S293" s="4">
        <f t="shared" si="71"/>
        <v>0</v>
      </c>
      <c r="T293" s="4" t="e">
        <f t="shared" si="82"/>
        <v>#DIV/0!</v>
      </c>
      <c r="U293" s="4" t="e">
        <f t="shared" si="83"/>
        <v>#DIV/0!</v>
      </c>
      <c r="W293" s="3">
        <f>IFERROR(VLOOKUP(H293,FuelTypes!$A$2:$G$40,5,FALSE)*L293,0)</f>
        <v>0</v>
      </c>
      <c r="Y293" s="3">
        <f t="shared" si="72"/>
        <v>0</v>
      </c>
      <c r="Z293" s="3" t="e">
        <f t="shared" si="73"/>
        <v>#DIV/0!</v>
      </c>
    </row>
    <row r="294" spans="1:26" x14ac:dyDescent="0.25">
      <c r="A294" s="6"/>
      <c r="B294" s="6"/>
      <c r="C294" s="6"/>
      <c r="D294" s="6"/>
      <c r="E294" s="6"/>
      <c r="F294" s="6"/>
      <c r="G294" s="6"/>
      <c r="H294" s="6"/>
      <c r="I294" s="4">
        <f t="shared" si="74"/>
        <v>0</v>
      </c>
      <c r="J294" s="4">
        <f t="shared" si="75"/>
        <v>0</v>
      </c>
      <c r="K294" s="4">
        <f t="shared" si="76"/>
        <v>0</v>
      </c>
      <c r="L294" s="4">
        <f>IFERROR(VLOOKUP(H294,FuelTypes!$A$1:$B$32,2,FALSE)*I294,0)</f>
        <v>0</v>
      </c>
      <c r="M294" s="4">
        <f t="shared" si="77"/>
        <v>0</v>
      </c>
      <c r="N294" s="4">
        <f t="shared" si="78"/>
        <v>0</v>
      </c>
      <c r="O294" s="4">
        <f>ROUNDUP((IFERROR(VLOOKUP(H294,FuelTypes!$A$2:$C$24,3,FALSE),0)*L294)/20,0)*20</f>
        <v>0</v>
      </c>
      <c r="P294" s="4">
        <f t="shared" si="79"/>
        <v>0</v>
      </c>
      <c r="Q294" s="4">
        <f t="shared" si="80"/>
        <v>0</v>
      </c>
      <c r="R294" s="4">
        <f t="shared" si="81"/>
        <v>0</v>
      </c>
      <c r="S294" s="4">
        <f t="shared" si="71"/>
        <v>0</v>
      </c>
      <c r="T294" s="4" t="e">
        <f t="shared" si="82"/>
        <v>#DIV/0!</v>
      </c>
      <c r="U294" s="4" t="e">
        <f t="shared" si="83"/>
        <v>#DIV/0!</v>
      </c>
      <c r="W294" s="3">
        <f>IFERROR(VLOOKUP(H294,FuelTypes!$A$2:$G$40,5,FALSE)*L294,0)</f>
        <v>0</v>
      </c>
      <c r="Y294" s="3">
        <f t="shared" si="72"/>
        <v>0</v>
      </c>
      <c r="Z294" s="3" t="e">
        <f t="shared" si="73"/>
        <v>#DIV/0!</v>
      </c>
    </row>
    <row r="295" spans="1:26" x14ac:dyDescent="0.25">
      <c r="A295" s="6"/>
      <c r="B295" s="6"/>
      <c r="C295" s="6"/>
      <c r="D295" s="6"/>
      <c r="E295" s="6"/>
      <c r="F295" s="6"/>
      <c r="G295" s="6"/>
      <c r="H295" s="6"/>
      <c r="I295" s="4">
        <f t="shared" si="74"/>
        <v>0</v>
      </c>
      <c r="J295" s="4">
        <f t="shared" si="75"/>
        <v>0</v>
      </c>
      <c r="K295" s="4">
        <f t="shared" si="76"/>
        <v>0</v>
      </c>
      <c r="L295" s="4">
        <f>IFERROR(VLOOKUP(H295,FuelTypes!$A$1:$B$32,2,FALSE)*I295,0)</f>
        <v>0</v>
      </c>
      <c r="M295" s="4">
        <f t="shared" si="77"/>
        <v>0</v>
      </c>
      <c r="N295" s="4">
        <f t="shared" si="78"/>
        <v>0</v>
      </c>
      <c r="O295" s="4">
        <f>ROUNDUP((IFERROR(VLOOKUP(H295,FuelTypes!$A$2:$C$24,3,FALSE),0)*L295)/20,0)*20</f>
        <v>0</v>
      </c>
      <c r="P295" s="4">
        <f t="shared" si="79"/>
        <v>0</v>
      </c>
      <c r="Q295" s="4">
        <f t="shared" si="80"/>
        <v>0</v>
      </c>
      <c r="R295" s="4">
        <f t="shared" si="81"/>
        <v>0</v>
      </c>
      <c r="S295" s="4">
        <f t="shared" si="71"/>
        <v>0</v>
      </c>
      <c r="T295" s="4" t="e">
        <f t="shared" si="82"/>
        <v>#DIV/0!</v>
      </c>
      <c r="U295" s="4" t="e">
        <f t="shared" si="83"/>
        <v>#DIV/0!</v>
      </c>
      <c r="W295" s="3">
        <f>IFERROR(VLOOKUP(H295,FuelTypes!$A$2:$G$40,5,FALSE)*L295,0)</f>
        <v>0</v>
      </c>
      <c r="Y295" s="3">
        <f t="shared" si="72"/>
        <v>0</v>
      </c>
      <c r="Z295" s="3" t="e">
        <f t="shared" si="73"/>
        <v>#DIV/0!</v>
      </c>
    </row>
    <row r="296" spans="1:26" x14ac:dyDescent="0.25">
      <c r="A296" s="6"/>
      <c r="B296" s="6"/>
      <c r="C296" s="6"/>
      <c r="D296" s="6"/>
      <c r="E296" s="6"/>
      <c r="F296" s="6"/>
      <c r="G296" s="6"/>
      <c r="H296" s="6"/>
      <c r="I296" s="4">
        <f t="shared" si="74"/>
        <v>0</v>
      </c>
      <c r="J296" s="4">
        <f t="shared" si="75"/>
        <v>0</v>
      </c>
      <c r="K296" s="4">
        <f t="shared" si="76"/>
        <v>0</v>
      </c>
      <c r="L296" s="4">
        <f>IFERROR(VLOOKUP(H296,FuelTypes!$A$1:$B$32,2,FALSE)*I296,0)</f>
        <v>0</v>
      </c>
      <c r="M296" s="4">
        <f t="shared" si="77"/>
        <v>0</v>
      </c>
      <c r="N296" s="4">
        <f t="shared" si="78"/>
        <v>0</v>
      </c>
      <c r="O296" s="4">
        <f>ROUNDUP((IFERROR(VLOOKUP(H296,FuelTypes!$A$2:$C$24,3,FALSE),0)*L296)/20,0)*20</f>
        <v>0</v>
      </c>
      <c r="P296" s="4">
        <f t="shared" si="79"/>
        <v>0</v>
      </c>
      <c r="Q296" s="4">
        <f t="shared" si="80"/>
        <v>0</v>
      </c>
      <c r="R296" s="4">
        <f t="shared" si="81"/>
        <v>0</v>
      </c>
      <c r="S296" s="4">
        <f t="shared" si="71"/>
        <v>0</v>
      </c>
      <c r="T296" s="4" t="e">
        <f t="shared" si="82"/>
        <v>#DIV/0!</v>
      </c>
      <c r="U296" s="4" t="e">
        <f t="shared" si="83"/>
        <v>#DIV/0!</v>
      </c>
      <c r="W296" s="3">
        <f>IFERROR(VLOOKUP(H296,FuelTypes!$A$2:$G$40,5,FALSE)*L296,0)</f>
        <v>0</v>
      </c>
      <c r="Y296" s="3">
        <f t="shared" si="72"/>
        <v>0</v>
      </c>
      <c r="Z296" s="3" t="e">
        <f t="shared" si="73"/>
        <v>#DIV/0!</v>
      </c>
    </row>
    <row r="297" spans="1:26" x14ac:dyDescent="0.25">
      <c r="A297" s="6"/>
      <c r="B297" s="6"/>
      <c r="C297" s="6"/>
      <c r="D297" s="6"/>
      <c r="E297" s="6"/>
      <c r="F297" s="6"/>
      <c r="G297" s="6"/>
      <c r="H297" s="6"/>
      <c r="I297" s="4">
        <f t="shared" si="74"/>
        <v>0</v>
      </c>
      <c r="J297" s="4">
        <f t="shared" si="75"/>
        <v>0</v>
      </c>
      <c r="K297" s="4">
        <f t="shared" si="76"/>
        <v>0</v>
      </c>
      <c r="L297" s="4">
        <f>IFERROR(VLOOKUP(H297,FuelTypes!$A$1:$B$32,2,FALSE)*I297,0)</f>
        <v>0</v>
      </c>
      <c r="M297" s="4">
        <f t="shared" si="77"/>
        <v>0</v>
      </c>
      <c r="N297" s="4">
        <f t="shared" si="78"/>
        <v>0</v>
      </c>
      <c r="O297" s="4">
        <f>ROUNDUP((IFERROR(VLOOKUP(H297,FuelTypes!$A$2:$C$24,3,FALSE),0)*L297)/20,0)*20</f>
        <v>0</v>
      </c>
      <c r="P297" s="4">
        <f t="shared" si="79"/>
        <v>0</v>
      </c>
      <c r="Q297" s="4">
        <f t="shared" si="80"/>
        <v>0</v>
      </c>
      <c r="R297" s="4">
        <f t="shared" si="81"/>
        <v>0</v>
      </c>
      <c r="S297" s="4">
        <f t="shared" si="71"/>
        <v>0</v>
      </c>
      <c r="T297" s="4" t="e">
        <f t="shared" si="82"/>
        <v>#DIV/0!</v>
      </c>
      <c r="U297" s="4" t="e">
        <f t="shared" si="83"/>
        <v>#DIV/0!</v>
      </c>
      <c r="W297" s="3">
        <f>IFERROR(VLOOKUP(H297,FuelTypes!$A$2:$G$40,5,FALSE)*L297,0)</f>
        <v>0</v>
      </c>
      <c r="Y297" s="3">
        <f t="shared" si="72"/>
        <v>0</v>
      </c>
      <c r="Z297" s="3" t="e">
        <f t="shared" si="73"/>
        <v>#DIV/0!</v>
      </c>
    </row>
    <row r="298" spans="1:26" x14ac:dyDescent="0.25">
      <c r="A298" s="6"/>
      <c r="B298" s="6"/>
      <c r="C298" s="6"/>
      <c r="D298" s="6"/>
      <c r="E298" s="6"/>
      <c r="F298" s="6"/>
      <c r="G298" s="6"/>
      <c r="H298" s="6"/>
      <c r="I298" s="4">
        <f t="shared" si="74"/>
        <v>0</v>
      </c>
      <c r="J298" s="4">
        <f t="shared" si="75"/>
        <v>0</v>
      </c>
      <c r="K298" s="4">
        <f t="shared" si="76"/>
        <v>0</v>
      </c>
      <c r="L298" s="4">
        <f>IFERROR(VLOOKUP(H298,FuelTypes!$A$1:$B$32,2,FALSE)*I298,0)</f>
        <v>0</v>
      </c>
      <c r="M298" s="4">
        <f t="shared" si="77"/>
        <v>0</v>
      </c>
      <c r="N298" s="4">
        <f t="shared" si="78"/>
        <v>0</v>
      </c>
      <c r="O298" s="4">
        <f>ROUNDUP((IFERROR(VLOOKUP(H298,FuelTypes!$A$2:$C$24,3,FALSE),0)*L298)/20,0)*20</f>
        <v>0</v>
      </c>
      <c r="P298" s="4">
        <f t="shared" si="79"/>
        <v>0</v>
      </c>
      <c r="Q298" s="4">
        <f t="shared" si="80"/>
        <v>0</v>
      </c>
      <c r="R298" s="4">
        <f t="shared" si="81"/>
        <v>0</v>
      </c>
      <c r="S298" s="4">
        <f t="shared" si="71"/>
        <v>0</v>
      </c>
      <c r="T298" s="4" t="e">
        <f t="shared" si="82"/>
        <v>#DIV/0!</v>
      </c>
      <c r="U298" s="4" t="e">
        <f t="shared" si="83"/>
        <v>#DIV/0!</v>
      </c>
      <c r="W298" s="3">
        <f>IFERROR(VLOOKUP(H298,FuelTypes!$A$2:$G$40,5,FALSE)*L298,0)</f>
        <v>0</v>
      </c>
      <c r="Y298" s="3">
        <f t="shared" si="72"/>
        <v>0</v>
      </c>
      <c r="Z298" s="3" t="e">
        <f t="shared" si="73"/>
        <v>#DIV/0!</v>
      </c>
    </row>
    <row r="299" spans="1:26" x14ac:dyDescent="0.25">
      <c r="A299" s="6"/>
      <c r="B299" s="6"/>
      <c r="C299" s="6"/>
      <c r="D299" s="6"/>
      <c r="E299" s="6"/>
      <c r="F299" s="6"/>
      <c r="G299" s="6"/>
      <c r="H299" s="6"/>
      <c r="I299" s="4">
        <f t="shared" si="74"/>
        <v>0</v>
      </c>
      <c r="J299" s="4">
        <f t="shared" si="75"/>
        <v>0</v>
      </c>
      <c r="K299" s="4">
        <f t="shared" si="76"/>
        <v>0</v>
      </c>
      <c r="L299" s="4">
        <f>IFERROR(VLOOKUP(H299,FuelTypes!$A$1:$B$32,2,FALSE)*I299,0)</f>
        <v>0</v>
      </c>
      <c r="M299" s="4">
        <f t="shared" si="77"/>
        <v>0</v>
      </c>
      <c r="N299" s="4">
        <f t="shared" si="78"/>
        <v>0</v>
      </c>
      <c r="O299" s="4">
        <f>ROUNDUP((IFERROR(VLOOKUP(H299,FuelTypes!$A$2:$C$24,3,FALSE),0)*L299)/20,0)*20</f>
        <v>0</v>
      </c>
      <c r="P299" s="4">
        <f t="shared" si="79"/>
        <v>0</v>
      </c>
      <c r="Q299" s="4">
        <f t="shared" si="80"/>
        <v>0</v>
      </c>
      <c r="R299" s="4">
        <f t="shared" si="81"/>
        <v>0</v>
      </c>
      <c r="S299" s="4">
        <f t="shared" si="71"/>
        <v>0</v>
      </c>
      <c r="T299" s="4" t="e">
        <f t="shared" si="82"/>
        <v>#DIV/0!</v>
      </c>
      <c r="U299" s="4" t="e">
        <f t="shared" si="83"/>
        <v>#DIV/0!</v>
      </c>
      <c r="W299" s="3">
        <f>IFERROR(VLOOKUP(H299,FuelTypes!$A$2:$G$40,5,FALSE)*L299,0)</f>
        <v>0</v>
      </c>
      <c r="Y299" s="3">
        <f t="shared" si="72"/>
        <v>0</v>
      </c>
      <c r="Z299" s="3" t="e">
        <f t="shared" si="73"/>
        <v>#DIV/0!</v>
      </c>
    </row>
    <row r="300" spans="1:26" x14ac:dyDescent="0.25">
      <c r="A300" s="6"/>
      <c r="B300" s="6"/>
      <c r="C300" s="6"/>
      <c r="D300" s="6"/>
      <c r="E300" s="6"/>
      <c r="F300" s="6"/>
      <c r="G300" s="6"/>
      <c r="H300" s="6"/>
      <c r="I300" s="4">
        <f t="shared" si="74"/>
        <v>0</v>
      </c>
      <c r="J300" s="4">
        <f t="shared" si="75"/>
        <v>0</v>
      </c>
      <c r="K300" s="4">
        <f t="shared" si="76"/>
        <v>0</v>
      </c>
      <c r="L300" s="4">
        <f>IFERROR(VLOOKUP(H300,FuelTypes!$A$1:$B$32,2,FALSE)*I300,0)</f>
        <v>0</v>
      </c>
      <c r="M300" s="4">
        <f t="shared" si="77"/>
        <v>0</v>
      </c>
      <c r="N300" s="4">
        <f t="shared" si="78"/>
        <v>0</v>
      </c>
      <c r="O300" s="4">
        <f>ROUNDUP((IFERROR(VLOOKUP(H300,FuelTypes!$A$2:$C$24,3,FALSE),0)*L300)/20,0)*20</f>
        <v>0</v>
      </c>
      <c r="P300" s="4">
        <f t="shared" si="79"/>
        <v>0</v>
      </c>
      <c r="Q300" s="4">
        <f t="shared" si="80"/>
        <v>0</v>
      </c>
      <c r="R300" s="4">
        <f t="shared" si="81"/>
        <v>0</v>
      </c>
      <c r="S300" s="4">
        <f t="shared" si="71"/>
        <v>0</v>
      </c>
      <c r="T300" s="4" t="e">
        <f t="shared" si="82"/>
        <v>#DIV/0!</v>
      </c>
      <c r="U300" s="4" t="e">
        <f t="shared" si="83"/>
        <v>#DIV/0!</v>
      </c>
      <c r="W300" s="3">
        <f>IFERROR(VLOOKUP(H300,FuelTypes!$A$2:$G$40,5,FALSE)*L300,0)</f>
        <v>0</v>
      </c>
      <c r="Y300" s="3">
        <f t="shared" si="72"/>
        <v>0</v>
      </c>
      <c r="Z300" s="3" t="e">
        <f t="shared" si="73"/>
        <v>#DIV/0!</v>
      </c>
    </row>
    <row r="301" spans="1:26" x14ac:dyDescent="0.25">
      <c r="A301" s="6"/>
      <c r="B301" s="6"/>
      <c r="C301" s="6"/>
      <c r="D301" s="6"/>
      <c r="E301" s="6"/>
      <c r="F301" s="6"/>
      <c r="G301" s="6"/>
      <c r="H301" s="6"/>
      <c r="I301" s="4">
        <f t="shared" si="74"/>
        <v>0</v>
      </c>
      <c r="J301" s="4">
        <f t="shared" si="75"/>
        <v>0</v>
      </c>
      <c r="K301" s="4">
        <f t="shared" si="76"/>
        <v>0</v>
      </c>
      <c r="L301" s="4">
        <f>IFERROR(VLOOKUP(H301,FuelTypes!$A$1:$B$32,2,FALSE)*I301,0)</f>
        <v>0</v>
      </c>
      <c r="M301" s="4">
        <f t="shared" si="77"/>
        <v>0</v>
      </c>
      <c r="N301" s="4">
        <f t="shared" si="78"/>
        <v>0</v>
      </c>
      <c r="O301" s="4">
        <f>ROUNDUP((IFERROR(VLOOKUP(H301,FuelTypes!$A$2:$C$24,3,FALSE),0)*L301)/20,0)*20</f>
        <v>0</v>
      </c>
      <c r="P301" s="4">
        <f t="shared" si="79"/>
        <v>0</v>
      </c>
      <c r="Q301" s="4">
        <f t="shared" si="80"/>
        <v>0</v>
      </c>
      <c r="R301" s="4">
        <f t="shared" si="81"/>
        <v>0</v>
      </c>
      <c r="S301" s="4">
        <f t="shared" si="71"/>
        <v>0</v>
      </c>
      <c r="T301" s="4" t="e">
        <f t="shared" si="82"/>
        <v>#DIV/0!</v>
      </c>
      <c r="U301" s="4" t="e">
        <f t="shared" si="83"/>
        <v>#DIV/0!</v>
      </c>
      <c r="W301" s="3">
        <f>IFERROR(VLOOKUP(H301,FuelTypes!$A$2:$G$40,5,FALSE)*L301,0)</f>
        <v>0</v>
      </c>
      <c r="Y301" s="3">
        <f t="shared" si="72"/>
        <v>0</v>
      </c>
      <c r="Z301" s="3" t="e">
        <f t="shared" si="73"/>
        <v>#DIV/0!</v>
      </c>
    </row>
  </sheetData>
  <sortState ref="A2:C30">
    <sortCondition ref="A2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8"/>
  <sheetViews>
    <sheetView topLeftCell="A10" zoomScale="90" zoomScaleNormal="90" workbookViewId="0">
      <selection activeCell="A28" sqref="A28"/>
    </sheetView>
  </sheetViews>
  <sheetFormatPr defaultRowHeight="15" x14ac:dyDescent="0.25"/>
  <cols>
    <col min="1" max="1" width="14.85546875" style="1" customWidth="1"/>
    <col min="2" max="2" width="4.5703125" style="1" customWidth="1"/>
    <col min="3" max="7" width="6.42578125" style="1" customWidth="1"/>
    <col min="8" max="8" width="4.5703125" style="1" customWidth="1"/>
    <col min="9" max="9" width="14.85546875" style="1" customWidth="1"/>
    <col min="10" max="10" width="4.5703125" style="1" customWidth="1"/>
    <col min="11" max="15" width="6.42578125" style="1" customWidth="1"/>
    <col min="16" max="16" width="4.42578125" style="1" customWidth="1"/>
    <col min="17" max="17" width="14.85546875" style="1" customWidth="1"/>
    <col min="18" max="18" width="4.5703125" style="1" customWidth="1"/>
    <col min="19" max="23" width="6.42578125" style="1" customWidth="1"/>
    <col min="24" max="24" width="3.85546875" style="1" customWidth="1"/>
    <col min="25" max="25" width="14.85546875" style="1" customWidth="1"/>
    <col min="26" max="26" width="4.5703125" style="1" customWidth="1"/>
    <col min="27" max="31" width="6.42578125" style="1" customWidth="1"/>
    <col min="32" max="32" width="4.85546875" style="1" customWidth="1"/>
    <col min="33" max="34" width="9.140625" style="1"/>
    <col min="35" max="39" width="6.42578125" style="1" customWidth="1"/>
    <col min="40" max="42" width="9.140625" style="1"/>
    <col min="43" max="47" width="6.42578125" style="1" customWidth="1"/>
    <col min="48" max="50" width="9.140625" style="1"/>
    <col min="51" max="55" width="6.42578125" style="1" customWidth="1"/>
    <col min="56" max="58" width="9.140625" style="1"/>
    <col min="59" max="63" width="6.42578125" style="1" customWidth="1"/>
    <col min="64" max="16384" width="9.140625" style="1"/>
  </cols>
  <sheetData>
    <row r="1" spans="1:64" ht="15.75" thickBot="1" x14ac:dyDescent="0.3">
      <c r="A1" s="33" t="s">
        <v>84</v>
      </c>
      <c r="B1" s="33"/>
      <c r="C1" s="33"/>
      <c r="D1" s="33"/>
      <c r="E1" s="33"/>
      <c r="F1" s="33"/>
      <c r="G1" s="33"/>
      <c r="H1" s="12"/>
      <c r="I1" s="33" t="s">
        <v>85</v>
      </c>
      <c r="J1" s="33"/>
      <c r="K1" s="33"/>
      <c r="L1" s="33"/>
      <c r="M1" s="33"/>
      <c r="N1" s="33"/>
      <c r="O1" s="33"/>
      <c r="P1" s="12"/>
      <c r="Q1" s="33" t="s">
        <v>86</v>
      </c>
      <c r="R1" s="33"/>
      <c r="S1" s="33"/>
      <c r="T1" s="33"/>
      <c r="U1" s="33"/>
      <c r="V1" s="33"/>
      <c r="W1" s="33"/>
      <c r="X1" s="12"/>
      <c r="Y1" s="33" t="s">
        <v>87</v>
      </c>
      <c r="Z1" s="33"/>
      <c r="AA1" s="33"/>
      <c r="AB1" s="33"/>
      <c r="AC1" s="33"/>
      <c r="AD1" s="33"/>
      <c r="AE1" s="33"/>
      <c r="AF1" s="12"/>
      <c r="AG1" s="33" t="s">
        <v>93</v>
      </c>
      <c r="AH1" s="33"/>
      <c r="AI1" s="33"/>
      <c r="AJ1" s="33"/>
      <c r="AK1" s="33"/>
      <c r="AL1" s="33"/>
      <c r="AM1" s="33"/>
      <c r="AN1" s="12"/>
      <c r="AO1" s="33" t="s">
        <v>92</v>
      </c>
      <c r="AP1" s="33"/>
      <c r="AQ1" s="33"/>
      <c r="AR1" s="33"/>
      <c r="AS1" s="33"/>
      <c r="AT1" s="33"/>
      <c r="AU1" s="33"/>
      <c r="AV1" s="12"/>
      <c r="AW1" s="33" t="s">
        <v>91</v>
      </c>
      <c r="AX1" s="33"/>
      <c r="AY1" s="33"/>
      <c r="AZ1" s="33"/>
      <c r="BA1" s="33"/>
      <c r="BB1" s="33"/>
      <c r="BC1" s="33"/>
      <c r="BD1" s="12"/>
      <c r="BE1" s="33" t="s">
        <v>96</v>
      </c>
      <c r="BF1" s="33"/>
      <c r="BG1" s="33"/>
      <c r="BH1" s="33"/>
      <c r="BI1" s="33"/>
      <c r="BJ1" s="33"/>
      <c r="BK1" s="33"/>
      <c r="BL1" s="12"/>
    </row>
    <row r="2" spans="1:64" x14ac:dyDescent="0.25">
      <c r="A2" s="7" t="s">
        <v>0</v>
      </c>
      <c r="B2" s="8" t="s">
        <v>62</v>
      </c>
      <c r="C2" s="8" t="s">
        <v>3</v>
      </c>
      <c r="D2" s="8" t="s">
        <v>74</v>
      </c>
      <c r="E2" s="8" t="s">
        <v>75</v>
      </c>
      <c r="F2" s="8" t="s">
        <v>6</v>
      </c>
      <c r="G2" s="9" t="s">
        <v>7</v>
      </c>
      <c r="H2" s="12"/>
      <c r="I2" s="7" t="s">
        <v>0</v>
      </c>
      <c r="J2" s="8" t="s">
        <v>62</v>
      </c>
      <c r="K2" s="8" t="s">
        <v>3</v>
      </c>
      <c r="L2" s="8" t="s">
        <v>74</v>
      </c>
      <c r="M2" s="8" t="s">
        <v>75</v>
      </c>
      <c r="N2" s="8" t="s">
        <v>6</v>
      </c>
      <c r="O2" s="9" t="s">
        <v>7</v>
      </c>
      <c r="P2" s="12"/>
      <c r="Q2" s="7" t="s">
        <v>0</v>
      </c>
      <c r="R2" s="8" t="s">
        <v>62</v>
      </c>
      <c r="S2" s="8" t="s">
        <v>3</v>
      </c>
      <c r="T2" s="8" t="s">
        <v>74</v>
      </c>
      <c r="U2" s="8" t="s">
        <v>75</v>
      </c>
      <c r="V2" s="8" t="s">
        <v>6</v>
      </c>
      <c r="W2" s="9" t="s">
        <v>7</v>
      </c>
      <c r="X2" s="12"/>
      <c r="Y2" s="7" t="s">
        <v>0</v>
      </c>
      <c r="Z2" s="8" t="s">
        <v>62</v>
      </c>
      <c r="AA2" s="8" t="s">
        <v>3</v>
      </c>
      <c r="AB2" s="8" t="s">
        <v>74</v>
      </c>
      <c r="AC2" s="8" t="s">
        <v>75</v>
      </c>
      <c r="AD2" s="8" t="s">
        <v>6</v>
      </c>
      <c r="AE2" s="9" t="s">
        <v>7</v>
      </c>
      <c r="AF2" s="12"/>
      <c r="AG2" s="7" t="s">
        <v>0</v>
      </c>
      <c r="AH2" s="8" t="s">
        <v>62</v>
      </c>
      <c r="AI2" s="8" t="s">
        <v>3</v>
      </c>
      <c r="AJ2" s="8" t="s">
        <v>74</v>
      </c>
      <c r="AK2" s="8" t="s">
        <v>75</v>
      </c>
      <c r="AL2" s="8" t="s">
        <v>6</v>
      </c>
      <c r="AM2" s="9" t="s">
        <v>7</v>
      </c>
      <c r="AN2" s="12"/>
      <c r="AO2" s="7" t="s">
        <v>0</v>
      </c>
      <c r="AP2" s="8" t="s">
        <v>62</v>
      </c>
      <c r="AQ2" s="8" t="s">
        <v>3</v>
      </c>
      <c r="AR2" s="8" t="s">
        <v>74</v>
      </c>
      <c r="AS2" s="8" t="s">
        <v>75</v>
      </c>
      <c r="AT2" s="8" t="s">
        <v>6</v>
      </c>
      <c r="AU2" s="9" t="s">
        <v>7</v>
      </c>
      <c r="AV2" s="12"/>
      <c r="AW2" s="7" t="s">
        <v>0</v>
      </c>
      <c r="AX2" s="8" t="s">
        <v>62</v>
      </c>
      <c r="AY2" s="8" t="s">
        <v>3</v>
      </c>
      <c r="AZ2" s="8" t="s">
        <v>74</v>
      </c>
      <c r="BA2" s="8" t="s">
        <v>75</v>
      </c>
      <c r="BB2" s="8" t="s">
        <v>6</v>
      </c>
      <c r="BC2" s="9" t="s">
        <v>7</v>
      </c>
      <c r="BD2" s="12"/>
      <c r="BE2" s="7" t="s">
        <v>0</v>
      </c>
      <c r="BF2" s="8" t="s">
        <v>62</v>
      </c>
      <c r="BG2" s="8" t="s">
        <v>3</v>
      </c>
      <c r="BH2" s="8" t="s">
        <v>74</v>
      </c>
      <c r="BI2" s="8" t="s">
        <v>75</v>
      </c>
      <c r="BJ2" s="8" t="s">
        <v>6</v>
      </c>
      <c r="BK2" s="9" t="s">
        <v>7</v>
      </c>
      <c r="BL2" s="12"/>
    </row>
    <row r="3" spans="1:64" x14ac:dyDescent="0.25">
      <c r="A3" s="11" t="s">
        <v>66</v>
      </c>
      <c r="B3" s="6">
        <v>1</v>
      </c>
      <c r="C3" s="4">
        <f>IFERROR(VLOOKUP(A3,parts!$A$2:$Z$300,11,FALSE)*B3,0)</f>
        <v>6</v>
      </c>
      <c r="D3" s="4">
        <f>IFERROR(VLOOKUP(A3,parts!$A$2:$Z$300,12,FALSE)*B3,0)</f>
        <v>0</v>
      </c>
      <c r="E3" s="4">
        <f>IFERROR(VLOOKUP(A3,parts!$A$2:$Z$300,13,FALSE)*B3,0)</f>
        <v>6</v>
      </c>
      <c r="F3" s="4">
        <f>IFERROR(VLOOKUP(A3,parts!$A$2:$Z$300,5,FALSE),0)</f>
        <v>0</v>
      </c>
      <c r="G3" s="4">
        <f>IFERROR(VLOOKUP(A3,parts!$A$2:$Z$300,6,FALSE)*B3,0)</f>
        <v>0</v>
      </c>
      <c r="H3" s="12"/>
      <c r="I3" s="11" t="s">
        <v>66</v>
      </c>
      <c r="J3" s="6">
        <v>1</v>
      </c>
      <c r="K3" s="4">
        <f>IFERROR(VLOOKUP(I3,parts!$A$2:$Z$300,11,FALSE)*J3,0)</f>
        <v>6</v>
      </c>
      <c r="L3" s="4">
        <f>IFERROR(VLOOKUP(I3,parts!$A$2:$Z$300,12,FALSE)*J3,0)</f>
        <v>0</v>
      </c>
      <c r="M3" s="4">
        <f>IFERROR(VLOOKUP(I3,parts!$A$2:$Z$300,13,FALSE)*J3,0)</f>
        <v>6</v>
      </c>
      <c r="N3" s="4">
        <f>IFERROR(VLOOKUP(I3,parts!$A$2:$Z$300,5,FALSE),0)</f>
        <v>0</v>
      </c>
      <c r="O3" s="4">
        <f>IFERROR(VLOOKUP(I3,parts!$A$2:$Z$300,6,FALSE)*J3,0)</f>
        <v>0</v>
      </c>
      <c r="P3" s="12"/>
      <c r="Q3" s="11" t="s">
        <v>66</v>
      </c>
      <c r="R3" s="6">
        <v>1</v>
      </c>
      <c r="S3" s="4">
        <f>IFERROR(VLOOKUP(Q3,parts!$A$2:$Z$300,11,FALSE)*R3,0)</f>
        <v>6</v>
      </c>
      <c r="T3" s="4">
        <f>IFERROR(VLOOKUP(Q3,parts!$A$2:$Z$300,12,FALSE)*R3,0)</f>
        <v>0</v>
      </c>
      <c r="U3" s="4">
        <f>IFERROR(VLOOKUP(Q3,parts!$A$2:$Z$300,13,FALSE)*R3,0)</f>
        <v>6</v>
      </c>
      <c r="V3" s="4">
        <f>IFERROR(VLOOKUP(Q3,parts!$A$2:$Z$300,5,FALSE),0)</f>
        <v>0</v>
      </c>
      <c r="W3" s="4">
        <f>IFERROR(VLOOKUP(Q3,parts!$A$2:$Z$300,6,FALSE)*R3,0)</f>
        <v>0</v>
      </c>
      <c r="X3" s="12"/>
      <c r="Y3" s="11" t="s">
        <v>66</v>
      </c>
      <c r="Z3" s="6">
        <v>1</v>
      </c>
      <c r="AA3" s="4">
        <f>IFERROR(VLOOKUP(Y3,parts!$A$2:$Z$300,11,FALSE)*Z3,0)</f>
        <v>6</v>
      </c>
      <c r="AB3" s="4">
        <f>IFERROR(VLOOKUP(Y3,parts!$A$2:$Z$300,12,FALSE)*Z3,0)</f>
        <v>0</v>
      </c>
      <c r="AC3" s="4">
        <f>IFERROR(VLOOKUP(Y3,parts!$A$2:$Z$300,13,FALSE)*Z3,0)</f>
        <v>6</v>
      </c>
      <c r="AD3" s="4">
        <f>IFERROR(VLOOKUP(Y3,parts!$A$2:$Z$300,5,FALSE),0)</f>
        <v>0</v>
      </c>
      <c r="AE3" s="4">
        <f>IFERROR(VLOOKUP(Y3,parts!$A$2:$Z$300,6,FALSE)*Z3,0)</f>
        <v>0</v>
      </c>
      <c r="AF3" s="12"/>
      <c r="AG3" s="11" t="s">
        <v>66</v>
      </c>
      <c r="AH3" s="6">
        <v>1</v>
      </c>
      <c r="AI3" s="4">
        <f>IFERROR(VLOOKUP(AG3,parts!$A$2:$Z$300,11,FALSE)*AH3,0)</f>
        <v>6</v>
      </c>
      <c r="AJ3" s="4">
        <f>IFERROR(VLOOKUP(AG3,parts!$A$2:$Z$300,12,FALSE)*AH3,0)</f>
        <v>0</v>
      </c>
      <c r="AK3" s="4">
        <f>IFERROR(VLOOKUP(AG3,parts!$A$2:$Z$300,13,FALSE)*AH3,0)</f>
        <v>6</v>
      </c>
      <c r="AL3" s="4">
        <f>IFERROR(VLOOKUP(AG3,parts!$A$2:$Z$300,5,FALSE),0)</f>
        <v>0</v>
      </c>
      <c r="AM3" s="4">
        <f>IFERROR(VLOOKUP(AG3,parts!$A$2:$Z$300,6,FALSE)*AH3,0)</f>
        <v>0</v>
      </c>
      <c r="AN3" s="12"/>
      <c r="AO3" s="11" t="s">
        <v>66</v>
      </c>
      <c r="AP3" s="6">
        <v>1</v>
      </c>
      <c r="AQ3" s="4">
        <f>IFERROR(VLOOKUP(AO3,parts!$A$2:$Z$300,11,FALSE)*AP3,0)</f>
        <v>6</v>
      </c>
      <c r="AR3" s="4">
        <f>IFERROR(VLOOKUP(AO3,parts!$A$2:$Z$300,12,FALSE)*AP3,0)</f>
        <v>0</v>
      </c>
      <c r="AS3" s="4">
        <f>IFERROR(VLOOKUP(AO3,parts!$A$2:$Z$300,13,FALSE)*AP3,0)</f>
        <v>6</v>
      </c>
      <c r="AT3" s="4">
        <f>IFERROR(VLOOKUP(AO3,parts!$A$2:$Z$300,5,FALSE),0)</f>
        <v>0</v>
      </c>
      <c r="AU3" s="4">
        <f>IFERROR(VLOOKUP(AO3,parts!$A$2:$Z$300,6,FALSE)*AP3,0)</f>
        <v>0</v>
      </c>
      <c r="AV3" s="12"/>
      <c r="AW3" s="11" t="s">
        <v>66</v>
      </c>
      <c r="AX3" s="6">
        <v>1</v>
      </c>
      <c r="AY3" s="4">
        <f>IFERROR(VLOOKUP(AW3,parts!$A$2:$Z$300,11,FALSE)*AX3,0)</f>
        <v>6</v>
      </c>
      <c r="AZ3" s="4">
        <f>IFERROR(VLOOKUP(AW3,parts!$A$2:$Z$300,12,FALSE)*AX3,0)</f>
        <v>0</v>
      </c>
      <c r="BA3" s="4">
        <f>IFERROR(VLOOKUP(AW3,parts!$A$2:$Z$300,13,FALSE)*AX3,0)</f>
        <v>6</v>
      </c>
      <c r="BB3" s="4">
        <f>IFERROR(VLOOKUP(AW3,parts!$A$2:$Z$300,5,FALSE),0)</f>
        <v>0</v>
      </c>
      <c r="BC3" s="4">
        <f>IFERROR(VLOOKUP(AW3,parts!$A$2:$Z$300,6,FALSE)*AX3,0)</f>
        <v>0</v>
      </c>
      <c r="BD3" s="12"/>
      <c r="BE3" s="11" t="s">
        <v>66</v>
      </c>
      <c r="BF3" s="6">
        <v>1</v>
      </c>
      <c r="BG3" s="4">
        <f>IFERROR(VLOOKUP(BE3,parts!$A$2:$Z$300,11,FALSE)*BF3,0)</f>
        <v>6</v>
      </c>
      <c r="BH3" s="4">
        <f>IFERROR(VLOOKUP(BE3,parts!$A$2:$Z$300,12,FALSE)*BF3,0)</f>
        <v>0</v>
      </c>
      <c r="BI3" s="4">
        <f>IFERROR(VLOOKUP(BE3,parts!$A$2:$Z$300,13,FALSE)*BF3,0)</f>
        <v>6</v>
      </c>
      <c r="BJ3" s="4">
        <f>IFERROR(VLOOKUP(BE3,parts!$A$2:$Z$300,5,FALSE),0)</f>
        <v>0</v>
      </c>
      <c r="BK3" s="4">
        <f>IFERROR(VLOOKUP(BE3,parts!$A$2:$Z$300,6,FALSE)*BF3,0)</f>
        <v>0</v>
      </c>
      <c r="BL3" s="12"/>
    </row>
    <row r="4" spans="1:64" x14ac:dyDescent="0.25">
      <c r="A4" s="11" t="s">
        <v>67</v>
      </c>
      <c r="B4" s="6">
        <v>1</v>
      </c>
      <c r="C4" s="4">
        <f>IFERROR(VLOOKUP(A4,parts!$A$2:$Z$300,11,FALSE)*B4,0)</f>
        <v>6</v>
      </c>
      <c r="D4" s="4">
        <f>IFERROR(VLOOKUP(A4,parts!$A$2:$Z$300,12,FALSE)*B4,0)</f>
        <v>5.6000000000000005</v>
      </c>
      <c r="E4" s="4">
        <f>IFERROR(VLOOKUP(A4,parts!$A$2:$Z$300,13,FALSE)*B4,0)</f>
        <v>11.600000000000001</v>
      </c>
      <c r="F4" s="4">
        <f>IFERROR(VLOOKUP(A4,parts!$A$2:$Z$300,5,FALSE),0)</f>
        <v>313</v>
      </c>
      <c r="G4" s="4">
        <f>IFERROR(VLOOKUP(A4,parts!$A$2:$Z$300,6,FALSE)*B4,0)</f>
        <v>250</v>
      </c>
      <c r="H4" s="12"/>
      <c r="I4" s="11" t="s">
        <v>67</v>
      </c>
      <c r="J4" s="6">
        <v>1</v>
      </c>
      <c r="K4" s="4">
        <f>IFERROR(VLOOKUP(I4,parts!$A$2:$Z$300,11,FALSE)*J4,0)</f>
        <v>6</v>
      </c>
      <c r="L4" s="4">
        <f>IFERROR(VLOOKUP(I4,parts!$A$2:$Z$300,12,FALSE)*J4,0)</f>
        <v>5.6000000000000005</v>
      </c>
      <c r="M4" s="4">
        <f>IFERROR(VLOOKUP(I4,parts!$A$2:$Z$300,13,FALSE)*J4,0)</f>
        <v>11.600000000000001</v>
      </c>
      <c r="N4" s="4">
        <f>IFERROR(VLOOKUP(I4,parts!$A$2:$Z$300,5,FALSE),0)</f>
        <v>313</v>
      </c>
      <c r="O4" s="4">
        <f>IFERROR(VLOOKUP(I4,parts!$A$2:$Z$300,6,FALSE)*J4,0)</f>
        <v>250</v>
      </c>
      <c r="P4" s="12"/>
      <c r="Q4" s="11" t="s">
        <v>67</v>
      </c>
      <c r="R4" s="6">
        <v>1</v>
      </c>
      <c r="S4" s="4">
        <f>IFERROR(VLOOKUP(Q4,parts!$A$2:$Z$300,11,FALSE)*R4,0)</f>
        <v>6</v>
      </c>
      <c r="T4" s="4">
        <f>IFERROR(VLOOKUP(Q4,parts!$A$2:$Z$300,12,FALSE)*R4,0)</f>
        <v>5.6000000000000005</v>
      </c>
      <c r="U4" s="4">
        <f>IFERROR(VLOOKUP(Q4,parts!$A$2:$Z$300,13,FALSE)*R4,0)</f>
        <v>11.600000000000001</v>
      </c>
      <c r="V4" s="4">
        <f>IFERROR(VLOOKUP(Q4,parts!$A$2:$Z$300,5,FALSE),0)</f>
        <v>313</v>
      </c>
      <c r="W4" s="4">
        <f>IFERROR(VLOOKUP(Q4,parts!$A$2:$Z$300,6,FALSE)*R4,0)</f>
        <v>250</v>
      </c>
      <c r="X4" s="12"/>
      <c r="Y4" s="11" t="s">
        <v>67</v>
      </c>
      <c r="Z4" s="6">
        <v>1</v>
      </c>
      <c r="AA4" s="4">
        <f>IFERROR(VLOOKUP(Y4,parts!$A$2:$Z$300,11,FALSE)*Z4,0)</f>
        <v>6</v>
      </c>
      <c r="AB4" s="4">
        <f>IFERROR(VLOOKUP(Y4,parts!$A$2:$Z$300,12,FALSE)*Z4,0)</f>
        <v>5.6000000000000005</v>
      </c>
      <c r="AC4" s="4">
        <f>IFERROR(VLOOKUP(Y4,parts!$A$2:$Z$300,13,FALSE)*Z4,0)</f>
        <v>11.600000000000001</v>
      </c>
      <c r="AD4" s="4">
        <f>IFERROR(VLOOKUP(Y4,parts!$A$2:$Z$300,5,FALSE),0)</f>
        <v>313</v>
      </c>
      <c r="AE4" s="4">
        <f>IFERROR(VLOOKUP(Y4,parts!$A$2:$Z$300,6,FALSE)*Z4,0)</f>
        <v>250</v>
      </c>
      <c r="AF4" s="12"/>
      <c r="AG4" s="11" t="s">
        <v>67</v>
      </c>
      <c r="AH4" s="6">
        <v>1</v>
      </c>
      <c r="AI4" s="4">
        <f>IFERROR(VLOOKUP(AG4,parts!$A$2:$Z$300,11,FALSE)*AH4,0)</f>
        <v>6</v>
      </c>
      <c r="AJ4" s="4">
        <f>IFERROR(VLOOKUP(AG4,parts!$A$2:$Z$300,12,FALSE)*AH4,0)</f>
        <v>5.6000000000000005</v>
      </c>
      <c r="AK4" s="4">
        <f>IFERROR(VLOOKUP(AG4,parts!$A$2:$Z$300,13,FALSE)*AH4,0)</f>
        <v>11.600000000000001</v>
      </c>
      <c r="AL4" s="4">
        <f>IFERROR(VLOOKUP(AG4,parts!$A$2:$Z$300,5,FALSE),0)</f>
        <v>313</v>
      </c>
      <c r="AM4" s="4">
        <f>IFERROR(VLOOKUP(AG4,parts!$A$2:$Z$300,6,FALSE)*AH4,0)</f>
        <v>250</v>
      </c>
      <c r="AN4" s="12"/>
      <c r="AO4" s="11" t="s">
        <v>67</v>
      </c>
      <c r="AP4" s="6">
        <v>1</v>
      </c>
      <c r="AQ4" s="4">
        <f>IFERROR(VLOOKUP(AO4,parts!$A$2:$Z$300,11,FALSE)*AP4,0)</f>
        <v>6</v>
      </c>
      <c r="AR4" s="4">
        <f>IFERROR(VLOOKUP(AO4,parts!$A$2:$Z$300,12,FALSE)*AP4,0)</f>
        <v>5.6000000000000005</v>
      </c>
      <c r="AS4" s="4">
        <f>IFERROR(VLOOKUP(AO4,parts!$A$2:$Z$300,13,FALSE)*AP4,0)</f>
        <v>11.600000000000001</v>
      </c>
      <c r="AT4" s="4">
        <f>IFERROR(VLOOKUP(AO4,parts!$A$2:$Z$300,5,FALSE),0)</f>
        <v>313</v>
      </c>
      <c r="AU4" s="4">
        <f>IFERROR(VLOOKUP(AO4,parts!$A$2:$Z$300,6,FALSE)*AP4,0)</f>
        <v>250</v>
      </c>
      <c r="AV4" s="12"/>
      <c r="AW4" s="11" t="s">
        <v>67</v>
      </c>
      <c r="AX4" s="6">
        <v>1</v>
      </c>
      <c r="AY4" s="4">
        <f>IFERROR(VLOOKUP(AW4,parts!$A$2:$Z$300,11,FALSE)*AX4,0)</f>
        <v>6</v>
      </c>
      <c r="AZ4" s="4">
        <f>IFERROR(VLOOKUP(AW4,parts!$A$2:$Z$300,12,FALSE)*AX4,0)</f>
        <v>5.6000000000000005</v>
      </c>
      <c r="BA4" s="4">
        <f>IFERROR(VLOOKUP(AW4,parts!$A$2:$Z$300,13,FALSE)*AX4,0)</f>
        <v>11.600000000000001</v>
      </c>
      <c r="BB4" s="4">
        <f>IFERROR(VLOOKUP(AW4,parts!$A$2:$Z$300,5,FALSE),0)</f>
        <v>313</v>
      </c>
      <c r="BC4" s="4">
        <f>IFERROR(VLOOKUP(AW4,parts!$A$2:$Z$300,6,FALSE)*AX4,0)</f>
        <v>250</v>
      </c>
      <c r="BD4" s="12"/>
      <c r="BE4" s="11" t="s">
        <v>67</v>
      </c>
      <c r="BF4" s="6">
        <v>1</v>
      </c>
      <c r="BG4" s="4">
        <f>IFERROR(VLOOKUP(BE4,parts!$A$2:$Z$300,11,FALSE)*BF4,0)</f>
        <v>6</v>
      </c>
      <c r="BH4" s="4">
        <f>IFERROR(VLOOKUP(BE4,parts!$A$2:$Z$300,12,FALSE)*BF4,0)</f>
        <v>5.6000000000000005</v>
      </c>
      <c r="BI4" s="4">
        <f>IFERROR(VLOOKUP(BE4,parts!$A$2:$Z$300,13,FALSE)*BF4,0)</f>
        <v>11.600000000000001</v>
      </c>
      <c r="BJ4" s="4">
        <f>IFERROR(VLOOKUP(BE4,parts!$A$2:$Z$300,5,FALSE),0)</f>
        <v>313</v>
      </c>
      <c r="BK4" s="4">
        <f>IFERROR(VLOOKUP(BE4,parts!$A$2:$Z$300,6,FALSE)*BF4,0)</f>
        <v>250</v>
      </c>
      <c r="BL4" s="12"/>
    </row>
    <row r="5" spans="1:64" x14ac:dyDescent="0.25">
      <c r="A5" s="11" t="s">
        <v>64</v>
      </c>
      <c r="B5" s="6">
        <v>1</v>
      </c>
      <c r="C5" s="4">
        <f>IFERROR(VLOOKUP(A5,parts!$A$2:$Z$300,11,FALSE)*B5,0)</f>
        <v>0.15</v>
      </c>
      <c r="D5" s="4">
        <f>IFERROR(VLOOKUP(A5,parts!$A$2:$Z$300,12,FALSE)*B5,0)</f>
        <v>0</v>
      </c>
      <c r="E5" s="4">
        <f>IFERROR(VLOOKUP(A5,parts!$A$2:$Z$300,13,FALSE)*B5,0)</f>
        <v>0.15</v>
      </c>
      <c r="F5" s="4">
        <f>IFERROR(VLOOKUP(A5,parts!$A$2:$Z$300,5,FALSE),0)</f>
        <v>0</v>
      </c>
      <c r="G5" s="4">
        <f>IFERROR(VLOOKUP(A5,parts!$A$2:$Z$300,6,FALSE)*B5,0)</f>
        <v>0</v>
      </c>
      <c r="H5" s="12"/>
      <c r="I5" s="11" t="s">
        <v>64</v>
      </c>
      <c r="J5" s="6">
        <v>1</v>
      </c>
      <c r="K5" s="4">
        <f>IFERROR(VLOOKUP(I5,parts!$A$2:$Z$300,11,FALSE)*J5,0)</f>
        <v>0.15</v>
      </c>
      <c r="L5" s="4">
        <f>IFERROR(VLOOKUP(I5,parts!$A$2:$Z$300,12,FALSE)*J5,0)</f>
        <v>0</v>
      </c>
      <c r="M5" s="4">
        <f>IFERROR(VLOOKUP(I5,parts!$A$2:$Z$300,13,FALSE)*J5,0)</f>
        <v>0.15</v>
      </c>
      <c r="N5" s="4">
        <f>IFERROR(VLOOKUP(I5,parts!$A$2:$Z$300,5,FALSE),0)</f>
        <v>0</v>
      </c>
      <c r="O5" s="4">
        <f>IFERROR(VLOOKUP(I5,parts!$A$2:$Z$300,6,FALSE)*J5,0)</f>
        <v>0</v>
      </c>
      <c r="P5" s="12"/>
      <c r="Q5" s="11" t="s">
        <v>64</v>
      </c>
      <c r="R5" s="6">
        <v>1</v>
      </c>
      <c r="S5" s="4">
        <f>IFERROR(VLOOKUP(Q5,parts!$A$2:$Z$300,11,FALSE)*R5,0)</f>
        <v>0.15</v>
      </c>
      <c r="T5" s="4">
        <f>IFERROR(VLOOKUP(Q5,parts!$A$2:$Z$300,12,FALSE)*R5,0)</f>
        <v>0</v>
      </c>
      <c r="U5" s="4">
        <f>IFERROR(VLOOKUP(Q5,parts!$A$2:$Z$300,13,FALSE)*R5,0)</f>
        <v>0.15</v>
      </c>
      <c r="V5" s="4">
        <f>IFERROR(VLOOKUP(Q5,parts!$A$2:$Z$300,5,FALSE),0)</f>
        <v>0</v>
      </c>
      <c r="W5" s="4">
        <f>IFERROR(VLOOKUP(Q5,parts!$A$2:$Z$300,6,FALSE)*R5,0)</f>
        <v>0</v>
      </c>
      <c r="X5" s="12"/>
      <c r="Y5" s="11" t="s">
        <v>64</v>
      </c>
      <c r="Z5" s="6">
        <v>1</v>
      </c>
      <c r="AA5" s="4">
        <f>IFERROR(VLOOKUP(Y5,parts!$A$2:$Z$300,11,FALSE)*Z5,0)</f>
        <v>0.15</v>
      </c>
      <c r="AB5" s="4">
        <f>IFERROR(VLOOKUP(Y5,parts!$A$2:$Z$300,12,FALSE)*Z5,0)</f>
        <v>0</v>
      </c>
      <c r="AC5" s="4">
        <f>IFERROR(VLOOKUP(Y5,parts!$A$2:$Z$300,13,FALSE)*Z5,0)</f>
        <v>0.15</v>
      </c>
      <c r="AD5" s="4">
        <f>IFERROR(VLOOKUP(Y5,parts!$A$2:$Z$300,5,FALSE),0)</f>
        <v>0</v>
      </c>
      <c r="AE5" s="4">
        <f>IFERROR(VLOOKUP(Y5,parts!$A$2:$Z$300,6,FALSE)*Z5,0)</f>
        <v>0</v>
      </c>
      <c r="AF5" s="12"/>
      <c r="AG5" s="11" t="s">
        <v>64</v>
      </c>
      <c r="AH5" s="6">
        <v>1</v>
      </c>
      <c r="AI5" s="4">
        <f>IFERROR(VLOOKUP(AG5,parts!$A$2:$Z$300,11,FALSE)*AH5,0)</f>
        <v>0.15</v>
      </c>
      <c r="AJ5" s="4">
        <f>IFERROR(VLOOKUP(AG5,parts!$A$2:$Z$300,12,FALSE)*AH5,0)</f>
        <v>0</v>
      </c>
      <c r="AK5" s="4">
        <f>IFERROR(VLOOKUP(AG5,parts!$A$2:$Z$300,13,FALSE)*AH5,0)</f>
        <v>0.15</v>
      </c>
      <c r="AL5" s="4">
        <f>IFERROR(VLOOKUP(AG5,parts!$A$2:$Z$300,5,FALSE),0)</f>
        <v>0</v>
      </c>
      <c r="AM5" s="4">
        <f>IFERROR(VLOOKUP(AG5,parts!$A$2:$Z$300,6,FALSE)*AH5,0)</f>
        <v>0</v>
      </c>
      <c r="AN5" s="12"/>
      <c r="AO5" s="11" t="s">
        <v>64</v>
      </c>
      <c r="AP5" s="6">
        <v>1</v>
      </c>
      <c r="AQ5" s="4">
        <f>IFERROR(VLOOKUP(AO5,parts!$A$2:$Z$300,11,FALSE)*AP5,0)</f>
        <v>0.15</v>
      </c>
      <c r="AR5" s="4">
        <f>IFERROR(VLOOKUP(AO5,parts!$A$2:$Z$300,12,FALSE)*AP5,0)</f>
        <v>0</v>
      </c>
      <c r="AS5" s="4">
        <f>IFERROR(VLOOKUP(AO5,parts!$A$2:$Z$300,13,FALSE)*AP5,0)</f>
        <v>0.15</v>
      </c>
      <c r="AT5" s="4">
        <f>IFERROR(VLOOKUP(AO5,parts!$A$2:$Z$300,5,FALSE),0)</f>
        <v>0</v>
      </c>
      <c r="AU5" s="4">
        <f>IFERROR(VLOOKUP(AO5,parts!$A$2:$Z$300,6,FALSE)*AP5,0)</f>
        <v>0</v>
      </c>
      <c r="AV5" s="12"/>
      <c r="AW5" s="11" t="s">
        <v>64</v>
      </c>
      <c r="AX5" s="6">
        <v>1</v>
      </c>
      <c r="AY5" s="4">
        <f>IFERROR(VLOOKUP(AW5,parts!$A$2:$Z$300,11,FALSE)*AX5,0)</f>
        <v>0.15</v>
      </c>
      <c r="AZ5" s="4">
        <f>IFERROR(VLOOKUP(AW5,parts!$A$2:$Z$300,12,FALSE)*AX5,0)</f>
        <v>0</v>
      </c>
      <c r="BA5" s="4">
        <f>IFERROR(VLOOKUP(AW5,parts!$A$2:$Z$300,13,FALSE)*AX5,0)</f>
        <v>0.15</v>
      </c>
      <c r="BB5" s="4">
        <f>IFERROR(VLOOKUP(AW5,parts!$A$2:$Z$300,5,FALSE),0)</f>
        <v>0</v>
      </c>
      <c r="BC5" s="4">
        <f>IFERROR(VLOOKUP(AW5,parts!$A$2:$Z$300,6,FALSE)*AX5,0)</f>
        <v>0</v>
      </c>
      <c r="BD5" s="12"/>
      <c r="BE5" s="11" t="s">
        <v>64</v>
      </c>
      <c r="BF5" s="6">
        <v>1</v>
      </c>
      <c r="BG5" s="4">
        <f>IFERROR(VLOOKUP(BE5,parts!$A$2:$Z$300,11,FALSE)*BF5,0)</f>
        <v>0.15</v>
      </c>
      <c r="BH5" s="4">
        <f>IFERROR(VLOOKUP(BE5,parts!$A$2:$Z$300,12,FALSE)*BF5,0)</f>
        <v>0</v>
      </c>
      <c r="BI5" s="4">
        <f>IFERROR(VLOOKUP(BE5,parts!$A$2:$Z$300,13,FALSE)*BF5,0)</f>
        <v>0.15</v>
      </c>
      <c r="BJ5" s="4">
        <f>IFERROR(VLOOKUP(BE5,parts!$A$2:$Z$300,5,FALSE),0)</f>
        <v>0</v>
      </c>
      <c r="BK5" s="4">
        <f>IFERROR(VLOOKUP(BE5,parts!$A$2:$Z$300,6,FALSE)*BF5,0)</f>
        <v>0</v>
      </c>
      <c r="BL5" s="12"/>
    </row>
    <row r="6" spans="1:64" x14ac:dyDescent="0.25">
      <c r="A6" s="11"/>
      <c r="B6" s="6"/>
      <c r="C6" s="4">
        <f>IFERROR(VLOOKUP(A6,parts!$A$2:$Z$300,11,FALSE)*B6,0)</f>
        <v>0</v>
      </c>
      <c r="D6" s="4">
        <f>IFERROR(VLOOKUP(A6,parts!$A$2:$Z$300,12,FALSE)*B6,0)</f>
        <v>0</v>
      </c>
      <c r="E6" s="4">
        <f>IFERROR(VLOOKUP(A6,parts!$A$2:$Z$300,13,FALSE)*B6,0)</f>
        <v>0</v>
      </c>
      <c r="F6" s="4">
        <f>IFERROR(VLOOKUP(A6,parts!$A$2:$Z$300,5,FALSE),0)</f>
        <v>0</v>
      </c>
      <c r="G6" s="4">
        <f>IFERROR(VLOOKUP(A6,parts!$A$2:$Z$300,6,FALSE)*B6,0)</f>
        <v>0</v>
      </c>
      <c r="H6" s="12"/>
      <c r="I6" s="11"/>
      <c r="J6" s="6"/>
      <c r="K6" s="4">
        <f>IFERROR(VLOOKUP(I6,parts!$A$2:$Z$300,11,FALSE)*J6,0)</f>
        <v>0</v>
      </c>
      <c r="L6" s="4">
        <f>IFERROR(VLOOKUP(I6,parts!$A$2:$Z$300,12,FALSE)*J6,0)</f>
        <v>0</v>
      </c>
      <c r="M6" s="4">
        <f>IFERROR(VLOOKUP(I6,parts!$A$2:$Z$300,13,FALSE)*J6,0)</f>
        <v>0</v>
      </c>
      <c r="N6" s="4">
        <f>IFERROR(VLOOKUP(I6,parts!$A$2:$Z$300,5,FALSE),0)</f>
        <v>0</v>
      </c>
      <c r="O6" s="4">
        <f>IFERROR(VLOOKUP(I6,parts!$A$2:$Z$300,6,FALSE)*J6,0)</f>
        <v>0</v>
      </c>
      <c r="P6" s="12"/>
      <c r="Q6" s="11"/>
      <c r="R6" s="6"/>
      <c r="S6" s="4">
        <f>IFERROR(VLOOKUP(Q6,parts!$A$2:$Z$300,11,FALSE)*R6,0)</f>
        <v>0</v>
      </c>
      <c r="T6" s="4">
        <f>IFERROR(VLOOKUP(Q6,parts!$A$2:$Z$300,12,FALSE)*R6,0)</f>
        <v>0</v>
      </c>
      <c r="U6" s="4">
        <f>IFERROR(VLOOKUP(Q6,parts!$A$2:$Z$300,13,FALSE)*R6,0)</f>
        <v>0</v>
      </c>
      <c r="V6" s="4">
        <f>IFERROR(VLOOKUP(Q6,parts!$A$2:$Z$300,5,FALSE),0)</f>
        <v>0</v>
      </c>
      <c r="W6" s="4">
        <f>IFERROR(VLOOKUP(Q6,parts!$A$2:$Z$300,6,FALSE)*R6,0)</f>
        <v>0</v>
      </c>
      <c r="X6" s="12"/>
      <c r="Y6" s="11"/>
      <c r="Z6" s="6"/>
      <c r="AA6" s="4">
        <f>IFERROR(VLOOKUP(Y6,parts!$A$2:$Z$300,11,FALSE)*Z6,0)</f>
        <v>0</v>
      </c>
      <c r="AB6" s="4">
        <f>IFERROR(VLOOKUP(Y6,parts!$A$2:$Z$300,12,FALSE)*Z6,0)</f>
        <v>0</v>
      </c>
      <c r="AC6" s="4">
        <f>IFERROR(VLOOKUP(Y6,parts!$A$2:$Z$300,13,FALSE)*Z6,0)</f>
        <v>0</v>
      </c>
      <c r="AD6" s="4">
        <f>IFERROR(VLOOKUP(Y6,parts!$A$2:$Z$300,5,FALSE),0)</f>
        <v>0</v>
      </c>
      <c r="AE6" s="4">
        <f>IFERROR(VLOOKUP(Y6,parts!$A$2:$Z$300,6,FALSE)*Z6,0)</f>
        <v>0</v>
      </c>
      <c r="AF6" s="12"/>
      <c r="AG6" s="11"/>
      <c r="AH6" s="6"/>
      <c r="AI6" s="4">
        <f>IFERROR(VLOOKUP(AG6,parts!$A$2:$Z$300,11,FALSE)*AH6,0)</f>
        <v>0</v>
      </c>
      <c r="AJ6" s="4">
        <f>IFERROR(VLOOKUP(AG6,parts!$A$2:$Z$300,12,FALSE)*AH6,0)</f>
        <v>0</v>
      </c>
      <c r="AK6" s="4">
        <f>IFERROR(VLOOKUP(AG6,parts!$A$2:$Z$300,13,FALSE)*AH6,0)</f>
        <v>0</v>
      </c>
      <c r="AL6" s="4">
        <f>IFERROR(VLOOKUP(AG6,parts!$A$2:$Z$300,5,FALSE),0)</f>
        <v>0</v>
      </c>
      <c r="AM6" s="4">
        <f>IFERROR(VLOOKUP(AG6,parts!$A$2:$Z$300,6,FALSE)*AH6,0)</f>
        <v>0</v>
      </c>
      <c r="AN6" s="12"/>
      <c r="AO6" s="11"/>
      <c r="AP6" s="6"/>
      <c r="AQ6" s="4">
        <f>IFERROR(VLOOKUP(AO6,parts!$A$2:$Z$300,11,FALSE)*AP6,0)</f>
        <v>0</v>
      </c>
      <c r="AR6" s="4">
        <f>IFERROR(VLOOKUP(AO6,parts!$A$2:$Z$300,12,FALSE)*AP6,0)</f>
        <v>0</v>
      </c>
      <c r="AS6" s="4">
        <f>IFERROR(VLOOKUP(AO6,parts!$A$2:$Z$300,13,FALSE)*AP6,0)</f>
        <v>0</v>
      </c>
      <c r="AT6" s="4">
        <f>IFERROR(VLOOKUP(AO6,parts!$A$2:$Z$300,5,FALSE),0)</f>
        <v>0</v>
      </c>
      <c r="AU6" s="4">
        <f>IFERROR(VLOOKUP(AO6,parts!$A$2:$Z$300,6,FALSE)*AP6,0)</f>
        <v>0</v>
      </c>
      <c r="AV6" s="12"/>
      <c r="AW6" s="11"/>
      <c r="AX6" s="6"/>
      <c r="AY6" s="4">
        <f>IFERROR(VLOOKUP(AW6,parts!$A$2:$Z$300,11,FALSE)*AX6,0)</f>
        <v>0</v>
      </c>
      <c r="AZ6" s="4">
        <f>IFERROR(VLOOKUP(AW6,parts!$A$2:$Z$300,12,FALSE)*AX6,0)</f>
        <v>0</v>
      </c>
      <c r="BA6" s="4">
        <f>IFERROR(VLOOKUP(AW6,parts!$A$2:$Z$300,13,FALSE)*AX6,0)</f>
        <v>0</v>
      </c>
      <c r="BB6" s="4">
        <f>IFERROR(VLOOKUP(AW6,parts!$A$2:$Z$300,5,FALSE),0)</f>
        <v>0</v>
      </c>
      <c r="BC6" s="4">
        <f>IFERROR(VLOOKUP(AW6,parts!$A$2:$Z$300,6,FALSE)*AX6,0)</f>
        <v>0</v>
      </c>
      <c r="BD6" s="12"/>
      <c r="BE6" s="11"/>
      <c r="BF6" s="6"/>
      <c r="BG6" s="4">
        <f>IFERROR(VLOOKUP(BE6,parts!$A$2:$Z$300,11,FALSE)*BF6,0)</f>
        <v>0</v>
      </c>
      <c r="BH6" s="4">
        <f>IFERROR(VLOOKUP(BE6,parts!$A$2:$Z$300,12,FALSE)*BF6,0)</f>
        <v>0</v>
      </c>
      <c r="BI6" s="4">
        <f>IFERROR(VLOOKUP(BE6,parts!$A$2:$Z$300,13,FALSE)*BF6,0)</f>
        <v>0</v>
      </c>
      <c r="BJ6" s="4">
        <f>IFERROR(VLOOKUP(BE6,parts!$A$2:$Z$300,5,FALSE),0)</f>
        <v>0</v>
      </c>
      <c r="BK6" s="4">
        <f>IFERROR(VLOOKUP(BE6,parts!$A$2:$Z$300,6,FALSE)*BF6,0)</f>
        <v>0</v>
      </c>
      <c r="BL6" s="12"/>
    </row>
    <row r="7" spans="1:64" x14ac:dyDescent="0.25">
      <c r="A7" s="11"/>
      <c r="B7" s="6"/>
      <c r="C7" s="4">
        <f>IFERROR(VLOOKUP(A7,parts!$A$2:$Z$300,11,FALSE)*B7,0)</f>
        <v>0</v>
      </c>
      <c r="D7" s="4">
        <f>IFERROR(VLOOKUP(A7,parts!$A$2:$Z$300,12,FALSE)*B7,0)</f>
        <v>0</v>
      </c>
      <c r="E7" s="4">
        <f>IFERROR(VLOOKUP(A7,parts!$A$2:$Z$300,13,FALSE)*B7,0)</f>
        <v>0</v>
      </c>
      <c r="F7" s="4">
        <f>IFERROR(VLOOKUP(A7,parts!$A$2:$Z$300,5,FALSE),0)</f>
        <v>0</v>
      </c>
      <c r="G7" s="4">
        <f>IFERROR(VLOOKUP(A7,parts!$A$2:$Z$300,6,FALSE)*B7,0)</f>
        <v>0</v>
      </c>
      <c r="H7" s="12"/>
      <c r="I7" s="11"/>
      <c r="J7" s="6"/>
      <c r="K7" s="4">
        <f>IFERROR(VLOOKUP(I7,parts!$A$2:$Z$300,11,FALSE)*J7,0)</f>
        <v>0</v>
      </c>
      <c r="L7" s="4">
        <f>IFERROR(VLOOKUP(I7,parts!$A$2:$Z$300,12,FALSE)*J7,0)</f>
        <v>0</v>
      </c>
      <c r="M7" s="4">
        <f>IFERROR(VLOOKUP(I7,parts!$A$2:$Z$300,13,FALSE)*J7,0)</f>
        <v>0</v>
      </c>
      <c r="N7" s="4">
        <f>IFERROR(VLOOKUP(I7,parts!$A$2:$Z$300,5,FALSE),0)</f>
        <v>0</v>
      </c>
      <c r="O7" s="4">
        <f>IFERROR(VLOOKUP(I7,parts!$A$2:$Z$300,6,FALSE)*J7,0)</f>
        <v>0</v>
      </c>
      <c r="P7" s="12"/>
      <c r="Q7" s="11"/>
      <c r="R7" s="6"/>
      <c r="S7" s="4">
        <f>IFERROR(VLOOKUP(Q7,parts!$A$2:$Z$300,11,FALSE)*R7,0)</f>
        <v>0</v>
      </c>
      <c r="T7" s="4">
        <f>IFERROR(VLOOKUP(Q7,parts!$A$2:$Z$300,12,FALSE)*R7,0)</f>
        <v>0</v>
      </c>
      <c r="U7" s="4">
        <f>IFERROR(VLOOKUP(Q7,parts!$A$2:$Z$300,13,FALSE)*R7,0)</f>
        <v>0</v>
      </c>
      <c r="V7" s="4">
        <f>IFERROR(VLOOKUP(Q7,parts!$A$2:$Z$300,5,FALSE),0)</f>
        <v>0</v>
      </c>
      <c r="W7" s="4">
        <f>IFERROR(VLOOKUP(Q7,parts!$A$2:$Z$300,6,FALSE)*R7,0)</f>
        <v>0</v>
      </c>
      <c r="X7" s="12"/>
      <c r="Y7" s="11"/>
      <c r="Z7" s="6"/>
      <c r="AA7" s="4">
        <f>IFERROR(VLOOKUP(Y7,parts!$A$2:$Z$300,11,FALSE)*Z7,0)</f>
        <v>0</v>
      </c>
      <c r="AB7" s="4">
        <f>IFERROR(VLOOKUP(Y7,parts!$A$2:$Z$300,12,FALSE)*Z7,0)</f>
        <v>0</v>
      </c>
      <c r="AC7" s="4">
        <f>IFERROR(VLOOKUP(Y7,parts!$A$2:$Z$300,13,FALSE)*Z7,0)</f>
        <v>0</v>
      </c>
      <c r="AD7" s="4">
        <f>IFERROR(VLOOKUP(Y7,parts!$A$2:$Z$300,5,FALSE),0)</f>
        <v>0</v>
      </c>
      <c r="AE7" s="4">
        <f>IFERROR(VLOOKUP(Y7,parts!$A$2:$Z$300,6,FALSE)*Z7,0)</f>
        <v>0</v>
      </c>
      <c r="AF7" s="12"/>
      <c r="AG7" s="11"/>
      <c r="AH7" s="6"/>
      <c r="AI7" s="4">
        <f>IFERROR(VLOOKUP(AG7,parts!$A$2:$Z$300,11,FALSE)*AH7,0)</f>
        <v>0</v>
      </c>
      <c r="AJ7" s="4">
        <f>IFERROR(VLOOKUP(AG7,parts!$A$2:$Z$300,12,FALSE)*AH7,0)</f>
        <v>0</v>
      </c>
      <c r="AK7" s="4">
        <f>IFERROR(VLOOKUP(AG7,parts!$A$2:$Z$300,13,FALSE)*AH7,0)</f>
        <v>0</v>
      </c>
      <c r="AL7" s="4">
        <f>IFERROR(VLOOKUP(AG7,parts!$A$2:$Z$300,5,FALSE),0)</f>
        <v>0</v>
      </c>
      <c r="AM7" s="4">
        <f>IFERROR(VLOOKUP(AG7,parts!$A$2:$Z$300,6,FALSE)*AH7,0)</f>
        <v>0</v>
      </c>
      <c r="AN7" s="12"/>
      <c r="AO7" s="11"/>
      <c r="AP7" s="6"/>
      <c r="AQ7" s="4">
        <f>IFERROR(VLOOKUP(AO7,parts!$A$2:$Z$300,11,FALSE)*AP7,0)</f>
        <v>0</v>
      </c>
      <c r="AR7" s="4">
        <f>IFERROR(VLOOKUP(AO7,parts!$A$2:$Z$300,12,FALSE)*AP7,0)</f>
        <v>0</v>
      </c>
      <c r="AS7" s="4">
        <f>IFERROR(VLOOKUP(AO7,parts!$A$2:$Z$300,13,FALSE)*AP7,0)</f>
        <v>0</v>
      </c>
      <c r="AT7" s="4">
        <f>IFERROR(VLOOKUP(AO7,parts!$A$2:$Z$300,5,FALSE),0)</f>
        <v>0</v>
      </c>
      <c r="AU7" s="4">
        <f>IFERROR(VLOOKUP(AO7,parts!$A$2:$Z$300,6,FALSE)*AP7,0)</f>
        <v>0</v>
      </c>
      <c r="AV7" s="12"/>
      <c r="AW7" s="11"/>
      <c r="AX7" s="6"/>
      <c r="AY7" s="4">
        <f>IFERROR(VLOOKUP(AW7,parts!$A$2:$Z$300,11,FALSE)*AX7,0)</f>
        <v>0</v>
      </c>
      <c r="AZ7" s="4">
        <f>IFERROR(VLOOKUP(AW7,parts!$A$2:$Z$300,12,FALSE)*AX7,0)</f>
        <v>0</v>
      </c>
      <c r="BA7" s="4">
        <f>IFERROR(VLOOKUP(AW7,parts!$A$2:$Z$300,13,FALSE)*AX7,0)</f>
        <v>0</v>
      </c>
      <c r="BB7" s="4">
        <f>IFERROR(VLOOKUP(AW7,parts!$A$2:$Z$300,5,FALSE),0)</f>
        <v>0</v>
      </c>
      <c r="BC7" s="4">
        <f>IFERROR(VLOOKUP(AW7,parts!$A$2:$Z$300,6,FALSE)*AX7,0)</f>
        <v>0</v>
      </c>
      <c r="BD7" s="12"/>
      <c r="BE7" s="11"/>
      <c r="BF7" s="6"/>
      <c r="BG7" s="4">
        <f>IFERROR(VLOOKUP(BE7,parts!$A$2:$Z$300,11,FALSE)*BF7,0)</f>
        <v>0</v>
      </c>
      <c r="BH7" s="4">
        <f>IFERROR(VLOOKUP(BE7,parts!$A$2:$Z$300,12,FALSE)*BF7,0)</f>
        <v>0</v>
      </c>
      <c r="BI7" s="4">
        <f>IFERROR(VLOOKUP(BE7,parts!$A$2:$Z$300,13,FALSE)*BF7,0)</f>
        <v>0</v>
      </c>
      <c r="BJ7" s="4">
        <f>IFERROR(VLOOKUP(BE7,parts!$A$2:$Z$300,5,FALSE),0)</f>
        <v>0</v>
      </c>
      <c r="BK7" s="4">
        <f>IFERROR(VLOOKUP(BE7,parts!$A$2:$Z$300,6,FALSE)*BF7,0)</f>
        <v>0</v>
      </c>
      <c r="BL7" s="12"/>
    </row>
    <row r="8" spans="1:64" x14ac:dyDescent="0.25">
      <c r="A8" s="11"/>
      <c r="B8" s="6"/>
      <c r="C8" s="4">
        <f>IFERROR(VLOOKUP(A8,parts!$A$2:$Z$300,11,FALSE)*B8,0)</f>
        <v>0</v>
      </c>
      <c r="D8" s="4">
        <f>IFERROR(VLOOKUP(A8,parts!$A$2:$Z$300,12,FALSE)*B8,0)</f>
        <v>0</v>
      </c>
      <c r="E8" s="4">
        <f>IFERROR(VLOOKUP(A8,parts!$A$2:$Z$300,13,FALSE)*B8,0)</f>
        <v>0</v>
      </c>
      <c r="F8" s="4">
        <f>IFERROR(VLOOKUP(A8,parts!$A$2:$Z$300,5,FALSE),0)</f>
        <v>0</v>
      </c>
      <c r="G8" s="4">
        <f>IFERROR(VLOOKUP(A8,parts!$A$2:$Z$300,6,FALSE)*B8,0)</f>
        <v>0</v>
      </c>
      <c r="H8" s="12"/>
      <c r="I8" s="11"/>
      <c r="J8" s="6"/>
      <c r="K8" s="4">
        <f>IFERROR(VLOOKUP(I8,parts!$A$2:$Z$300,11,FALSE)*J8,0)</f>
        <v>0</v>
      </c>
      <c r="L8" s="4">
        <f>IFERROR(VLOOKUP(I8,parts!$A$2:$Z$300,12,FALSE)*J8,0)</f>
        <v>0</v>
      </c>
      <c r="M8" s="4">
        <f>IFERROR(VLOOKUP(I8,parts!$A$2:$Z$300,13,FALSE)*J8,0)</f>
        <v>0</v>
      </c>
      <c r="N8" s="4">
        <f>IFERROR(VLOOKUP(I8,parts!$A$2:$Z$300,5,FALSE),0)</f>
        <v>0</v>
      </c>
      <c r="O8" s="4">
        <f>IFERROR(VLOOKUP(I8,parts!$A$2:$Z$300,6,FALSE)*J8,0)</f>
        <v>0</v>
      </c>
      <c r="P8" s="12"/>
      <c r="Q8" s="11"/>
      <c r="R8" s="6"/>
      <c r="S8" s="4">
        <f>IFERROR(VLOOKUP(Q8,parts!$A$2:$Z$300,11,FALSE)*R8,0)</f>
        <v>0</v>
      </c>
      <c r="T8" s="4">
        <f>IFERROR(VLOOKUP(Q8,parts!$A$2:$Z$300,12,FALSE)*R8,0)</f>
        <v>0</v>
      </c>
      <c r="U8" s="4">
        <f>IFERROR(VLOOKUP(Q8,parts!$A$2:$Z$300,13,FALSE)*R8,0)</f>
        <v>0</v>
      </c>
      <c r="V8" s="4">
        <f>IFERROR(VLOOKUP(Q8,parts!$A$2:$Z$300,5,FALSE),0)</f>
        <v>0</v>
      </c>
      <c r="W8" s="4">
        <f>IFERROR(VLOOKUP(Q8,parts!$A$2:$Z$300,6,FALSE)*R8,0)</f>
        <v>0</v>
      </c>
      <c r="X8" s="12"/>
      <c r="Y8" s="11"/>
      <c r="Z8" s="6"/>
      <c r="AA8" s="4">
        <f>IFERROR(VLOOKUP(Y8,parts!$A$2:$Z$300,11,FALSE)*Z8,0)</f>
        <v>0</v>
      </c>
      <c r="AB8" s="4">
        <f>IFERROR(VLOOKUP(Y8,parts!$A$2:$Z$300,12,FALSE)*Z8,0)</f>
        <v>0</v>
      </c>
      <c r="AC8" s="4">
        <f>IFERROR(VLOOKUP(Y8,parts!$A$2:$Z$300,13,FALSE)*Z8,0)</f>
        <v>0</v>
      </c>
      <c r="AD8" s="4">
        <f>IFERROR(VLOOKUP(Y8,parts!$A$2:$Z$300,5,FALSE),0)</f>
        <v>0</v>
      </c>
      <c r="AE8" s="4">
        <f>IFERROR(VLOOKUP(Y8,parts!$A$2:$Z$300,6,FALSE)*Z8,0)</f>
        <v>0</v>
      </c>
      <c r="AF8" s="12"/>
      <c r="AG8" s="11"/>
      <c r="AH8" s="6"/>
      <c r="AI8" s="4">
        <f>IFERROR(VLOOKUP(AG8,parts!$A$2:$Z$300,11,FALSE)*AH8,0)</f>
        <v>0</v>
      </c>
      <c r="AJ8" s="4">
        <f>IFERROR(VLOOKUP(AG8,parts!$A$2:$Z$300,12,FALSE)*AH8,0)</f>
        <v>0</v>
      </c>
      <c r="AK8" s="4">
        <f>IFERROR(VLOOKUP(AG8,parts!$A$2:$Z$300,13,FALSE)*AH8,0)</f>
        <v>0</v>
      </c>
      <c r="AL8" s="4">
        <f>IFERROR(VLOOKUP(AG8,parts!$A$2:$Z$300,5,FALSE),0)</f>
        <v>0</v>
      </c>
      <c r="AM8" s="4">
        <f>IFERROR(VLOOKUP(AG8,parts!$A$2:$Z$300,6,FALSE)*AH8,0)</f>
        <v>0</v>
      </c>
      <c r="AN8" s="12"/>
      <c r="AO8" s="11"/>
      <c r="AP8" s="6"/>
      <c r="AQ8" s="4">
        <f>IFERROR(VLOOKUP(AO8,parts!$A$2:$Z$300,11,FALSE)*AP8,0)</f>
        <v>0</v>
      </c>
      <c r="AR8" s="4">
        <f>IFERROR(VLOOKUP(AO8,parts!$A$2:$Z$300,12,FALSE)*AP8,0)</f>
        <v>0</v>
      </c>
      <c r="AS8" s="4">
        <f>IFERROR(VLOOKUP(AO8,parts!$A$2:$Z$300,13,FALSE)*AP8,0)</f>
        <v>0</v>
      </c>
      <c r="AT8" s="4">
        <f>IFERROR(VLOOKUP(AO8,parts!$A$2:$Z$300,5,FALSE),0)</f>
        <v>0</v>
      </c>
      <c r="AU8" s="4">
        <f>IFERROR(VLOOKUP(AO8,parts!$A$2:$Z$300,6,FALSE)*AP8,0)</f>
        <v>0</v>
      </c>
      <c r="AV8" s="12"/>
      <c r="AW8" s="11"/>
      <c r="AX8" s="6"/>
      <c r="AY8" s="4">
        <f>IFERROR(VLOOKUP(AW8,parts!$A$2:$Z$300,11,FALSE)*AX8,0)</f>
        <v>0</v>
      </c>
      <c r="AZ8" s="4">
        <f>IFERROR(VLOOKUP(AW8,parts!$A$2:$Z$300,12,FALSE)*AX8,0)</f>
        <v>0</v>
      </c>
      <c r="BA8" s="4">
        <f>IFERROR(VLOOKUP(AW8,parts!$A$2:$Z$300,13,FALSE)*AX8,0)</f>
        <v>0</v>
      </c>
      <c r="BB8" s="4">
        <f>IFERROR(VLOOKUP(AW8,parts!$A$2:$Z$300,5,FALSE),0)</f>
        <v>0</v>
      </c>
      <c r="BC8" s="4">
        <f>IFERROR(VLOOKUP(AW8,parts!$A$2:$Z$300,6,FALSE)*AX8,0)</f>
        <v>0</v>
      </c>
      <c r="BD8" s="12"/>
      <c r="BE8" s="11"/>
      <c r="BF8" s="6"/>
      <c r="BG8" s="4">
        <f>IFERROR(VLOOKUP(BE8,parts!$A$2:$Z$300,11,FALSE)*BF8,0)</f>
        <v>0</v>
      </c>
      <c r="BH8" s="4">
        <f>IFERROR(VLOOKUP(BE8,parts!$A$2:$Z$300,12,FALSE)*BF8,0)</f>
        <v>0</v>
      </c>
      <c r="BI8" s="4">
        <f>IFERROR(VLOOKUP(BE8,parts!$A$2:$Z$300,13,FALSE)*BF8,0)</f>
        <v>0</v>
      </c>
      <c r="BJ8" s="4">
        <f>IFERROR(VLOOKUP(BE8,parts!$A$2:$Z$300,5,FALSE),0)</f>
        <v>0</v>
      </c>
      <c r="BK8" s="4">
        <f>IFERROR(VLOOKUP(BE8,parts!$A$2:$Z$300,6,FALSE)*BF8,0)</f>
        <v>0</v>
      </c>
      <c r="BL8" s="12"/>
    </row>
    <row r="9" spans="1:64" x14ac:dyDescent="0.25">
      <c r="A9" s="11"/>
      <c r="B9" s="6"/>
      <c r="C9" s="4">
        <f>IFERROR(VLOOKUP(A9,parts!$A$2:$Z$300,11,FALSE)*B9,0)</f>
        <v>0</v>
      </c>
      <c r="D9" s="4">
        <f>IFERROR(VLOOKUP(A9,parts!$A$2:$Z$300,12,FALSE)*B9,0)</f>
        <v>0</v>
      </c>
      <c r="E9" s="4">
        <f>IFERROR(VLOOKUP(A9,parts!$A$2:$Z$300,13,FALSE)*B9,0)</f>
        <v>0</v>
      </c>
      <c r="F9" s="4">
        <f>IFERROR(VLOOKUP(A9,parts!$A$2:$Z$300,5,FALSE),0)</f>
        <v>0</v>
      </c>
      <c r="G9" s="4">
        <f>IFERROR(VLOOKUP(A9,parts!$A$2:$Z$300,6,FALSE)*B9,0)</f>
        <v>0</v>
      </c>
      <c r="H9" s="12"/>
      <c r="I9" s="11"/>
      <c r="J9" s="6"/>
      <c r="K9" s="4">
        <f>IFERROR(VLOOKUP(I9,parts!$A$2:$Z$300,11,FALSE)*J9,0)</f>
        <v>0</v>
      </c>
      <c r="L9" s="4">
        <f>IFERROR(VLOOKUP(I9,parts!$A$2:$Z$300,12,FALSE)*J9,0)</f>
        <v>0</v>
      </c>
      <c r="M9" s="4">
        <f>IFERROR(VLOOKUP(I9,parts!$A$2:$Z$300,13,FALSE)*J9,0)</f>
        <v>0</v>
      </c>
      <c r="N9" s="4">
        <f>IFERROR(VLOOKUP(I9,parts!$A$2:$Z$300,5,FALSE),0)</f>
        <v>0</v>
      </c>
      <c r="O9" s="4">
        <f>IFERROR(VLOOKUP(I9,parts!$A$2:$Z$300,6,FALSE)*J9,0)</f>
        <v>0</v>
      </c>
      <c r="P9" s="12"/>
      <c r="Q9" s="11"/>
      <c r="R9" s="6"/>
      <c r="S9" s="4">
        <f>IFERROR(VLOOKUP(Q9,parts!$A$2:$Z$300,11,FALSE)*R9,0)</f>
        <v>0</v>
      </c>
      <c r="T9" s="4">
        <f>IFERROR(VLOOKUP(Q9,parts!$A$2:$Z$300,12,FALSE)*R9,0)</f>
        <v>0</v>
      </c>
      <c r="U9" s="4">
        <f>IFERROR(VLOOKUP(Q9,parts!$A$2:$Z$300,13,FALSE)*R9,0)</f>
        <v>0</v>
      </c>
      <c r="V9" s="4">
        <f>IFERROR(VLOOKUP(Q9,parts!$A$2:$Z$300,5,FALSE),0)</f>
        <v>0</v>
      </c>
      <c r="W9" s="4">
        <f>IFERROR(VLOOKUP(Q9,parts!$A$2:$Z$300,6,FALSE)*R9,0)</f>
        <v>0</v>
      </c>
      <c r="X9" s="12"/>
      <c r="Y9" s="11"/>
      <c r="Z9" s="6"/>
      <c r="AA9" s="4">
        <f>IFERROR(VLOOKUP(Y9,parts!$A$2:$Z$300,11,FALSE)*Z9,0)</f>
        <v>0</v>
      </c>
      <c r="AB9" s="4">
        <f>IFERROR(VLOOKUP(Y9,parts!$A$2:$Z$300,12,FALSE)*Z9,0)</f>
        <v>0</v>
      </c>
      <c r="AC9" s="4">
        <f>IFERROR(VLOOKUP(Y9,parts!$A$2:$Z$300,13,FALSE)*Z9,0)</f>
        <v>0</v>
      </c>
      <c r="AD9" s="4">
        <f>IFERROR(VLOOKUP(Y9,parts!$A$2:$Z$300,5,FALSE),0)</f>
        <v>0</v>
      </c>
      <c r="AE9" s="4">
        <f>IFERROR(VLOOKUP(Y9,parts!$A$2:$Z$300,6,FALSE)*Z9,0)</f>
        <v>0</v>
      </c>
      <c r="AF9" s="12"/>
      <c r="AG9" s="11"/>
      <c r="AH9" s="6"/>
      <c r="AI9" s="4">
        <f>IFERROR(VLOOKUP(AG9,parts!$A$2:$Z$300,11,FALSE)*AH9,0)</f>
        <v>0</v>
      </c>
      <c r="AJ9" s="4">
        <f>IFERROR(VLOOKUP(AG9,parts!$A$2:$Z$300,12,FALSE)*AH9,0)</f>
        <v>0</v>
      </c>
      <c r="AK9" s="4">
        <f>IFERROR(VLOOKUP(AG9,parts!$A$2:$Z$300,13,FALSE)*AH9,0)</f>
        <v>0</v>
      </c>
      <c r="AL9" s="4">
        <f>IFERROR(VLOOKUP(AG9,parts!$A$2:$Z$300,5,FALSE),0)</f>
        <v>0</v>
      </c>
      <c r="AM9" s="4">
        <f>IFERROR(VLOOKUP(AG9,parts!$A$2:$Z$300,6,FALSE)*AH9,0)</f>
        <v>0</v>
      </c>
      <c r="AN9" s="12"/>
      <c r="AO9" s="11"/>
      <c r="AP9" s="6"/>
      <c r="AQ9" s="4">
        <f>IFERROR(VLOOKUP(AO9,parts!$A$2:$Z$300,11,FALSE)*AP9,0)</f>
        <v>0</v>
      </c>
      <c r="AR9" s="4">
        <f>IFERROR(VLOOKUP(AO9,parts!$A$2:$Z$300,12,FALSE)*AP9,0)</f>
        <v>0</v>
      </c>
      <c r="AS9" s="4">
        <f>IFERROR(VLOOKUP(AO9,parts!$A$2:$Z$300,13,FALSE)*AP9,0)</f>
        <v>0</v>
      </c>
      <c r="AT9" s="4">
        <f>IFERROR(VLOOKUP(AO9,parts!$A$2:$Z$300,5,FALSE),0)</f>
        <v>0</v>
      </c>
      <c r="AU9" s="4">
        <f>IFERROR(VLOOKUP(AO9,parts!$A$2:$Z$300,6,FALSE)*AP9,0)</f>
        <v>0</v>
      </c>
      <c r="AV9" s="12"/>
      <c r="AW9" s="11"/>
      <c r="AX9" s="6"/>
      <c r="AY9" s="4">
        <f>IFERROR(VLOOKUP(AW9,parts!$A$2:$Z$300,11,FALSE)*AX9,0)</f>
        <v>0</v>
      </c>
      <c r="AZ9" s="4">
        <f>IFERROR(VLOOKUP(AW9,parts!$A$2:$Z$300,12,FALSE)*AX9,0)</f>
        <v>0</v>
      </c>
      <c r="BA9" s="4">
        <f>IFERROR(VLOOKUP(AW9,parts!$A$2:$Z$300,13,FALSE)*AX9,0)</f>
        <v>0</v>
      </c>
      <c r="BB9" s="4">
        <f>IFERROR(VLOOKUP(AW9,parts!$A$2:$Z$300,5,FALSE),0)</f>
        <v>0</v>
      </c>
      <c r="BC9" s="4">
        <f>IFERROR(VLOOKUP(AW9,parts!$A$2:$Z$300,6,FALSE)*AX9,0)</f>
        <v>0</v>
      </c>
      <c r="BD9" s="12"/>
      <c r="BE9" s="11"/>
      <c r="BF9" s="6"/>
      <c r="BG9" s="4">
        <f>IFERROR(VLOOKUP(BE9,parts!$A$2:$Z$300,11,FALSE)*BF9,0)</f>
        <v>0</v>
      </c>
      <c r="BH9" s="4">
        <f>IFERROR(VLOOKUP(BE9,parts!$A$2:$Z$300,12,FALSE)*BF9,0)</f>
        <v>0</v>
      </c>
      <c r="BI9" s="4">
        <f>IFERROR(VLOOKUP(BE9,parts!$A$2:$Z$300,13,FALSE)*BF9,0)</f>
        <v>0</v>
      </c>
      <c r="BJ9" s="4">
        <f>IFERROR(VLOOKUP(BE9,parts!$A$2:$Z$300,5,FALSE),0)</f>
        <v>0</v>
      </c>
      <c r="BK9" s="4">
        <f>IFERROR(VLOOKUP(BE9,parts!$A$2:$Z$300,6,FALSE)*BF9,0)</f>
        <v>0</v>
      </c>
      <c r="BL9" s="12"/>
    </row>
    <row r="10" spans="1:64" x14ac:dyDescent="0.25">
      <c r="A10" s="11"/>
      <c r="B10" s="6"/>
      <c r="C10" s="4">
        <f>IFERROR(VLOOKUP(A10,parts!$A$2:$Z$300,11,FALSE)*B10,0)</f>
        <v>0</v>
      </c>
      <c r="D10" s="4">
        <f>IFERROR(VLOOKUP(A10,parts!$A$2:$Z$300,12,FALSE)*B10,0)</f>
        <v>0</v>
      </c>
      <c r="E10" s="4">
        <f>IFERROR(VLOOKUP(A10,parts!$A$2:$Z$300,13,FALSE)*B10,0)</f>
        <v>0</v>
      </c>
      <c r="F10" s="4">
        <f>IFERROR(VLOOKUP(A10,parts!$A$2:$Z$300,5,FALSE),0)</f>
        <v>0</v>
      </c>
      <c r="G10" s="4">
        <f>IFERROR(VLOOKUP(A10,parts!$A$2:$Z$300,6,FALSE)*B10,0)</f>
        <v>0</v>
      </c>
      <c r="H10" s="12"/>
      <c r="I10" s="11"/>
      <c r="J10" s="6"/>
      <c r="K10" s="4">
        <f>IFERROR(VLOOKUP(I10,parts!$A$2:$Z$300,11,FALSE)*J10,0)</f>
        <v>0</v>
      </c>
      <c r="L10" s="4">
        <f>IFERROR(VLOOKUP(I10,parts!$A$2:$Z$300,12,FALSE)*J10,0)</f>
        <v>0</v>
      </c>
      <c r="M10" s="4">
        <f>IFERROR(VLOOKUP(I10,parts!$A$2:$Z$300,13,FALSE)*J10,0)</f>
        <v>0</v>
      </c>
      <c r="N10" s="4">
        <f>IFERROR(VLOOKUP(I10,parts!$A$2:$Z$300,5,FALSE),0)</f>
        <v>0</v>
      </c>
      <c r="O10" s="4">
        <f>IFERROR(VLOOKUP(I10,parts!$A$2:$Z$300,6,FALSE)*J10,0)</f>
        <v>0</v>
      </c>
      <c r="P10" s="12"/>
      <c r="Q10" s="11"/>
      <c r="R10" s="6"/>
      <c r="S10" s="4">
        <f>IFERROR(VLOOKUP(Q10,parts!$A$2:$Z$300,11,FALSE)*R10,0)</f>
        <v>0</v>
      </c>
      <c r="T10" s="4">
        <f>IFERROR(VLOOKUP(Q10,parts!$A$2:$Z$300,12,FALSE)*R10,0)</f>
        <v>0</v>
      </c>
      <c r="U10" s="4">
        <f>IFERROR(VLOOKUP(Q10,parts!$A$2:$Z$300,13,FALSE)*R10,0)</f>
        <v>0</v>
      </c>
      <c r="V10" s="4">
        <f>IFERROR(VLOOKUP(Q10,parts!$A$2:$Z$300,5,FALSE),0)</f>
        <v>0</v>
      </c>
      <c r="W10" s="4">
        <f>IFERROR(VLOOKUP(Q10,parts!$A$2:$Z$300,6,FALSE)*R10,0)</f>
        <v>0</v>
      </c>
      <c r="X10" s="12"/>
      <c r="Y10" s="11"/>
      <c r="Z10" s="6"/>
      <c r="AA10" s="4">
        <f>IFERROR(VLOOKUP(Y10,parts!$A$2:$Z$300,11,FALSE)*Z10,0)</f>
        <v>0</v>
      </c>
      <c r="AB10" s="4">
        <f>IFERROR(VLOOKUP(Y10,parts!$A$2:$Z$300,12,FALSE)*Z10,0)</f>
        <v>0</v>
      </c>
      <c r="AC10" s="4">
        <f>IFERROR(VLOOKUP(Y10,parts!$A$2:$Z$300,13,FALSE)*Z10,0)</f>
        <v>0</v>
      </c>
      <c r="AD10" s="4">
        <f>IFERROR(VLOOKUP(Y10,parts!$A$2:$Z$300,5,FALSE),0)</f>
        <v>0</v>
      </c>
      <c r="AE10" s="4">
        <f>IFERROR(VLOOKUP(Y10,parts!$A$2:$Z$300,6,FALSE)*Z10,0)</f>
        <v>0</v>
      </c>
      <c r="AF10" s="12"/>
      <c r="AG10" s="11"/>
      <c r="AH10" s="6"/>
      <c r="AI10" s="4">
        <f>IFERROR(VLOOKUP(AG10,parts!$A$2:$Z$300,11,FALSE)*AH10,0)</f>
        <v>0</v>
      </c>
      <c r="AJ10" s="4">
        <f>IFERROR(VLOOKUP(AG10,parts!$A$2:$Z$300,12,FALSE)*AH10,0)</f>
        <v>0</v>
      </c>
      <c r="AK10" s="4">
        <f>IFERROR(VLOOKUP(AG10,parts!$A$2:$Z$300,13,FALSE)*AH10,0)</f>
        <v>0</v>
      </c>
      <c r="AL10" s="4">
        <f>IFERROR(VLOOKUP(AG10,parts!$A$2:$Z$300,5,FALSE),0)</f>
        <v>0</v>
      </c>
      <c r="AM10" s="4">
        <f>IFERROR(VLOOKUP(AG10,parts!$A$2:$Z$300,6,FALSE)*AH10,0)</f>
        <v>0</v>
      </c>
      <c r="AN10" s="12"/>
      <c r="AO10" s="11"/>
      <c r="AP10" s="6"/>
      <c r="AQ10" s="4">
        <f>IFERROR(VLOOKUP(AO10,parts!$A$2:$Z$300,11,FALSE)*AP10,0)</f>
        <v>0</v>
      </c>
      <c r="AR10" s="4">
        <f>IFERROR(VLOOKUP(AO10,parts!$A$2:$Z$300,12,FALSE)*AP10,0)</f>
        <v>0</v>
      </c>
      <c r="AS10" s="4">
        <f>IFERROR(VLOOKUP(AO10,parts!$A$2:$Z$300,13,FALSE)*AP10,0)</f>
        <v>0</v>
      </c>
      <c r="AT10" s="4">
        <f>IFERROR(VLOOKUP(AO10,parts!$A$2:$Z$300,5,FALSE),0)</f>
        <v>0</v>
      </c>
      <c r="AU10" s="4">
        <f>IFERROR(VLOOKUP(AO10,parts!$A$2:$Z$300,6,FALSE)*AP10,0)</f>
        <v>0</v>
      </c>
      <c r="AV10" s="12"/>
      <c r="AW10" s="11"/>
      <c r="AX10" s="6"/>
      <c r="AY10" s="4">
        <f>IFERROR(VLOOKUP(AW10,parts!$A$2:$Z$300,11,FALSE)*AX10,0)</f>
        <v>0</v>
      </c>
      <c r="AZ10" s="4">
        <f>IFERROR(VLOOKUP(AW10,parts!$A$2:$Z$300,12,FALSE)*AX10,0)</f>
        <v>0</v>
      </c>
      <c r="BA10" s="4">
        <f>IFERROR(VLOOKUP(AW10,parts!$A$2:$Z$300,13,FALSE)*AX10,0)</f>
        <v>0</v>
      </c>
      <c r="BB10" s="4">
        <f>IFERROR(VLOOKUP(AW10,parts!$A$2:$Z$300,5,FALSE),0)</f>
        <v>0</v>
      </c>
      <c r="BC10" s="4">
        <f>IFERROR(VLOOKUP(AW10,parts!$A$2:$Z$300,6,FALSE)*AX10,0)</f>
        <v>0</v>
      </c>
      <c r="BD10" s="12"/>
      <c r="BE10" s="11"/>
      <c r="BF10" s="6"/>
      <c r="BG10" s="4">
        <f>IFERROR(VLOOKUP(BE10,parts!$A$2:$Z$300,11,FALSE)*BF10,0)</f>
        <v>0</v>
      </c>
      <c r="BH10" s="4">
        <f>IFERROR(VLOOKUP(BE10,parts!$A$2:$Z$300,12,FALSE)*BF10,0)</f>
        <v>0</v>
      </c>
      <c r="BI10" s="4">
        <f>IFERROR(VLOOKUP(BE10,parts!$A$2:$Z$300,13,FALSE)*BF10,0)</f>
        <v>0</v>
      </c>
      <c r="BJ10" s="4">
        <f>IFERROR(VLOOKUP(BE10,parts!$A$2:$Z$300,5,FALSE),0)</f>
        <v>0</v>
      </c>
      <c r="BK10" s="4">
        <f>IFERROR(VLOOKUP(BE10,parts!$A$2:$Z$300,6,FALSE)*BF10,0)</f>
        <v>0</v>
      </c>
      <c r="BL10" s="12"/>
    </row>
    <row r="11" spans="1:64" x14ac:dyDescent="0.25">
      <c r="A11" s="11"/>
      <c r="B11" s="6"/>
      <c r="C11" s="4">
        <f>IFERROR(VLOOKUP(A11,parts!$A$2:$Z$300,11,FALSE)*B11,0)</f>
        <v>0</v>
      </c>
      <c r="D11" s="4">
        <f>IFERROR(VLOOKUP(A11,parts!$A$2:$Z$300,12,FALSE)*B11,0)</f>
        <v>0</v>
      </c>
      <c r="E11" s="4">
        <f>IFERROR(VLOOKUP(A11,parts!$A$2:$Z$300,13,FALSE)*B11,0)</f>
        <v>0</v>
      </c>
      <c r="F11" s="4">
        <f>IFERROR(VLOOKUP(A11,parts!$A$2:$Z$300,5,FALSE),0)</f>
        <v>0</v>
      </c>
      <c r="G11" s="4">
        <f>IFERROR(VLOOKUP(A11,parts!$A$2:$Z$300,6,FALSE)*B11,0)</f>
        <v>0</v>
      </c>
      <c r="H11" s="12"/>
      <c r="I11" s="11"/>
      <c r="J11" s="6"/>
      <c r="K11" s="4">
        <f>IFERROR(VLOOKUP(I11,parts!$A$2:$Z$300,11,FALSE)*J11,0)</f>
        <v>0</v>
      </c>
      <c r="L11" s="4">
        <f>IFERROR(VLOOKUP(I11,parts!$A$2:$Z$300,12,FALSE)*J11,0)</f>
        <v>0</v>
      </c>
      <c r="M11" s="4">
        <f>IFERROR(VLOOKUP(I11,parts!$A$2:$Z$300,13,FALSE)*J11,0)</f>
        <v>0</v>
      </c>
      <c r="N11" s="4">
        <f>IFERROR(VLOOKUP(I11,parts!$A$2:$Z$300,5,FALSE),0)</f>
        <v>0</v>
      </c>
      <c r="O11" s="4">
        <f>IFERROR(VLOOKUP(I11,parts!$A$2:$Z$300,6,FALSE)*J11,0)</f>
        <v>0</v>
      </c>
      <c r="P11" s="12"/>
      <c r="Q11" s="11"/>
      <c r="R11" s="6"/>
      <c r="S11" s="4">
        <f>IFERROR(VLOOKUP(Q11,parts!$A$2:$Z$300,11,FALSE)*R11,0)</f>
        <v>0</v>
      </c>
      <c r="T11" s="4">
        <f>IFERROR(VLOOKUP(Q11,parts!$A$2:$Z$300,12,FALSE)*R11,0)</f>
        <v>0</v>
      </c>
      <c r="U11" s="4">
        <f>IFERROR(VLOOKUP(Q11,parts!$A$2:$Z$300,13,FALSE)*R11,0)</f>
        <v>0</v>
      </c>
      <c r="V11" s="4">
        <f>IFERROR(VLOOKUP(Q11,parts!$A$2:$Z$300,5,FALSE),0)</f>
        <v>0</v>
      </c>
      <c r="W11" s="4">
        <f>IFERROR(VLOOKUP(Q11,parts!$A$2:$Z$300,6,FALSE)*R11,0)</f>
        <v>0</v>
      </c>
      <c r="X11" s="12"/>
      <c r="Y11" s="11"/>
      <c r="Z11" s="6"/>
      <c r="AA11" s="4">
        <f>IFERROR(VLOOKUP(Y11,parts!$A$2:$Z$300,11,FALSE)*Z11,0)</f>
        <v>0</v>
      </c>
      <c r="AB11" s="4">
        <f>IFERROR(VLOOKUP(Y11,parts!$A$2:$Z$300,12,FALSE)*Z11,0)</f>
        <v>0</v>
      </c>
      <c r="AC11" s="4">
        <f>IFERROR(VLOOKUP(Y11,parts!$A$2:$Z$300,13,FALSE)*Z11,0)</f>
        <v>0</v>
      </c>
      <c r="AD11" s="4">
        <f>IFERROR(VLOOKUP(Y11,parts!$A$2:$Z$300,5,FALSE),0)</f>
        <v>0</v>
      </c>
      <c r="AE11" s="4">
        <f>IFERROR(VLOOKUP(Y11,parts!$A$2:$Z$300,6,FALSE)*Z11,0)</f>
        <v>0</v>
      </c>
      <c r="AF11" s="12"/>
      <c r="AG11" s="11"/>
      <c r="AH11" s="6"/>
      <c r="AI11" s="4">
        <f>IFERROR(VLOOKUP(AG11,parts!$A$2:$Z$300,11,FALSE)*AH11,0)</f>
        <v>0</v>
      </c>
      <c r="AJ11" s="4">
        <f>IFERROR(VLOOKUP(AG11,parts!$A$2:$Z$300,12,FALSE)*AH11,0)</f>
        <v>0</v>
      </c>
      <c r="AK11" s="4">
        <f>IFERROR(VLOOKUP(AG11,parts!$A$2:$Z$300,13,FALSE)*AH11,0)</f>
        <v>0</v>
      </c>
      <c r="AL11" s="4">
        <f>IFERROR(VLOOKUP(AG11,parts!$A$2:$Z$300,5,FALSE),0)</f>
        <v>0</v>
      </c>
      <c r="AM11" s="4">
        <f>IFERROR(VLOOKUP(AG11,parts!$A$2:$Z$300,6,FALSE)*AH11,0)</f>
        <v>0</v>
      </c>
      <c r="AN11" s="12"/>
      <c r="AO11" s="11"/>
      <c r="AP11" s="6"/>
      <c r="AQ11" s="4">
        <f>IFERROR(VLOOKUP(AO11,parts!$A$2:$Z$300,11,FALSE)*AP11,0)</f>
        <v>0</v>
      </c>
      <c r="AR11" s="4">
        <f>IFERROR(VLOOKUP(AO11,parts!$A$2:$Z$300,12,FALSE)*AP11,0)</f>
        <v>0</v>
      </c>
      <c r="AS11" s="4">
        <f>IFERROR(VLOOKUP(AO11,parts!$A$2:$Z$300,13,FALSE)*AP11,0)</f>
        <v>0</v>
      </c>
      <c r="AT11" s="4">
        <f>IFERROR(VLOOKUP(AO11,parts!$A$2:$Z$300,5,FALSE),0)</f>
        <v>0</v>
      </c>
      <c r="AU11" s="4">
        <f>IFERROR(VLOOKUP(AO11,parts!$A$2:$Z$300,6,FALSE)*AP11,0)</f>
        <v>0</v>
      </c>
      <c r="AV11" s="12"/>
      <c r="AW11" s="11"/>
      <c r="AX11" s="6"/>
      <c r="AY11" s="4">
        <f>IFERROR(VLOOKUP(AW11,parts!$A$2:$Z$300,11,FALSE)*AX11,0)</f>
        <v>0</v>
      </c>
      <c r="AZ11" s="4">
        <f>IFERROR(VLOOKUP(AW11,parts!$A$2:$Z$300,12,FALSE)*AX11,0)</f>
        <v>0</v>
      </c>
      <c r="BA11" s="4">
        <f>IFERROR(VLOOKUP(AW11,parts!$A$2:$Z$300,13,FALSE)*AX11,0)</f>
        <v>0</v>
      </c>
      <c r="BB11" s="4">
        <f>IFERROR(VLOOKUP(AW11,parts!$A$2:$Z$300,5,FALSE),0)</f>
        <v>0</v>
      </c>
      <c r="BC11" s="4">
        <f>IFERROR(VLOOKUP(AW11,parts!$A$2:$Z$300,6,FALSE)*AX11,0)</f>
        <v>0</v>
      </c>
      <c r="BD11" s="12"/>
      <c r="BE11" s="11"/>
      <c r="BF11" s="6"/>
      <c r="BG11" s="4">
        <f>IFERROR(VLOOKUP(BE11,parts!$A$2:$Z$300,11,FALSE)*BF11,0)</f>
        <v>0</v>
      </c>
      <c r="BH11" s="4">
        <f>IFERROR(VLOOKUP(BE11,parts!$A$2:$Z$300,12,FALSE)*BF11,0)</f>
        <v>0</v>
      </c>
      <c r="BI11" s="4">
        <f>IFERROR(VLOOKUP(BE11,parts!$A$2:$Z$300,13,FALSE)*BF11,0)</f>
        <v>0</v>
      </c>
      <c r="BJ11" s="4">
        <f>IFERROR(VLOOKUP(BE11,parts!$A$2:$Z$300,5,FALSE),0)</f>
        <v>0</v>
      </c>
      <c r="BK11" s="4">
        <f>IFERROR(VLOOKUP(BE11,parts!$A$2:$Z$300,6,FALSE)*BF11,0)</f>
        <v>0</v>
      </c>
      <c r="BL11" s="12"/>
    </row>
    <row r="12" spans="1:64" x14ac:dyDescent="0.25">
      <c r="A12" s="11"/>
      <c r="B12" s="6"/>
      <c r="C12" s="4">
        <f>IFERROR(VLOOKUP(A12,parts!$A$2:$Z$300,11,FALSE)*B12,0)</f>
        <v>0</v>
      </c>
      <c r="D12" s="4">
        <f>IFERROR(VLOOKUP(A12,parts!$A$2:$Z$300,12,FALSE)*B12,0)</f>
        <v>0</v>
      </c>
      <c r="E12" s="4">
        <f>IFERROR(VLOOKUP(A12,parts!$A$2:$Z$300,13,FALSE)*B12,0)</f>
        <v>0</v>
      </c>
      <c r="F12" s="4">
        <f>IFERROR(VLOOKUP(A12,parts!$A$2:$Z$300,5,FALSE),0)</f>
        <v>0</v>
      </c>
      <c r="G12" s="4">
        <f>IFERROR(VLOOKUP(A12,parts!$A$2:$Z$300,6,FALSE)*B12,0)</f>
        <v>0</v>
      </c>
      <c r="H12" s="12"/>
      <c r="I12" s="11"/>
      <c r="J12" s="6"/>
      <c r="K12" s="4">
        <f>IFERROR(VLOOKUP(I12,parts!$A$2:$Z$300,11,FALSE)*J12,0)</f>
        <v>0</v>
      </c>
      <c r="L12" s="4">
        <f>IFERROR(VLOOKUP(I12,parts!$A$2:$Z$300,12,FALSE)*J12,0)</f>
        <v>0</v>
      </c>
      <c r="M12" s="4">
        <f>IFERROR(VLOOKUP(I12,parts!$A$2:$Z$300,13,FALSE)*J12,0)</f>
        <v>0</v>
      </c>
      <c r="N12" s="4">
        <f>IFERROR(VLOOKUP(I12,parts!$A$2:$Z$300,5,FALSE),0)</f>
        <v>0</v>
      </c>
      <c r="O12" s="4">
        <f>IFERROR(VLOOKUP(I12,parts!$A$2:$Z$300,6,FALSE)*J12,0)</f>
        <v>0</v>
      </c>
      <c r="P12" s="12"/>
      <c r="Q12" s="11"/>
      <c r="R12" s="6"/>
      <c r="S12" s="4">
        <f>IFERROR(VLOOKUP(Q12,parts!$A$2:$Z$300,11,FALSE)*R12,0)</f>
        <v>0</v>
      </c>
      <c r="T12" s="4">
        <f>IFERROR(VLOOKUP(Q12,parts!$A$2:$Z$300,12,FALSE)*R12,0)</f>
        <v>0</v>
      </c>
      <c r="U12" s="4">
        <f>IFERROR(VLOOKUP(Q12,parts!$A$2:$Z$300,13,FALSE)*R12,0)</f>
        <v>0</v>
      </c>
      <c r="V12" s="4">
        <f>IFERROR(VLOOKUP(Q12,parts!$A$2:$Z$300,5,FALSE),0)</f>
        <v>0</v>
      </c>
      <c r="W12" s="4">
        <f>IFERROR(VLOOKUP(Q12,parts!$A$2:$Z$300,6,FALSE)*R12,0)</f>
        <v>0</v>
      </c>
      <c r="X12" s="12"/>
      <c r="Y12" s="11"/>
      <c r="Z12" s="6"/>
      <c r="AA12" s="4">
        <f>IFERROR(VLOOKUP(Y12,parts!$A$2:$Z$300,11,FALSE)*Z12,0)</f>
        <v>0</v>
      </c>
      <c r="AB12" s="4">
        <f>IFERROR(VLOOKUP(Y12,parts!$A$2:$Z$300,12,FALSE)*Z12,0)</f>
        <v>0</v>
      </c>
      <c r="AC12" s="4">
        <f>IFERROR(VLOOKUP(Y12,parts!$A$2:$Z$300,13,FALSE)*Z12,0)</f>
        <v>0</v>
      </c>
      <c r="AD12" s="4">
        <f>IFERROR(VLOOKUP(Y12,parts!$A$2:$Z$300,5,FALSE),0)</f>
        <v>0</v>
      </c>
      <c r="AE12" s="4">
        <f>IFERROR(VLOOKUP(Y12,parts!$A$2:$Z$300,6,FALSE)*Z12,0)</f>
        <v>0</v>
      </c>
      <c r="AF12" s="12"/>
      <c r="AG12" s="11"/>
      <c r="AH12" s="6"/>
      <c r="AI12" s="4">
        <f>IFERROR(VLOOKUP(AG12,parts!$A$2:$Z$300,11,FALSE)*AH12,0)</f>
        <v>0</v>
      </c>
      <c r="AJ12" s="4">
        <f>IFERROR(VLOOKUP(AG12,parts!$A$2:$Z$300,12,FALSE)*AH12,0)</f>
        <v>0</v>
      </c>
      <c r="AK12" s="4">
        <f>IFERROR(VLOOKUP(AG12,parts!$A$2:$Z$300,13,FALSE)*AH12,0)</f>
        <v>0</v>
      </c>
      <c r="AL12" s="4">
        <f>IFERROR(VLOOKUP(AG12,parts!$A$2:$Z$300,5,FALSE),0)</f>
        <v>0</v>
      </c>
      <c r="AM12" s="4">
        <f>IFERROR(VLOOKUP(AG12,parts!$A$2:$Z$300,6,FALSE)*AH12,0)</f>
        <v>0</v>
      </c>
      <c r="AN12" s="12"/>
      <c r="AO12" s="11"/>
      <c r="AP12" s="6"/>
      <c r="AQ12" s="4">
        <f>IFERROR(VLOOKUP(AO12,parts!$A$2:$Z$300,11,FALSE)*AP12,0)</f>
        <v>0</v>
      </c>
      <c r="AR12" s="4">
        <f>IFERROR(VLOOKUP(AO12,parts!$A$2:$Z$300,12,FALSE)*AP12,0)</f>
        <v>0</v>
      </c>
      <c r="AS12" s="4">
        <f>IFERROR(VLOOKUP(AO12,parts!$A$2:$Z$300,13,FALSE)*AP12,0)</f>
        <v>0</v>
      </c>
      <c r="AT12" s="4">
        <f>IFERROR(VLOOKUP(AO12,parts!$A$2:$Z$300,5,FALSE),0)</f>
        <v>0</v>
      </c>
      <c r="AU12" s="4">
        <f>IFERROR(VLOOKUP(AO12,parts!$A$2:$Z$300,6,FALSE)*AP12,0)</f>
        <v>0</v>
      </c>
      <c r="AV12" s="12"/>
      <c r="AW12" s="11"/>
      <c r="AX12" s="6"/>
      <c r="AY12" s="4">
        <f>IFERROR(VLOOKUP(AW12,parts!$A$2:$Z$300,11,FALSE)*AX12,0)</f>
        <v>0</v>
      </c>
      <c r="AZ12" s="4">
        <f>IFERROR(VLOOKUP(AW12,parts!$A$2:$Z$300,12,FALSE)*AX12,0)</f>
        <v>0</v>
      </c>
      <c r="BA12" s="4">
        <f>IFERROR(VLOOKUP(AW12,parts!$A$2:$Z$300,13,FALSE)*AX12,0)</f>
        <v>0</v>
      </c>
      <c r="BB12" s="4">
        <f>IFERROR(VLOOKUP(AW12,parts!$A$2:$Z$300,5,FALSE),0)</f>
        <v>0</v>
      </c>
      <c r="BC12" s="4">
        <f>IFERROR(VLOOKUP(AW12,parts!$A$2:$Z$300,6,FALSE)*AX12,0)</f>
        <v>0</v>
      </c>
      <c r="BD12" s="12"/>
      <c r="BE12" s="11"/>
      <c r="BF12" s="6"/>
      <c r="BG12" s="4">
        <f>IFERROR(VLOOKUP(BE12,parts!$A$2:$Z$300,11,FALSE)*BF12,0)</f>
        <v>0</v>
      </c>
      <c r="BH12" s="4">
        <f>IFERROR(VLOOKUP(BE12,parts!$A$2:$Z$300,12,FALSE)*BF12,0)</f>
        <v>0</v>
      </c>
      <c r="BI12" s="4">
        <f>IFERROR(VLOOKUP(BE12,parts!$A$2:$Z$300,13,FALSE)*BF12,0)</f>
        <v>0</v>
      </c>
      <c r="BJ12" s="4">
        <f>IFERROR(VLOOKUP(BE12,parts!$A$2:$Z$300,5,FALSE),0)</f>
        <v>0</v>
      </c>
      <c r="BK12" s="4">
        <f>IFERROR(VLOOKUP(BE12,parts!$A$2:$Z$300,6,FALSE)*BF12,0)</f>
        <v>0</v>
      </c>
      <c r="BL12" s="12"/>
    </row>
    <row r="13" spans="1:64" x14ac:dyDescent="0.25">
      <c r="A13" s="11"/>
      <c r="B13" s="6"/>
      <c r="C13" s="4">
        <f>IFERROR(VLOOKUP(A13,parts!$A$2:$Z$300,11,FALSE)*B13,0)</f>
        <v>0</v>
      </c>
      <c r="D13" s="4">
        <f>IFERROR(VLOOKUP(A13,parts!$A$2:$Z$300,12,FALSE)*B13,0)</f>
        <v>0</v>
      </c>
      <c r="E13" s="4">
        <f>IFERROR(VLOOKUP(A13,parts!$A$2:$Z$300,13,FALSE)*B13,0)</f>
        <v>0</v>
      </c>
      <c r="F13" s="4">
        <f>IFERROR(VLOOKUP(A13,parts!$A$2:$Z$300,5,FALSE),0)</f>
        <v>0</v>
      </c>
      <c r="G13" s="4">
        <f>IFERROR(VLOOKUP(A13,parts!$A$2:$Z$300,6,FALSE)*B13,0)</f>
        <v>0</v>
      </c>
      <c r="H13" s="12"/>
      <c r="I13" s="11"/>
      <c r="J13" s="6"/>
      <c r="K13" s="4">
        <f>IFERROR(VLOOKUP(I13,parts!$A$2:$Z$300,11,FALSE)*J13,0)</f>
        <v>0</v>
      </c>
      <c r="L13" s="4">
        <f>IFERROR(VLOOKUP(I13,parts!$A$2:$Z$300,12,FALSE)*J13,0)</f>
        <v>0</v>
      </c>
      <c r="M13" s="4">
        <f>IFERROR(VLOOKUP(I13,parts!$A$2:$Z$300,13,FALSE)*J13,0)</f>
        <v>0</v>
      </c>
      <c r="N13" s="4">
        <f>IFERROR(VLOOKUP(I13,parts!$A$2:$Z$300,5,FALSE),0)</f>
        <v>0</v>
      </c>
      <c r="O13" s="4">
        <f>IFERROR(VLOOKUP(I13,parts!$A$2:$Z$300,6,FALSE)*J13,0)</f>
        <v>0</v>
      </c>
      <c r="P13" s="12"/>
      <c r="Q13" s="11"/>
      <c r="R13" s="6"/>
      <c r="S13" s="4">
        <f>IFERROR(VLOOKUP(Q13,parts!$A$2:$Z$300,11,FALSE)*R13,0)</f>
        <v>0</v>
      </c>
      <c r="T13" s="4">
        <f>IFERROR(VLOOKUP(Q13,parts!$A$2:$Z$300,12,FALSE)*R13,0)</f>
        <v>0</v>
      </c>
      <c r="U13" s="4">
        <f>IFERROR(VLOOKUP(Q13,parts!$A$2:$Z$300,13,FALSE)*R13,0)</f>
        <v>0</v>
      </c>
      <c r="V13" s="4">
        <f>IFERROR(VLOOKUP(Q13,parts!$A$2:$Z$300,5,FALSE),0)</f>
        <v>0</v>
      </c>
      <c r="W13" s="4">
        <f>IFERROR(VLOOKUP(Q13,parts!$A$2:$Z$300,6,FALSE)*R13,0)</f>
        <v>0</v>
      </c>
      <c r="X13" s="12"/>
      <c r="Y13" s="11"/>
      <c r="Z13" s="6"/>
      <c r="AA13" s="4">
        <f>IFERROR(VLOOKUP(Y13,parts!$A$2:$Z$300,11,FALSE)*Z13,0)</f>
        <v>0</v>
      </c>
      <c r="AB13" s="4">
        <f>IFERROR(VLOOKUP(Y13,parts!$A$2:$Z$300,12,FALSE)*Z13,0)</f>
        <v>0</v>
      </c>
      <c r="AC13" s="4">
        <f>IFERROR(VLOOKUP(Y13,parts!$A$2:$Z$300,13,FALSE)*Z13,0)</f>
        <v>0</v>
      </c>
      <c r="AD13" s="4">
        <f>IFERROR(VLOOKUP(Y13,parts!$A$2:$Z$300,5,FALSE),0)</f>
        <v>0</v>
      </c>
      <c r="AE13" s="4">
        <f>IFERROR(VLOOKUP(Y13,parts!$A$2:$Z$300,6,FALSE)*Z13,0)</f>
        <v>0</v>
      </c>
      <c r="AF13" s="12"/>
      <c r="AG13" s="11"/>
      <c r="AH13" s="6"/>
      <c r="AI13" s="4">
        <f>IFERROR(VLOOKUP(AG13,parts!$A$2:$Z$300,11,FALSE)*AH13,0)</f>
        <v>0</v>
      </c>
      <c r="AJ13" s="4">
        <f>IFERROR(VLOOKUP(AG13,parts!$A$2:$Z$300,12,FALSE)*AH13,0)</f>
        <v>0</v>
      </c>
      <c r="AK13" s="4">
        <f>IFERROR(VLOOKUP(AG13,parts!$A$2:$Z$300,13,FALSE)*AH13,0)</f>
        <v>0</v>
      </c>
      <c r="AL13" s="4">
        <f>IFERROR(VLOOKUP(AG13,parts!$A$2:$Z$300,5,FALSE),0)</f>
        <v>0</v>
      </c>
      <c r="AM13" s="4">
        <f>IFERROR(VLOOKUP(AG13,parts!$A$2:$Z$300,6,FALSE)*AH13,0)</f>
        <v>0</v>
      </c>
      <c r="AN13" s="12"/>
      <c r="AO13" s="11"/>
      <c r="AP13" s="6"/>
      <c r="AQ13" s="4">
        <f>IFERROR(VLOOKUP(AO13,parts!$A$2:$Z$300,11,FALSE)*AP13,0)</f>
        <v>0</v>
      </c>
      <c r="AR13" s="4">
        <f>IFERROR(VLOOKUP(AO13,parts!$A$2:$Z$300,12,FALSE)*AP13,0)</f>
        <v>0</v>
      </c>
      <c r="AS13" s="4">
        <f>IFERROR(VLOOKUP(AO13,parts!$A$2:$Z$300,13,FALSE)*AP13,0)</f>
        <v>0</v>
      </c>
      <c r="AT13" s="4">
        <f>IFERROR(VLOOKUP(AO13,parts!$A$2:$Z$300,5,FALSE),0)</f>
        <v>0</v>
      </c>
      <c r="AU13" s="4">
        <f>IFERROR(VLOOKUP(AO13,parts!$A$2:$Z$300,6,FALSE)*AP13,0)</f>
        <v>0</v>
      </c>
      <c r="AV13" s="12"/>
      <c r="AW13" s="11"/>
      <c r="AX13" s="6"/>
      <c r="AY13" s="4">
        <f>IFERROR(VLOOKUP(AW13,parts!$A$2:$Z$300,11,FALSE)*AX13,0)</f>
        <v>0</v>
      </c>
      <c r="AZ13" s="4">
        <f>IFERROR(VLOOKUP(AW13,parts!$A$2:$Z$300,12,FALSE)*AX13,0)</f>
        <v>0</v>
      </c>
      <c r="BA13" s="4">
        <f>IFERROR(VLOOKUP(AW13,parts!$A$2:$Z$300,13,FALSE)*AX13,0)</f>
        <v>0</v>
      </c>
      <c r="BB13" s="4">
        <f>IFERROR(VLOOKUP(AW13,parts!$A$2:$Z$300,5,FALSE),0)</f>
        <v>0</v>
      </c>
      <c r="BC13" s="4">
        <f>IFERROR(VLOOKUP(AW13,parts!$A$2:$Z$300,6,FALSE)*AX13,0)</f>
        <v>0</v>
      </c>
      <c r="BD13" s="12"/>
      <c r="BE13" s="11"/>
      <c r="BF13" s="6"/>
      <c r="BG13" s="4">
        <f>IFERROR(VLOOKUP(BE13,parts!$A$2:$Z$300,11,FALSE)*BF13,0)</f>
        <v>0</v>
      </c>
      <c r="BH13" s="4">
        <f>IFERROR(VLOOKUP(BE13,parts!$A$2:$Z$300,12,FALSE)*BF13,0)</f>
        <v>0</v>
      </c>
      <c r="BI13" s="4">
        <f>IFERROR(VLOOKUP(BE13,parts!$A$2:$Z$300,13,FALSE)*BF13,0)</f>
        <v>0</v>
      </c>
      <c r="BJ13" s="4">
        <f>IFERROR(VLOOKUP(BE13,parts!$A$2:$Z$300,5,FALSE),0)</f>
        <v>0</v>
      </c>
      <c r="BK13" s="4">
        <f>IFERROR(VLOOKUP(BE13,parts!$A$2:$Z$300,6,FALSE)*BF13,0)</f>
        <v>0</v>
      </c>
      <c r="BL13" s="12"/>
    </row>
    <row r="14" spans="1:64" x14ac:dyDescent="0.25">
      <c r="A14" s="11"/>
      <c r="B14" s="6"/>
      <c r="C14" s="4">
        <f>IFERROR(VLOOKUP(A14,parts!$A$2:$Z$300,11,FALSE)*B14,0)</f>
        <v>0</v>
      </c>
      <c r="D14" s="4">
        <f>IFERROR(VLOOKUP(A14,parts!$A$2:$Z$300,12,FALSE)*B14,0)</f>
        <v>0</v>
      </c>
      <c r="E14" s="4">
        <f>IFERROR(VLOOKUP(A14,parts!$A$2:$Z$300,13,FALSE)*B14,0)</f>
        <v>0</v>
      </c>
      <c r="F14" s="4">
        <f>IFERROR(VLOOKUP(A14,parts!$A$2:$Z$300,5,FALSE),0)</f>
        <v>0</v>
      </c>
      <c r="G14" s="4">
        <f>IFERROR(VLOOKUP(A14,parts!$A$2:$Z$300,6,FALSE)*B14,0)</f>
        <v>0</v>
      </c>
      <c r="H14" s="12"/>
      <c r="I14" s="11"/>
      <c r="J14" s="6"/>
      <c r="K14" s="4">
        <f>IFERROR(VLOOKUP(I14,parts!$A$2:$Z$300,11,FALSE)*J14,0)</f>
        <v>0</v>
      </c>
      <c r="L14" s="4">
        <f>IFERROR(VLOOKUP(I14,parts!$A$2:$Z$300,12,FALSE)*J14,0)</f>
        <v>0</v>
      </c>
      <c r="M14" s="4">
        <f>IFERROR(VLOOKUP(I14,parts!$A$2:$Z$300,13,FALSE)*J14,0)</f>
        <v>0</v>
      </c>
      <c r="N14" s="4">
        <f>IFERROR(VLOOKUP(I14,parts!$A$2:$Z$300,5,FALSE),0)</f>
        <v>0</v>
      </c>
      <c r="O14" s="4">
        <f>IFERROR(VLOOKUP(I14,parts!$A$2:$Z$300,6,FALSE)*J14,0)</f>
        <v>0</v>
      </c>
      <c r="P14" s="12"/>
      <c r="Q14" s="11"/>
      <c r="R14" s="6"/>
      <c r="S14" s="4">
        <f>IFERROR(VLOOKUP(Q14,parts!$A$2:$Z$300,11,FALSE)*R14,0)</f>
        <v>0</v>
      </c>
      <c r="T14" s="4">
        <f>IFERROR(VLOOKUP(Q14,parts!$A$2:$Z$300,12,FALSE)*R14,0)</f>
        <v>0</v>
      </c>
      <c r="U14" s="4">
        <f>IFERROR(VLOOKUP(Q14,parts!$A$2:$Z$300,13,FALSE)*R14,0)</f>
        <v>0</v>
      </c>
      <c r="V14" s="4">
        <f>IFERROR(VLOOKUP(Q14,parts!$A$2:$Z$300,5,FALSE),0)</f>
        <v>0</v>
      </c>
      <c r="W14" s="4">
        <f>IFERROR(VLOOKUP(Q14,parts!$A$2:$Z$300,6,FALSE)*R14,0)</f>
        <v>0</v>
      </c>
      <c r="X14" s="12"/>
      <c r="Y14" s="11"/>
      <c r="Z14" s="6"/>
      <c r="AA14" s="4">
        <f>IFERROR(VLOOKUP(Y14,parts!$A$2:$Z$300,11,FALSE)*Z14,0)</f>
        <v>0</v>
      </c>
      <c r="AB14" s="4">
        <f>IFERROR(VLOOKUP(Y14,parts!$A$2:$Z$300,12,FALSE)*Z14,0)</f>
        <v>0</v>
      </c>
      <c r="AC14" s="4">
        <f>IFERROR(VLOOKUP(Y14,parts!$A$2:$Z$300,13,FALSE)*Z14,0)</f>
        <v>0</v>
      </c>
      <c r="AD14" s="4">
        <f>IFERROR(VLOOKUP(Y14,parts!$A$2:$Z$300,5,FALSE),0)</f>
        <v>0</v>
      </c>
      <c r="AE14" s="4">
        <f>IFERROR(VLOOKUP(Y14,parts!$A$2:$Z$300,6,FALSE)*Z14,0)</f>
        <v>0</v>
      </c>
      <c r="AF14" s="12"/>
      <c r="AG14" s="11"/>
      <c r="AH14" s="6"/>
      <c r="AI14" s="4">
        <f>IFERROR(VLOOKUP(AG14,parts!$A$2:$Z$300,11,FALSE)*AH14,0)</f>
        <v>0</v>
      </c>
      <c r="AJ14" s="4">
        <f>IFERROR(VLOOKUP(AG14,parts!$A$2:$Z$300,12,FALSE)*AH14,0)</f>
        <v>0</v>
      </c>
      <c r="AK14" s="4">
        <f>IFERROR(VLOOKUP(AG14,parts!$A$2:$Z$300,13,FALSE)*AH14,0)</f>
        <v>0</v>
      </c>
      <c r="AL14" s="4">
        <f>IFERROR(VLOOKUP(AG14,parts!$A$2:$Z$300,5,FALSE),0)</f>
        <v>0</v>
      </c>
      <c r="AM14" s="4">
        <f>IFERROR(VLOOKUP(AG14,parts!$A$2:$Z$300,6,FALSE)*AH14,0)</f>
        <v>0</v>
      </c>
      <c r="AN14" s="12"/>
      <c r="AO14" s="11"/>
      <c r="AP14" s="6"/>
      <c r="AQ14" s="4">
        <f>IFERROR(VLOOKUP(AO14,parts!$A$2:$Z$300,11,FALSE)*AP14,0)</f>
        <v>0</v>
      </c>
      <c r="AR14" s="4">
        <f>IFERROR(VLOOKUP(AO14,parts!$A$2:$Z$300,12,FALSE)*AP14,0)</f>
        <v>0</v>
      </c>
      <c r="AS14" s="4">
        <f>IFERROR(VLOOKUP(AO14,parts!$A$2:$Z$300,13,FALSE)*AP14,0)</f>
        <v>0</v>
      </c>
      <c r="AT14" s="4">
        <f>IFERROR(VLOOKUP(AO14,parts!$A$2:$Z$300,5,FALSE),0)</f>
        <v>0</v>
      </c>
      <c r="AU14" s="4">
        <f>IFERROR(VLOOKUP(AO14,parts!$A$2:$Z$300,6,FALSE)*AP14,0)</f>
        <v>0</v>
      </c>
      <c r="AV14" s="12"/>
      <c r="AW14" s="11"/>
      <c r="AX14" s="6"/>
      <c r="AY14" s="4">
        <f>IFERROR(VLOOKUP(AW14,parts!$A$2:$Z$300,11,FALSE)*AX14,0)</f>
        <v>0</v>
      </c>
      <c r="AZ14" s="4">
        <f>IFERROR(VLOOKUP(AW14,parts!$A$2:$Z$300,12,FALSE)*AX14,0)</f>
        <v>0</v>
      </c>
      <c r="BA14" s="4">
        <f>IFERROR(VLOOKUP(AW14,parts!$A$2:$Z$300,13,FALSE)*AX14,0)</f>
        <v>0</v>
      </c>
      <c r="BB14" s="4">
        <f>IFERROR(VLOOKUP(AW14,parts!$A$2:$Z$300,5,FALSE),0)</f>
        <v>0</v>
      </c>
      <c r="BC14" s="4">
        <f>IFERROR(VLOOKUP(AW14,parts!$A$2:$Z$300,6,FALSE)*AX14,0)</f>
        <v>0</v>
      </c>
      <c r="BD14" s="12"/>
      <c r="BE14" s="11"/>
      <c r="BF14" s="6"/>
      <c r="BG14" s="4">
        <f>IFERROR(VLOOKUP(BE14,parts!$A$2:$Z$300,11,FALSE)*BF14,0)</f>
        <v>0</v>
      </c>
      <c r="BH14" s="4">
        <f>IFERROR(VLOOKUP(BE14,parts!$A$2:$Z$300,12,FALSE)*BF14,0)</f>
        <v>0</v>
      </c>
      <c r="BI14" s="4">
        <f>IFERROR(VLOOKUP(BE14,parts!$A$2:$Z$300,13,FALSE)*BF14,0)</f>
        <v>0</v>
      </c>
      <c r="BJ14" s="4">
        <f>IFERROR(VLOOKUP(BE14,parts!$A$2:$Z$300,5,FALSE),0)</f>
        <v>0</v>
      </c>
      <c r="BK14" s="4">
        <f>IFERROR(VLOOKUP(BE14,parts!$A$2:$Z$300,6,FALSE)*BF14,0)</f>
        <v>0</v>
      </c>
      <c r="BL14" s="12"/>
    </row>
    <row r="15" spans="1:64" x14ac:dyDescent="0.25">
      <c r="A15" s="11"/>
      <c r="B15" s="6"/>
      <c r="C15" s="4">
        <f>IFERROR(VLOOKUP(A15,parts!$A$2:$Z$300,11,FALSE)*B15,0)</f>
        <v>0</v>
      </c>
      <c r="D15" s="4">
        <f>IFERROR(VLOOKUP(A15,parts!$A$2:$Z$300,12,FALSE)*B15,0)</f>
        <v>0</v>
      </c>
      <c r="E15" s="4">
        <f>IFERROR(VLOOKUP(A15,parts!$A$2:$Z$300,13,FALSE)*B15,0)</f>
        <v>0</v>
      </c>
      <c r="F15" s="4">
        <f>IFERROR(VLOOKUP(A15,parts!$A$2:$Z$300,5,FALSE),0)</f>
        <v>0</v>
      </c>
      <c r="G15" s="4">
        <f>IFERROR(VLOOKUP(A15,parts!$A$2:$Z$300,6,FALSE)*B15,0)</f>
        <v>0</v>
      </c>
      <c r="H15" s="12"/>
      <c r="I15" s="11"/>
      <c r="J15" s="6"/>
      <c r="K15" s="4">
        <f>IFERROR(VLOOKUP(I15,parts!$A$2:$Z$300,11,FALSE)*J15,0)</f>
        <v>0</v>
      </c>
      <c r="L15" s="4">
        <f>IFERROR(VLOOKUP(I15,parts!$A$2:$Z$300,12,FALSE)*J15,0)</f>
        <v>0</v>
      </c>
      <c r="M15" s="4">
        <f>IFERROR(VLOOKUP(I15,parts!$A$2:$Z$300,13,FALSE)*J15,0)</f>
        <v>0</v>
      </c>
      <c r="N15" s="4">
        <f>IFERROR(VLOOKUP(I15,parts!$A$2:$Z$300,5,FALSE),0)</f>
        <v>0</v>
      </c>
      <c r="O15" s="4">
        <f>IFERROR(VLOOKUP(I15,parts!$A$2:$Z$300,6,FALSE)*J15,0)</f>
        <v>0</v>
      </c>
      <c r="P15" s="12"/>
      <c r="Q15" s="11"/>
      <c r="R15" s="6"/>
      <c r="S15" s="4">
        <f>IFERROR(VLOOKUP(Q15,parts!$A$2:$Z$300,11,FALSE)*R15,0)</f>
        <v>0</v>
      </c>
      <c r="T15" s="4">
        <f>IFERROR(VLOOKUP(Q15,parts!$A$2:$Z$300,12,FALSE)*R15,0)</f>
        <v>0</v>
      </c>
      <c r="U15" s="4">
        <f>IFERROR(VLOOKUP(Q15,parts!$A$2:$Z$300,13,FALSE)*R15,0)</f>
        <v>0</v>
      </c>
      <c r="V15" s="4">
        <f>IFERROR(VLOOKUP(Q15,parts!$A$2:$Z$300,5,FALSE),0)</f>
        <v>0</v>
      </c>
      <c r="W15" s="4">
        <f>IFERROR(VLOOKUP(Q15,parts!$A$2:$Z$300,6,FALSE)*R15,0)</f>
        <v>0</v>
      </c>
      <c r="X15" s="12"/>
      <c r="Y15" s="11"/>
      <c r="Z15" s="6"/>
      <c r="AA15" s="4">
        <f>IFERROR(VLOOKUP(Y15,parts!$A$2:$Z$300,11,FALSE)*Z15,0)</f>
        <v>0</v>
      </c>
      <c r="AB15" s="4">
        <f>IFERROR(VLOOKUP(Y15,parts!$A$2:$Z$300,12,FALSE)*Z15,0)</f>
        <v>0</v>
      </c>
      <c r="AC15" s="4">
        <f>IFERROR(VLOOKUP(Y15,parts!$A$2:$Z$300,13,FALSE)*Z15,0)</f>
        <v>0</v>
      </c>
      <c r="AD15" s="4">
        <f>IFERROR(VLOOKUP(Y15,parts!$A$2:$Z$300,5,FALSE),0)</f>
        <v>0</v>
      </c>
      <c r="AE15" s="4">
        <f>IFERROR(VLOOKUP(Y15,parts!$A$2:$Z$300,6,FALSE)*Z15,0)</f>
        <v>0</v>
      </c>
      <c r="AF15" s="12"/>
      <c r="AG15" s="11"/>
      <c r="AH15" s="6"/>
      <c r="AI15" s="4">
        <f>IFERROR(VLOOKUP(AG15,parts!$A$2:$Z$300,11,FALSE)*AH15,0)</f>
        <v>0</v>
      </c>
      <c r="AJ15" s="4">
        <f>IFERROR(VLOOKUP(AG15,parts!$A$2:$Z$300,12,FALSE)*AH15,0)</f>
        <v>0</v>
      </c>
      <c r="AK15" s="4">
        <f>IFERROR(VLOOKUP(AG15,parts!$A$2:$Z$300,13,FALSE)*AH15,0)</f>
        <v>0</v>
      </c>
      <c r="AL15" s="4">
        <f>IFERROR(VLOOKUP(AG15,parts!$A$2:$Z$300,5,FALSE),0)</f>
        <v>0</v>
      </c>
      <c r="AM15" s="4">
        <f>IFERROR(VLOOKUP(AG15,parts!$A$2:$Z$300,6,FALSE)*AH15,0)</f>
        <v>0</v>
      </c>
      <c r="AN15" s="12"/>
      <c r="AO15" s="11"/>
      <c r="AP15" s="6"/>
      <c r="AQ15" s="4">
        <f>IFERROR(VLOOKUP(AO15,parts!$A$2:$Z$300,11,FALSE)*AP15,0)</f>
        <v>0</v>
      </c>
      <c r="AR15" s="4">
        <f>IFERROR(VLOOKUP(AO15,parts!$A$2:$Z$300,12,FALSE)*AP15,0)</f>
        <v>0</v>
      </c>
      <c r="AS15" s="4">
        <f>IFERROR(VLOOKUP(AO15,parts!$A$2:$Z$300,13,FALSE)*AP15,0)</f>
        <v>0</v>
      </c>
      <c r="AT15" s="4">
        <f>IFERROR(VLOOKUP(AO15,parts!$A$2:$Z$300,5,FALSE),0)</f>
        <v>0</v>
      </c>
      <c r="AU15" s="4">
        <f>IFERROR(VLOOKUP(AO15,parts!$A$2:$Z$300,6,FALSE)*AP15,0)</f>
        <v>0</v>
      </c>
      <c r="AV15" s="12"/>
      <c r="AW15" s="11"/>
      <c r="AX15" s="6"/>
      <c r="AY15" s="4">
        <f>IFERROR(VLOOKUP(AW15,parts!$A$2:$Z$300,11,FALSE)*AX15,0)</f>
        <v>0</v>
      </c>
      <c r="AZ15" s="4">
        <f>IFERROR(VLOOKUP(AW15,parts!$A$2:$Z$300,12,FALSE)*AX15,0)</f>
        <v>0</v>
      </c>
      <c r="BA15" s="4">
        <f>IFERROR(VLOOKUP(AW15,parts!$A$2:$Z$300,13,FALSE)*AX15,0)</f>
        <v>0</v>
      </c>
      <c r="BB15" s="4">
        <f>IFERROR(VLOOKUP(AW15,parts!$A$2:$Z$300,5,FALSE),0)</f>
        <v>0</v>
      </c>
      <c r="BC15" s="4">
        <f>IFERROR(VLOOKUP(AW15,parts!$A$2:$Z$300,6,FALSE)*AX15,0)</f>
        <v>0</v>
      </c>
      <c r="BD15" s="12"/>
      <c r="BE15" s="11"/>
      <c r="BF15" s="6"/>
      <c r="BG15" s="4">
        <f>IFERROR(VLOOKUP(BE15,parts!$A$2:$Z$300,11,FALSE)*BF15,0)</f>
        <v>0</v>
      </c>
      <c r="BH15" s="4">
        <f>IFERROR(VLOOKUP(BE15,parts!$A$2:$Z$300,12,FALSE)*BF15,0)</f>
        <v>0</v>
      </c>
      <c r="BI15" s="4">
        <f>IFERROR(VLOOKUP(BE15,parts!$A$2:$Z$300,13,FALSE)*BF15,0)</f>
        <v>0</v>
      </c>
      <c r="BJ15" s="4">
        <f>IFERROR(VLOOKUP(BE15,parts!$A$2:$Z$300,5,FALSE),0)</f>
        <v>0</v>
      </c>
      <c r="BK15" s="4">
        <f>IFERROR(VLOOKUP(BE15,parts!$A$2:$Z$300,6,FALSE)*BF15,0)</f>
        <v>0</v>
      </c>
      <c r="BL15" s="12"/>
    </row>
    <row r="16" spans="1:64" x14ac:dyDescent="0.25">
      <c r="A16" s="11"/>
      <c r="B16" s="6"/>
      <c r="C16" s="4">
        <f>IFERROR(VLOOKUP(A16,parts!$A$2:$Z$300,11,FALSE)*B16,0)</f>
        <v>0</v>
      </c>
      <c r="D16" s="4">
        <f>IFERROR(VLOOKUP(A16,parts!$A$2:$Z$300,12,FALSE)*B16,0)</f>
        <v>0</v>
      </c>
      <c r="E16" s="4">
        <f>IFERROR(VLOOKUP(A16,parts!$A$2:$Z$300,13,FALSE)*B16,0)</f>
        <v>0</v>
      </c>
      <c r="F16" s="4">
        <f>IFERROR(VLOOKUP(A16,parts!$A$2:$Z$300,5,FALSE),0)</f>
        <v>0</v>
      </c>
      <c r="G16" s="4">
        <f>IFERROR(VLOOKUP(A16,parts!$A$2:$Z$300,6,FALSE)*B16,0)</f>
        <v>0</v>
      </c>
      <c r="H16" s="12"/>
      <c r="I16" s="11"/>
      <c r="J16" s="6"/>
      <c r="K16" s="4">
        <f>IFERROR(VLOOKUP(I16,parts!$A$2:$Z$300,11,FALSE)*J16,0)</f>
        <v>0</v>
      </c>
      <c r="L16" s="4">
        <f>IFERROR(VLOOKUP(I16,parts!$A$2:$Z$300,12,FALSE)*J16,0)</f>
        <v>0</v>
      </c>
      <c r="M16" s="4">
        <f>IFERROR(VLOOKUP(I16,parts!$A$2:$Z$300,13,FALSE)*J16,0)</f>
        <v>0</v>
      </c>
      <c r="N16" s="4">
        <f>IFERROR(VLOOKUP(I16,parts!$A$2:$Z$300,5,FALSE),0)</f>
        <v>0</v>
      </c>
      <c r="O16" s="4">
        <f>IFERROR(VLOOKUP(I16,parts!$A$2:$Z$300,6,FALSE)*J16,0)</f>
        <v>0</v>
      </c>
      <c r="P16" s="12"/>
      <c r="Q16" s="11"/>
      <c r="R16" s="6"/>
      <c r="S16" s="4">
        <f>IFERROR(VLOOKUP(Q16,parts!$A$2:$Z$300,11,FALSE)*R16,0)</f>
        <v>0</v>
      </c>
      <c r="T16" s="4">
        <f>IFERROR(VLOOKUP(Q16,parts!$A$2:$Z$300,12,FALSE)*R16,0)</f>
        <v>0</v>
      </c>
      <c r="U16" s="4">
        <f>IFERROR(VLOOKUP(Q16,parts!$A$2:$Z$300,13,FALSE)*R16,0)</f>
        <v>0</v>
      </c>
      <c r="V16" s="4">
        <f>IFERROR(VLOOKUP(Q16,parts!$A$2:$Z$300,5,FALSE),0)</f>
        <v>0</v>
      </c>
      <c r="W16" s="4">
        <f>IFERROR(VLOOKUP(Q16,parts!$A$2:$Z$300,6,FALSE)*R16,0)</f>
        <v>0</v>
      </c>
      <c r="X16" s="12"/>
      <c r="Y16" s="11"/>
      <c r="Z16" s="6"/>
      <c r="AA16" s="4">
        <f>IFERROR(VLOOKUP(Y16,parts!$A$2:$Z$300,11,FALSE)*Z16,0)</f>
        <v>0</v>
      </c>
      <c r="AB16" s="4">
        <f>IFERROR(VLOOKUP(Y16,parts!$A$2:$Z$300,12,FALSE)*Z16,0)</f>
        <v>0</v>
      </c>
      <c r="AC16" s="4">
        <f>IFERROR(VLOOKUP(Y16,parts!$A$2:$Z$300,13,FALSE)*Z16,0)</f>
        <v>0</v>
      </c>
      <c r="AD16" s="4">
        <f>IFERROR(VLOOKUP(Y16,parts!$A$2:$Z$300,5,FALSE),0)</f>
        <v>0</v>
      </c>
      <c r="AE16" s="4">
        <f>IFERROR(VLOOKUP(Y16,parts!$A$2:$Z$300,6,FALSE)*Z16,0)</f>
        <v>0</v>
      </c>
      <c r="AF16" s="12"/>
      <c r="AG16" s="11"/>
      <c r="AH16" s="6"/>
      <c r="AI16" s="4">
        <f>IFERROR(VLOOKUP(AG16,parts!$A$2:$Z$300,11,FALSE)*AH16,0)</f>
        <v>0</v>
      </c>
      <c r="AJ16" s="4">
        <f>IFERROR(VLOOKUP(AG16,parts!$A$2:$Z$300,12,FALSE)*AH16,0)</f>
        <v>0</v>
      </c>
      <c r="AK16" s="4">
        <f>IFERROR(VLOOKUP(AG16,parts!$A$2:$Z$300,13,FALSE)*AH16,0)</f>
        <v>0</v>
      </c>
      <c r="AL16" s="4">
        <f>IFERROR(VLOOKUP(AG16,parts!$A$2:$Z$300,5,FALSE),0)</f>
        <v>0</v>
      </c>
      <c r="AM16" s="4">
        <f>IFERROR(VLOOKUP(AG16,parts!$A$2:$Z$300,6,FALSE)*AH16,0)</f>
        <v>0</v>
      </c>
      <c r="AN16" s="12"/>
      <c r="AO16" s="11"/>
      <c r="AP16" s="6"/>
      <c r="AQ16" s="4">
        <f>IFERROR(VLOOKUP(AO16,parts!$A$2:$Z$300,11,FALSE)*AP16,0)</f>
        <v>0</v>
      </c>
      <c r="AR16" s="4">
        <f>IFERROR(VLOOKUP(AO16,parts!$A$2:$Z$300,12,FALSE)*AP16,0)</f>
        <v>0</v>
      </c>
      <c r="AS16" s="4">
        <f>IFERROR(VLOOKUP(AO16,parts!$A$2:$Z$300,13,FALSE)*AP16,0)</f>
        <v>0</v>
      </c>
      <c r="AT16" s="4">
        <f>IFERROR(VLOOKUP(AO16,parts!$A$2:$Z$300,5,FALSE),0)</f>
        <v>0</v>
      </c>
      <c r="AU16" s="4">
        <f>IFERROR(VLOOKUP(AO16,parts!$A$2:$Z$300,6,FALSE)*AP16,0)</f>
        <v>0</v>
      </c>
      <c r="AV16" s="12"/>
      <c r="AW16" s="11"/>
      <c r="AX16" s="6"/>
      <c r="AY16" s="4">
        <f>IFERROR(VLOOKUP(AW16,parts!$A$2:$Z$300,11,FALSE)*AX16,0)</f>
        <v>0</v>
      </c>
      <c r="AZ16" s="4">
        <f>IFERROR(VLOOKUP(AW16,parts!$A$2:$Z$300,12,FALSE)*AX16,0)</f>
        <v>0</v>
      </c>
      <c r="BA16" s="4">
        <f>IFERROR(VLOOKUP(AW16,parts!$A$2:$Z$300,13,FALSE)*AX16,0)</f>
        <v>0</v>
      </c>
      <c r="BB16" s="4">
        <f>IFERROR(VLOOKUP(AW16,parts!$A$2:$Z$300,5,FALSE),0)</f>
        <v>0</v>
      </c>
      <c r="BC16" s="4">
        <f>IFERROR(VLOOKUP(AW16,parts!$A$2:$Z$300,6,FALSE)*AX16,0)</f>
        <v>0</v>
      </c>
      <c r="BD16" s="12"/>
      <c r="BE16" s="11"/>
      <c r="BF16" s="6"/>
      <c r="BG16" s="4">
        <f>IFERROR(VLOOKUP(BE16,parts!$A$2:$Z$300,11,FALSE)*BF16,0)</f>
        <v>0</v>
      </c>
      <c r="BH16" s="4">
        <f>IFERROR(VLOOKUP(BE16,parts!$A$2:$Z$300,12,FALSE)*BF16,0)</f>
        <v>0</v>
      </c>
      <c r="BI16" s="4">
        <f>IFERROR(VLOOKUP(BE16,parts!$A$2:$Z$300,13,FALSE)*BF16,0)</f>
        <v>0</v>
      </c>
      <c r="BJ16" s="4">
        <f>IFERROR(VLOOKUP(BE16,parts!$A$2:$Z$300,5,FALSE),0)</f>
        <v>0</v>
      </c>
      <c r="BK16" s="4">
        <f>IFERROR(VLOOKUP(BE16,parts!$A$2:$Z$300,6,FALSE)*BF16,0)</f>
        <v>0</v>
      </c>
      <c r="BL16" s="12"/>
    </row>
    <row r="17" spans="1:64" ht="15.75" thickBot="1" x14ac:dyDescent="0.3">
      <c r="A17" s="11"/>
      <c r="B17" s="6"/>
      <c r="C17" s="4">
        <f>IFERROR(VLOOKUP(A17,parts!$A$2:$Z$300,11,FALSE)*B17,0)</f>
        <v>0</v>
      </c>
      <c r="D17" s="4">
        <f>IFERROR(VLOOKUP(A17,parts!$A$2:$Z$300,12,FALSE)*B17,0)</f>
        <v>0</v>
      </c>
      <c r="E17" s="4">
        <f>IFERROR(VLOOKUP(A17,parts!$A$2:$Z$300,13,FALSE)*B17,0)</f>
        <v>0</v>
      </c>
      <c r="F17" s="4">
        <f>IFERROR(VLOOKUP(A17,parts!$A$2:$Z$300,5,FALSE),0)</f>
        <v>0</v>
      </c>
      <c r="G17" s="4">
        <f>IFERROR(VLOOKUP(A17,parts!$A$2:$Z$300,6,FALSE)*B17,0)</f>
        <v>0</v>
      </c>
      <c r="H17" s="12"/>
      <c r="I17" s="11"/>
      <c r="J17" s="6"/>
      <c r="K17" s="4">
        <f>IFERROR(VLOOKUP(I17,parts!$A$2:$Z$300,11,FALSE)*J17,0)</f>
        <v>0</v>
      </c>
      <c r="L17" s="4">
        <f>IFERROR(VLOOKUP(I17,parts!$A$2:$Z$300,12,FALSE)*J17,0)</f>
        <v>0</v>
      </c>
      <c r="M17" s="4">
        <f>IFERROR(VLOOKUP(I17,parts!$A$2:$Z$300,13,FALSE)*J17,0)</f>
        <v>0</v>
      </c>
      <c r="N17" s="4">
        <f>IFERROR(VLOOKUP(I17,parts!$A$2:$Z$300,5,FALSE),0)</f>
        <v>0</v>
      </c>
      <c r="O17" s="4">
        <f>IFERROR(VLOOKUP(I17,parts!$A$2:$Z$300,6,FALSE)*J17,0)</f>
        <v>0</v>
      </c>
      <c r="P17" s="12"/>
      <c r="Q17" s="11"/>
      <c r="R17" s="6"/>
      <c r="S17" s="4">
        <f>IFERROR(VLOOKUP(Q17,parts!$A$2:$Z$300,11,FALSE)*R17,0)</f>
        <v>0</v>
      </c>
      <c r="T17" s="4">
        <f>IFERROR(VLOOKUP(Q17,parts!$A$2:$Z$300,12,FALSE)*R17,0)</f>
        <v>0</v>
      </c>
      <c r="U17" s="4">
        <f>IFERROR(VLOOKUP(Q17,parts!$A$2:$Z$300,13,FALSE)*R17,0)</f>
        <v>0</v>
      </c>
      <c r="V17" s="4">
        <f>IFERROR(VLOOKUP(Q17,parts!$A$2:$Z$300,5,FALSE),0)</f>
        <v>0</v>
      </c>
      <c r="W17" s="4">
        <f>IFERROR(VLOOKUP(Q17,parts!$A$2:$Z$300,6,FALSE)*R17,0)</f>
        <v>0</v>
      </c>
      <c r="X17" s="12"/>
      <c r="Y17" s="11"/>
      <c r="Z17" s="6"/>
      <c r="AA17" s="4">
        <f>IFERROR(VLOOKUP(Y17,parts!$A$2:$Z$300,11,FALSE)*Z17,0)</f>
        <v>0</v>
      </c>
      <c r="AB17" s="4">
        <f>IFERROR(VLOOKUP(Y17,parts!$A$2:$Z$300,12,FALSE)*Z17,0)</f>
        <v>0</v>
      </c>
      <c r="AC17" s="4">
        <f>IFERROR(VLOOKUP(Y17,parts!$A$2:$Z$300,13,FALSE)*Z17,0)</f>
        <v>0</v>
      </c>
      <c r="AD17" s="4">
        <f>IFERROR(VLOOKUP(Y17,parts!$A$2:$Z$300,5,FALSE),0)</f>
        <v>0</v>
      </c>
      <c r="AE17" s="4">
        <f>IFERROR(VLOOKUP(Y17,parts!$A$2:$Z$300,6,FALSE)*Z17,0)</f>
        <v>0</v>
      </c>
      <c r="AF17" s="12"/>
      <c r="AG17" s="11"/>
      <c r="AH17" s="6"/>
      <c r="AI17" s="4">
        <f>IFERROR(VLOOKUP(AG17,parts!$A$2:$Z$300,11,FALSE)*AH17,0)</f>
        <v>0</v>
      </c>
      <c r="AJ17" s="4">
        <f>IFERROR(VLOOKUP(AG17,parts!$A$2:$Z$300,12,FALSE)*AH17,0)</f>
        <v>0</v>
      </c>
      <c r="AK17" s="4">
        <f>IFERROR(VLOOKUP(AG17,parts!$A$2:$Z$300,13,FALSE)*AH17,0)</f>
        <v>0</v>
      </c>
      <c r="AL17" s="4">
        <f>IFERROR(VLOOKUP(AG17,parts!$A$2:$Z$300,5,FALSE),0)</f>
        <v>0</v>
      </c>
      <c r="AM17" s="4">
        <f>IFERROR(VLOOKUP(AG17,parts!$A$2:$Z$300,6,FALSE)*AH17,0)</f>
        <v>0</v>
      </c>
      <c r="AN17" s="12"/>
      <c r="AO17" s="11"/>
      <c r="AP17" s="6"/>
      <c r="AQ17" s="4">
        <f>IFERROR(VLOOKUP(AO17,parts!$A$2:$Z$300,11,FALSE)*AP17,0)</f>
        <v>0</v>
      </c>
      <c r="AR17" s="4">
        <f>IFERROR(VLOOKUP(AO17,parts!$A$2:$Z$300,12,FALSE)*AP17,0)</f>
        <v>0</v>
      </c>
      <c r="AS17" s="4">
        <f>IFERROR(VLOOKUP(AO17,parts!$A$2:$Z$300,13,FALSE)*AP17,0)</f>
        <v>0</v>
      </c>
      <c r="AT17" s="4">
        <f>IFERROR(VLOOKUP(AO17,parts!$A$2:$Z$300,5,FALSE),0)</f>
        <v>0</v>
      </c>
      <c r="AU17" s="4">
        <f>IFERROR(VLOOKUP(AO17,parts!$A$2:$Z$300,6,FALSE)*AP17,0)</f>
        <v>0</v>
      </c>
      <c r="AV17" s="12"/>
      <c r="AW17" s="11"/>
      <c r="AX17" s="6"/>
      <c r="AY17" s="4">
        <f>IFERROR(VLOOKUP(AW17,parts!$A$2:$Z$300,11,FALSE)*AX17,0)</f>
        <v>0</v>
      </c>
      <c r="AZ17" s="4">
        <f>IFERROR(VLOOKUP(AW17,parts!$A$2:$Z$300,12,FALSE)*AX17,0)</f>
        <v>0</v>
      </c>
      <c r="BA17" s="4">
        <f>IFERROR(VLOOKUP(AW17,parts!$A$2:$Z$300,13,FALSE)*AX17,0)</f>
        <v>0</v>
      </c>
      <c r="BB17" s="4">
        <f>IFERROR(VLOOKUP(AW17,parts!$A$2:$Z$300,5,FALSE),0)</f>
        <v>0</v>
      </c>
      <c r="BC17" s="4">
        <f>IFERROR(VLOOKUP(AW17,parts!$A$2:$Z$300,6,FALSE)*AX17,0)</f>
        <v>0</v>
      </c>
      <c r="BD17" s="12"/>
      <c r="BE17" s="11"/>
      <c r="BF17" s="6"/>
      <c r="BG17" s="4">
        <f>IFERROR(VLOOKUP(BE17,parts!$A$2:$Z$300,11,FALSE)*BF17,0)</f>
        <v>0</v>
      </c>
      <c r="BH17" s="4">
        <f>IFERROR(VLOOKUP(BE17,parts!$A$2:$Z$300,12,FALSE)*BF17,0)</f>
        <v>0</v>
      </c>
      <c r="BI17" s="4">
        <f>IFERROR(VLOOKUP(BE17,parts!$A$2:$Z$300,13,FALSE)*BF17,0)</f>
        <v>0</v>
      </c>
      <c r="BJ17" s="4">
        <f>IFERROR(VLOOKUP(BE17,parts!$A$2:$Z$300,5,FALSE),0)</f>
        <v>0</v>
      </c>
      <c r="BK17" s="4">
        <f>IFERROR(VLOOKUP(BE17,parts!$A$2:$Z$300,6,FALSE)*BF17,0)</f>
        <v>0</v>
      </c>
      <c r="BL17" s="12"/>
    </row>
    <row r="18" spans="1:64" x14ac:dyDescent="0.25">
      <c r="A18" s="13"/>
      <c r="B18" s="14" t="s">
        <v>81</v>
      </c>
      <c r="C18" s="14" t="s">
        <v>3</v>
      </c>
      <c r="D18" s="14" t="s">
        <v>74</v>
      </c>
      <c r="E18" s="14" t="s">
        <v>77</v>
      </c>
      <c r="F18" s="14" t="s">
        <v>6</v>
      </c>
      <c r="G18" s="15" t="s">
        <v>7</v>
      </c>
      <c r="H18" s="12"/>
      <c r="I18" s="13"/>
      <c r="J18" s="14" t="s">
        <v>81</v>
      </c>
      <c r="K18" s="14" t="s">
        <v>3</v>
      </c>
      <c r="L18" s="14" t="s">
        <v>74</v>
      </c>
      <c r="M18" s="14" t="s">
        <v>77</v>
      </c>
      <c r="N18" s="14" t="s">
        <v>6</v>
      </c>
      <c r="O18" s="15" t="s">
        <v>7</v>
      </c>
      <c r="P18" s="12"/>
      <c r="Q18" s="13"/>
      <c r="R18" s="14" t="s">
        <v>81</v>
      </c>
      <c r="S18" s="14" t="s">
        <v>3</v>
      </c>
      <c r="T18" s="14" t="s">
        <v>74</v>
      </c>
      <c r="U18" s="14" t="s">
        <v>77</v>
      </c>
      <c r="V18" s="14" t="s">
        <v>6</v>
      </c>
      <c r="W18" s="15" t="s">
        <v>7</v>
      </c>
      <c r="X18" s="12"/>
      <c r="Y18" s="13"/>
      <c r="Z18" s="14" t="s">
        <v>81</v>
      </c>
      <c r="AA18" s="14" t="s">
        <v>3</v>
      </c>
      <c r="AB18" s="14" t="s">
        <v>74</v>
      </c>
      <c r="AC18" s="14" t="s">
        <v>77</v>
      </c>
      <c r="AD18" s="14" t="s">
        <v>6</v>
      </c>
      <c r="AE18" s="15" t="s">
        <v>7</v>
      </c>
      <c r="AF18" s="12"/>
      <c r="AG18" s="13"/>
      <c r="AH18" s="14" t="s">
        <v>81</v>
      </c>
      <c r="AI18" s="14" t="s">
        <v>3</v>
      </c>
      <c r="AJ18" s="14" t="s">
        <v>74</v>
      </c>
      <c r="AK18" s="14" t="s">
        <v>77</v>
      </c>
      <c r="AL18" s="14" t="s">
        <v>6</v>
      </c>
      <c r="AM18" s="15" t="s">
        <v>7</v>
      </c>
      <c r="AN18" s="12"/>
      <c r="AO18" s="13"/>
      <c r="AP18" s="14" t="s">
        <v>81</v>
      </c>
      <c r="AQ18" s="14" t="s">
        <v>3</v>
      </c>
      <c r="AR18" s="14" t="s">
        <v>74</v>
      </c>
      <c r="AS18" s="14" t="s">
        <v>77</v>
      </c>
      <c r="AT18" s="14" t="s">
        <v>6</v>
      </c>
      <c r="AU18" s="15" t="s">
        <v>7</v>
      </c>
      <c r="AV18" s="12"/>
      <c r="AW18" s="13"/>
      <c r="AX18" s="14" t="s">
        <v>81</v>
      </c>
      <c r="AY18" s="14" t="s">
        <v>3</v>
      </c>
      <c r="AZ18" s="14" t="s">
        <v>74</v>
      </c>
      <c r="BA18" s="14" t="s">
        <v>77</v>
      </c>
      <c r="BB18" s="14" t="s">
        <v>6</v>
      </c>
      <c r="BC18" s="15" t="s">
        <v>7</v>
      </c>
      <c r="BD18" s="12"/>
      <c r="BE18" s="13"/>
      <c r="BF18" s="14" t="s">
        <v>81</v>
      </c>
      <c r="BG18" s="14" t="s">
        <v>3</v>
      </c>
      <c r="BH18" s="14" t="s">
        <v>74</v>
      </c>
      <c r="BI18" s="14" t="s">
        <v>77</v>
      </c>
      <c r="BJ18" s="14" t="s">
        <v>6</v>
      </c>
      <c r="BK18" s="15" t="s">
        <v>7</v>
      </c>
      <c r="BL18" s="12"/>
    </row>
    <row r="19" spans="1:64" x14ac:dyDescent="0.25">
      <c r="A19" s="16" t="s">
        <v>76</v>
      </c>
      <c r="B19" s="4">
        <f>SUM(B3:B17)</f>
        <v>3</v>
      </c>
      <c r="C19" s="4">
        <f>SUM(C3:C17)</f>
        <v>12.15</v>
      </c>
      <c r="D19" s="4">
        <f>SUM(D3:D17)</f>
        <v>5.6000000000000005</v>
      </c>
      <c r="E19" s="4">
        <f>SUM(E3:E17)</f>
        <v>17.75</v>
      </c>
      <c r="F19" s="4">
        <f>LARGE(F3:F17,1)</f>
        <v>313</v>
      </c>
      <c r="G19" s="10">
        <f>SUM(G3:G17)</f>
        <v>250</v>
      </c>
      <c r="H19" s="12"/>
      <c r="I19" s="16" t="s">
        <v>76</v>
      </c>
      <c r="J19" s="4">
        <f>SUM(J3:J17)</f>
        <v>3</v>
      </c>
      <c r="K19" s="4">
        <f>SUM(K3:K17)</f>
        <v>12.15</v>
      </c>
      <c r="L19" s="4">
        <f>SUM(L3:L17)</f>
        <v>5.6000000000000005</v>
      </c>
      <c r="M19" s="4">
        <f>SUM(M3:M17)</f>
        <v>17.75</v>
      </c>
      <c r="N19" s="4">
        <f>LARGE(N3:N17,1)</f>
        <v>313</v>
      </c>
      <c r="O19" s="10">
        <f>SUM(O3:O17)</f>
        <v>250</v>
      </c>
      <c r="P19" s="12"/>
      <c r="Q19" s="16" t="s">
        <v>76</v>
      </c>
      <c r="R19" s="4">
        <f>SUM(R3:R17)</f>
        <v>3</v>
      </c>
      <c r="S19" s="4">
        <f>SUM(S3:S17)</f>
        <v>12.15</v>
      </c>
      <c r="T19" s="4">
        <f>SUM(T3:T17)</f>
        <v>5.6000000000000005</v>
      </c>
      <c r="U19" s="4">
        <f>SUM(U3:U17)</f>
        <v>17.75</v>
      </c>
      <c r="V19" s="4">
        <f>LARGE(V3:V17,1)</f>
        <v>313</v>
      </c>
      <c r="W19" s="10">
        <f>SUM(W3:W17)</f>
        <v>250</v>
      </c>
      <c r="X19" s="12"/>
      <c r="Y19" s="16" t="s">
        <v>76</v>
      </c>
      <c r="Z19" s="4">
        <f>SUM(Z3:Z17)</f>
        <v>3</v>
      </c>
      <c r="AA19" s="4">
        <f>SUM(AA3:AA17)</f>
        <v>12.15</v>
      </c>
      <c r="AB19" s="4">
        <f>SUM(AB3:AB17)</f>
        <v>5.6000000000000005</v>
      </c>
      <c r="AC19" s="4">
        <f>SUM(AC3:AC17)</f>
        <v>17.75</v>
      </c>
      <c r="AD19" s="4">
        <f>LARGE(AD3:AD17,1)</f>
        <v>313</v>
      </c>
      <c r="AE19" s="10">
        <f>SUM(AE3:AE17)</f>
        <v>250</v>
      </c>
      <c r="AF19" s="12"/>
      <c r="AG19" s="16" t="s">
        <v>76</v>
      </c>
      <c r="AH19" s="4">
        <f>SUM(AH3:AH17)</f>
        <v>3</v>
      </c>
      <c r="AI19" s="4">
        <f>SUM(AI3:AI17)</f>
        <v>12.15</v>
      </c>
      <c r="AJ19" s="4">
        <f>SUM(AJ3:AJ17)</f>
        <v>5.6000000000000005</v>
      </c>
      <c r="AK19" s="4">
        <f>SUM(AK3:AK17)</f>
        <v>17.75</v>
      </c>
      <c r="AL19" s="4">
        <f>LARGE(AL3:AL17,1)</f>
        <v>313</v>
      </c>
      <c r="AM19" s="10">
        <f>SUM(AM3:AM17)</f>
        <v>250</v>
      </c>
      <c r="AN19" s="12"/>
      <c r="AO19" s="16" t="s">
        <v>76</v>
      </c>
      <c r="AP19" s="4">
        <f>SUM(AP3:AP17)</f>
        <v>3</v>
      </c>
      <c r="AQ19" s="4">
        <f>SUM(AQ3:AQ17)</f>
        <v>12.15</v>
      </c>
      <c r="AR19" s="4">
        <f>SUM(AR3:AR17)</f>
        <v>5.6000000000000005</v>
      </c>
      <c r="AS19" s="4">
        <f>SUM(AS3:AS17)</f>
        <v>17.75</v>
      </c>
      <c r="AT19" s="4">
        <f>LARGE(AT3:AT17,1)</f>
        <v>313</v>
      </c>
      <c r="AU19" s="10">
        <f>SUM(AU3:AU17)</f>
        <v>250</v>
      </c>
      <c r="AV19" s="12"/>
      <c r="AW19" s="16" t="s">
        <v>76</v>
      </c>
      <c r="AX19" s="4">
        <f>SUM(AX3:AX17)</f>
        <v>3</v>
      </c>
      <c r="AY19" s="4">
        <f>SUM(AY3:AY17)</f>
        <v>12.15</v>
      </c>
      <c r="AZ19" s="4">
        <f>SUM(AZ3:AZ17)</f>
        <v>5.6000000000000005</v>
      </c>
      <c r="BA19" s="4">
        <f>SUM(BA3:BA17)</f>
        <v>17.75</v>
      </c>
      <c r="BB19" s="4">
        <f>LARGE(BB3:BB17,1)</f>
        <v>313</v>
      </c>
      <c r="BC19" s="10">
        <f>SUM(BC3:BC17)</f>
        <v>250</v>
      </c>
      <c r="BD19" s="12"/>
      <c r="BE19" s="16" t="s">
        <v>76</v>
      </c>
      <c r="BF19" s="4">
        <f>SUM(BF3:BF17)</f>
        <v>3</v>
      </c>
      <c r="BG19" s="4">
        <f>SUM(BG3:BG17)</f>
        <v>12.15</v>
      </c>
      <c r="BH19" s="4">
        <f>SUM(BH3:BH17)</f>
        <v>5.6000000000000005</v>
      </c>
      <c r="BI19" s="4">
        <f>SUM(BI3:BI17)</f>
        <v>17.75</v>
      </c>
      <c r="BJ19" s="4">
        <f>LARGE(BJ3:BJ17,1)</f>
        <v>313</v>
      </c>
      <c r="BK19" s="10">
        <f>SUM(BK3:BK17)</f>
        <v>250</v>
      </c>
      <c r="BL19" s="12"/>
    </row>
    <row r="20" spans="1:64" x14ac:dyDescent="0.25">
      <c r="A20" s="16" t="s">
        <v>79</v>
      </c>
      <c r="B20" s="27">
        <f>E19</f>
        <v>17.75</v>
      </c>
      <c r="C20" s="28"/>
      <c r="D20" s="28"/>
      <c r="E20" s="28"/>
      <c r="F20" s="28"/>
      <c r="G20" s="29"/>
      <c r="H20" s="12"/>
      <c r="I20" s="16" t="s">
        <v>79</v>
      </c>
      <c r="J20" s="27">
        <f>M19</f>
        <v>17.75</v>
      </c>
      <c r="K20" s="28"/>
      <c r="L20" s="28"/>
      <c r="M20" s="28"/>
      <c r="N20" s="28"/>
      <c r="O20" s="29"/>
      <c r="P20" s="12"/>
      <c r="Q20" s="16" t="s">
        <v>79</v>
      </c>
      <c r="R20" s="27">
        <f>U19</f>
        <v>17.75</v>
      </c>
      <c r="S20" s="28"/>
      <c r="T20" s="28"/>
      <c r="U20" s="28"/>
      <c r="V20" s="28"/>
      <c r="W20" s="29"/>
      <c r="X20" s="12"/>
      <c r="Y20" s="16" t="s">
        <v>79</v>
      </c>
      <c r="Z20" s="27">
        <f>AC19</f>
        <v>17.75</v>
      </c>
      <c r="AA20" s="28"/>
      <c r="AB20" s="28"/>
      <c r="AC20" s="28"/>
      <c r="AD20" s="28"/>
      <c r="AE20" s="29"/>
      <c r="AF20" s="12"/>
      <c r="AG20" s="16" t="s">
        <v>79</v>
      </c>
      <c r="AH20" s="27">
        <f>AK19</f>
        <v>17.75</v>
      </c>
      <c r="AI20" s="28"/>
      <c r="AJ20" s="28"/>
      <c r="AK20" s="28"/>
      <c r="AL20" s="28"/>
      <c r="AM20" s="29"/>
      <c r="AN20" s="12"/>
      <c r="AO20" s="16" t="s">
        <v>79</v>
      </c>
      <c r="AP20" s="27">
        <f>AS19</f>
        <v>17.75</v>
      </c>
      <c r="AQ20" s="28"/>
      <c r="AR20" s="28"/>
      <c r="AS20" s="28"/>
      <c r="AT20" s="28"/>
      <c r="AU20" s="29"/>
      <c r="AV20" s="12"/>
      <c r="AW20" s="16" t="s">
        <v>79</v>
      </c>
      <c r="AX20" s="27">
        <f>BA19</f>
        <v>17.75</v>
      </c>
      <c r="AY20" s="28"/>
      <c r="AZ20" s="28"/>
      <c r="BA20" s="28"/>
      <c r="BB20" s="28"/>
      <c r="BC20" s="29"/>
      <c r="BD20" s="12"/>
      <c r="BE20" s="16" t="s">
        <v>79</v>
      </c>
      <c r="BF20" s="27">
        <f>BI19</f>
        <v>17.75</v>
      </c>
      <c r="BG20" s="28"/>
      <c r="BH20" s="28"/>
      <c r="BI20" s="28"/>
      <c r="BJ20" s="28"/>
      <c r="BK20" s="29"/>
      <c r="BL20" s="12"/>
    </row>
    <row r="21" spans="1:64" x14ac:dyDescent="0.25">
      <c r="A21" s="16" t="s">
        <v>83</v>
      </c>
      <c r="B21" s="27">
        <f>C19</f>
        <v>12.15</v>
      </c>
      <c r="C21" s="28"/>
      <c r="D21" s="28"/>
      <c r="E21" s="28"/>
      <c r="F21" s="28"/>
      <c r="G21" s="29"/>
      <c r="H21" s="12"/>
      <c r="I21" s="16" t="s">
        <v>83</v>
      </c>
      <c r="J21" s="27">
        <f>K19</f>
        <v>12.15</v>
      </c>
      <c r="K21" s="28"/>
      <c r="L21" s="28"/>
      <c r="M21" s="28"/>
      <c r="N21" s="28"/>
      <c r="O21" s="29"/>
      <c r="P21" s="12"/>
      <c r="Q21" s="16" t="s">
        <v>83</v>
      </c>
      <c r="R21" s="27">
        <f>S19</f>
        <v>12.15</v>
      </c>
      <c r="S21" s="28"/>
      <c r="T21" s="28"/>
      <c r="U21" s="28"/>
      <c r="V21" s="28"/>
      <c r="W21" s="29"/>
      <c r="X21" s="12"/>
      <c r="Y21" s="16" t="s">
        <v>83</v>
      </c>
      <c r="Z21" s="27">
        <f>AA19</f>
        <v>12.15</v>
      </c>
      <c r="AA21" s="28"/>
      <c r="AB21" s="28"/>
      <c r="AC21" s="28"/>
      <c r="AD21" s="28"/>
      <c r="AE21" s="29"/>
      <c r="AF21" s="12"/>
      <c r="AG21" s="16" t="s">
        <v>83</v>
      </c>
      <c r="AH21" s="27">
        <f>AI19</f>
        <v>12.15</v>
      </c>
      <c r="AI21" s="28"/>
      <c r="AJ21" s="28"/>
      <c r="AK21" s="28"/>
      <c r="AL21" s="28"/>
      <c r="AM21" s="29"/>
      <c r="AN21" s="12"/>
      <c r="AO21" s="16" t="s">
        <v>83</v>
      </c>
      <c r="AP21" s="27">
        <f>AQ19</f>
        <v>12.15</v>
      </c>
      <c r="AQ21" s="28"/>
      <c r="AR21" s="28"/>
      <c r="AS21" s="28"/>
      <c r="AT21" s="28"/>
      <c r="AU21" s="29"/>
      <c r="AV21" s="12"/>
      <c r="AW21" s="16" t="s">
        <v>83</v>
      </c>
      <c r="AX21" s="27">
        <f>AY19</f>
        <v>12.15</v>
      </c>
      <c r="AY21" s="28"/>
      <c r="AZ21" s="28"/>
      <c r="BA21" s="28"/>
      <c r="BB21" s="28"/>
      <c r="BC21" s="29"/>
      <c r="BD21" s="12"/>
      <c r="BE21" s="16" t="s">
        <v>83</v>
      </c>
      <c r="BF21" s="27">
        <f>BG19</f>
        <v>12.15</v>
      </c>
      <c r="BG21" s="28"/>
      <c r="BH21" s="28"/>
      <c r="BI21" s="28"/>
      <c r="BJ21" s="28"/>
      <c r="BK21" s="29"/>
      <c r="BL21" s="12"/>
    </row>
    <row r="22" spans="1:64" x14ac:dyDescent="0.25">
      <c r="A22" s="16" t="s">
        <v>82</v>
      </c>
      <c r="B22" s="27">
        <f>IFERROR((G19/10/B20),0)</f>
        <v>1.408450704225352</v>
      </c>
      <c r="C22" s="28"/>
      <c r="D22" s="28"/>
      <c r="E22" s="28"/>
      <c r="F22" s="28"/>
      <c r="G22" s="29"/>
      <c r="H22" s="12"/>
      <c r="I22" s="16" t="s">
        <v>82</v>
      </c>
      <c r="J22" s="27">
        <f>IFERROR((O19/10/J20),0)</f>
        <v>1.408450704225352</v>
      </c>
      <c r="K22" s="28"/>
      <c r="L22" s="28"/>
      <c r="M22" s="28"/>
      <c r="N22" s="28"/>
      <c r="O22" s="29"/>
      <c r="P22" s="12"/>
      <c r="Q22" s="16" t="s">
        <v>82</v>
      </c>
      <c r="R22" s="27">
        <f>IFERROR((W19/10/R20),0)</f>
        <v>1.408450704225352</v>
      </c>
      <c r="S22" s="28"/>
      <c r="T22" s="28"/>
      <c r="U22" s="28"/>
      <c r="V22" s="28"/>
      <c r="W22" s="29"/>
      <c r="X22" s="12"/>
      <c r="Y22" s="16" t="s">
        <v>82</v>
      </c>
      <c r="Z22" s="27">
        <f>IFERROR((AE19/10/Z20),0)</f>
        <v>1.408450704225352</v>
      </c>
      <c r="AA22" s="28"/>
      <c r="AB22" s="28"/>
      <c r="AC22" s="28"/>
      <c r="AD22" s="28"/>
      <c r="AE22" s="29"/>
      <c r="AF22" s="12"/>
      <c r="AG22" s="16" t="s">
        <v>82</v>
      </c>
      <c r="AH22" s="27">
        <f>IFERROR((AM19/10/AH20),0)</f>
        <v>1.408450704225352</v>
      </c>
      <c r="AI22" s="28"/>
      <c r="AJ22" s="28"/>
      <c r="AK22" s="28"/>
      <c r="AL22" s="28"/>
      <c r="AM22" s="29"/>
      <c r="AN22" s="12"/>
      <c r="AO22" s="16" t="s">
        <v>82</v>
      </c>
      <c r="AP22" s="27">
        <f>IFERROR((AU19/10/AP20),0)</f>
        <v>1.408450704225352</v>
      </c>
      <c r="AQ22" s="28"/>
      <c r="AR22" s="28"/>
      <c r="AS22" s="28"/>
      <c r="AT22" s="28"/>
      <c r="AU22" s="29"/>
      <c r="AV22" s="12"/>
      <c r="AW22" s="16" t="s">
        <v>82</v>
      </c>
      <c r="AX22" s="27">
        <f>IFERROR((BC19/10/AX20),0)</f>
        <v>1.408450704225352</v>
      </c>
      <c r="AY22" s="28"/>
      <c r="AZ22" s="28"/>
      <c r="BA22" s="28"/>
      <c r="BB22" s="28"/>
      <c r="BC22" s="29"/>
      <c r="BD22" s="12"/>
      <c r="BE22" s="16" t="s">
        <v>82</v>
      </c>
      <c r="BF22" s="27">
        <f>IFERROR((BK19/10/BF20),0)</f>
        <v>1.408450704225352</v>
      </c>
      <c r="BG22" s="28"/>
      <c r="BH22" s="28"/>
      <c r="BI22" s="28"/>
      <c r="BJ22" s="28"/>
      <c r="BK22" s="29"/>
      <c r="BL22" s="12"/>
    </row>
    <row r="23" spans="1:64" x14ac:dyDescent="0.25">
      <c r="A23" s="16" t="s">
        <v>78</v>
      </c>
      <c r="B23" s="27">
        <f>IFERROR((9.82 * F19) * LN(B20/C19),0)</f>
        <v>1165.0903288608963</v>
      </c>
      <c r="C23" s="28"/>
      <c r="D23" s="28"/>
      <c r="E23" s="28"/>
      <c r="F23" s="28"/>
      <c r="G23" s="29"/>
      <c r="H23" s="12"/>
      <c r="I23" s="16" t="s">
        <v>78</v>
      </c>
      <c r="J23" s="27">
        <f>IFERROR((9.82 * N19) * LN(J20/K19),0)</f>
        <v>1165.0903288608963</v>
      </c>
      <c r="K23" s="28"/>
      <c r="L23" s="28"/>
      <c r="M23" s="28"/>
      <c r="N23" s="28"/>
      <c r="O23" s="29"/>
      <c r="P23" s="12"/>
      <c r="Q23" s="16" t="s">
        <v>78</v>
      </c>
      <c r="R23" s="27">
        <f>IFERROR((9.82 * V19) * LN(R20/S19),0)</f>
        <v>1165.0903288608963</v>
      </c>
      <c r="S23" s="28"/>
      <c r="T23" s="28"/>
      <c r="U23" s="28"/>
      <c r="V23" s="28"/>
      <c r="W23" s="29"/>
      <c r="X23" s="12"/>
      <c r="Y23" s="16" t="s">
        <v>78</v>
      </c>
      <c r="Z23" s="27">
        <f>IFERROR((9.82 * AD19) * LN(Z20/AA19),0)</f>
        <v>1165.0903288608963</v>
      </c>
      <c r="AA23" s="28"/>
      <c r="AB23" s="28"/>
      <c r="AC23" s="28"/>
      <c r="AD23" s="28"/>
      <c r="AE23" s="29"/>
      <c r="AF23" s="12"/>
      <c r="AG23" s="16" t="s">
        <v>78</v>
      </c>
      <c r="AH23" s="27">
        <f>IFERROR((9.82 * AL19) * LN(AH20/AI19),0)</f>
        <v>1165.0903288608963</v>
      </c>
      <c r="AI23" s="28"/>
      <c r="AJ23" s="28"/>
      <c r="AK23" s="28"/>
      <c r="AL23" s="28"/>
      <c r="AM23" s="29"/>
      <c r="AN23" s="12"/>
      <c r="AO23" s="16" t="s">
        <v>78</v>
      </c>
      <c r="AP23" s="27">
        <f>IFERROR((9.82 * AT19) * LN(AP20/AQ19),0)</f>
        <v>1165.0903288608963</v>
      </c>
      <c r="AQ23" s="28"/>
      <c r="AR23" s="28"/>
      <c r="AS23" s="28"/>
      <c r="AT23" s="28"/>
      <c r="AU23" s="29"/>
      <c r="AV23" s="12"/>
      <c r="AW23" s="16" t="s">
        <v>78</v>
      </c>
      <c r="AX23" s="27">
        <f>IFERROR((9.82 * BB19) * LN(AX20/AY19),0)</f>
        <v>1165.0903288608963</v>
      </c>
      <c r="AY23" s="28"/>
      <c r="AZ23" s="28"/>
      <c r="BA23" s="28"/>
      <c r="BB23" s="28"/>
      <c r="BC23" s="29"/>
      <c r="BD23" s="12"/>
      <c r="BE23" s="16" t="s">
        <v>78</v>
      </c>
      <c r="BF23" s="27">
        <f>IFERROR((9.82 * BJ19) * LN(BF20/BG19),0)</f>
        <v>1165.0903288608963</v>
      </c>
      <c r="BG23" s="28"/>
      <c r="BH23" s="28"/>
      <c r="BI23" s="28"/>
      <c r="BJ23" s="28"/>
      <c r="BK23" s="29"/>
      <c r="BL23" s="12"/>
    </row>
    <row r="24" spans="1:64" ht="15.75" thickBot="1" x14ac:dyDescent="0.3">
      <c r="A24" s="17" t="s">
        <v>80</v>
      </c>
      <c r="B24" s="30">
        <f>B23</f>
        <v>1165.0903288608963</v>
      </c>
      <c r="C24" s="31"/>
      <c r="D24" s="31"/>
      <c r="E24" s="31"/>
      <c r="F24" s="31"/>
      <c r="G24" s="32"/>
      <c r="H24" s="12"/>
      <c r="I24" s="17" t="s">
        <v>80</v>
      </c>
      <c r="J24" s="30">
        <f>J23</f>
        <v>1165.0903288608963</v>
      </c>
      <c r="K24" s="31"/>
      <c r="L24" s="31"/>
      <c r="M24" s="31"/>
      <c r="N24" s="31"/>
      <c r="O24" s="32"/>
      <c r="P24" s="12"/>
      <c r="Q24" s="17" t="s">
        <v>80</v>
      </c>
      <c r="R24" s="30">
        <f>R23</f>
        <v>1165.0903288608963</v>
      </c>
      <c r="S24" s="31"/>
      <c r="T24" s="31"/>
      <c r="U24" s="31"/>
      <c r="V24" s="31"/>
      <c r="W24" s="32"/>
      <c r="X24" s="12"/>
      <c r="Y24" s="17" t="s">
        <v>80</v>
      </c>
      <c r="Z24" s="30">
        <f>Z23</f>
        <v>1165.0903288608963</v>
      </c>
      <c r="AA24" s="31"/>
      <c r="AB24" s="31"/>
      <c r="AC24" s="31"/>
      <c r="AD24" s="31"/>
      <c r="AE24" s="32"/>
      <c r="AF24" s="12"/>
      <c r="AG24" s="17" t="s">
        <v>80</v>
      </c>
      <c r="AH24" s="30">
        <f>AH23</f>
        <v>1165.0903288608963</v>
      </c>
      <c r="AI24" s="31"/>
      <c r="AJ24" s="31"/>
      <c r="AK24" s="31"/>
      <c r="AL24" s="31"/>
      <c r="AM24" s="32"/>
      <c r="AN24" s="12"/>
      <c r="AO24" s="17" t="s">
        <v>80</v>
      </c>
      <c r="AP24" s="30">
        <f>AP23</f>
        <v>1165.0903288608963</v>
      </c>
      <c r="AQ24" s="31"/>
      <c r="AR24" s="31"/>
      <c r="AS24" s="31"/>
      <c r="AT24" s="31"/>
      <c r="AU24" s="32"/>
      <c r="AV24" s="12"/>
      <c r="AW24" s="17" t="s">
        <v>80</v>
      </c>
      <c r="AX24" s="30">
        <f>AX23</f>
        <v>1165.0903288608963</v>
      </c>
      <c r="AY24" s="31"/>
      <c r="AZ24" s="31"/>
      <c r="BA24" s="31"/>
      <c r="BB24" s="31"/>
      <c r="BC24" s="32"/>
      <c r="BD24" s="12"/>
      <c r="BE24" s="17" t="s">
        <v>80</v>
      </c>
      <c r="BF24" s="30">
        <f>BF23</f>
        <v>1165.0903288608963</v>
      </c>
      <c r="BG24" s="31"/>
      <c r="BH24" s="31"/>
      <c r="BI24" s="31"/>
      <c r="BJ24" s="31"/>
      <c r="BK24" s="32"/>
      <c r="BL24" s="12"/>
    </row>
    <row r="25" spans="1:64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</row>
    <row r="26" spans="1:64" x14ac:dyDescent="0.25">
      <c r="A26" s="7" t="s">
        <v>0</v>
      </c>
      <c r="B26" s="8" t="s">
        <v>62</v>
      </c>
      <c r="C26" s="8" t="s">
        <v>3</v>
      </c>
      <c r="D26" s="8" t="s">
        <v>74</v>
      </c>
      <c r="E26" s="8" t="s">
        <v>75</v>
      </c>
      <c r="F26" s="8" t="s">
        <v>6</v>
      </c>
      <c r="G26" s="9" t="s">
        <v>7</v>
      </c>
      <c r="H26" s="12"/>
      <c r="I26" s="7" t="s">
        <v>0</v>
      </c>
      <c r="J26" s="8" t="s">
        <v>62</v>
      </c>
      <c r="K26" s="8" t="s">
        <v>3</v>
      </c>
      <c r="L26" s="8" t="s">
        <v>74</v>
      </c>
      <c r="M26" s="8" t="s">
        <v>75</v>
      </c>
      <c r="N26" s="8" t="s">
        <v>6</v>
      </c>
      <c r="O26" s="9" t="s">
        <v>7</v>
      </c>
      <c r="P26" s="12"/>
      <c r="Q26" s="7" t="s">
        <v>0</v>
      </c>
      <c r="R26" s="8" t="s">
        <v>62</v>
      </c>
      <c r="S26" s="8" t="s">
        <v>3</v>
      </c>
      <c r="T26" s="8" t="s">
        <v>74</v>
      </c>
      <c r="U26" s="8" t="s">
        <v>75</v>
      </c>
      <c r="V26" s="8" t="s">
        <v>6</v>
      </c>
      <c r="W26" s="9" t="s">
        <v>7</v>
      </c>
      <c r="X26" s="12"/>
      <c r="Y26" s="7" t="s">
        <v>0</v>
      </c>
      <c r="Z26" s="8" t="s">
        <v>62</v>
      </c>
      <c r="AA26" s="8" t="s">
        <v>3</v>
      </c>
      <c r="AB26" s="8" t="s">
        <v>74</v>
      </c>
      <c r="AC26" s="8" t="s">
        <v>75</v>
      </c>
      <c r="AD26" s="8" t="s">
        <v>6</v>
      </c>
      <c r="AE26" s="9" t="s">
        <v>7</v>
      </c>
      <c r="AF26" s="12"/>
      <c r="AG26" s="7" t="s">
        <v>0</v>
      </c>
      <c r="AH26" s="8" t="s">
        <v>62</v>
      </c>
      <c r="AI26" s="8" t="s">
        <v>3</v>
      </c>
      <c r="AJ26" s="8" t="s">
        <v>74</v>
      </c>
      <c r="AK26" s="8" t="s">
        <v>75</v>
      </c>
      <c r="AL26" s="8" t="s">
        <v>6</v>
      </c>
      <c r="AM26" s="9" t="s">
        <v>7</v>
      </c>
      <c r="AN26" s="12"/>
      <c r="AO26" s="7" t="s">
        <v>0</v>
      </c>
      <c r="AP26" s="8" t="s">
        <v>62</v>
      </c>
      <c r="AQ26" s="8" t="s">
        <v>3</v>
      </c>
      <c r="AR26" s="8" t="s">
        <v>74</v>
      </c>
      <c r="AS26" s="8" t="s">
        <v>75</v>
      </c>
      <c r="AT26" s="8" t="s">
        <v>6</v>
      </c>
      <c r="AU26" s="9" t="s">
        <v>7</v>
      </c>
      <c r="AV26" s="12"/>
      <c r="AW26" s="7" t="s">
        <v>0</v>
      </c>
      <c r="AX26" s="8" t="s">
        <v>62</v>
      </c>
      <c r="AY26" s="8" t="s">
        <v>3</v>
      </c>
      <c r="AZ26" s="8" t="s">
        <v>74</v>
      </c>
      <c r="BA26" s="8" t="s">
        <v>75</v>
      </c>
      <c r="BB26" s="8" t="s">
        <v>6</v>
      </c>
      <c r="BC26" s="9" t="s">
        <v>7</v>
      </c>
      <c r="BD26" s="12"/>
      <c r="BE26" s="7" t="s">
        <v>0</v>
      </c>
      <c r="BF26" s="8" t="s">
        <v>62</v>
      </c>
      <c r="BG26" s="8" t="s">
        <v>3</v>
      </c>
      <c r="BH26" s="8" t="s">
        <v>74</v>
      </c>
      <c r="BI26" s="8" t="s">
        <v>75</v>
      </c>
      <c r="BJ26" s="8" t="s">
        <v>6</v>
      </c>
      <c r="BK26" s="9" t="s">
        <v>7</v>
      </c>
      <c r="BL26" s="12"/>
    </row>
    <row r="27" spans="1:64" x14ac:dyDescent="0.25">
      <c r="A27" s="11" t="s">
        <v>272</v>
      </c>
      <c r="B27" s="6">
        <v>1</v>
      </c>
      <c r="C27" s="4">
        <f>IFERROR(VLOOKUP(A27,parts!$A$2:$Z$300,11,FALSE)*B27,0)</f>
        <v>2.6</v>
      </c>
      <c r="D27" s="4">
        <f>IFERROR(VLOOKUP(A27,parts!$A$2:$Z$300,12,FALSE)*B27,0)</f>
        <v>8.5</v>
      </c>
      <c r="E27" s="4">
        <f>IFERROR(VLOOKUP(A27,parts!$A$2:$Z$300,13,FALSE)*B27,0)</f>
        <v>11.1</v>
      </c>
      <c r="F27" s="4">
        <f>IFERROR(VLOOKUP(A27,parts!$A$2:$Z$300,5,FALSE),0)</f>
        <v>345</v>
      </c>
      <c r="G27" s="4">
        <f>IFERROR(VLOOKUP(A27,parts!$A$2:$Z$300,6,FALSE)*B27,0)</f>
        <v>250</v>
      </c>
      <c r="H27" s="12"/>
      <c r="I27" s="11" t="s">
        <v>68</v>
      </c>
      <c r="J27" s="6">
        <v>1</v>
      </c>
      <c r="K27" s="4">
        <f>IFERROR(VLOOKUP(I27,parts!$A$2:$Z$300,11,FALSE)*J27,0)</f>
        <v>10.55</v>
      </c>
      <c r="L27" s="4">
        <f>IFERROR(VLOOKUP(I27,parts!$A$2:$Z$300,12,FALSE)*J27,0)</f>
        <v>31.45</v>
      </c>
      <c r="M27" s="4">
        <f>IFERROR(VLOOKUP(I27,parts!$A$2:$Z$300,13,FALSE)*J27,0)</f>
        <v>42</v>
      </c>
      <c r="N27" s="4">
        <f>IFERROR(VLOOKUP(I27,parts!$A$2:$Z$300,5,FALSE),0)</f>
        <v>345</v>
      </c>
      <c r="O27" s="4">
        <f>IFERROR(VLOOKUP(I27,parts!$A$2:$Z$300,6,FALSE)*J27,0)</f>
        <v>750</v>
      </c>
      <c r="P27" s="12"/>
      <c r="Q27" s="11" t="s">
        <v>68</v>
      </c>
      <c r="R27" s="6">
        <v>1</v>
      </c>
      <c r="S27" s="4">
        <f>IFERROR(VLOOKUP(Q27,parts!$A$2:$Z$300,11,FALSE)*R27,0)</f>
        <v>10.55</v>
      </c>
      <c r="T27" s="4">
        <f>IFERROR(VLOOKUP(Q27,parts!$A$2:$Z$300,12,FALSE)*R27,0)</f>
        <v>31.45</v>
      </c>
      <c r="U27" s="4">
        <f>IFERROR(VLOOKUP(Q27,parts!$A$2:$Z$300,13,FALSE)*R27,0)</f>
        <v>42</v>
      </c>
      <c r="V27" s="4">
        <f>IFERROR(VLOOKUP(Q27,parts!$A$2:$Z$300,5,FALSE),0)</f>
        <v>345</v>
      </c>
      <c r="W27" s="4">
        <f>IFERROR(VLOOKUP(Q27,parts!$A$2:$Z$300,6,FALSE)*R27,0)</f>
        <v>750</v>
      </c>
      <c r="X27" s="12"/>
      <c r="Y27" s="11" t="s">
        <v>68</v>
      </c>
      <c r="Z27" s="6">
        <v>1</v>
      </c>
      <c r="AA27" s="4">
        <f>IFERROR(VLOOKUP(Y27,parts!$A$2:$Z$300,11,FALSE)*Z27,0)</f>
        <v>10.55</v>
      </c>
      <c r="AB27" s="4">
        <f>IFERROR(VLOOKUP(Y27,parts!$A$2:$Z$300,12,FALSE)*Z27,0)</f>
        <v>31.45</v>
      </c>
      <c r="AC27" s="4">
        <f>IFERROR(VLOOKUP(Y27,parts!$A$2:$Z$300,13,FALSE)*Z27,0)</f>
        <v>42</v>
      </c>
      <c r="AD27" s="4">
        <f>IFERROR(VLOOKUP(Y27,parts!$A$2:$Z$300,5,FALSE),0)</f>
        <v>345</v>
      </c>
      <c r="AE27" s="4">
        <f>IFERROR(VLOOKUP(Y27,parts!$A$2:$Z$300,6,FALSE)*Z27,0)</f>
        <v>750</v>
      </c>
      <c r="AF27" s="12"/>
      <c r="AG27" s="11" t="s">
        <v>68</v>
      </c>
      <c r="AH27" s="6">
        <v>1</v>
      </c>
      <c r="AI27" s="4">
        <f>IFERROR(VLOOKUP(AG27,parts!$A$2:$Z$300,11,FALSE)*AH27,0)</f>
        <v>10.55</v>
      </c>
      <c r="AJ27" s="4">
        <f>IFERROR(VLOOKUP(AG27,parts!$A$2:$Z$300,12,FALSE)*AH27,0)</f>
        <v>31.45</v>
      </c>
      <c r="AK27" s="4">
        <f>IFERROR(VLOOKUP(AG27,parts!$A$2:$Z$300,13,FALSE)*AH27,0)</f>
        <v>42</v>
      </c>
      <c r="AL27" s="4">
        <f>IFERROR(VLOOKUP(AG27,parts!$A$2:$Z$300,5,FALSE),0)</f>
        <v>345</v>
      </c>
      <c r="AM27" s="4">
        <f>IFERROR(VLOOKUP(AG27,parts!$A$2:$Z$300,6,FALSE)*AH27,0)</f>
        <v>750</v>
      </c>
      <c r="AN27" s="12"/>
      <c r="AO27" s="11" t="s">
        <v>68</v>
      </c>
      <c r="AP27" s="6">
        <v>1</v>
      </c>
      <c r="AQ27" s="4">
        <f>IFERROR(VLOOKUP(AO27,parts!$A$2:$Z$300,11,FALSE)*AP27,0)</f>
        <v>10.55</v>
      </c>
      <c r="AR27" s="4">
        <f>IFERROR(VLOOKUP(AO27,parts!$A$2:$Z$300,12,FALSE)*AP27,0)</f>
        <v>31.45</v>
      </c>
      <c r="AS27" s="4">
        <f>IFERROR(VLOOKUP(AO27,parts!$A$2:$Z$300,13,FALSE)*AP27,0)</f>
        <v>42</v>
      </c>
      <c r="AT27" s="4">
        <f>IFERROR(VLOOKUP(AO27,parts!$A$2:$Z$300,5,FALSE),0)</f>
        <v>345</v>
      </c>
      <c r="AU27" s="4">
        <f>IFERROR(VLOOKUP(AO27,parts!$A$2:$Z$300,6,FALSE)*AP27,0)</f>
        <v>750</v>
      </c>
      <c r="AV27" s="12"/>
      <c r="AW27" s="11" t="s">
        <v>68</v>
      </c>
      <c r="AX27" s="6">
        <v>1</v>
      </c>
      <c r="AY27" s="4">
        <f>IFERROR(VLOOKUP(AW27,parts!$A$2:$Z$300,11,FALSE)*AX27,0)</f>
        <v>10.55</v>
      </c>
      <c r="AZ27" s="4">
        <f>IFERROR(VLOOKUP(AW27,parts!$A$2:$Z$300,12,FALSE)*AX27,0)</f>
        <v>31.45</v>
      </c>
      <c r="BA27" s="4">
        <f>IFERROR(VLOOKUP(AW27,parts!$A$2:$Z$300,13,FALSE)*AX27,0)</f>
        <v>42</v>
      </c>
      <c r="BB27" s="4">
        <f>IFERROR(VLOOKUP(AW27,parts!$A$2:$Z$300,5,FALSE),0)</f>
        <v>345</v>
      </c>
      <c r="BC27" s="4">
        <f>IFERROR(VLOOKUP(AW27,parts!$A$2:$Z$300,6,FALSE)*AX27,0)</f>
        <v>750</v>
      </c>
      <c r="BD27" s="12"/>
      <c r="BE27" s="11" t="s">
        <v>68</v>
      </c>
      <c r="BF27" s="6">
        <v>1</v>
      </c>
      <c r="BG27" s="4">
        <f>IFERROR(VLOOKUP(BE27,parts!$A$2:$Z$300,11,FALSE)*BF27,0)</f>
        <v>10.55</v>
      </c>
      <c r="BH27" s="4">
        <f>IFERROR(VLOOKUP(BE27,parts!$A$2:$Z$300,12,FALSE)*BF27,0)</f>
        <v>31.45</v>
      </c>
      <c r="BI27" s="4">
        <f>IFERROR(VLOOKUP(BE27,parts!$A$2:$Z$300,13,FALSE)*BF27,0)</f>
        <v>42</v>
      </c>
      <c r="BJ27" s="4">
        <f>IFERROR(VLOOKUP(BE27,parts!$A$2:$Z$300,5,FALSE),0)</f>
        <v>345</v>
      </c>
      <c r="BK27" s="4">
        <f>IFERROR(VLOOKUP(BE27,parts!$A$2:$Z$300,6,FALSE)*BF27,0)</f>
        <v>750</v>
      </c>
      <c r="BL27" s="12"/>
    </row>
    <row r="28" spans="1:64" x14ac:dyDescent="0.25">
      <c r="A28" s="11"/>
      <c r="B28" s="6"/>
      <c r="C28" s="4">
        <f>IFERROR(VLOOKUP(A28,parts!$A$2:$Z$300,11,FALSE)*B28,0)</f>
        <v>0</v>
      </c>
      <c r="D28" s="4">
        <f>IFERROR(VLOOKUP(A28,parts!$A$2:$Z$300,12,FALSE)*B28,0)</f>
        <v>0</v>
      </c>
      <c r="E28" s="4">
        <f>IFERROR(VLOOKUP(A28,parts!$A$2:$Z$300,13,FALSE)*B28,0)</f>
        <v>0</v>
      </c>
      <c r="F28" s="4">
        <f>IFERROR(VLOOKUP(A28,parts!$A$2:$Z$300,5,FALSE),0)</f>
        <v>0</v>
      </c>
      <c r="G28" s="4">
        <f>IFERROR(VLOOKUP(A28,parts!$A$2:$Z$300,6,FALSE)*B28,0)</f>
        <v>0</v>
      </c>
      <c r="H28" s="12"/>
      <c r="I28" s="11"/>
      <c r="J28" s="6"/>
      <c r="K28" s="4">
        <f>IFERROR(VLOOKUP(I28,parts!$A$2:$Z$300,11,FALSE)*J28,0)</f>
        <v>0</v>
      </c>
      <c r="L28" s="4">
        <f>IFERROR(VLOOKUP(I28,parts!$A$2:$Z$300,12,FALSE)*J28,0)</f>
        <v>0</v>
      </c>
      <c r="M28" s="4">
        <f>IFERROR(VLOOKUP(I28,parts!$A$2:$Z$300,13,FALSE)*J28,0)</f>
        <v>0</v>
      </c>
      <c r="N28" s="4">
        <f>IFERROR(VLOOKUP(I28,parts!$A$2:$Z$300,5,FALSE),0)</f>
        <v>0</v>
      </c>
      <c r="O28" s="4">
        <f>IFERROR(VLOOKUP(I28,parts!$A$2:$Z$300,6,FALSE)*J28,0)</f>
        <v>0</v>
      </c>
      <c r="P28" s="12"/>
      <c r="Q28" s="11"/>
      <c r="R28" s="6"/>
      <c r="S28" s="4">
        <f>IFERROR(VLOOKUP(Q28,parts!$A$2:$Z$300,11,FALSE)*R28,0)</f>
        <v>0</v>
      </c>
      <c r="T28" s="4">
        <f>IFERROR(VLOOKUP(Q28,parts!$A$2:$Z$300,12,FALSE)*R28,0)</f>
        <v>0</v>
      </c>
      <c r="U28" s="4">
        <f>IFERROR(VLOOKUP(Q28,parts!$A$2:$Z$300,13,FALSE)*R28,0)</f>
        <v>0</v>
      </c>
      <c r="V28" s="4">
        <f>IFERROR(VLOOKUP(Q28,parts!$A$2:$Z$300,5,FALSE),0)</f>
        <v>0</v>
      </c>
      <c r="W28" s="4">
        <f>IFERROR(VLOOKUP(Q28,parts!$A$2:$Z$300,6,FALSE)*R28,0)</f>
        <v>0</v>
      </c>
      <c r="X28" s="12"/>
      <c r="Y28" s="11"/>
      <c r="Z28" s="6"/>
      <c r="AA28" s="4">
        <f>IFERROR(VLOOKUP(Y28,parts!$A$2:$Z$300,11,FALSE)*Z28,0)</f>
        <v>0</v>
      </c>
      <c r="AB28" s="4">
        <f>IFERROR(VLOOKUP(Y28,parts!$A$2:$Z$300,12,FALSE)*Z28,0)</f>
        <v>0</v>
      </c>
      <c r="AC28" s="4">
        <f>IFERROR(VLOOKUP(Y28,parts!$A$2:$Z$300,13,FALSE)*Z28,0)</f>
        <v>0</v>
      </c>
      <c r="AD28" s="4">
        <f>IFERROR(VLOOKUP(Y28,parts!$A$2:$Z$300,5,FALSE),0)</f>
        <v>0</v>
      </c>
      <c r="AE28" s="4">
        <f>IFERROR(VLOOKUP(Y28,parts!$A$2:$Z$300,6,FALSE)*Z28,0)</f>
        <v>0</v>
      </c>
      <c r="AF28" s="12"/>
      <c r="AG28" s="11"/>
      <c r="AH28" s="6"/>
      <c r="AI28" s="4">
        <f>IFERROR(VLOOKUP(AG28,parts!$A$2:$Z$300,11,FALSE)*AH28,0)</f>
        <v>0</v>
      </c>
      <c r="AJ28" s="4">
        <f>IFERROR(VLOOKUP(AG28,parts!$A$2:$Z$300,12,FALSE)*AH28,0)</f>
        <v>0</v>
      </c>
      <c r="AK28" s="4">
        <f>IFERROR(VLOOKUP(AG28,parts!$A$2:$Z$300,13,FALSE)*AH28,0)</f>
        <v>0</v>
      </c>
      <c r="AL28" s="4">
        <f>IFERROR(VLOOKUP(AG28,parts!$A$2:$Z$300,5,FALSE),0)</f>
        <v>0</v>
      </c>
      <c r="AM28" s="4">
        <f>IFERROR(VLOOKUP(AG28,parts!$A$2:$Z$300,6,FALSE)*AH28,0)</f>
        <v>0</v>
      </c>
      <c r="AN28" s="12"/>
      <c r="AO28" s="11"/>
      <c r="AP28" s="6"/>
      <c r="AQ28" s="4">
        <f>IFERROR(VLOOKUP(AO28,parts!$A$2:$Z$300,11,FALSE)*AP28,0)</f>
        <v>0</v>
      </c>
      <c r="AR28" s="4">
        <f>IFERROR(VLOOKUP(AO28,parts!$A$2:$Z$300,12,FALSE)*AP28,0)</f>
        <v>0</v>
      </c>
      <c r="AS28" s="4">
        <f>IFERROR(VLOOKUP(AO28,parts!$A$2:$Z$300,13,FALSE)*AP28,0)</f>
        <v>0</v>
      </c>
      <c r="AT28" s="4">
        <f>IFERROR(VLOOKUP(AO28,parts!$A$2:$Z$300,5,FALSE),0)</f>
        <v>0</v>
      </c>
      <c r="AU28" s="4">
        <f>IFERROR(VLOOKUP(AO28,parts!$A$2:$Z$300,6,FALSE)*AP28,0)</f>
        <v>0</v>
      </c>
      <c r="AV28" s="12"/>
      <c r="AW28" s="11"/>
      <c r="AX28" s="6"/>
      <c r="AY28" s="4">
        <f>IFERROR(VLOOKUP(AW28,parts!$A$2:$Z$300,11,FALSE)*AX28,0)</f>
        <v>0</v>
      </c>
      <c r="AZ28" s="4">
        <f>IFERROR(VLOOKUP(AW28,parts!$A$2:$Z$300,12,FALSE)*AX28,0)</f>
        <v>0</v>
      </c>
      <c r="BA28" s="4">
        <f>IFERROR(VLOOKUP(AW28,parts!$A$2:$Z$300,13,FALSE)*AX28,0)</f>
        <v>0</v>
      </c>
      <c r="BB28" s="4">
        <f>IFERROR(VLOOKUP(AW28,parts!$A$2:$Z$300,5,FALSE),0)</f>
        <v>0</v>
      </c>
      <c r="BC28" s="4">
        <f>IFERROR(VLOOKUP(AW28,parts!$A$2:$Z$300,6,FALSE)*AX28,0)</f>
        <v>0</v>
      </c>
      <c r="BD28" s="12"/>
      <c r="BE28" s="11"/>
      <c r="BF28" s="6"/>
      <c r="BG28" s="4">
        <f>IFERROR(VLOOKUP(BE28,parts!$A$2:$Z$300,11,FALSE)*BF28,0)</f>
        <v>0</v>
      </c>
      <c r="BH28" s="4">
        <f>IFERROR(VLOOKUP(BE28,parts!$A$2:$Z$300,12,FALSE)*BF28,0)</f>
        <v>0</v>
      </c>
      <c r="BI28" s="4">
        <f>IFERROR(VLOOKUP(BE28,parts!$A$2:$Z$300,13,FALSE)*BF28,0)</f>
        <v>0</v>
      </c>
      <c r="BJ28" s="4">
        <f>IFERROR(VLOOKUP(BE28,parts!$A$2:$Z$300,5,FALSE),0)</f>
        <v>0</v>
      </c>
      <c r="BK28" s="4">
        <f>IFERROR(VLOOKUP(BE28,parts!$A$2:$Z$300,6,FALSE)*BF28,0)</f>
        <v>0</v>
      </c>
      <c r="BL28" s="12"/>
    </row>
    <row r="29" spans="1:64" x14ac:dyDescent="0.25">
      <c r="A29" s="11"/>
      <c r="B29" s="6"/>
      <c r="C29" s="4">
        <f>IFERROR(VLOOKUP(A29,parts!$A$2:$Z$300,11,FALSE)*B29,0)</f>
        <v>0</v>
      </c>
      <c r="D29" s="4">
        <f>IFERROR(VLOOKUP(A29,parts!$A$2:$Z$300,12,FALSE)*B29,0)</f>
        <v>0</v>
      </c>
      <c r="E29" s="4">
        <f>IFERROR(VLOOKUP(A29,parts!$A$2:$Z$300,13,FALSE)*B29,0)</f>
        <v>0</v>
      </c>
      <c r="F29" s="4">
        <f>IFERROR(VLOOKUP(A29,parts!$A$2:$Z$300,5,FALSE),0)</f>
        <v>0</v>
      </c>
      <c r="G29" s="4">
        <f>IFERROR(VLOOKUP(A29,parts!$A$2:$Z$300,6,FALSE)*B29,0)</f>
        <v>0</v>
      </c>
      <c r="H29" s="12"/>
      <c r="I29" s="11"/>
      <c r="J29" s="6"/>
      <c r="K29" s="4">
        <f>IFERROR(VLOOKUP(I29,parts!$A$2:$Z$300,11,FALSE)*J29,0)</f>
        <v>0</v>
      </c>
      <c r="L29" s="4">
        <f>IFERROR(VLOOKUP(I29,parts!$A$2:$Z$300,12,FALSE)*J29,0)</f>
        <v>0</v>
      </c>
      <c r="M29" s="4">
        <f>IFERROR(VLOOKUP(I29,parts!$A$2:$Z$300,13,FALSE)*J29,0)</f>
        <v>0</v>
      </c>
      <c r="N29" s="4">
        <f>IFERROR(VLOOKUP(I29,parts!$A$2:$Z$300,5,FALSE),0)</f>
        <v>0</v>
      </c>
      <c r="O29" s="4">
        <f>IFERROR(VLOOKUP(I29,parts!$A$2:$Z$300,6,FALSE)*J29,0)</f>
        <v>0</v>
      </c>
      <c r="P29" s="12"/>
      <c r="Q29" s="11"/>
      <c r="R29" s="6"/>
      <c r="S29" s="4">
        <f>IFERROR(VLOOKUP(Q29,parts!$A$2:$Z$300,11,FALSE)*R29,0)</f>
        <v>0</v>
      </c>
      <c r="T29" s="4">
        <f>IFERROR(VLOOKUP(Q29,parts!$A$2:$Z$300,12,FALSE)*R29,0)</f>
        <v>0</v>
      </c>
      <c r="U29" s="4">
        <f>IFERROR(VLOOKUP(Q29,parts!$A$2:$Z$300,13,FALSE)*R29,0)</f>
        <v>0</v>
      </c>
      <c r="V29" s="4">
        <f>IFERROR(VLOOKUP(Q29,parts!$A$2:$Z$300,5,FALSE),0)</f>
        <v>0</v>
      </c>
      <c r="W29" s="4">
        <f>IFERROR(VLOOKUP(Q29,parts!$A$2:$Z$300,6,FALSE)*R29,0)</f>
        <v>0</v>
      </c>
      <c r="X29" s="12"/>
      <c r="Y29" s="11"/>
      <c r="Z29" s="6"/>
      <c r="AA29" s="4">
        <f>IFERROR(VLOOKUP(Y29,parts!$A$2:$Z$300,11,FALSE)*Z29,0)</f>
        <v>0</v>
      </c>
      <c r="AB29" s="4">
        <f>IFERROR(VLOOKUP(Y29,parts!$A$2:$Z$300,12,FALSE)*Z29,0)</f>
        <v>0</v>
      </c>
      <c r="AC29" s="4">
        <f>IFERROR(VLOOKUP(Y29,parts!$A$2:$Z$300,13,FALSE)*Z29,0)</f>
        <v>0</v>
      </c>
      <c r="AD29" s="4">
        <f>IFERROR(VLOOKUP(Y29,parts!$A$2:$Z$300,5,FALSE),0)</f>
        <v>0</v>
      </c>
      <c r="AE29" s="4">
        <f>IFERROR(VLOOKUP(Y29,parts!$A$2:$Z$300,6,FALSE)*Z29,0)</f>
        <v>0</v>
      </c>
      <c r="AF29" s="12"/>
      <c r="AG29" s="11"/>
      <c r="AH29" s="6"/>
      <c r="AI29" s="4">
        <f>IFERROR(VLOOKUP(AG29,parts!$A$2:$Z$300,11,FALSE)*AH29,0)</f>
        <v>0</v>
      </c>
      <c r="AJ29" s="4">
        <f>IFERROR(VLOOKUP(AG29,parts!$A$2:$Z$300,12,FALSE)*AH29,0)</f>
        <v>0</v>
      </c>
      <c r="AK29" s="4">
        <f>IFERROR(VLOOKUP(AG29,parts!$A$2:$Z$300,13,FALSE)*AH29,0)</f>
        <v>0</v>
      </c>
      <c r="AL29" s="4">
        <f>IFERROR(VLOOKUP(AG29,parts!$A$2:$Z$300,5,FALSE),0)</f>
        <v>0</v>
      </c>
      <c r="AM29" s="4">
        <f>IFERROR(VLOOKUP(AG29,parts!$A$2:$Z$300,6,FALSE)*AH29,0)</f>
        <v>0</v>
      </c>
      <c r="AN29" s="12"/>
      <c r="AO29" s="11"/>
      <c r="AP29" s="6"/>
      <c r="AQ29" s="4">
        <f>IFERROR(VLOOKUP(AO29,parts!$A$2:$Z$300,11,FALSE)*AP29,0)</f>
        <v>0</v>
      </c>
      <c r="AR29" s="4">
        <f>IFERROR(VLOOKUP(AO29,parts!$A$2:$Z$300,12,FALSE)*AP29,0)</f>
        <v>0</v>
      </c>
      <c r="AS29" s="4">
        <f>IFERROR(VLOOKUP(AO29,parts!$A$2:$Z$300,13,FALSE)*AP29,0)</f>
        <v>0</v>
      </c>
      <c r="AT29" s="4">
        <f>IFERROR(VLOOKUP(AO29,parts!$A$2:$Z$300,5,FALSE),0)</f>
        <v>0</v>
      </c>
      <c r="AU29" s="4">
        <f>IFERROR(VLOOKUP(AO29,parts!$A$2:$Z$300,6,FALSE)*AP29,0)</f>
        <v>0</v>
      </c>
      <c r="AV29" s="12"/>
      <c r="AW29" s="11"/>
      <c r="AX29" s="6"/>
      <c r="AY29" s="4">
        <f>IFERROR(VLOOKUP(AW29,parts!$A$2:$Z$300,11,FALSE)*AX29,0)</f>
        <v>0</v>
      </c>
      <c r="AZ29" s="4">
        <f>IFERROR(VLOOKUP(AW29,parts!$A$2:$Z$300,12,FALSE)*AX29,0)</f>
        <v>0</v>
      </c>
      <c r="BA29" s="4">
        <f>IFERROR(VLOOKUP(AW29,parts!$A$2:$Z$300,13,FALSE)*AX29,0)</f>
        <v>0</v>
      </c>
      <c r="BB29" s="4">
        <f>IFERROR(VLOOKUP(AW29,parts!$A$2:$Z$300,5,FALSE),0)</f>
        <v>0</v>
      </c>
      <c r="BC29" s="4">
        <f>IFERROR(VLOOKUP(AW29,parts!$A$2:$Z$300,6,FALSE)*AX29,0)</f>
        <v>0</v>
      </c>
      <c r="BD29" s="12"/>
      <c r="BE29" s="11"/>
      <c r="BF29" s="6"/>
      <c r="BG29" s="4">
        <f>IFERROR(VLOOKUP(BE29,parts!$A$2:$Z$300,11,FALSE)*BF29,0)</f>
        <v>0</v>
      </c>
      <c r="BH29" s="4">
        <f>IFERROR(VLOOKUP(BE29,parts!$A$2:$Z$300,12,FALSE)*BF29,0)</f>
        <v>0</v>
      </c>
      <c r="BI29" s="4">
        <f>IFERROR(VLOOKUP(BE29,parts!$A$2:$Z$300,13,FALSE)*BF29,0)</f>
        <v>0</v>
      </c>
      <c r="BJ29" s="4">
        <f>IFERROR(VLOOKUP(BE29,parts!$A$2:$Z$300,5,FALSE),0)</f>
        <v>0</v>
      </c>
      <c r="BK29" s="4">
        <f>IFERROR(VLOOKUP(BE29,parts!$A$2:$Z$300,6,FALSE)*BF29,0)</f>
        <v>0</v>
      </c>
      <c r="BL29" s="12"/>
    </row>
    <row r="30" spans="1:64" x14ac:dyDescent="0.25">
      <c r="A30" s="11"/>
      <c r="B30" s="6"/>
      <c r="C30" s="4">
        <f>IFERROR(VLOOKUP(A30,parts!$A$2:$Z$300,11,FALSE)*B30,0)</f>
        <v>0</v>
      </c>
      <c r="D30" s="4">
        <f>IFERROR(VLOOKUP(A30,parts!$A$2:$Z$300,12,FALSE)*B30,0)</f>
        <v>0</v>
      </c>
      <c r="E30" s="4">
        <f>IFERROR(VLOOKUP(A30,parts!$A$2:$Z$300,13,FALSE)*B30,0)</f>
        <v>0</v>
      </c>
      <c r="F30" s="4">
        <f>IFERROR(VLOOKUP(A30,parts!$A$2:$Z$300,5,FALSE),0)</f>
        <v>0</v>
      </c>
      <c r="G30" s="4">
        <f>IFERROR(VLOOKUP(A30,parts!$A$2:$Z$300,6,FALSE)*B30,0)</f>
        <v>0</v>
      </c>
      <c r="H30" s="12"/>
      <c r="I30" s="11"/>
      <c r="J30" s="6"/>
      <c r="K30" s="4">
        <f>IFERROR(VLOOKUP(I30,parts!$A$2:$Z$300,11,FALSE)*J30,0)</f>
        <v>0</v>
      </c>
      <c r="L30" s="4">
        <f>IFERROR(VLOOKUP(I30,parts!$A$2:$Z$300,12,FALSE)*J30,0)</f>
        <v>0</v>
      </c>
      <c r="M30" s="4">
        <f>IFERROR(VLOOKUP(I30,parts!$A$2:$Z$300,13,FALSE)*J30,0)</f>
        <v>0</v>
      </c>
      <c r="N30" s="4">
        <f>IFERROR(VLOOKUP(I30,parts!$A$2:$Z$300,5,FALSE),0)</f>
        <v>0</v>
      </c>
      <c r="O30" s="4">
        <f>IFERROR(VLOOKUP(I30,parts!$A$2:$Z$300,6,FALSE)*J30,0)</f>
        <v>0</v>
      </c>
      <c r="P30" s="12"/>
      <c r="Q30" s="11"/>
      <c r="R30" s="6"/>
      <c r="S30" s="4">
        <f>IFERROR(VLOOKUP(Q30,parts!$A$2:$Z$300,11,FALSE)*R30,0)</f>
        <v>0</v>
      </c>
      <c r="T30" s="4">
        <f>IFERROR(VLOOKUP(Q30,parts!$A$2:$Z$300,12,FALSE)*R30,0)</f>
        <v>0</v>
      </c>
      <c r="U30" s="4">
        <f>IFERROR(VLOOKUP(Q30,parts!$A$2:$Z$300,13,FALSE)*R30,0)</f>
        <v>0</v>
      </c>
      <c r="V30" s="4">
        <f>IFERROR(VLOOKUP(Q30,parts!$A$2:$Z$300,5,FALSE),0)</f>
        <v>0</v>
      </c>
      <c r="W30" s="4">
        <f>IFERROR(VLOOKUP(Q30,parts!$A$2:$Z$300,6,FALSE)*R30,0)</f>
        <v>0</v>
      </c>
      <c r="X30" s="12"/>
      <c r="Y30" s="11"/>
      <c r="Z30" s="6"/>
      <c r="AA30" s="4">
        <f>IFERROR(VLOOKUP(Y30,parts!$A$2:$Z$300,11,FALSE)*Z30,0)</f>
        <v>0</v>
      </c>
      <c r="AB30" s="4">
        <f>IFERROR(VLOOKUP(Y30,parts!$A$2:$Z$300,12,FALSE)*Z30,0)</f>
        <v>0</v>
      </c>
      <c r="AC30" s="4">
        <f>IFERROR(VLOOKUP(Y30,parts!$A$2:$Z$300,13,FALSE)*Z30,0)</f>
        <v>0</v>
      </c>
      <c r="AD30" s="4">
        <f>IFERROR(VLOOKUP(Y30,parts!$A$2:$Z$300,5,FALSE),0)</f>
        <v>0</v>
      </c>
      <c r="AE30" s="4">
        <f>IFERROR(VLOOKUP(Y30,parts!$A$2:$Z$300,6,FALSE)*Z30,0)</f>
        <v>0</v>
      </c>
      <c r="AF30" s="12"/>
      <c r="AG30" s="11"/>
      <c r="AH30" s="6"/>
      <c r="AI30" s="4">
        <f>IFERROR(VLOOKUP(AG30,parts!$A$2:$Z$300,11,FALSE)*AH30,0)</f>
        <v>0</v>
      </c>
      <c r="AJ30" s="4">
        <f>IFERROR(VLOOKUP(AG30,parts!$A$2:$Z$300,12,FALSE)*AH30,0)</f>
        <v>0</v>
      </c>
      <c r="AK30" s="4">
        <f>IFERROR(VLOOKUP(AG30,parts!$A$2:$Z$300,13,FALSE)*AH30,0)</f>
        <v>0</v>
      </c>
      <c r="AL30" s="4">
        <f>IFERROR(VLOOKUP(AG30,parts!$A$2:$Z$300,5,FALSE),0)</f>
        <v>0</v>
      </c>
      <c r="AM30" s="4">
        <f>IFERROR(VLOOKUP(AG30,parts!$A$2:$Z$300,6,FALSE)*AH30,0)</f>
        <v>0</v>
      </c>
      <c r="AN30" s="12"/>
      <c r="AO30" s="11"/>
      <c r="AP30" s="6"/>
      <c r="AQ30" s="4">
        <f>IFERROR(VLOOKUP(AO30,parts!$A$2:$Z$300,11,FALSE)*AP30,0)</f>
        <v>0</v>
      </c>
      <c r="AR30" s="4">
        <f>IFERROR(VLOOKUP(AO30,parts!$A$2:$Z$300,12,FALSE)*AP30,0)</f>
        <v>0</v>
      </c>
      <c r="AS30" s="4">
        <f>IFERROR(VLOOKUP(AO30,parts!$A$2:$Z$300,13,FALSE)*AP30,0)</f>
        <v>0</v>
      </c>
      <c r="AT30" s="4">
        <f>IFERROR(VLOOKUP(AO30,parts!$A$2:$Z$300,5,FALSE),0)</f>
        <v>0</v>
      </c>
      <c r="AU30" s="4">
        <f>IFERROR(VLOOKUP(AO30,parts!$A$2:$Z$300,6,FALSE)*AP30,0)</f>
        <v>0</v>
      </c>
      <c r="AV30" s="12"/>
      <c r="AW30" s="11"/>
      <c r="AX30" s="6"/>
      <c r="AY30" s="4">
        <f>IFERROR(VLOOKUP(AW30,parts!$A$2:$Z$300,11,FALSE)*AX30,0)</f>
        <v>0</v>
      </c>
      <c r="AZ30" s="4">
        <f>IFERROR(VLOOKUP(AW30,parts!$A$2:$Z$300,12,FALSE)*AX30,0)</f>
        <v>0</v>
      </c>
      <c r="BA30" s="4">
        <f>IFERROR(VLOOKUP(AW30,parts!$A$2:$Z$300,13,FALSE)*AX30,0)</f>
        <v>0</v>
      </c>
      <c r="BB30" s="4">
        <f>IFERROR(VLOOKUP(AW30,parts!$A$2:$Z$300,5,FALSE),0)</f>
        <v>0</v>
      </c>
      <c r="BC30" s="4">
        <f>IFERROR(VLOOKUP(AW30,parts!$A$2:$Z$300,6,FALSE)*AX30,0)</f>
        <v>0</v>
      </c>
      <c r="BD30" s="12"/>
      <c r="BE30" s="11"/>
      <c r="BF30" s="6"/>
      <c r="BG30" s="4">
        <f>IFERROR(VLOOKUP(BE30,parts!$A$2:$Z$300,11,FALSE)*BF30,0)</f>
        <v>0</v>
      </c>
      <c r="BH30" s="4">
        <f>IFERROR(VLOOKUP(BE30,parts!$A$2:$Z$300,12,FALSE)*BF30,0)</f>
        <v>0</v>
      </c>
      <c r="BI30" s="4">
        <f>IFERROR(VLOOKUP(BE30,parts!$A$2:$Z$300,13,FALSE)*BF30,0)</f>
        <v>0</v>
      </c>
      <c r="BJ30" s="4">
        <f>IFERROR(VLOOKUP(BE30,parts!$A$2:$Z$300,5,FALSE),0)</f>
        <v>0</v>
      </c>
      <c r="BK30" s="4">
        <f>IFERROR(VLOOKUP(BE30,parts!$A$2:$Z$300,6,FALSE)*BF30,0)</f>
        <v>0</v>
      </c>
      <c r="BL30" s="12"/>
    </row>
    <row r="31" spans="1:64" x14ac:dyDescent="0.25">
      <c r="A31" s="11"/>
      <c r="B31" s="6"/>
      <c r="C31" s="4">
        <f>IFERROR(VLOOKUP(A31,parts!$A$2:$Z$300,11,FALSE)*B31,0)</f>
        <v>0</v>
      </c>
      <c r="D31" s="4">
        <f>IFERROR(VLOOKUP(A31,parts!$A$2:$Z$300,12,FALSE)*B31,0)</f>
        <v>0</v>
      </c>
      <c r="E31" s="4">
        <f>IFERROR(VLOOKUP(A31,parts!$A$2:$Z$300,13,FALSE)*B31,0)</f>
        <v>0</v>
      </c>
      <c r="F31" s="4">
        <f>IFERROR(VLOOKUP(A31,parts!$A$2:$Z$300,5,FALSE),0)</f>
        <v>0</v>
      </c>
      <c r="G31" s="4">
        <f>IFERROR(VLOOKUP(A31,parts!$A$2:$Z$300,6,FALSE)*B31,0)</f>
        <v>0</v>
      </c>
      <c r="H31" s="12"/>
      <c r="I31" s="11"/>
      <c r="J31" s="6"/>
      <c r="K31" s="4">
        <f>IFERROR(VLOOKUP(I31,parts!$A$2:$Z$300,11,FALSE)*J31,0)</f>
        <v>0</v>
      </c>
      <c r="L31" s="4">
        <f>IFERROR(VLOOKUP(I31,parts!$A$2:$Z$300,12,FALSE)*J31,0)</f>
        <v>0</v>
      </c>
      <c r="M31" s="4">
        <f>IFERROR(VLOOKUP(I31,parts!$A$2:$Z$300,13,FALSE)*J31,0)</f>
        <v>0</v>
      </c>
      <c r="N31" s="4">
        <f>IFERROR(VLOOKUP(I31,parts!$A$2:$Z$300,5,FALSE),0)</f>
        <v>0</v>
      </c>
      <c r="O31" s="4">
        <f>IFERROR(VLOOKUP(I31,parts!$A$2:$Z$300,6,FALSE)*J31,0)</f>
        <v>0</v>
      </c>
      <c r="P31" s="12"/>
      <c r="Q31" s="11"/>
      <c r="R31" s="6"/>
      <c r="S31" s="4">
        <f>IFERROR(VLOOKUP(Q31,parts!$A$2:$Z$300,11,FALSE)*R31,0)</f>
        <v>0</v>
      </c>
      <c r="T31" s="4">
        <f>IFERROR(VLOOKUP(Q31,parts!$A$2:$Z$300,12,FALSE)*R31,0)</f>
        <v>0</v>
      </c>
      <c r="U31" s="4">
        <f>IFERROR(VLOOKUP(Q31,parts!$A$2:$Z$300,13,FALSE)*R31,0)</f>
        <v>0</v>
      </c>
      <c r="V31" s="4">
        <f>IFERROR(VLOOKUP(Q31,parts!$A$2:$Z$300,5,FALSE),0)</f>
        <v>0</v>
      </c>
      <c r="W31" s="4">
        <f>IFERROR(VLOOKUP(Q31,parts!$A$2:$Z$300,6,FALSE)*R31,0)</f>
        <v>0</v>
      </c>
      <c r="X31" s="12"/>
      <c r="Y31" s="11"/>
      <c r="Z31" s="6"/>
      <c r="AA31" s="4">
        <f>IFERROR(VLOOKUP(Y31,parts!$A$2:$Z$300,11,FALSE)*Z31,0)</f>
        <v>0</v>
      </c>
      <c r="AB31" s="4">
        <f>IFERROR(VLOOKUP(Y31,parts!$A$2:$Z$300,12,FALSE)*Z31,0)</f>
        <v>0</v>
      </c>
      <c r="AC31" s="4">
        <f>IFERROR(VLOOKUP(Y31,parts!$A$2:$Z$300,13,FALSE)*Z31,0)</f>
        <v>0</v>
      </c>
      <c r="AD31" s="4">
        <f>IFERROR(VLOOKUP(Y31,parts!$A$2:$Z$300,5,FALSE),0)</f>
        <v>0</v>
      </c>
      <c r="AE31" s="4">
        <f>IFERROR(VLOOKUP(Y31,parts!$A$2:$Z$300,6,FALSE)*Z31,0)</f>
        <v>0</v>
      </c>
      <c r="AF31" s="12"/>
      <c r="AG31" s="11"/>
      <c r="AH31" s="6"/>
      <c r="AI31" s="4">
        <f>IFERROR(VLOOKUP(AG31,parts!$A$2:$Z$300,11,FALSE)*AH31,0)</f>
        <v>0</v>
      </c>
      <c r="AJ31" s="4">
        <f>IFERROR(VLOOKUP(AG31,parts!$A$2:$Z$300,12,FALSE)*AH31,0)</f>
        <v>0</v>
      </c>
      <c r="AK31" s="4">
        <f>IFERROR(VLOOKUP(AG31,parts!$A$2:$Z$300,13,FALSE)*AH31,0)</f>
        <v>0</v>
      </c>
      <c r="AL31" s="4">
        <f>IFERROR(VLOOKUP(AG31,parts!$A$2:$Z$300,5,FALSE),0)</f>
        <v>0</v>
      </c>
      <c r="AM31" s="4">
        <f>IFERROR(VLOOKUP(AG31,parts!$A$2:$Z$300,6,FALSE)*AH31,0)</f>
        <v>0</v>
      </c>
      <c r="AN31" s="12"/>
      <c r="AO31" s="11"/>
      <c r="AP31" s="6"/>
      <c r="AQ31" s="4">
        <f>IFERROR(VLOOKUP(AO31,parts!$A$2:$Z$300,11,FALSE)*AP31,0)</f>
        <v>0</v>
      </c>
      <c r="AR31" s="4">
        <f>IFERROR(VLOOKUP(AO31,parts!$A$2:$Z$300,12,FALSE)*AP31,0)</f>
        <v>0</v>
      </c>
      <c r="AS31" s="4">
        <f>IFERROR(VLOOKUP(AO31,parts!$A$2:$Z$300,13,FALSE)*AP31,0)</f>
        <v>0</v>
      </c>
      <c r="AT31" s="4">
        <f>IFERROR(VLOOKUP(AO31,parts!$A$2:$Z$300,5,FALSE),0)</f>
        <v>0</v>
      </c>
      <c r="AU31" s="4">
        <f>IFERROR(VLOOKUP(AO31,parts!$A$2:$Z$300,6,FALSE)*AP31,0)</f>
        <v>0</v>
      </c>
      <c r="AV31" s="12"/>
      <c r="AW31" s="11"/>
      <c r="AX31" s="6"/>
      <c r="AY31" s="4">
        <f>IFERROR(VLOOKUP(AW31,parts!$A$2:$Z$300,11,FALSE)*AX31,0)</f>
        <v>0</v>
      </c>
      <c r="AZ31" s="4">
        <f>IFERROR(VLOOKUP(AW31,parts!$A$2:$Z$300,12,FALSE)*AX31,0)</f>
        <v>0</v>
      </c>
      <c r="BA31" s="4">
        <f>IFERROR(VLOOKUP(AW31,parts!$A$2:$Z$300,13,FALSE)*AX31,0)</f>
        <v>0</v>
      </c>
      <c r="BB31" s="4">
        <f>IFERROR(VLOOKUP(AW31,parts!$A$2:$Z$300,5,FALSE),0)</f>
        <v>0</v>
      </c>
      <c r="BC31" s="4">
        <f>IFERROR(VLOOKUP(AW31,parts!$A$2:$Z$300,6,FALSE)*AX31,0)</f>
        <v>0</v>
      </c>
      <c r="BD31" s="12"/>
      <c r="BE31" s="11"/>
      <c r="BF31" s="6"/>
      <c r="BG31" s="4">
        <f>IFERROR(VLOOKUP(BE31,parts!$A$2:$Z$300,11,FALSE)*BF31,0)</f>
        <v>0</v>
      </c>
      <c r="BH31" s="4">
        <f>IFERROR(VLOOKUP(BE31,parts!$A$2:$Z$300,12,FALSE)*BF31,0)</f>
        <v>0</v>
      </c>
      <c r="BI31" s="4">
        <f>IFERROR(VLOOKUP(BE31,parts!$A$2:$Z$300,13,FALSE)*BF31,0)</f>
        <v>0</v>
      </c>
      <c r="BJ31" s="4">
        <f>IFERROR(VLOOKUP(BE31,parts!$A$2:$Z$300,5,FALSE),0)</f>
        <v>0</v>
      </c>
      <c r="BK31" s="4">
        <f>IFERROR(VLOOKUP(BE31,parts!$A$2:$Z$300,6,FALSE)*BF31,0)</f>
        <v>0</v>
      </c>
      <c r="BL31" s="12"/>
    </row>
    <row r="32" spans="1:64" x14ac:dyDescent="0.25">
      <c r="A32" s="11"/>
      <c r="B32" s="6"/>
      <c r="C32" s="4">
        <f>IFERROR(VLOOKUP(A32,parts!$A$2:$Z$300,11,FALSE)*B32,0)</f>
        <v>0</v>
      </c>
      <c r="D32" s="4">
        <f>IFERROR(VLOOKUP(A32,parts!$A$2:$Z$300,12,FALSE)*B32,0)</f>
        <v>0</v>
      </c>
      <c r="E32" s="4">
        <f>IFERROR(VLOOKUP(A32,parts!$A$2:$Z$300,13,FALSE)*B32,0)</f>
        <v>0</v>
      </c>
      <c r="F32" s="4">
        <f>IFERROR(VLOOKUP(A32,parts!$A$2:$Z$300,5,FALSE),0)</f>
        <v>0</v>
      </c>
      <c r="G32" s="4">
        <f>IFERROR(VLOOKUP(A32,parts!$A$2:$Z$300,6,FALSE)*B32,0)</f>
        <v>0</v>
      </c>
      <c r="H32" s="12"/>
      <c r="I32" s="11"/>
      <c r="J32" s="6"/>
      <c r="K32" s="4">
        <f>IFERROR(VLOOKUP(I32,parts!$A$2:$Z$300,11,FALSE)*J32,0)</f>
        <v>0</v>
      </c>
      <c r="L32" s="4">
        <f>IFERROR(VLOOKUP(I32,parts!$A$2:$Z$300,12,FALSE)*J32,0)</f>
        <v>0</v>
      </c>
      <c r="M32" s="4">
        <f>IFERROR(VLOOKUP(I32,parts!$A$2:$Z$300,13,FALSE)*J32,0)</f>
        <v>0</v>
      </c>
      <c r="N32" s="4">
        <f>IFERROR(VLOOKUP(I32,parts!$A$2:$Z$300,5,FALSE),0)</f>
        <v>0</v>
      </c>
      <c r="O32" s="4">
        <f>IFERROR(VLOOKUP(I32,parts!$A$2:$Z$300,6,FALSE)*J32,0)</f>
        <v>0</v>
      </c>
      <c r="P32" s="12"/>
      <c r="Q32" s="11"/>
      <c r="R32" s="6"/>
      <c r="S32" s="4">
        <f>IFERROR(VLOOKUP(Q32,parts!$A$2:$Z$300,11,FALSE)*R32,0)</f>
        <v>0</v>
      </c>
      <c r="T32" s="4">
        <f>IFERROR(VLOOKUP(Q32,parts!$A$2:$Z$300,12,FALSE)*R32,0)</f>
        <v>0</v>
      </c>
      <c r="U32" s="4">
        <f>IFERROR(VLOOKUP(Q32,parts!$A$2:$Z$300,13,FALSE)*R32,0)</f>
        <v>0</v>
      </c>
      <c r="V32" s="4">
        <f>IFERROR(VLOOKUP(Q32,parts!$A$2:$Z$300,5,FALSE),0)</f>
        <v>0</v>
      </c>
      <c r="W32" s="4">
        <f>IFERROR(VLOOKUP(Q32,parts!$A$2:$Z$300,6,FALSE)*R32,0)</f>
        <v>0</v>
      </c>
      <c r="X32" s="12"/>
      <c r="Y32" s="11"/>
      <c r="Z32" s="6"/>
      <c r="AA32" s="4">
        <f>IFERROR(VLOOKUP(Y32,parts!$A$2:$Z$300,11,FALSE)*Z32,0)</f>
        <v>0</v>
      </c>
      <c r="AB32" s="4">
        <f>IFERROR(VLOOKUP(Y32,parts!$A$2:$Z$300,12,FALSE)*Z32,0)</f>
        <v>0</v>
      </c>
      <c r="AC32" s="4">
        <f>IFERROR(VLOOKUP(Y32,parts!$A$2:$Z$300,13,FALSE)*Z32,0)</f>
        <v>0</v>
      </c>
      <c r="AD32" s="4">
        <f>IFERROR(VLOOKUP(Y32,parts!$A$2:$Z$300,5,FALSE),0)</f>
        <v>0</v>
      </c>
      <c r="AE32" s="4">
        <f>IFERROR(VLOOKUP(Y32,parts!$A$2:$Z$300,6,FALSE)*Z32,0)</f>
        <v>0</v>
      </c>
      <c r="AF32" s="12"/>
      <c r="AG32" s="11"/>
      <c r="AH32" s="6"/>
      <c r="AI32" s="4">
        <f>IFERROR(VLOOKUP(AG32,parts!$A$2:$Z$300,11,FALSE)*AH32,0)</f>
        <v>0</v>
      </c>
      <c r="AJ32" s="4">
        <f>IFERROR(VLOOKUP(AG32,parts!$A$2:$Z$300,12,FALSE)*AH32,0)</f>
        <v>0</v>
      </c>
      <c r="AK32" s="4">
        <f>IFERROR(VLOOKUP(AG32,parts!$A$2:$Z$300,13,FALSE)*AH32,0)</f>
        <v>0</v>
      </c>
      <c r="AL32" s="4">
        <f>IFERROR(VLOOKUP(AG32,parts!$A$2:$Z$300,5,FALSE),0)</f>
        <v>0</v>
      </c>
      <c r="AM32" s="4">
        <f>IFERROR(VLOOKUP(AG32,parts!$A$2:$Z$300,6,FALSE)*AH32,0)</f>
        <v>0</v>
      </c>
      <c r="AN32" s="12"/>
      <c r="AO32" s="11"/>
      <c r="AP32" s="6"/>
      <c r="AQ32" s="4">
        <f>IFERROR(VLOOKUP(AO32,parts!$A$2:$Z$300,11,FALSE)*AP32,0)</f>
        <v>0</v>
      </c>
      <c r="AR32" s="4">
        <f>IFERROR(VLOOKUP(AO32,parts!$A$2:$Z$300,12,FALSE)*AP32,0)</f>
        <v>0</v>
      </c>
      <c r="AS32" s="4">
        <f>IFERROR(VLOOKUP(AO32,parts!$A$2:$Z$300,13,FALSE)*AP32,0)</f>
        <v>0</v>
      </c>
      <c r="AT32" s="4">
        <f>IFERROR(VLOOKUP(AO32,parts!$A$2:$Z$300,5,FALSE),0)</f>
        <v>0</v>
      </c>
      <c r="AU32" s="4">
        <f>IFERROR(VLOOKUP(AO32,parts!$A$2:$Z$300,6,FALSE)*AP32,0)</f>
        <v>0</v>
      </c>
      <c r="AV32" s="12"/>
      <c r="AW32" s="11"/>
      <c r="AX32" s="6"/>
      <c r="AY32" s="4">
        <f>IFERROR(VLOOKUP(AW32,parts!$A$2:$Z$300,11,FALSE)*AX32,0)</f>
        <v>0</v>
      </c>
      <c r="AZ32" s="4">
        <f>IFERROR(VLOOKUP(AW32,parts!$A$2:$Z$300,12,FALSE)*AX32,0)</f>
        <v>0</v>
      </c>
      <c r="BA32" s="4">
        <f>IFERROR(VLOOKUP(AW32,parts!$A$2:$Z$300,13,FALSE)*AX32,0)</f>
        <v>0</v>
      </c>
      <c r="BB32" s="4">
        <f>IFERROR(VLOOKUP(AW32,parts!$A$2:$Z$300,5,FALSE),0)</f>
        <v>0</v>
      </c>
      <c r="BC32" s="4">
        <f>IFERROR(VLOOKUP(AW32,parts!$A$2:$Z$300,6,FALSE)*AX32,0)</f>
        <v>0</v>
      </c>
      <c r="BD32" s="12"/>
      <c r="BE32" s="11"/>
      <c r="BF32" s="6"/>
      <c r="BG32" s="4">
        <f>IFERROR(VLOOKUP(BE32,parts!$A$2:$Z$300,11,FALSE)*BF32,0)</f>
        <v>0</v>
      </c>
      <c r="BH32" s="4">
        <f>IFERROR(VLOOKUP(BE32,parts!$A$2:$Z$300,12,FALSE)*BF32,0)</f>
        <v>0</v>
      </c>
      <c r="BI32" s="4">
        <f>IFERROR(VLOOKUP(BE32,parts!$A$2:$Z$300,13,FALSE)*BF32,0)</f>
        <v>0</v>
      </c>
      <c r="BJ32" s="4">
        <f>IFERROR(VLOOKUP(BE32,parts!$A$2:$Z$300,5,FALSE),0)</f>
        <v>0</v>
      </c>
      <c r="BK32" s="4">
        <f>IFERROR(VLOOKUP(BE32,parts!$A$2:$Z$300,6,FALSE)*BF32,0)</f>
        <v>0</v>
      </c>
      <c r="BL32" s="12"/>
    </row>
    <row r="33" spans="1:64" x14ac:dyDescent="0.25">
      <c r="A33" s="11"/>
      <c r="B33" s="6"/>
      <c r="C33" s="4">
        <f>IFERROR(VLOOKUP(A33,parts!$A$2:$Z$300,11,FALSE)*B33,0)</f>
        <v>0</v>
      </c>
      <c r="D33" s="4">
        <f>IFERROR(VLOOKUP(A33,parts!$A$2:$Z$300,12,FALSE)*B33,0)</f>
        <v>0</v>
      </c>
      <c r="E33" s="4">
        <f>IFERROR(VLOOKUP(A33,parts!$A$2:$Z$300,13,FALSE)*B33,0)</f>
        <v>0</v>
      </c>
      <c r="F33" s="4">
        <f>IFERROR(VLOOKUP(A33,parts!$A$2:$Z$300,5,FALSE),0)</f>
        <v>0</v>
      </c>
      <c r="G33" s="4">
        <f>IFERROR(VLOOKUP(A33,parts!$A$2:$Z$300,6,FALSE)*B33,0)</f>
        <v>0</v>
      </c>
      <c r="H33" s="12"/>
      <c r="I33" s="11"/>
      <c r="J33" s="6"/>
      <c r="K33" s="4">
        <f>IFERROR(VLOOKUP(I33,parts!$A$2:$Z$300,11,FALSE)*J33,0)</f>
        <v>0</v>
      </c>
      <c r="L33" s="4">
        <f>IFERROR(VLOOKUP(I33,parts!$A$2:$Z$300,12,FALSE)*J33,0)</f>
        <v>0</v>
      </c>
      <c r="M33" s="4">
        <f>IFERROR(VLOOKUP(I33,parts!$A$2:$Z$300,13,FALSE)*J33,0)</f>
        <v>0</v>
      </c>
      <c r="N33" s="4">
        <f>IFERROR(VLOOKUP(I33,parts!$A$2:$Z$300,5,FALSE),0)</f>
        <v>0</v>
      </c>
      <c r="O33" s="4">
        <f>IFERROR(VLOOKUP(I33,parts!$A$2:$Z$300,6,FALSE)*J33,0)</f>
        <v>0</v>
      </c>
      <c r="P33" s="12"/>
      <c r="Q33" s="11"/>
      <c r="R33" s="6"/>
      <c r="S33" s="4">
        <f>IFERROR(VLOOKUP(Q33,parts!$A$2:$Z$300,11,FALSE)*R33,0)</f>
        <v>0</v>
      </c>
      <c r="T33" s="4">
        <f>IFERROR(VLOOKUP(Q33,parts!$A$2:$Z$300,12,FALSE)*R33,0)</f>
        <v>0</v>
      </c>
      <c r="U33" s="4">
        <f>IFERROR(VLOOKUP(Q33,parts!$A$2:$Z$300,13,FALSE)*R33,0)</f>
        <v>0</v>
      </c>
      <c r="V33" s="4">
        <f>IFERROR(VLOOKUP(Q33,parts!$A$2:$Z$300,5,FALSE),0)</f>
        <v>0</v>
      </c>
      <c r="W33" s="4">
        <f>IFERROR(VLOOKUP(Q33,parts!$A$2:$Z$300,6,FALSE)*R33,0)</f>
        <v>0</v>
      </c>
      <c r="X33" s="12"/>
      <c r="Y33" s="11"/>
      <c r="Z33" s="6"/>
      <c r="AA33" s="4">
        <f>IFERROR(VLOOKUP(Y33,parts!$A$2:$Z$300,11,FALSE)*Z33,0)</f>
        <v>0</v>
      </c>
      <c r="AB33" s="4">
        <f>IFERROR(VLOOKUP(Y33,parts!$A$2:$Z$300,12,FALSE)*Z33,0)</f>
        <v>0</v>
      </c>
      <c r="AC33" s="4">
        <f>IFERROR(VLOOKUP(Y33,parts!$A$2:$Z$300,13,FALSE)*Z33,0)</f>
        <v>0</v>
      </c>
      <c r="AD33" s="4">
        <f>IFERROR(VLOOKUP(Y33,parts!$A$2:$Z$300,5,FALSE),0)</f>
        <v>0</v>
      </c>
      <c r="AE33" s="4">
        <f>IFERROR(VLOOKUP(Y33,parts!$A$2:$Z$300,6,FALSE)*Z33,0)</f>
        <v>0</v>
      </c>
      <c r="AF33" s="12"/>
      <c r="AG33" s="11"/>
      <c r="AH33" s="6"/>
      <c r="AI33" s="4">
        <f>IFERROR(VLOOKUP(AG33,parts!$A$2:$Z$300,11,FALSE)*AH33,0)</f>
        <v>0</v>
      </c>
      <c r="AJ33" s="4">
        <f>IFERROR(VLOOKUP(AG33,parts!$A$2:$Z$300,12,FALSE)*AH33,0)</f>
        <v>0</v>
      </c>
      <c r="AK33" s="4">
        <f>IFERROR(VLOOKUP(AG33,parts!$A$2:$Z$300,13,FALSE)*AH33,0)</f>
        <v>0</v>
      </c>
      <c r="AL33" s="4">
        <f>IFERROR(VLOOKUP(AG33,parts!$A$2:$Z$300,5,FALSE),0)</f>
        <v>0</v>
      </c>
      <c r="AM33" s="4">
        <f>IFERROR(VLOOKUP(AG33,parts!$A$2:$Z$300,6,FALSE)*AH33,0)</f>
        <v>0</v>
      </c>
      <c r="AN33" s="12"/>
      <c r="AO33" s="11"/>
      <c r="AP33" s="6"/>
      <c r="AQ33" s="4">
        <f>IFERROR(VLOOKUP(AO33,parts!$A$2:$Z$300,11,FALSE)*AP33,0)</f>
        <v>0</v>
      </c>
      <c r="AR33" s="4">
        <f>IFERROR(VLOOKUP(AO33,parts!$A$2:$Z$300,12,FALSE)*AP33,0)</f>
        <v>0</v>
      </c>
      <c r="AS33" s="4">
        <f>IFERROR(VLOOKUP(AO33,parts!$A$2:$Z$300,13,FALSE)*AP33,0)</f>
        <v>0</v>
      </c>
      <c r="AT33" s="4">
        <f>IFERROR(VLOOKUP(AO33,parts!$A$2:$Z$300,5,FALSE),0)</f>
        <v>0</v>
      </c>
      <c r="AU33" s="4">
        <f>IFERROR(VLOOKUP(AO33,parts!$A$2:$Z$300,6,FALSE)*AP33,0)</f>
        <v>0</v>
      </c>
      <c r="AV33" s="12"/>
      <c r="AW33" s="11"/>
      <c r="AX33" s="6"/>
      <c r="AY33" s="4">
        <f>IFERROR(VLOOKUP(AW33,parts!$A$2:$Z$300,11,FALSE)*AX33,0)</f>
        <v>0</v>
      </c>
      <c r="AZ33" s="4">
        <f>IFERROR(VLOOKUP(AW33,parts!$A$2:$Z$300,12,FALSE)*AX33,0)</f>
        <v>0</v>
      </c>
      <c r="BA33" s="4">
        <f>IFERROR(VLOOKUP(AW33,parts!$A$2:$Z$300,13,FALSE)*AX33,0)</f>
        <v>0</v>
      </c>
      <c r="BB33" s="4">
        <f>IFERROR(VLOOKUP(AW33,parts!$A$2:$Z$300,5,FALSE),0)</f>
        <v>0</v>
      </c>
      <c r="BC33" s="4">
        <f>IFERROR(VLOOKUP(AW33,parts!$A$2:$Z$300,6,FALSE)*AX33,0)</f>
        <v>0</v>
      </c>
      <c r="BD33" s="12"/>
      <c r="BE33" s="11"/>
      <c r="BF33" s="6"/>
      <c r="BG33" s="4">
        <f>IFERROR(VLOOKUP(BE33,parts!$A$2:$Z$300,11,FALSE)*BF33,0)</f>
        <v>0</v>
      </c>
      <c r="BH33" s="4">
        <f>IFERROR(VLOOKUP(BE33,parts!$A$2:$Z$300,12,FALSE)*BF33,0)</f>
        <v>0</v>
      </c>
      <c r="BI33" s="4">
        <f>IFERROR(VLOOKUP(BE33,parts!$A$2:$Z$300,13,FALSE)*BF33,0)</f>
        <v>0</v>
      </c>
      <c r="BJ33" s="4">
        <f>IFERROR(VLOOKUP(BE33,parts!$A$2:$Z$300,5,FALSE),0)</f>
        <v>0</v>
      </c>
      <c r="BK33" s="4">
        <f>IFERROR(VLOOKUP(BE33,parts!$A$2:$Z$300,6,FALSE)*BF33,0)</f>
        <v>0</v>
      </c>
      <c r="BL33" s="12"/>
    </row>
    <row r="34" spans="1:64" x14ac:dyDescent="0.25">
      <c r="A34" s="11"/>
      <c r="B34" s="6"/>
      <c r="C34" s="4">
        <f>IFERROR(VLOOKUP(A34,parts!$A$2:$Z$300,11,FALSE)*B34,0)</f>
        <v>0</v>
      </c>
      <c r="D34" s="4">
        <f>IFERROR(VLOOKUP(A34,parts!$A$2:$Z$300,12,FALSE)*B34,0)</f>
        <v>0</v>
      </c>
      <c r="E34" s="4">
        <f>IFERROR(VLOOKUP(A34,parts!$A$2:$Z$300,13,FALSE)*B34,0)</f>
        <v>0</v>
      </c>
      <c r="F34" s="4">
        <f>IFERROR(VLOOKUP(A34,parts!$A$2:$Z$300,5,FALSE),0)</f>
        <v>0</v>
      </c>
      <c r="G34" s="4">
        <f>IFERROR(VLOOKUP(A34,parts!$A$2:$Z$300,6,FALSE)*B34,0)</f>
        <v>0</v>
      </c>
      <c r="H34" s="12"/>
      <c r="I34" s="11"/>
      <c r="J34" s="6"/>
      <c r="K34" s="4">
        <f>IFERROR(VLOOKUP(I34,parts!$A$2:$Z$300,11,FALSE)*J34,0)</f>
        <v>0</v>
      </c>
      <c r="L34" s="4">
        <f>IFERROR(VLOOKUP(I34,parts!$A$2:$Z$300,12,FALSE)*J34,0)</f>
        <v>0</v>
      </c>
      <c r="M34" s="4">
        <f>IFERROR(VLOOKUP(I34,parts!$A$2:$Z$300,13,FALSE)*J34,0)</f>
        <v>0</v>
      </c>
      <c r="N34" s="4">
        <f>IFERROR(VLOOKUP(I34,parts!$A$2:$Z$300,5,FALSE),0)</f>
        <v>0</v>
      </c>
      <c r="O34" s="4">
        <f>IFERROR(VLOOKUP(I34,parts!$A$2:$Z$300,6,FALSE)*J34,0)</f>
        <v>0</v>
      </c>
      <c r="P34" s="12"/>
      <c r="Q34" s="11"/>
      <c r="R34" s="6"/>
      <c r="S34" s="4">
        <f>IFERROR(VLOOKUP(Q34,parts!$A$2:$Z$300,11,FALSE)*R34,0)</f>
        <v>0</v>
      </c>
      <c r="T34" s="4">
        <f>IFERROR(VLOOKUP(Q34,parts!$A$2:$Z$300,12,FALSE)*R34,0)</f>
        <v>0</v>
      </c>
      <c r="U34" s="4">
        <f>IFERROR(VLOOKUP(Q34,parts!$A$2:$Z$300,13,FALSE)*R34,0)</f>
        <v>0</v>
      </c>
      <c r="V34" s="4">
        <f>IFERROR(VLOOKUP(Q34,parts!$A$2:$Z$300,5,FALSE),0)</f>
        <v>0</v>
      </c>
      <c r="W34" s="4">
        <f>IFERROR(VLOOKUP(Q34,parts!$A$2:$Z$300,6,FALSE)*R34,0)</f>
        <v>0</v>
      </c>
      <c r="X34" s="12"/>
      <c r="Y34" s="11"/>
      <c r="Z34" s="6"/>
      <c r="AA34" s="4">
        <f>IFERROR(VLOOKUP(Y34,parts!$A$2:$Z$300,11,FALSE)*Z34,0)</f>
        <v>0</v>
      </c>
      <c r="AB34" s="4">
        <f>IFERROR(VLOOKUP(Y34,parts!$A$2:$Z$300,12,FALSE)*Z34,0)</f>
        <v>0</v>
      </c>
      <c r="AC34" s="4">
        <f>IFERROR(VLOOKUP(Y34,parts!$A$2:$Z$300,13,FALSE)*Z34,0)</f>
        <v>0</v>
      </c>
      <c r="AD34" s="4">
        <f>IFERROR(VLOOKUP(Y34,parts!$A$2:$Z$300,5,FALSE),0)</f>
        <v>0</v>
      </c>
      <c r="AE34" s="4">
        <f>IFERROR(VLOOKUP(Y34,parts!$A$2:$Z$300,6,FALSE)*Z34,0)</f>
        <v>0</v>
      </c>
      <c r="AF34" s="12"/>
      <c r="AG34" s="11"/>
      <c r="AH34" s="6"/>
      <c r="AI34" s="4">
        <f>IFERROR(VLOOKUP(AG34,parts!$A$2:$Z$300,11,FALSE)*AH34,0)</f>
        <v>0</v>
      </c>
      <c r="AJ34" s="4">
        <f>IFERROR(VLOOKUP(AG34,parts!$A$2:$Z$300,12,FALSE)*AH34,0)</f>
        <v>0</v>
      </c>
      <c r="AK34" s="4">
        <f>IFERROR(VLOOKUP(AG34,parts!$A$2:$Z$300,13,FALSE)*AH34,0)</f>
        <v>0</v>
      </c>
      <c r="AL34" s="4">
        <f>IFERROR(VLOOKUP(AG34,parts!$A$2:$Z$300,5,FALSE),0)</f>
        <v>0</v>
      </c>
      <c r="AM34" s="4">
        <f>IFERROR(VLOOKUP(AG34,parts!$A$2:$Z$300,6,FALSE)*AH34,0)</f>
        <v>0</v>
      </c>
      <c r="AN34" s="12"/>
      <c r="AO34" s="11"/>
      <c r="AP34" s="6"/>
      <c r="AQ34" s="4">
        <f>IFERROR(VLOOKUP(AO34,parts!$A$2:$Z$300,11,FALSE)*AP34,0)</f>
        <v>0</v>
      </c>
      <c r="AR34" s="4">
        <f>IFERROR(VLOOKUP(AO34,parts!$A$2:$Z$300,12,FALSE)*AP34,0)</f>
        <v>0</v>
      </c>
      <c r="AS34" s="4">
        <f>IFERROR(VLOOKUP(AO34,parts!$A$2:$Z$300,13,FALSE)*AP34,0)</f>
        <v>0</v>
      </c>
      <c r="AT34" s="4">
        <f>IFERROR(VLOOKUP(AO34,parts!$A$2:$Z$300,5,FALSE),0)</f>
        <v>0</v>
      </c>
      <c r="AU34" s="4">
        <f>IFERROR(VLOOKUP(AO34,parts!$A$2:$Z$300,6,FALSE)*AP34,0)</f>
        <v>0</v>
      </c>
      <c r="AV34" s="12"/>
      <c r="AW34" s="11"/>
      <c r="AX34" s="6"/>
      <c r="AY34" s="4">
        <f>IFERROR(VLOOKUP(AW34,parts!$A$2:$Z$300,11,FALSE)*AX34,0)</f>
        <v>0</v>
      </c>
      <c r="AZ34" s="4">
        <f>IFERROR(VLOOKUP(AW34,parts!$A$2:$Z$300,12,FALSE)*AX34,0)</f>
        <v>0</v>
      </c>
      <c r="BA34" s="4">
        <f>IFERROR(VLOOKUP(AW34,parts!$A$2:$Z$300,13,FALSE)*AX34,0)</f>
        <v>0</v>
      </c>
      <c r="BB34" s="4">
        <f>IFERROR(VLOOKUP(AW34,parts!$A$2:$Z$300,5,FALSE),0)</f>
        <v>0</v>
      </c>
      <c r="BC34" s="4">
        <f>IFERROR(VLOOKUP(AW34,parts!$A$2:$Z$300,6,FALSE)*AX34,0)</f>
        <v>0</v>
      </c>
      <c r="BD34" s="12"/>
      <c r="BE34" s="11"/>
      <c r="BF34" s="6"/>
      <c r="BG34" s="4">
        <f>IFERROR(VLOOKUP(BE34,parts!$A$2:$Z$300,11,FALSE)*BF34,0)</f>
        <v>0</v>
      </c>
      <c r="BH34" s="4">
        <f>IFERROR(VLOOKUP(BE34,parts!$A$2:$Z$300,12,FALSE)*BF34,0)</f>
        <v>0</v>
      </c>
      <c r="BI34" s="4">
        <f>IFERROR(VLOOKUP(BE34,parts!$A$2:$Z$300,13,FALSE)*BF34,0)</f>
        <v>0</v>
      </c>
      <c r="BJ34" s="4">
        <f>IFERROR(VLOOKUP(BE34,parts!$A$2:$Z$300,5,FALSE),0)</f>
        <v>0</v>
      </c>
      <c r="BK34" s="4">
        <f>IFERROR(VLOOKUP(BE34,parts!$A$2:$Z$300,6,FALSE)*BF34,0)</f>
        <v>0</v>
      </c>
      <c r="BL34" s="12"/>
    </row>
    <row r="35" spans="1:64" x14ac:dyDescent="0.25">
      <c r="A35" s="11"/>
      <c r="B35" s="6"/>
      <c r="C35" s="4">
        <f>IFERROR(VLOOKUP(A35,parts!$A$2:$Z$300,11,FALSE)*B35,0)</f>
        <v>0</v>
      </c>
      <c r="D35" s="4">
        <f>IFERROR(VLOOKUP(A35,parts!$A$2:$Z$300,12,FALSE)*B35,0)</f>
        <v>0</v>
      </c>
      <c r="E35" s="4">
        <f>IFERROR(VLOOKUP(A35,parts!$A$2:$Z$300,13,FALSE)*B35,0)</f>
        <v>0</v>
      </c>
      <c r="F35" s="4">
        <f>IFERROR(VLOOKUP(A35,parts!$A$2:$Z$300,5,FALSE),0)</f>
        <v>0</v>
      </c>
      <c r="G35" s="4">
        <f>IFERROR(VLOOKUP(A35,parts!$A$2:$Z$300,6,FALSE)*B35,0)</f>
        <v>0</v>
      </c>
      <c r="H35" s="12"/>
      <c r="I35" s="11"/>
      <c r="J35" s="6"/>
      <c r="K35" s="4">
        <f>IFERROR(VLOOKUP(I35,parts!$A$2:$Z$300,11,FALSE)*J35,0)</f>
        <v>0</v>
      </c>
      <c r="L35" s="4">
        <f>IFERROR(VLOOKUP(I35,parts!$A$2:$Z$300,12,FALSE)*J35,0)</f>
        <v>0</v>
      </c>
      <c r="M35" s="4">
        <f>IFERROR(VLOOKUP(I35,parts!$A$2:$Z$300,13,FALSE)*J35,0)</f>
        <v>0</v>
      </c>
      <c r="N35" s="4">
        <f>IFERROR(VLOOKUP(I35,parts!$A$2:$Z$300,5,FALSE),0)</f>
        <v>0</v>
      </c>
      <c r="O35" s="4">
        <f>IFERROR(VLOOKUP(I35,parts!$A$2:$Z$300,6,FALSE)*J35,0)</f>
        <v>0</v>
      </c>
      <c r="P35" s="12"/>
      <c r="Q35" s="11"/>
      <c r="R35" s="6"/>
      <c r="S35" s="4">
        <f>IFERROR(VLOOKUP(Q35,parts!$A$2:$Z$300,11,FALSE)*R35,0)</f>
        <v>0</v>
      </c>
      <c r="T35" s="4">
        <f>IFERROR(VLOOKUP(Q35,parts!$A$2:$Z$300,12,FALSE)*R35,0)</f>
        <v>0</v>
      </c>
      <c r="U35" s="4">
        <f>IFERROR(VLOOKUP(Q35,parts!$A$2:$Z$300,13,FALSE)*R35,0)</f>
        <v>0</v>
      </c>
      <c r="V35" s="4">
        <f>IFERROR(VLOOKUP(Q35,parts!$A$2:$Z$300,5,FALSE),0)</f>
        <v>0</v>
      </c>
      <c r="W35" s="4">
        <f>IFERROR(VLOOKUP(Q35,parts!$A$2:$Z$300,6,FALSE)*R35,0)</f>
        <v>0</v>
      </c>
      <c r="X35" s="12"/>
      <c r="Y35" s="11"/>
      <c r="Z35" s="6"/>
      <c r="AA35" s="4">
        <f>IFERROR(VLOOKUP(Y35,parts!$A$2:$Z$300,11,FALSE)*Z35,0)</f>
        <v>0</v>
      </c>
      <c r="AB35" s="4">
        <f>IFERROR(VLOOKUP(Y35,parts!$A$2:$Z$300,12,FALSE)*Z35,0)</f>
        <v>0</v>
      </c>
      <c r="AC35" s="4">
        <f>IFERROR(VLOOKUP(Y35,parts!$A$2:$Z$300,13,FALSE)*Z35,0)</f>
        <v>0</v>
      </c>
      <c r="AD35" s="4">
        <f>IFERROR(VLOOKUP(Y35,parts!$A$2:$Z$300,5,FALSE),0)</f>
        <v>0</v>
      </c>
      <c r="AE35" s="4">
        <f>IFERROR(VLOOKUP(Y35,parts!$A$2:$Z$300,6,FALSE)*Z35,0)</f>
        <v>0</v>
      </c>
      <c r="AF35" s="12"/>
      <c r="AG35" s="11"/>
      <c r="AH35" s="6"/>
      <c r="AI35" s="4">
        <f>IFERROR(VLOOKUP(AG35,parts!$A$2:$Z$300,11,FALSE)*AH35,0)</f>
        <v>0</v>
      </c>
      <c r="AJ35" s="4">
        <f>IFERROR(VLOOKUP(AG35,parts!$A$2:$Z$300,12,FALSE)*AH35,0)</f>
        <v>0</v>
      </c>
      <c r="AK35" s="4">
        <f>IFERROR(VLOOKUP(AG35,parts!$A$2:$Z$300,13,FALSE)*AH35,0)</f>
        <v>0</v>
      </c>
      <c r="AL35" s="4">
        <f>IFERROR(VLOOKUP(AG35,parts!$A$2:$Z$300,5,FALSE),0)</f>
        <v>0</v>
      </c>
      <c r="AM35" s="4">
        <f>IFERROR(VLOOKUP(AG35,parts!$A$2:$Z$300,6,FALSE)*AH35,0)</f>
        <v>0</v>
      </c>
      <c r="AN35" s="12"/>
      <c r="AO35" s="11"/>
      <c r="AP35" s="6"/>
      <c r="AQ35" s="4">
        <f>IFERROR(VLOOKUP(AO35,parts!$A$2:$Z$300,11,FALSE)*AP35,0)</f>
        <v>0</v>
      </c>
      <c r="AR35" s="4">
        <f>IFERROR(VLOOKUP(AO35,parts!$A$2:$Z$300,12,FALSE)*AP35,0)</f>
        <v>0</v>
      </c>
      <c r="AS35" s="4">
        <f>IFERROR(VLOOKUP(AO35,parts!$A$2:$Z$300,13,FALSE)*AP35,0)</f>
        <v>0</v>
      </c>
      <c r="AT35" s="4">
        <f>IFERROR(VLOOKUP(AO35,parts!$A$2:$Z$300,5,FALSE),0)</f>
        <v>0</v>
      </c>
      <c r="AU35" s="4">
        <f>IFERROR(VLOOKUP(AO35,parts!$A$2:$Z$300,6,FALSE)*AP35,0)</f>
        <v>0</v>
      </c>
      <c r="AV35" s="12"/>
      <c r="AW35" s="11"/>
      <c r="AX35" s="6"/>
      <c r="AY35" s="4">
        <f>IFERROR(VLOOKUP(AW35,parts!$A$2:$Z$300,11,FALSE)*AX35,0)</f>
        <v>0</v>
      </c>
      <c r="AZ35" s="4">
        <f>IFERROR(VLOOKUP(AW35,parts!$A$2:$Z$300,12,FALSE)*AX35,0)</f>
        <v>0</v>
      </c>
      <c r="BA35" s="4">
        <f>IFERROR(VLOOKUP(AW35,parts!$A$2:$Z$300,13,FALSE)*AX35,0)</f>
        <v>0</v>
      </c>
      <c r="BB35" s="4">
        <f>IFERROR(VLOOKUP(AW35,parts!$A$2:$Z$300,5,FALSE),0)</f>
        <v>0</v>
      </c>
      <c r="BC35" s="4">
        <f>IFERROR(VLOOKUP(AW35,parts!$A$2:$Z$300,6,FALSE)*AX35,0)</f>
        <v>0</v>
      </c>
      <c r="BD35" s="12"/>
      <c r="BE35" s="11"/>
      <c r="BF35" s="6"/>
      <c r="BG35" s="4">
        <f>IFERROR(VLOOKUP(BE35,parts!$A$2:$Z$300,11,FALSE)*BF35,0)</f>
        <v>0</v>
      </c>
      <c r="BH35" s="4">
        <f>IFERROR(VLOOKUP(BE35,parts!$A$2:$Z$300,12,FALSE)*BF35,0)</f>
        <v>0</v>
      </c>
      <c r="BI35" s="4">
        <f>IFERROR(VLOOKUP(BE35,parts!$A$2:$Z$300,13,FALSE)*BF35,0)</f>
        <v>0</v>
      </c>
      <c r="BJ35" s="4">
        <f>IFERROR(VLOOKUP(BE35,parts!$A$2:$Z$300,5,FALSE),0)</f>
        <v>0</v>
      </c>
      <c r="BK35" s="4">
        <f>IFERROR(VLOOKUP(BE35,parts!$A$2:$Z$300,6,FALSE)*BF35,0)</f>
        <v>0</v>
      </c>
      <c r="BL35" s="12"/>
    </row>
    <row r="36" spans="1:64" x14ac:dyDescent="0.25">
      <c r="A36" s="11"/>
      <c r="B36" s="6"/>
      <c r="C36" s="4">
        <f>IFERROR(VLOOKUP(A36,parts!$A$2:$Z$300,11,FALSE)*B36,0)</f>
        <v>0</v>
      </c>
      <c r="D36" s="4">
        <f>IFERROR(VLOOKUP(A36,parts!$A$2:$Z$300,12,FALSE)*B36,0)</f>
        <v>0</v>
      </c>
      <c r="E36" s="4">
        <f>IFERROR(VLOOKUP(A36,parts!$A$2:$Z$300,13,FALSE)*B36,0)</f>
        <v>0</v>
      </c>
      <c r="F36" s="4">
        <f>IFERROR(VLOOKUP(A36,parts!$A$2:$Z$300,5,FALSE),0)</f>
        <v>0</v>
      </c>
      <c r="G36" s="4">
        <f>IFERROR(VLOOKUP(A36,parts!$A$2:$Z$300,6,FALSE)*B36,0)</f>
        <v>0</v>
      </c>
      <c r="H36" s="12"/>
      <c r="I36" s="11"/>
      <c r="J36" s="6"/>
      <c r="K36" s="4">
        <f>IFERROR(VLOOKUP(I36,parts!$A$2:$Z$300,11,FALSE)*J36,0)</f>
        <v>0</v>
      </c>
      <c r="L36" s="4">
        <f>IFERROR(VLOOKUP(I36,parts!$A$2:$Z$300,12,FALSE)*J36,0)</f>
        <v>0</v>
      </c>
      <c r="M36" s="4">
        <f>IFERROR(VLOOKUP(I36,parts!$A$2:$Z$300,13,FALSE)*J36,0)</f>
        <v>0</v>
      </c>
      <c r="N36" s="4">
        <f>IFERROR(VLOOKUP(I36,parts!$A$2:$Z$300,5,FALSE),0)</f>
        <v>0</v>
      </c>
      <c r="O36" s="4">
        <f>IFERROR(VLOOKUP(I36,parts!$A$2:$Z$300,6,FALSE)*J36,0)</f>
        <v>0</v>
      </c>
      <c r="P36" s="12"/>
      <c r="Q36" s="11"/>
      <c r="R36" s="6"/>
      <c r="S36" s="4">
        <f>IFERROR(VLOOKUP(Q36,parts!$A$2:$Z$300,11,FALSE)*R36,0)</f>
        <v>0</v>
      </c>
      <c r="T36" s="4">
        <f>IFERROR(VLOOKUP(Q36,parts!$A$2:$Z$300,12,FALSE)*R36,0)</f>
        <v>0</v>
      </c>
      <c r="U36" s="4">
        <f>IFERROR(VLOOKUP(Q36,parts!$A$2:$Z$300,13,FALSE)*R36,0)</f>
        <v>0</v>
      </c>
      <c r="V36" s="4">
        <f>IFERROR(VLOOKUP(Q36,parts!$A$2:$Z$300,5,FALSE),0)</f>
        <v>0</v>
      </c>
      <c r="W36" s="4">
        <f>IFERROR(VLOOKUP(Q36,parts!$A$2:$Z$300,6,FALSE)*R36,0)</f>
        <v>0</v>
      </c>
      <c r="X36" s="12"/>
      <c r="Y36" s="11"/>
      <c r="Z36" s="6"/>
      <c r="AA36" s="4">
        <f>IFERROR(VLOOKUP(Y36,parts!$A$2:$Z$300,11,FALSE)*Z36,0)</f>
        <v>0</v>
      </c>
      <c r="AB36" s="4">
        <f>IFERROR(VLOOKUP(Y36,parts!$A$2:$Z$300,12,FALSE)*Z36,0)</f>
        <v>0</v>
      </c>
      <c r="AC36" s="4">
        <f>IFERROR(VLOOKUP(Y36,parts!$A$2:$Z$300,13,FALSE)*Z36,0)</f>
        <v>0</v>
      </c>
      <c r="AD36" s="4">
        <f>IFERROR(VLOOKUP(Y36,parts!$A$2:$Z$300,5,FALSE),0)</f>
        <v>0</v>
      </c>
      <c r="AE36" s="4">
        <f>IFERROR(VLOOKUP(Y36,parts!$A$2:$Z$300,6,FALSE)*Z36,0)</f>
        <v>0</v>
      </c>
      <c r="AF36" s="12"/>
      <c r="AG36" s="11"/>
      <c r="AH36" s="6"/>
      <c r="AI36" s="4">
        <f>IFERROR(VLOOKUP(AG36,parts!$A$2:$Z$300,11,FALSE)*AH36,0)</f>
        <v>0</v>
      </c>
      <c r="AJ36" s="4">
        <f>IFERROR(VLOOKUP(AG36,parts!$A$2:$Z$300,12,FALSE)*AH36,0)</f>
        <v>0</v>
      </c>
      <c r="AK36" s="4">
        <f>IFERROR(VLOOKUP(AG36,parts!$A$2:$Z$300,13,FALSE)*AH36,0)</f>
        <v>0</v>
      </c>
      <c r="AL36" s="4">
        <f>IFERROR(VLOOKUP(AG36,parts!$A$2:$Z$300,5,FALSE),0)</f>
        <v>0</v>
      </c>
      <c r="AM36" s="4">
        <f>IFERROR(VLOOKUP(AG36,parts!$A$2:$Z$300,6,FALSE)*AH36,0)</f>
        <v>0</v>
      </c>
      <c r="AN36" s="12"/>
      <c r="AO36" s="11"/>
      <c r="AP36" s="6"/>
      <c r="AQ36" s="4">
        <f>IFERROR(VLOOKUP(AO36,parts!$A$2:$Z$300,11,FALSE)*AP36,0)</f>
        <v>0</v>
      </c>
      <c r="AR36" s="4">
        <f>IFERROR(VLOOKUP(AO36,parts!$A$2:$Z$300,12,FALSE)*AP36,0)</f>
        <v>0</v>
      </c>
      <c r="AS36" s="4">
        <f>IFERROR(VLOOKUP(AO36,parts!$A$2:$Z$300,13,FALSE)*AP36,0)</f>
        <v>0</v>
      </c>
      <c r="AT36" s="4">
        <f>IFERROR(VLOOKUP(AO36,parts!$A$2:$Z$300,5,FALSE),0)</f>
        <v>0</v>
      </c>
      <c r="AU36" s="4">
        <f>IFERROR(VLOOKUP(AO36,parts!$A$2:$Z$300,6,FALSE)*AP36,0)</f>
        <v>0</v>
      </c>
      <c r="AV36" s="12"/>
      <c r="AW36" s="11"/>
      <c r="AX36" s="6"/>
      <c r="AY36" s="4">
        <f>IFERROR(VLOOKUP(AW36,parts!$A$2:$Z$300,11,FALSE)*AX36,0)</f>
        <v>0</v>
      </c>
      <c r="AZ36" s="4">
        <f>IFERROR(VLOOKUP(AW36,parts!$A$2:$Z$300,12,FALSE)*AX36,0)</f>
        <v>0</v>
      </c>
      <c r="BA36" s="4">
        <f>IFERROR(VLOOKUP(AW36,parts!$A$2:$Z$300,13,FALSE)*AX36,0)</f>
        <v>0</v>
      </c>
      <c r="BB36" s="4">
        <f>IFERROR(VLOOKUP(AW36,parts!$A$2:$Z$300,5,FALSE),0)</f>
        <v>0</v>
      </c>
      <c r="BC36" s="4">
        <f>IFERROR(VLOOKUP(AW36,parts!$A$2:$Z$300,6,FALSE)*AX36,0)</f>
        <v>0</v>
      </c>
      <c r="BD36" s="12"/>
      <c r="BE36" s="11"/>
      <c r="BF36" s="6"/>
      <c r="BG36" s="4">
        <f>IFERROR(VLOOKUP(BE36,parts!$A$2:$Z$300,11,FALSE)*BF36,0)</f>
        <v>0</v>
      </c>
      <c r="BH36" s="4">
        <f>IFERROR(VLOOKUP(BE36,parts!$A$2:$Z$300,12,FALSE)*BF36,0)</f>
        <v>0</v>
      </c>
      <c r="BI36" s="4">
        <f>IFERROR(VLOOKUP(BE36,parts!$A$2:$Z$300,13,FALSE)*BF36,0)</f>
        <v>0</v>
      </c>
      <c r="BJ36" s="4">
        <f>IFERROR(VLOOKUP(BE36,parts!$A$2:$Z$300,5,FALSE),0)</f>
        <v>0</v>
      </c>
      <c r="BK36" s="4">
        <f>IFERROR(VLOOKUP(BE36,parts!$A$2:$Z$300,6,FALSE)*BF36,0)</f>
        <v>0</v>
      </c>
      <c r="BL36" s="12"/>
    </row>
    <row r="37" spans="1:64" x14ac:dyDescent="0.25">
      <c r="A37" s="11"/>
      <c r="B37" s="6"/>
      <c r="C37" s="4">
        <f>IFERROR(VLOOKUP(A37,parts!$A$2:$Z$300,11,FALSE)*B37,0)</f>
        <v>0</v>
      </c>
      <c r="D37" s="4">
        <f>IFERROR(VLOOKUP(A37,parts!$A$2:$Z$300,12,FALSE)*B37,0)</f>
        <v>0</v>
      </c>
      <c r="E37" s="4">
        <f>IFERROR(VLOOKUP(A37,parts!$A$2:$Z$300,13,FALSE)*B37,0)</f>
        <v>0</v>
      </c>
      <c r="F37" s="4">
        <f>IFERROR(VLOOKUP(A37,parts!$A$2:$Z$300,5,FALSE),0)</f>
        <v>0</v>
      </c>
      <c r="G37" s="4">
        <f>IFERROR(VLOOKUP(A37,parts!$A$2:$Z$300,6,FALSE)*B37,0)</f>
        <v>0</v>
      </c>
      <c r="H37" s="12"/>
      <c r="I37" s="11"/>
      <c r="J37" s="6"/>
      <c r="K37" s="4">
        <f>IFERROR(VLOOKUP(I37,parts!$A$2:$Z$300,11,FALSE)*J37,0)</f>
        <v>0</v>
      </c>
      <c r="L37" s="4">
        <f>IFERROR(VLOOKUP(I37,parts!$A$2:$Z$300,12,FALSE)*J37,0)</f>
        <v>0</v>
      </c>
      <c r="M37" s="4">
        <f>IFERROR(VLOOKUP(I37,parts!$A$2:$Z$300,13,FALSE)*J37,0)</f>
        <v>0</v>
      </c>
      <c r="N37" s="4">
        <f>IFERROR(VLOOKUP(I37,parts!$A$2:$Z$300,5,FALSE),0)</f>
        <v>0</v>
      </c>
      <c r="O37" s="4">
        <f>IFERROR(VLOOKUP(I37,parts!$A$2:$Z$300,6,FALSE)*J37,0)</f>
        <v>0</v>
      </c>
      <c r="P37" s="12"/>
      <c r="Q37" s="11"/>
      <c r="R37" s="6"/>
      <c r="S37" s="4">
        <f>IFERROR(VLOOKUP(Q37,parts!$A$2:$Z$300,11,FALSE)*R37,0)</f>
        <v>0</v>
      </c>
      <c r="T37" s="4">
        <f>IFERROR(VLOOKUP(Q37,parts!$A$2:$Z$300,12,FALSE)*R37,0)</f>
        <v>0</v>
      </c>
      <c r="U37" s="4">
        <f>IFERROR(VLOOKUP(Q37,parts!$A$2:$Z$300,13,FALSE)*R37,0)</f>
        <v>0</v>
      </c>
      <c r="V37" s="4">
        <f>IFERROR(VLOOKUP(Q37,parts!$A$2:$Z$300,5,FALSE),0)</f>
        <v>0</v>
      </c>
      <c r="W37" s="4">
        <f>IFERROR(VLOOKUP(Q37,parts!$A$2:$Z$300,6,FALSE)*R37,0)</f>
        <v>0</v>
      </c>
      <c r="X37" s="12"/>
      <c r="Y37" s="11"/>
      <c r="Z37" s="6"/>
      <c r="AA37" s="4">
        <f>IFERROR(VLOOKUP(Y37,parts!$A$2:$Z$300,11,FALSE)*Z37,0)</f>
        <v>0</v>
      </c>
      <c r="AB37" s="4">
        <f>IFERROR(VLOOKUP(Y37,parts!$A$2:$Z$300,12,FALSE)*Z37,0)</f>
        <v>0</v>
      </c>
      <c r="AC37" s="4">
        <f>IFERROR(VLOOKUP(Y37,parts!$A$2:$Z$300,13,FALSE)*Z37,0)</f>
        <v>0</v>
      </c>
      <c r="AD37" s="4">
        <f>IFERROR(VLOOKUP(Y37,parts!$A$2:$Z$300,5,FALSE),0)</f>
        <v>0</v>
      </c>
      <c r="AE37" s="4">
        <f>IFERROR(VLOOKUP(Y37,parts!$A$2:$Z$300,6,FALSE)*Z37,0)</f>
        <v>0</v>
      </c>
      <c r="AF37" s="12"/>
      <c r="AG37" s="11"/>
      <c r="AH37" s="6"/>
      <c r="AI37" s="4">
        <f>IFERROR(VLOOKUP(AG37,parts!$A$2:$Z$300,11,FALSE)*AH37,0)</f>
        <v>0</v>
      </c>
      <c r="AJ37" s="4">
        <f>IFERROR(VLOOKUP(AG37,parts!$A$2:$Z$300,12,FALSE)*AH37,0)</f>
        <v>0</v>
      </c>
      <c r="AK37" s="4">
        <f>IFERROR(VLOOKUP(AG37,parts!$A$2:$Z$300,13,FALSE)*AH37,0)</f>
        <v>0</v>
      </c>
      <c r="AL37" s="4">
        <f>IFERROR(VLOOKUP(AG37,parts!$A$2:$Z$300,5,FALSE),0)</f>
        <v>0</v>
      </c>
      <c r="AM37" s="4">
        <f>IFERROR(VLOOKUP(AG37,parts!$A$2:$Z$300,6,FALSE)*AH37,0)</f>
        <v>0</v>
      </c>
      <c r="AN37" s="12"/>
      <c r="AO37" s="11"/>
      <c r="AP37" s="6"/>
      <c r="AQ37" s="4">
        <f>IFERROR(VLOOKUP(AO37,parts!$A$2:$Z$300,11,FALSE)*AP37,0)</f>
        <v>0</v>
      </c>
      <c r="AR37" s="4">
        <f>IFERROR(VLOOKUP(AO37,parts!$A$2:$Z$300,12,FALSE)*AP37,0)</f>
        <v>0</v>
      </c>
      <c r="AS37" s="4">
        <f>IFERROR(VLOOKUP(AO37,parts!$A$2:$Z$300,13,FALSE)*AP37,0)</f>
        <v>0</v>
      </c>
      <c r="AT37" s="4">
        <f>IFERROR(VLOOKUP(AO37,parts!$A$2:$Z$300,5,FALSE),0)</f>
        <v>0</v>
      </c>
      <c r="AU37" s="4">
        <f>IFERROR(VLOOKUP(AO37,parts!$A$2:$Z$300,6,FALSE)*AP37,0)</f>
        <v>0</v>
      </c>
      <c r="AV37" s="12"/>
      <c r="AW37" s="11"/>
      <c r="AX37" s="6"/>
      <c r="AY37" s="4">
        <f>IFERROR(VLOOKUP(AW37,parts!$A$2:$Z$300,11,FALSE)*AX37,0)</f>
        <v>0</v>
      </c>
      <c r="AZ37" s="4">
        <f>IFERROR(VLOOKUP(AW37,parts!$A$2:$Z$300,12,FALSE)*AX37,0)</f>
        <v>0</v>
      </c>
      <c r="BA37" s="4">
        <f>IFERROR(VLOOKUP(AW37,parts!$A$2:$Z$300,13,FALSE)*AX37,0)</f>
        <v>0</v>
      </c>
      <c r="BB37" s="4">
        <f>IFERROR(VLOOKUP(AW37,parts!$A$2:$Z$300,5,FALSE),0)</f>
        <v>0</v>
      </c>
      <c r="BC37" s="4">
        <f>IFERROR(VLOOKUP(AW37,parts!$A$2:$Z$300,6,FALSE)*AX37,0)</f>
        <v>0</v>
      </c>
      <c r="BD37" s="12"/>
      <c r="BE37" s="11"/>
      <c r="BF37" s="6"/>
      <c r="BG37" s="4">
        <f>IFERROR(VLOOKUP(BE37,parts!$A$2:$Z$300,11,FALSE)*BF37,0)</f>
        <v>0</v>
      </c>
      <c r="BH37" s="4">
        <f>IFERROR(VLOOKUP(BE37,parts!$A$2:$Z$300,12,FALSE)*BF37,0)</f>
        <v>0</v>
      </c>
      <c r="BI37" s="4">
        <f>IFERROR(VLOOKUP(BE37,parts!$A$2:$Z$300,13,FALSE)*BF37,0)</f>
        <v>0</v>
      </c>
      <c r="BJ37" s="4">
        <f>IFERROR(VLOOKUP(BE37,parts!$A$2:$Z$300,5,FALSE),0)</f>
        <v>0</v>
      </c>
      <c r="BK37" s="4">
        <f>IFERROR(VLOOKUP(BE37,parts!$A$2:$Z$300,6,FALSE)*BF37,0)</f>
        <v>0</v>
      </c>
      <c r="BL37" s="12"/>
    </row>
    <row r="38" spans="1:64" x14ac:dyDescent="0.25">
      <c r="A38" s="11"/>
      <c r="B38" s="6"/>
      <c r="C38" s="4">
        <f>IFERROR(VLOOKUP(A38,parts!$A$2:$Z$300,11,FALSE)*B38,0)</f>
        <v>0</v>
      </c>
      <c r="D38" s="4">
        <f>IFERROR(VLOOKUP(A38,parts!$A$2:$Z$300,12,FALSE)*B38,0)</f>
        <v>0</v>
      </c>
      <c r="E38" s="4">
        <f>IFERROR(VLOOKUP(A38,parts!$A$2:$Z$300,13,FALSE)*B38,0)</f>
        <v>0</v>
      </c>
      <c r="F38" s="4">
        <f>IFERROR(VLOOKUP(A38,parts!$A$2:$Z$300,5,FALSE),0)</f>
        <v>0</v>
      </c>
      <c r="G38" s="4">
        <f>IFERROR(VLOOKUP(A38,parts!$A$2:$Z$300,6,FALSE)*B38,0)</f>
        <v>0</v>
      </c>
      <c r="H38" s="12"/>
      <c r="I38" s="11"/>
      <c r="J38" s="6"/>
      <c r="K38" s="4">
        <f>IFERROR(VLOOKUP(I38,parts!$A$2:$Z$300,11,FALSE)*J38,0)</f>
        <v>0</v>
      </c>
      <c r="L38" s="4">
        <f>IFERROR(VLOOKUP(I38,parts!$A$2:$Z$300,12,FALSE)*J38,0)</f>
        <v>0</v>
      </c>
      <c r="M38" s="4">
        <f>IFERROR(VLOOKUP(I38,parts!$A$2:$Z$300,13,FALSE)*J38,0)</f>
        <v>0</v>
      </c>
      <c r="N38" s="4">
        <f>IFERROR(VLOOKUP(I38,parts!$A$2:$Z$300,5,FALSE),0)</f>
        <v>0</v>
      </c>
      <c r="O38" s="4">
        <f>IFERROR(VLOOKUP(I38,parts!$A$2:$Z$300,6,FALSE)*J38,0)</f>
        <v>0</v>
      </c>
      <c r="P38" s="12"/>
      <c r="Q38" s="11"/>
      <c r="R38" s="6"/>
      <c r="S38" s="4">
        <f>IFERROR(VLOOKUP(Q38,parts!$A$2:$Z$300,11,FALSE)*R38,0)</f>
        <v>0</v>
      </c>
      <c r="T38" s="4">
        <f>IFERROR(VLOOKUP(Q38,parts!$A$2:$Z$300,12,FALSE)*R38,0)</f>
        <v>0</v>
      </c>
      <c r="U38" s="4">
        <f>IFERROR(VLOOKUP(Q38,parts!$A$2:$Z$300,13,FALSE)*R38,0)</f>
        <v>0</v>
      </c>
      <c r="V38" s="4">
        <f>IFERROR(VLOOKUP(Q38,parts!$A$2:$Z$300,5,FALSE),0)</f>
        <v>0</v>
      </c>
      <c r="W38" s="4">
        <f>IFERROR(VLOOKUP(Q38,parts!$A$2:$Z$300,6,FALSE)*R38,0)</f>
        <v>0</v>
      </c>
      <c r="X38" s="12"/>
      <c r="Y38" s="11"/>
      <c r="Z38" s="6"/>
      <c r="AA38" s="4">
        <f>IFERROR(VLOOKUP(Y38,parts!$A$2:$Z$300,11,FALSE)*Z38,0)</f>
        <v>0</v>
      </c>
      <c r="AB38" s="4">
        <f>IFERROR(VLOOKUP(Y38,parts!$A$2:$Z$300,12,FALSE)*Z38,0)</f>
        <v>0</v>
      </c>
      <c r="AC38" s="4">
        <f>IFERROR(VLOOKUP(Y38,parts!$A$2:$Z$300,13,FALSE)*Z38,0)</f>
        <v>0</v>
      </c>
      <c r="AD38" s="4">
        <f>IFERROR(VLOOKUP(Y38,parts!$A$2:$Z$300,5,FALSE),0)</f>
        <v>0</v>
      </c>
      <c r="AE38" s="4">
        <f>IFERROR(VLOOKUP(Y38,parts!$A$2:$Z$300,6,FALSE)*Z38,0)</f>
        <v>0</v>
      </c>
      <c r="AF38" s="12"/>
      <c r="AG38" s="11"/>
      <c r="AH38" s="6"/>
      <c r="AI38" s="4">
        <f>IFERROR(VLOOKUP(AG38,parts!$A$2:$Z$300,11,FALSE)*AH38,0)</f>
        <v>0</v>
      </c>
      <c r="AJ38" s="4">
        <f>IFERROR(VLOOKUP(AG38,parts!$A$2:$Z$300,12,FALSE)*AH38,0)</f>
        <v>0</v>
      </c>
      <c r="AK38" s="4">
        <f>IFERROR(VLOOKUP(AG38,parts!$A$2:$Z$300,13,FALSE)*AH38,0)</f>
        <v>0</v>
      </c>
      <c r="AL38" s="4">
        <f>IFERROR(VLOOKUP(AG38,parts!$A$2:$Z$300,5,FALSE),0)</f>
        <v>0</v>
      </c>
      <c r="AM38" s="4">
        <f>IFERROR(VLOOKUP(AG38,parts!$A$2:$Z$300,6,FALSE)*AH38,0)</f>
        <v>0</v>
      </c>
      <c r="AN38" s="12"/>
      <c r="AO38" s="11"/>
      <c r="AP38" s="6"/>
      <c r="AQ38" s="4">
        <f>IFERROR(VLOOKUP(AO38,parts!$A$2:$Z$300,11,FALSE)*AP38,0)</f>
        <v>0</v>
      </c>
      <c r="AR38" s="4">
        <f>IFERROR(VLOOKUP(AO38,parts!$A$2:$Z$300,12,FALSE)*AP38,0)</f>
        <v>0</v>
      </c>
      <c r="AS38" s="4">
        <f>IFERROR(VLOOKUP(AO38,parts!$A$2:$Z$300,13,FALSE)*AP38,0)</f>
        <v>0</v>
      </c>
      <c r="AT38" s="4">
        <f>IFERROR(VLOOKUP(AO38,parts!$A$2:$Z$300,5,FALSE),0)</f>
        <v>0</v>
      </c>
      <c r="AU38" s="4">
        <f>IFERROR(VLOOKUP(AO38,parts!$A$2:$Z$300,6,FALSE)*AP38,0)</f>
        <v>0</v>
      </c>
      <c r="AV38" s="12"/>
      <c r="AW38" s="11"/>
      <c r="AX38" s="6"/>
      <c r="AY38" s="4">
        <f>IFERROR(VLOOKUP(AW38,parts!$A$2:$Z$300,11,FALSE)*AX38,0)</f>
        <v>0</v>
      </c>
      <c r="AZ38" s="4">
        <f>IFERROR(VLOOKUP(AW38,parts!$A$2:$Z$300,12,FALSE)*AX38,0)</f>
        <v>0</v>
      </c>
      <c r="BA38" s="4">
        <f>IFERROR(VLOOKUP(AW38,parts!$A$2:$Z$300,13,FALSE)*AX38,0)</f>
        <v>0</v>
      </c>
      <c r="BB38" s="4">
        <f>IFERROR(VLOOKUP(AW38,parts!$A$2:$Z$300,5,FALSE),0)</f>
        <v>0</v>
      </c>
      <c r="BC38" s="4">
        <f>IFERROR(VLOOKUP(AW38,parts!$A$2:$Z$300,6,FALSE)*AX38,0)</f>
        <v>0</v>
      </c>
      <c r="BD38" s="12"/>
      <c r="BE38" s="11"/>
      <c r="BF38" s="6"/>
      <c r="BG38" s="4">
        <f>IFERROR(VLOOKUP(BE38,parts!$A$2:$Z$300,11,FALSE)*BF38,0)</f>
        <v>0</v>
      </c>
      <c r="BH38" s="4">
        <f>IFERROR(VLOOKUP(BE38,parts!$A$2:$Z$300,12,FALSE)*BF38,0)</f>
        <v>0</v>
      </c>
      <c r="BI38" s="4">
        <f>IFERROR(VLOOKUP(BE38,parts!$A$2:$Z$300,13,FALSE)*BF38,0)</f>
        <v>0</v>
      </c>
      <c r="BJ38" s="4">
        <f>IFERROR(VLOOKUP(BE38,parts!$A$2:$Z$300,5,FALSE),0)</f>
        <v>0</v>
      </c>
      <c r="BK38" s="4">
        <f>IFERROR(VLOOKUP(BE38,parts!$A$2:$Z$300,6,FALSE)*BF38,0)</f>
        <v>0</v>
      </c>
      <c r="BL38" s="12"/>
    </row>
    <row r="39" spans="1:64" x14ac:dyDescent="0.25">
      <c r="A39" s="11"/>
      <c r="B39" s="6"/>
      <c r="C39" s="4">
        <f>IFERROR(VLOOKUP(A39,parts!$A$2:$Z$300,11,FALSE)*B39,0)</f>
        <v>0</v>
      </c>
      <c r="D39" s="4">
        <f>IFERROR(VLOOKUP(A39,parts!$A$2:$Z$300,12,FALSE)*B39,0)</f>
        <v>0</v>
      </c>
      <c r="E39" s="4">
        <f>IFERROR(VLOOKUP(A39,parts!$A$2:$Z$300,13,FALSE)*B39,0)</f>
        <v>0</v>
      </c>
      <c r="F39" s="4">
        <f>IFERROR(VLOOKUP(A39,parts!$A$2:$Z$300,5,FALSE),0)</f>
        <v>0</v>
      </c>
      <c r="G39" s="4">
        <f>IFERROR(VLOOKUP(A39,parts!$A$2:$Z$300,6,FALSE)*B39,0)</f>
        <v>0</v>
      </c>
      <c r="H39" s="12"/>
      <c r="I39" s="11"/>
      <c r="J39" s="6"/>
      <c r="K39" s="4">
        <f>IFERROR(VLOOKUP(I39,parts!$A$2:$Z$300,11,FALSE)*J39,0)</f>
        <v>0</v>
      </c>
      <c r="L39" s="4">
        <f>IFERROR(VLOOKUP(I39,parts!$A$2:$Z$300,12,FALSE)*J39,0)</f>
        <v>0</v>
      </c>
      <c r="M39" s="4">
        <f>IFERROR(VLOOKUP(I39,parts!$A$2:$Z$300,13,FALSE)*J39,0)</f>
        <v>0</v>
      </c>
      <c r="N39" s="4">
        <f>IFERROR(VLOOKUP(I39,parts!$A$2:$Z$300,5,FALSE),0)</f>
        <v>0</v>
      </c>
      <c r="O39" s="4">
        <f>IFERROR(VLOOKUP(I39,parts!$A$2:$Z$300,6,FALSE)*J39,0)</f>
        <v>0</v>
      </c>
      <c r="P39" s="12"/>
      <c r="Q39" s="11"/>
      <c r="R39" s="6"/>
      <c r="S39" s="4">
        <f>IFERROR(VLOOKUP(Q39,parts!$A$2:$Z$300,11,FALSE)*R39,0)</f>
        <v>0</v>
      </c>
      <c r="T39" s="4">
        <f>IFERROR(VLOOKUP(Q39,parts!$A$2:$Z$300,12,FALSE)*R39,0)</f>
        <v>0</v>
      </c>
      <c r="U39" s="4">
        <f>IFERROR(VLOOKUP(Q39,parts!$A$2:$Z$300,13,FALSE)*R39,0)</f>
        <v>0</v>
      </c>
      <c r="V39" s="4">
        <f>IFERROR(VLOOKUP(Q39,parts!$A$2:$Z$300,5,FALSE),0)</f>
        <v>0</v>
      </c>
      <c r="W39" s="4">
        <f>IFERROR(VLOOKUP(Q39,parts!$A$2:$Z$300,6,FALSE)*R39,0)</f>
        <v>0</v>
      </c>
      <c r="X39" s="12"/>
      <c r="Y39" s="11"/>
      <c r="Z39" s="6"/>
      <c r="AA39" s="4">
        <f>IFERROR(VLOOKUP(Y39,parts!$A$2:$Z$300,11,FALSE)*Z39,0)</f>
        <v>0</v>
      </c>
      <c r="AB39" s="4">
        <f>IFERROR(VLOOKUP(Y39,parts!$A$2:$Z$300,12,FALSE)*Z39,0)</f>
        <v>0</v>
      </c>
      <c r="AC39" s="4">
        <f>IFERROR(VLOOKUP(Y39,parts!$A$2:$Z$300,13,FALSE)*Z39,0)</f>
        <v>0</v>
      </c>
      <c r="AD39" s="4">
        <f>IFERROR(VLOOKUP(Y39,parts!$A$2:$Z$300,5,FALSE),0)</f>
        <v>0</v>
      </c>
      <c r="AE39" s="4">
        <f>IFERROR(VLOOKUP(Y39,parts!$A$2:$Z$300,6,FALSE)*Z39,0)</f>
        <v>0</v>
      </c>
      <c r="AF39" s="12"/>
      <c r="AG39" s="11"/>
      <c r="AH39" s="6"/>
      <c r="AI39" s="4">
        <f>IFERROR(VLOOKUP(AG39,parts!$A$2:$Z$300,11,FALSE)*AH39,0)</f>
        <v>0</v>
      </c>
      <c r="AJ39" s="4">
        <f>IFERROR(VLOOKUP(AG39,parts!$A$2:$Z$300,12,FALSE)*AH39,0)</f>
        <v>0</v>
      </c>
      <c r="AK39" s="4">
        <f>IFERROR(VLOOKUP(AG39,parts!$A$2:$Z$300,13,FALSE)*AH39,0)</f>
        <v>0</v>
      </c>
      <c r="AL39" s="4">
        <f>IFERROR(VLOOKUP(AG39,parts!$A$2:$Z$300,5,FALSE),0)</f>
        <v>0</v>
      </c>
      <c r="AM39" s="4">
        <f>IFERROR(VLOOKUP(AG39,parts!$A$2:$Z$300,6,FALSE)*AH39,0)</f>
        <v>0</v>
      </c>
      <c r="AN39" s="12"/>
      <c r="AO39" s="11"/>
      <c r="AP39" s="6"/>
      <c r="AQ39" s="4">
        <f>IFERROR(VLOOKUP(AO39,parts!$A$2:$Z$300,11,FALSE)*AP39,0)</f>
        <v>0</v>
      </c>
      <c r="AR39" s="4">
        <f>IFERROR(VLOOKUP(AO39,parts!$A$2:$Z$300,12,FALSE)*AP39,0)</f>
        <v>0</v>
      </c>
      <c r="AS39" s="4">
        <f>IFERROR(VLOOKUP(AO39,parts!$A$2:$Z$300,13,FALSE)*AP39,0)</f>
        <v>0</v>
      </c>
      <c r="AT39" s="4">
        <f>IFERROR(VLOOKUP(AO39,parts!$A$2:$Z$300,5,FALSE),0)</f>
        <v>0</v>
      </c>
      <c r="AU39" s="4">
        <f>IFERROR(VLOOKUP(AO39,parts!$A$2:$Z$300,6,FALSE)*AP39,0)</f>
        <v>0</v>
      </c>
      <c r="AV39" s="12"/>
      <c r="AW39" s="11"/>
      <c r="AX39" s="6"/>
      <c r="AY39" s="4">
        <f>IFERROR(VLOOKUP(AW39,parts!$A$2:$Z$300,11,FALSE)*AX39,0)</f>
        <v>0</v>
      </c>
      <c r="AZ39" s="4">
        <f>IFERROR(VLOOKUP(AW39,parts!$A$2:$Z$300,12,FALSE)*AX39,0)</f>
        <v>0</v>
      </c>
      <c r="BA39" s="4">
        <f>IFERROR(VLOOKUP(AW39,parts!$A$2:$Z$300,13,FALSE)*AX39,0)</f>
        <v>0</v>
      </c>
      <c r="BB39" s="4">
        <f>IFERROR(VLOOKUP(AW39,parts!$A$2:$Z$300,5,FALSE),0)</f>
        <v>0</v>
      </c>
      <c r="BC39" s="4">
        <f>IFERROR(VLOOKUP(AW39,parts!$A$2:$Z$300,6,FALSE)*AX39,0)</f>
        <v>0</v>
      </c>
      <c r="BD39" s="12"/>
      <c r="BE39" s="11"/>
      <c r="BF39" s="6"/>
      <c r="BG39" s="4">
        <f>IFERROR(VLOOKUP(BE39,parts!$A$2:$Z$300,11,FALSE)*BF39,0)</f>
        <v>0</v>
      </c>
      <c r="BH39" s="4">
        <f>IFERROR(VLOOKUP(BE39,parts!$A$2:$Z$300,12,FALSE)*BF39,0)</f>
        <v>0</v>
      </c>
      <c r="BI39" s="4">
        <f>IFERROR(VLOOKUP(BE39,parts!$A$2:$Z$300,13,FALSE)*BF39,0)</f>
        <v>0</v>
      </c>
      <c r="BJ39" s="4">
        <f>IFERROR(VLOOKUP(BE39,parts!$A$2:$Z$300,5,FALSE),0)</f>
        <v>0</v>
      </c>
      <c r="BK39" s="4">
        <f>IFERROR(VLOOKUP(BE39,parts!$A$2:$Z$300,6,FALSE)*BF39,0)</f>
        <v>0</v>
      </c>
      <c r="BL39" s="12"/>
    </row>
    <row r="40" spans="1:64" x14ac:dyDescent="0.25">
      <c r="A40" s="11"/>
      <c r="B40" s="6"/>
      <c r="C40" s="4">
        <f>IFERROR(VLOOKUP(A40,parts!$A$2:$Z$300,11,FALSE)*B40,0)</f>
        <v>0</v>
      </c>
      <c r="D40" s="4">
        <f>IFERROR(VLOOKUP(A40,parts!$A$2:$Z$300,12,FALSE)*B40,0)</f>
        <v>0</v>
      </c>
      <c r="E40" s="4">
        <f>IFERROR(VLOOKUP(A40,parts!$A$2:$Z$300,13,FALSE)*B40,0)</f>
        <v>0</v>
      </c>
      <c r="F40" s="4">
        <f>IFERROR(VLOOKUP(A40,parts!$A$2:$Z$300,5,FALSE),0)</f>
        <v>0</v>
      </c>
      <c r="G40" s="4">
        <f>IFERROR(VLOOKUP(A40,parts!$A$2:$Z$300,6,FALSE)*B40,0)</f>
        <v>0</v>
      </c>
      <c r="H40" s="12"/>
      <c r="I40" s="11"/>
      <c r="J40" s="6"/>
      <c r="K40" s="4">
        <f>IFERROR(VLOOKUP(I40,parts!$A$2:$Z$300,11,FALSE)*J40,0)</f>
        <v>0</v>
      </c>
      <c r="L40" s="4">
        <f>IFERROR(VLOOKUP(I40,parts!$A$2:$Z$300,12,FALSE)*J40,0)</f>
        <v>0</v>
      </c>
      <c r="M40" s="4">
        <f>IFERROR(VLOOKUP(I40,parts!$A$2:$Z$300,13,FALSE)*J40,0)</f>
        <v>0</v>
      </c>
      <c r="N40" s="4">
        <f>IFERROR(VLOOKUP(I40,parts!$A$2:$Z$300,5,FALSE),0)</f>
        <v>0</v>
      </c>
      <c r="O40" s="4">
        <f>IFERROR(VLOOKUP(I40,parts!$A$2:$Z$300,6,FALSE)*J40,0)</f>
        <v>0</v>
      </c>
      <c r="P40" s="12"/>
      <c r="Q40" s="11"/>
      <c r="R40" s="6"/>
      <c r="S40" s="4">
        <f>IFERROR(VLOOKUP(Q40,parts!$A$2:$Z$300,11,FALSE)*R40,0)</f>
        <v>0</v>
      </c>
      <c r="T40" s="4">
        <f>IFERROR(VLOOKUP(Q40,parts!$A$2:$Z$300,12,FALSE)*R40,0)</f>
        <v>0</v>
      </c>
      <c r="U40" s="4">
        <f>IFERROR(VLOOKUP(Q40,parts!$A$2:$Z$300,13,FALSE)*R40,0)</f>
        <v>0</v>
      </c>
      <c r="V40" s="4">
        <f>IFERROR(VLOOKUP(Q40,parts!$A$2:$Z$300,5,FALSE),0)</f>
        <v>0</v>
      </c>
      <c r="W40" s="4">
        <f>IFERROR(VLOOKUP(Q40,parts!$A$2:$Z$300,6,FALSE)*R40,0)</f>
        <v>0</v>
      </c>
      <c r="X40" s="12"/>
      <c r="Y40" s="11"/>
      <c r="Z40" s="6"/>
      <c r="AA40" s="4">
        <f>IFERROR(VLOOKUP(Y40,parts!$A$2:$Z$300,11,FALSE)*Z40,0)</f>
        <v>0</v>
      </c>
      <c r="AB40" s="4">
        <f>IFERROR(VLOOKUP(Y40,parts!$A$2:$Z$300,12,FALSE)*Z40,0)</f>
        <v>0</v>
      </c>
      <c r="AC40" s="4">
        <f>IFERROR(VLOOKUP(Y40,parts!$A$2:$Z$300,13,FALSE)*Z40,0)</f>
        <v>0</v>
      </c>
      <c r="AD40" s="4">
        <f>IFERROR(VLOOKUP(Y40,parts!$A$2:$Z$300,5,FALSE),0)</f>
        <v>0</v>
      </c>
      <c r="AE40" s="4">
        <f>IFERROR(VLOOKUP(Y40,parts!$A$2:$Z$300,6,FALSE)*Z40,0)</f>
        <v>0</v>
      </c>
      <c r="AF40" s="12"/>
      <c r="AG40" s="11"/>
      <c r="AH40" s="6"/>
      <c r="AI40" s="4">
        <f>IFERROR(VLOOKUP(AG40,parts!$A$2:$Z$300,11,FALSE)*AH40,0)</f>
        <v>0</v>
      </c>
      <c r="AJ40" s="4">
        <f>IFERROR(VLOOKUP(AG40,parts!$A$2:$Z$300,12,FALSE)*AH40,0)</f>
        <v>0</v>
      </c>
      <c r="AK40" s="4">
        <f>IFERROR(VLOOKUP(AG40,parts!$A$2:$Z$300,13,FALSE)*AH40,0)</f>
        <v>0</v>
      </c>
      <c r="AL40" s="4">
        <f>IFERROR(VLOOKUP(AG40,parts!$A$2:$Z$300,5,FALSE),0)</f>
        <v>0</v>
      </c>
      <c r="AM40" s="4">
        <f>IFERROR(VLOOKUP(AG40,parts!$A$2:$Z$300,6,FALSE)*AH40,0)</f>
        <v>0</v>
      </c>
      <c r="AN40" s="12"/>
      <c r="AO40" s="11"/>
      <c r="AP40" s="6"/>
      <c r="AQ40" s="4">
        <f>IFERROR(VLOOKUP(AO40,parts!$A$2:$Z$300,11,FALSE)*AP40,0)</f>
        <v>0</v>
      </c>
      <c r="AR40" s="4">
        <f>IFERROR(VLOOKUP(AO40,parts!$A$2:$Z$300,12,FALSE)*AP40,0)</f>
        <v>0</v>
      </c>
      <c r="AS40" s="4">
        <f>IFERROR(VLOOKUP(AO40,parts!$A$2:$Z$300,13,FALSE)*AP40,0)</f>
        <v>0</v>
      </c>
      <c r="AT40" s="4">
        <f>IFERROR(VLOOKUP(AO40,parts!$A$2:$Z$300,5,FALSE),0)</f>
        <v>0</v>
      </c>
      <c r="AU40" s="4">
        <f>IFERROR(VLOOKUP(AO40,parts!$A$2:$Z$300,6,FALSE)*AP40,0)</f>
        <v>0</v>
      </c>
      <c r="AV40" s="12"/>
      <c r="AW40" s="11"/>
      <c r="AX40" s="6"/>
      <c r="AY40" s="4">
        <f>IFERROR(VLOOKUP(AW40,parts!$A$2:$Z$300,11,FALSE)*AX40,0)</f>
        <v>0</v>
      </c>
      <c r="AZ40" s="4">
        <f>IFERROR(VLOOKUP(AW40,parts!$A$2:$Z$300,12,FALSE)*AX40,0)</f>
        <v>0</v>
      </c>
      <c r="BA40" s="4">
        <f>IFERROR(VLOOKUP(AW40,parts!$A$2:$Z$300,13,FALSE)*AX40,0)</f>
        <v>0</v>
      </c>
      <c r="BB40" s="4">
        <f>IFERROR(VLOOKUP(AW40,parts!$A$2:$Z$300,5,FALSE),0)</f>
        <v>0</v>
      </c>
      <c r="BC40" s="4">
        <f>IFERROR(VLOOKUP(AW40,parts!$A$2:$Z$300,6,FALSE)*AX40,0)</f>
        <v>0</v>
      </c>
      <c r="BD40" s="12"/>
      <c r="BE40" s="11"/>
      <c r="BF40" s="6"/>
      <c r="BG40" s="4">
        <f>IFERROR(VLOOKUP(BE40,parts!$A$2:$Z$300,11,FALSE)*BF40,0)</f>
        <v>0</v>
      </c>
      <c r="BH40" s="4">
        <f>IFERROR(VLOOKUP(BE40,parts!$A$2:$Z$300,12,FALSE)*BF40,0)</f>
        <v>0</v>
      </c>
      <c r="BI40" s="4">
        <f>IFERROR(VLOOKUP(BE40,parts!$A$2:$Z$300,13,FALSE)*BF40,0)</f>
        <v>0</v>
      </c>
      <c r="BJ40" s="4">
        <f>IFERROR(VLOOKUP(BE40,parts!$A$2:$Z$300,5,FALSE),0)</f>
        <v>0</v>
      </c>
      <c r="BK40" s="4">
        <f>IFERROR(VLOOKUP(BE40,parts!$A$2:$Z$300,6,FALSE)*BF40,0)</f>
        <v>0</v>
      </c>
      <c r="BL40" s="12"/>
    </row>
    <row r="41" spans="1:64" ht="15.75" thickBot="1" x14ac:dyDescent="0.3">
      <c r="A41" s="11"/>
      <c r="B41" s="6"/>
      <c r="C41" s="4">
        <f>IFERROR(VLOOKUP(A41,parts!$A$2:$Z$300,11,FALSE)*B41,0)</f>
        <v>0</v>
      </c>
      <c r="D41" s="4">
        <f>IFERROR(VLOOKUP(A41,parts!$A$2:$Z$300,12,FALSE)*B41,0)</f>
        <v>0</v>
      </c>
      <c r="E41" s="4">
        <f>IFERROR(VLOOKUP(A41,parts!$A$2:$Z$300,13,FALSE)*B41,0)</f>
        <v>0</v>
      </c>
      <c r="F41" s="4">
        <f>IFERROR(VLOOKUP(A41,parts!$A$2:$Z$300,5,FALSE),0)</f>
        <v>0</v>
      </c>
      <c r="G41" s="4">
        <f>IFERROR(VLOOKUP(A41,parts!$A$2:$Z$300,6,FALSE)*B41,0)</f>
        <v>0</v>
      </c>
      <c r="H41" s="12"/>
      <c r="I41" s="11"/>
      <c r="J41" s="6"/>
      <c r="K41" s="4">
        <f>IFERROR(VLOOKUP(I41,parts!$A$2:$Z$300,11,FALSE)*J41,0)</f>
        <v>0</v>
      </c>
      <c r="L41" s="4">
        <f>IFERROR(VLOOKUP(I41,parts!$A$2:$Z$300,12,FALSE)*J41,0)</f>
        <v>0</v>
      </c>
      <c r="M41" s="4">
        <f>IFERROR(VLOOKUP(I41,parts!$A$2:$Z$300,13,FALSE)*J41,0)</f>
        <v>0</v>
      </c>
      <c r="N41" s="4">
        <f>IFERROR(VLOOKUP(I41,parts!$A$2:$Z$300,5,FALSE),0)</f>
        <v>0</v>
      </c>
      <c r="O41" s="4">
        <f>IFERROR(VLOOKUP(I41,parts!$A$2:$Z$300,6,FALSE)*J41,0)</f>
        <v>0</v>
      </c>
      <c r="P41" s="12"/>
      <c r="Q41" s="11"/>
      <c r="R41" s="6"/>
      <c r="S41" s="4">
        <f>IFERROR(VLOOKUP(Q41,parts!$A$2:$Z$300,11,FALSE)*R41,0)</f>
        <v>0</v>
      </c>
      <c r="T41" s="4">
        <f>IFERROR(VLOOKUP(Q41,parts!$A$2:$Z$300,12,FALSE)*R41,0)</f>
        <v>0</v>
      </c>
      <c r="U41" s="4">
        <f>IFERROR(VLOOKUP(Q41,parts!$A$2:$Z$300,13,FALSE)*R41,0)</f>
        <v>0</v>
      </c>
      <c r="V41" s="4">
        <f>IFERROR(VLOOKUP(Q41,parts!$A$2:$Z$300,5,FALSE),0)</f>
        <v>0</v>
      </c>
      <c r="W41" s="4">
        <f>IFERROR(VLOOKUP(Q41,parts!$A$2:$Z$300,6,FALSE)*R41,0)</f>
        <v>0</v>
      </c>
      <c r="X41" s="12"/>
      <c r="Y41" s="11"/>
      <c r="Z41" s="6"/>
      <c r="AA41" s="4">
        <f>IFERROR(VLOOKUP(Y41,parts!$A$2:$Z$300,11,FALSE)*Z41,0)</f>
        <v>0</v>
      </c>
      <c r="AB41" s="4">
        <f>IFERROR(VLOOKUP(Y41,parts!$A$2:$Z$300,12,FALSE)*Z41,0)</f>
        <v>0</v>
      </c>
      <c r="AC41" s="4">
        <f>IFERROR(VLOOKUP(Y41,parts!$A$2:$Z$300,13,FALSE)*Z41,0)</f>
        <v>0</v>
      </c>
      <c r="AD41" s="4">
        <f>IFERROR(VLOOKUP(Y41,parts!$A$2:$Z$300,5,FALSE),0)</f>
        <v>0</v>
      </c>
      <c r="AE41" s="4">
        <f>IFERROR(VLOOKUP(Y41,parts!$A$2:$Z$300,6,FALSE)*Z41,0)</f>
        <v>0</v>
      </c>
      <c r="AF41" s="12"/>
      <c r="AG41" s="11"/>
      <c r="AH41" s="6"/>
      <c r="AI41" s="4">
        <f>IFERROR(VLOOKUP(AG41,parts!$A$2:$Z$300,11,FALSE)*AH41,0)</f>
        <v>0</v>
      </c>
      <c r="AJ41" s="4">
        <f>IFERROR(VLOOKUP(AG41,parts!$A$2:$Z$300,12,FALSE)*AH41,0)</f>
        <v>0</v>
      </c>
      <c r="AK41" s="4">
        <f>IFERROR(VLOOKUP(AG41,parts!$A$2:$Z$300,13,FALSE)*AH41,0)</f>
        <v>0</v>
      </c>
      <c r="AL41" s="4">
        <f>IFERROR(VLOOKUP(AG41,parts!$A$2:$Z$300,5,FALSE),0)</f>
        <v>0</v>
      </c>
      <c r="AM41" s="4">
        <f>IFERROR(VLOOKUP(AG41,parts!$A$2:$Z$300,6,FALSE)*AH41,0)</f>
        <v>0</v>
      </c>
      <c r="AN41" s="12"/>
      <c r="AO41" s="11"/>
      <c r="AP41" s="6"/>
      <c r="AQ41" s="4">
        <f>IFERROR(VLOOKUP(AO41,parts!$A$2:$Z$300,11,FALSE)*AP41,0)</f>
        <v>0</v>
      </c>
      <c r="AR41" s="4">
        <f>IFERROR(VLOOKUP(AO41,parts!$A$2:$Z$300,12,FALSE)*AP41,0)</f>
        <v>0</v>
      </c>
      <c r="AS41" s="4">
        <f>IFERROR(VLOOKUP(AO41,parts!$A$2:$Z$300,13,FALSE)*AP41,0)</f>
        <v>0</v>
      </c>
      <c r="AT41" s="4">
        <f>IFERROR(VLOOKUP(AO41,parts!$A$2:$Z$300,5,FALSE),0)</f>
        <v>0</v>
      </c>
      <c r="AU41" s="4">
        <f>IFERROR(VLOOKUP(AO41,parts!$A$2:$Z$300,6,FALSE)*AP41,0)</f>
        <v>0</v>
      </c>
      <c r="AV41" s="12"/>
      <c r="AW41" s="11"/>
      <c r="AX41" s="6"/>
      <c r="AY41" s="4">
        <f>IFERROR(VLOOKUP(AW41,parts!$A$2:$Z$300,11,FALSE)*AX41,0)</f>
        <v>0</v>
      </c>
      <c r="AZ41" s="4">
        <f>IFERROR(VLOOKUP(AW41,parts!$A$2:$Z$300,12,FALSE)*AX41,0)</f>
        <v>0</v>
      </c>
      <c r="BA41" s="4">
        <f>IFERROR(VLOOKUP(AW41,parts!$A$2:$Z$300,13,FALSE)*AX41,0)</f>
        <v>0</v>
      </c>
      <c r="BB41" s="4">
        <f>IFERROR(VLOOKUP(AW41,parts!$A$2:$Z$300,5,FALSE),0)</f>
        <v>0</v>
      </c>
      <c r="BC41" s="4">
        <f>IFERROR(VLOOKUP(AW41,parts!$A$2:$Z$300,6,FALSE)*AX41,0)</f>
        <v>0</v>
      </c>
      <c r="BD41" s="12"/>
      <c r="BE41" s="11"/>
      <c r="BF41" s="6"/>
      <c r="BG41" s="4">
        <f>IFERROR(VLOOKUP(BE41,parts!$A$2:$Z$300,11,FALSE)*BF41,0)</f>
        <v>0</v>
      </c>
      <c r="BH41" s="4">
        <f>IFERROR(VLOOKUP(BE41,parts!$A$2:$Z$300,12,FALSE)*BF41,0)</f>
        <v>0</v>
      </c>
      <c r="BI41" s="4">
        <f>IFERROR(VLOOKUP(BE41,parts!$A$2:$Z$300,13,FALSE)*BF41,0)</f>
        <v>0</v>
      </c>
      <c r="BJ41" s="4">
        <f>IFERROR(VLOOKUP(BE41,parts!$A$2:$Z$300,5,FALSE),0)</f>
        <v>0</v>
      </c>
      <c r="BK41" s="4">
        <f>IFERROR(VLOOKUP(BE41,parts!$A$2:$Z$300,6,FALSE)*BF41,0)</f>
        <v>0</v>
      </c>
      <c r="BL41" s="12"/>
    </row>
    <row r="42" spans="1:64" x14ac:dyDescent="0.25">
      <c r="A42" s="13"/>
      <c r="B42" s="14" t="s">
        <v>81</v>
      </c>
      <c r="C42" s="14" t="s">
        <v>3</v>
      </c>
      <c r="D42" s="14" t="s">
        <v>74</v>
      </c>
      <c r="E42" s="14" t="s">
        <v>77</v>
      </c>
      <c r="F42" s="14" t="s">
        <v>6</v>
      </c>
      <c r="G42" s="15" t="s">
        <v>7</v>
      </c>
      <c r="H42" s="12"/>
      <c r="I42" s="13"/>
      <c r="J42" s="14" t="s">
        <v>81</v>
      </c>
      <c r="K42" s="14" t="s">
        <v>3</v>
      </c>
      <c r="L42" s="14" t="s">
        <v>74</v>
      </c>
      <c r="M42" s="14" t="s">
        <v>77</v>
      </c>
      <c r="N42" s="14" t="s">
        <v>6</v>
      </c>
      <c r="O42" s="15" t="s">
        <v>7</v>
      </c>
      <c r="P42" s="12"/>
      <c r="Q42" s="13"/>
      <c r="R42" s="14" t="s">
        <v>81</v>
      </c>
      <c r="S42" s="14" t="s">
        <v>3</v>
      </c>
      <c r="T42" s="14" t="s">
        <v>74</v>
      </c>
      <c r="U42" s="14" t="s">
        <v>77</v>
      </c>
      <c r="V42" s="14" t="s">
        <v>6</v>
      </c>
      <c r="W42" s="15" t="s">
        <v>7</v>
      </c>
      <c r="X42" s="12"/>
      <c r="Y42" s="13"/>
      <c r="Z42" s="14" t="s">
        <v>81</v>
      </c>
      <c r="AA42" s="14" t="s">
        <v>3</v>
      </c>
      <c r="AB42" s="14" t="s">
        <v>74</v>
      </c>
      <c r="AC42" s="14" t="s">
        <v>77</v>
      </c>
      <c r="AD42" s="14" t="s">
        <v>6</v>
      </c>
      <c r="AE42" s="15" t="s">
        <v>7</v>
      </c>
      <c r="AF42" s="12"/>
      <c r="AG42" s="13"/>
      <c r="AH42" s="14" t="s">
        <v>81</v>
      </c>
      <c r="AI42" s="14" t="s">
        <v>3</v>
      </c>
      <c r="AJ42" s="14" t="s">
        <v>74</v>
      </c>
      <c r="AK42" s="14" t="s">
        <v>77</v>
      </c>
      <c r="AL42" s="14" t="s">
        <v>6</v>
      </c>
      <c r="AM42" s="15" t="s">
        <v>7</v>
      </c>
      <c r="AN42" s="12"/>
      <c r="AO42" s="13"/>
      <c r="AP42" s="14" t="s">
        <v>81</v>
      </c>
      <c r="AQ42" s="14" t="s">
        <v>3</v>
      </c>
      <c r="AR42" s="14" t="s">
        <v>74</v>
      </c>
      <c r="AS42" s="14" t="s">
        <v>77</v>
      </c>
      <c r="AT42" s="14" t="s">
        <v>6</v>
      </c>
      <c r="AU42" s="15" t="s">
        <v>7</v>
      </c>
      <c r="AV42" s="12"/>
      <c r="AW42" s="13"/>
      <c r="AX42" s="14" t="s">
        <v>81</v>
      </c>
      <c r="AY42" s="14" t="s">
        <v>3</v>
      </c>
      <c r="AZ42" s="14" t="s">
        <v>74</v>
      </c>
      <c r="BA42" s="14" t="s">
        <v>77</v>
      </c>
      <c r="BB42" s="14" t="s">
        <v>6</v>
      </c>
      <c r="BC42" s="15" t="s">
        <v>7</v>
      </c>
      <c r="BD42" s="12"/>
      <c r="BE42" s="13"/>
      <c r="BF42" s="14" t="s">
        <v>81</v>
      </c>
      <c r="BG42" s="14" t="s">
        <v>3</v>
      </c>
      <c r="BH42" s="14" t="s">
        <v>74</v>
      </c>
      <c r="BI42" s="14" t="s">
        <v>77</v>
      </c>
      <c r="BJ42" s="14" t="s">
        <v>6</v>
      </c>
      <c r="BK42" s="15" t="s">
        <v>7</v>
      </c>
      <c r="BL42" s="12"/>
    </row>
    <row r="43" spans="1:64" x14ac:dyDescent="0.25">
      <c r="A43" s="16" t="s">
        <v>76</v>
      </c>
      <c r="B43" s="4">
        <f>SUM(B27:B41)+B19</f>
        <v>4</v>
      </c>
      <c r="C43" s="4">
        <f>SUM(C27:C41)</f>
        <v>2.6</v>
      </c>
      <c r="D43" s="4">
        <f>SUM(D27:D41)</f>
        <v>8.5</v>
      </c>
      <c r="E43" s="4">
        <f>SUM(E27:E41)</f>
        <v>11.1</v>
      </c>
      <c r="F43" s="4">
        <f>LARGE(F27:F41,1)</f>
        <v>345</v>
      </c>
      <c r="G43" s="10">
        <f>SUM(G27:G41)</f>
        <v>250</v>
      </c>
      <c r="H43" s="12"/>
      <c r="I43" s="16" t="s">
        <v>76</v>
      </c>
      <c r="J43" s="4">
        <f>SUM(J27:J41)+J19</f>
        <v>4</v>
      </c>
      <c r="K43" s="4">
        <f>SUM(K27:K41)</f>
        <v>10.55</v>
      </c>
      <c r="L43" s="4">
        <f>SUM(L27:L41)</f>
        <v>31.45</v>
      </c>
      <c r="M43" s="4">
        <f>SUM(M27:M41)</f>
        <v>42</v>
      </c>
      <c r="N43" s="4">
        <f>LARGE(N27:N41,1)</f>
        <v>345</v>
      </c>
      <c r="O43" s="10">
        <f>SUM(O27:O41)</f>
        <v>750</v>
      </c>
      <c r="P43" s="12"/>
      <c r="Q43" s="16" t="s">
        <v>76</v>
      </c>
      <c r="R43" s="4">
        <f>SUM(R27:R41)+R19</f>
        <v>4</v>
      </c>
      <c r="S43" s="4">
        <f>SUM(S27:S41)</f>
        <v>10.55</v>
      </c>
      <c r="T43" s="4">
        <f>SUM(T27:T41)</f>
        <v>31.45</v>
      </c>
      <c r="U43" s="4">
        <f>SUM(U27:U41)</f>
        <v>42</v>
      </c>
      <c r="V43" s="4">
        <f>LARGE(V27:V41,1)</f>
        <v>345</v>
      </c>
      <c r="W43" s="10">
        <f>SUM(W27:W41)</f>
        <v>750</v>
      </c>
      <c r="X43" s="12"/>
      <c r="Y43" s="16" t="s">
        <v>76</v>
      </c>
      <c r="Z43" s="4">
        <f>SUM(Z27:Z41)+Z19</f>
        <v>4</v>
      </c>
      <c r="AA43" s="4">
        <f>SUM(AA27:AA41)</f>
        <v>10.55</v>
      </c>
      <c r="AB43" s="4">
        <f>SUM(AB27:AB41)</f>
        <v>31.45</v>
      </c>
      <c r="AC43" s="4">
        <f>SUM(AC27:AC41)</f>
        <v>42</v>
      </c>
      <c r="AD43" s="4">
        <f>LARGE(AD27:AD41,1)</f>
        <v>345</v>
      </c>
      <c r="AE43" s="10">
        <f>SUM(AE27:AE41)</f>
        <v>750</v>
      </c>
      <c r="AF43" s="12"/>
      <c r="AG43" s="16" t="s">
        <v>76</v>
      </c>
      <c r="AH43" s="4">
        <f>SUM(AH27:AH41)+AH19</f>
        <v>4</v>
      </c>
      <c r="AI43" s="4">
        <f>SUM(AI27:AI41)</f>
        <v>10.55</v>
      </c>
      <c r="AJ43" s="4">
        <f>SUM(AJ27:AJ41)</f>
        <v>31.45</v>
      </c>
      <c r="AK43" s="4">
        <f>SUM(AK27:AK41)</f>
        <v>42</v>
      </c>
      <c r="AL43" s="4">
        <f>LARGE(AL27:AL41,1)</f>
        <v>345</v>
      </c>
      <c r="AM43" s="10">
        <f>SUM(AM27:AM41)</f>
        <v>750</v>
      </c>
      <c r="AN43" s="12"/>
      <c r="AO43" s="16" t="s">
        <v>76</v>
      </c>
      <c r="AP43" s="4">
        <f>SUM(AP27:AP41)+AP19</f>
        <v>4</v>
      </c>
      <c r="AQ43" s="4">
        <f>SUM(AQ27:AQ41)</f>
        <v>10.55</v>
      </c>
      <c r="AR43" s="4">
        <f>SUM(AR27:AR41)</f>
        <v>31.45</v>
      </c>
      <c r="AS43" s="4">
        <f>SUM(AS27:AS41)</f>
        <v>42</v>
      </c>
      <c r="AT43" s="4">
        <f>LARGE(AT27:AT41,1)</f>
        <v>345</v>
      </c>
      <c r="AU43" s="10">
        <f>SUM(AU27:AU41)</f>
        <v>750</v>
      </c>
      <c r="AV43" s="12"/>
      <c r="AW43" s="16" t="s">
        <v>76</v>
      </c>
      <c r="AX43" s="4">
        <f>SUM(AX27:AX41)+AX19</f>
        <v>4</v>
      </c>
      <c r="AY43" s="4">
        <f>SUM(AY27:AY41)</f>
        <v>10.55</v>
      </c>
      <c r="AZ43" s="4">
        <f>SUM(AZ27:AZ41)</f>
        <v>31.45</v>
      </c>
      <c r="BA43" s="4">
        <f>SUM(BA27:BA41)</f>
        <v>42</v>
      </c>
      <c r="BB43" s="4">
        <f>LARGE(BB27:BB41,1)</f>
        <v>345</v>
      </c>
      <c r="BC43" s="10">
        <f>SUM(BC27:BC41)</f>
        <v>750</v>
      </c>
      <c r="BD43" s="12"/>
      <c r="BE43" s="16" t="s">
        <v>76</v>
      </c>
      <c r="BF43" s="4">
        <f>SUM(BF27:BF41)+BF19</f>
        <v>4</v>
      </c>
      <c r="BG43" s="4">
        <f>SUM(BG27:BG41)</f>
        <v>10.55</v>
      </c>
      <c r="BH43" s="4">
        <f>SUM(BH27:BH41)</f>
        <v>31.45</v>
      </c>
      <c r="BI43" s="4">
        <f>SUM(BI27:BI41)</f>
        <v>42</v>
      </c>
      <c r="BJ43" s="4">
        <f>LARGE(BJ27:BJ41,1)</f>
        <v>345</v>
      </c>
      <c r="BK43" s="10">
        <f>SUM(BK27:BK41)</f>
        <v>750</v>
      </c>
      <c r="BL43" s="12"/>
    </row>
    <row r="44" spans="1:64" x14ac:dyDescent="0.25">
      <c r="A44" s="16" t="s">
        <v>79</v>
      </c>
      <c r="B44" s="27">
        <f>E43+B20</f>
        <v>28.85</v>
      </c>
      <c r="C44" s="28"/>
      <c r="D44" s="28"/>
      <c r="E44" s="28"/>
      <c r="F44" s="28"/>
      <c r="G44" s="29"/>
      <c r="H44" s="12"/>
      <c r="I44" s="16" t="s">
        <v>79</v>
      </c>
      <c r="J44" s="27">
        <f>M43+J20</f>
        <v>59.75</v>
      </c>
      <c r="K44" s="28"/>
      <c r="L44" s="28"/>
      <c r="M44" s="28"/>
      <c r="N44" s="28"/>
      <c r="O44" s="29"/>
      <c r="P44" s="12"/>
      <c r="Q44" s="16" t="s">
        <v>79</v>
      </c>
      <c r="R44" s="27">
        <f>U43+R20</f>
        <v>59.75</v>
      </c>
      <c r="S44" s="28"/>
      <c r="T44" s="28"/>
      <c r="U44" s="28"/>
      <c r="V44" s="28"/>
      <c r="W44" s="29"/>
      <c r="X44" s="12"/>
      <c r="Y44" s="16" t="s">
        <v>79</v>
      </c>
      <c r="Z44" s="27">
        <f>AC43+Z20</f>
        <v>59.75</v>
      </c>
      <c r="AA44" s="28"/>
      <c r="AB44" s="28"/>
      <c r="AC44" s="28"/>
      <c r="AD44" s="28"/>
      <c r="AE44" s="29"/>
      <c r="AF44" s="12"/>
      <c r="AG44" s="16" t="s">
        <v>79</v>
      </c>
      <c r="AH44" s="27">
        <f>AK43+AH20</f>
        <v>59.75</v>
      </c>
      <c r="AI44" s="28"/>
      <c r="AJ44" s="28"/>
      <c r="AK44" s="28"/>
      <c r="AL44" s="28"/>
      <c r="AM44" s="29"/>
      <c r="AN44" s="12"/>
      <c r="AO44" s="16" t="s">
        <v>79</v>
      </c>
      <c r="AP44" s="27">
        <f>AS43+AP20</f>
        <v>59.75</v>
      </c>
      <c r="AQ44" s="28"/>
      <c r="AR44" s="28"/>
      <c r="AS44" s="28"/>
      <c r="AT44" s="28"/>
      <c r="AU44" s="29"/>
      <c r="AV44" s="12"/>
      <c r="AW44" s="16" t="s">
        <v>79</v>
      </c>
      <c r="AX44" s="27">
        <f>BA43+AX20</f>
        <v>59.75</v>
      </c>
      <c r="AY44" s="28"/>
      <c r="AZ44" s="28"/>
      <c r="BA44" s="28"/>
      <c r="BB44" s="28"/>
      <c r="BC44" s="29"/>
      <c r="BD44" s="12"/>
      <c r="BE44" s="16" t="s">
        <v>79</v>
      </c>
      <c r="BF44" s="27">
        <f>BI43+BF20</f>
        <v>59.75</v>
      </c>
      <c r="BG44" s="28"/>
      <c r="BH44" s="28"/>
      <c r="BI44" s="28"/>
      <c r="BJ44" s="28"/>
      <c r="BK44" s="29"/>
      <c r="BL44" s="12"/>
    </row>
    <row r="45" spans="1:64" x14ac:dyDescent="0.25">
      <c r="A45" s="16" t="s">
        <v>83</v>
      </c>
      <c r="B45" s="27">
        <f>C43+B20</f>
        <v>20.350000000000001</v>
      </c>
      <c r="C45" s="28"/>
      <c r="D45" s="28"/>
      <c r="E45" s="28"/>
      <c r="F45" s="28"/>
      <c r="G45" s="29"/>
      <c r="H45" s="12"/>
      <c r="I45" s="16" t="s">
        <v>83</v>
      </c>
      <c r="J45" s="27">
        <f>K43+J20</f>
        <v>28.3</v>
      </c>
      <c r="K45" s="28"/>
      <c r="L45" s="28"/>
      <c r="M45" s="28"/>
      <c r="N45" s="28"/>
      <c r="O45" s="29"/>
      <c r="P45" s="12"/>
      <c r="Q45" s="16" t="s">
        <v>83</v>
      </c>
      <c r="R45" s="27">
        <f>S43+R20</f>
        <v>28.3</v>
      </c>
      <c r="S45" s="28"/>
      <c r="T45" s="28"/>
      <c r="U45" s="28"/>
      <c r="V45" s="28"/>
      <c r="W45" s="29"/>
      <c r="X45" s="12"/>
      <c r="Y45" s="16" t="s">
        <v>83</v>
      </c>
      <c r="Z45" s="27">
        <f>AA43+Z20</f>
        <v>28.3</v>
      </c>
      <c r="AA45" s="28"/>
      <c r="AB45" s="28"/>
      <c r="AC45" s="28"/>
      <c r="AD45" s="28"/>
      <c r="AE45" s="29"/>
      <c r="AF45" s="12"/>
      <c r="AG45" s="16" t="s">
        <v>83</v>
      </c>
      <c r="AH45" s="27">
        <f>AI43+AH20</f>
        <v>28.3</v>
      </c>
      <c r="AI45" s="28"/>
      <c r="AJ45" s="28"/>
      <c r="AK45" s="28"/>
      <c r="AL45" s="28"/>
      <c r="AM45" s="29"/>
      <c r="AN45" s="12"/>
      <c r="AO45" s="16" t="s">
        <v>83</v>
      </c>
      <c r="AP45" s="27">
        <f>AQ43+AP20</f>
        <v>28.3</v>
      </c>
      <c r="AQ45" s="28"/>
      <c r="AR45" s="28"/>
      <c r="AS45" s="28"/>
      <c r="AT45" s="28"/>
      <c r="AU45" s="29"/>
      <c r="AV45" s="12"/>
      <c r="AW45" s="16" t="s">
        <v>83</v>
      </c>
      <c r="AX45" s="27">
        <f>AY43+AX20</f>
        <v>28.3</v>
      </c>
      <c r="AY45" s="28"/>
      <c r="AZ45" s="28"/>
      <c r="BA45" s="28"/>
      <c r="BB45" s="28"/>
      <c r="BC45" s="29"/>
      <c r="BD45" s="12"/>
      <c r="BE45" s="16" t="s">
        <v>83</v>
      </c>
      <c r="BF45" s="27">
        <f>BG43+BF20</f>
        <v>28.3</v>
      </c>
      <c r="BG45" s="28"/>
      <c r="BH45" s="28"/>
      <c r="BI45" s="28"/>
      <c r="BJ45" s="28"/>
      <c r="BK45" s="29"/>
      <c r="BL45" s="12"/>
    </row>
    <row r="46" spans="1:64" x14ac:dyDescent="0.25">
      <c r="A46" s="16" t="s">
        <v>82</v>
      </c>
      <c r="B46" s="27">
        <f>IFERROR((G43/10/B44),0)</f>
        <v>0.86655112651646438</v>
      </c>
      <c r="C46" s="28"/>
      <c r="D46" s="28"/>
      <c r="E46" s="28"/>
      <c r="F46" s="28"/>
      <c r="G46" s="29"/>
      <c r="H46" s="12"/>
      <c r="I46" s="16" t="s">
        <v>82</v>
      </c>
      <c r="J46" s="27">
        <f>IFERROR((O43/10/J44),0)</f>
        <v>1.2552301255230125</v>
      </c>
      <c r="K46" s="28"/>
      <c r="L46" s="28"/>
      <c r="M46" s="28"/>
      <c r="N46" s="28"/>
      <c r="O46" s="29"/>
      <c r="P46" s="12"/>
      <c r="Q46" s="16" t="s">
        <v>82</v>
      </c>
      <c r="R46" s="27">
        <f>IFERROR((W43/10/R44),0)</f>
        <v>1.2552301255230125</v>
      </c>
      <c r="S46" s="28"/>
      <c r="T46" s="28"/>
      <c r="U46" s="28"/>
      <c r="V46" s="28"/>
      <c r="W46" s="29"/>
      <c r="X46" s="12"/>
      <c r="Y46" s="16" t="s">
        <v>82</v>
      </c>
      <c r="Z46" s="27">
        <f>IFERROR((AE43/10/Z44),0)</f>
        <v>1.2552301255230125</v>
      </c>
      <c r="AA46" s="28"/>
      <c r="AB46" s="28"/>
      <c r="AC46" s="28"/>
      <c r="AD46" s="28"/>
      <c r="AE46" s="29"/>
      <c r="AF46" s="12"/>
      <c r="AG46" s="16" t="s">
        <v>82</v>
      </c>
      <c r="AH46" s="27">
        <f>IFERROR((AM43/10/AH44),0)</f>
        <v>1.2552301255230125</v>
      </c>
      <c r="AI46" s="28"/>
      <c r="AJ46" s="28"/>
      <c r="AK46" s="28"/>
      <c r="AL46" s="28"/>
      <c r="AM46" s="29"/>
      <c r="AN46" s="12"/>
      <c r="AO46" s="16" t="s">
        <v>82</v>
      </c>
      <c r="AP46" s="27">
        <f>IFERROR((AU43/10/AP44),0)</f>
        <v>1.2552301255230125</v>
      </c>
      <c r="AQ46" s="28"/>
      <c r="AR46" s="28"/>
      <c r="AS46" s="28"/>
      <c r="AT46" s="28"/>
      <c r="AU46" s="29"/>
      <c r="AV46" s="12"/>
      <c r="AW46" s="16" t="s">
        <v>82</v>
      </c>
      <c r="AX46" s="27">
        <f>IFERROR((BC43/10/AX44),0)</f>
        <v>1.2552301255230125</v>
      </c>
      <c r="AY46" s="28"/>
      <c r="AZ46" s="28"/>
      <c r="BA46" s="28"/>
      <c r="BB46" s="28"/>
      <c r="BC46" s="29"/>
      <c r="BD46" s="12"/>
      <c r="BE46" s="16" t="s">
        <v>82</v>
      </c>
      <c r="BF46" s="27">
        <f>IFERROR((BK43/10/BF44),0)</f>
        <v>1.2552301255230125</v>
      </c>
      <c r="BG46" s="28"/>
      <c r="BH46" s="28"/>
      <c r="BI46" s="28"/>
      <c r="BJ46" s="28"/>
      <c r="BK46" s="29"/>
      <c r="BL46" s="12"/>
    </row>
    <row r="47" spans="1:64" x14ac:dyDescent="0.25">
      <c r="A47" s="16" t="s">
        <v>78</v>
      </c>
      <c r="B47" s="27">
        <f>IFERROR((9.82 * F43) * LN(B44/B45),0)</f>
        <v>1182.475623741823</v>
      </c>
      <c r="C47" s="28"/>
      <c r="D47" s="28"/>
      <c r="E47" s="28"/>
      <c r="F47" s="28"/>
      <c r="G47" s="29"/>
      <c r="H47" s="12"/>
      <c r="I47" s="16" t="s">
        <v>78</v>
      </c>
      <c r="J47" s="27">
        <f>IFERROR((9.82 * N43) * LN(J44/J45),0)</f>
        <v>2531.8026935796902</v>
      </c>
      <c r="K47" s="28"/>
      <c r="L47" s="28"/>
      <c r="M47" s="28"/>
      <c r="N47" s="28"/>
      <c r="O47" s="29"/>
      <c r="P47" s="12"/>
      <c r="Q47" s="16" t="s">
        <v>78</v>
      </c>
      <c r="R47" s="27">
        <f>IFERROR((9.82 * V43) * LN(R44/R45),0)</f>
        <v>2531.8026935796902</v>
      </c>
      <c r="S47" s="28"/>
      <c r="T47" s="28"/>
      <c r="U47" s="28"/>
      <c r="V47" s="28"/>
      <c r="W47" s="29"/>
      <c r="X47" s="12"/>
      <c r="Y47" s="16" t="s">
        <v>78</v>
      </c>
      <c r="Z47" s="27">
        <f>IFERROR((9.82 * AD43) * LN(Z44/Z45),0)</f>
        <v>2531.8026935796902</v>
      </c>
      <c r="AA47" s="28"/>
      <c r="AB47" s="28"/>
      <c r="AC47" s="28"/>
      <c r="AD47" s="28"/>
      <c r="AE47" s="29"/>
      <c r="AF47" s="12"/>
      <c r="AG47" s="16" t="s">
        <v>78</v>
      </c>
      <c r="AH47" s="27">
        <f>IFERROR((9.82 * AL43) * LN(AH44/AH45),0)</f>
        <v>2531.8026935796902</v>
      </c>
      <c r="AI47" s="28"/>
      <c r="AJ47" s="28"/>
      <c r="AK47" s="28"/>
      <c r="AL47" s="28"/>
      <c r="AM47" s="29"/>
      <c r="AN47" s="12"/>
      <c r="AO47" s="16" t="s">
        <v>78</v>
      </c>
      <c r="AP47" s="27">
        <f>IFERROR((9.82 * AT43) * LN(AP44/AP45),0)</f>
        <v>2531.8026935796902</v>
      </c>
      <c r="AQ47" s="28"/>
      <c r="AR47" s="28"/>
      <c r="AS47" s="28"/>
      <c r="AT47" s="28"/>
      <c r="AU47" s="29"/>
      <c r="AV47" s="12"/>
      <c r="AW47" s="16" t="s">
        <v>78</v>
      </c>
      <c r="AX47" s="27">
        <f>IFERROR((9.82 * BB43) * LN(AX44/AX45),0)</f>
        <v>2531.8026935796902</v>
      </c>
      <c r="AY47" s="28"/>
      <c r="AZ47" s="28"/>
      <c r="BA47" s="28"/>
      <c r="BB47" s="28"/>
      <c r="BC47" s="29"/>
      <c r="BD47" s="12"/>
      <c r="BE47" s="16" t="s">
        <v>78</v>
      </c>
      <c r="BF47" s="27">
        <f>IFERROR((9.82 * BJ43) * LN(BF44/BF45),0)</f>
        <v>2531.8026935796902</v>
      </c>
      <c r="BG47" s="28"/>
      <c r="BH47" s="28"/>
      <c r="BI47" s="28"/>
      <c r="BJ47" s="28"/>
      <c r="BK47" s="29"/>
      <c r="BL47" s="12"/>
    </row>
    <row r="48" spans="1:64" ht="15.75" thickBot="1" x14ac:dyDescent="0.3">
      <c r="A48" s="17" t="s">
        <v>80</v>
      </c>
      <c r="B48" s="30">
        <f>B47+B24</f>
        <v>2347.5659526027193</v>
      </c>
      <c r="C48" s="31"/>
      <c r="D48" s="31"/>
      <c r="E48" s="31"/>
      <c r="F48" s="31"/>
      <c r="G48" s="32"/>
      <c r="H48" s="12"/>
      <c r="I48" s="17" t="s">
        <v>80</v>
      </c>
      <c r="J48" s="30">
        <f>J47+J24</f>
        <v>3696.8930224405867</v>
      </c>
      <c r="K48" s="31"/>
      <c r="L48" s="31"/>
      <c r="M48" s="31"/>
      <c r="N48" s="31"/>
      <c r="O48" s="32"/>
      <c r="P48" s="12"/>
      <c r="Q48" s="17" t="s">
        <v>80</v>
      </c>
      <c r="R48" s="30">
        <f>R47+R24</f>
        <v>3696.8930224405867</v>
      </c>
      <c r="S48" s="31"/>
      <c r="T48" s="31"/>
      <c r="U48" s="31"/>
      <c r="V48" s="31"/>
      <c r="W48" s="32"/>
      <c r="X48" s="12"/>
      <c r="Y48" s="17" t="s">
        <v>80</v>
      </c>
      <c r="Z48" s="30">
        <f>Z47+Z24</f>
        <v>3696.8930224405867</v>
      </c>
      <c r="AA48" s="31"/>
      <c r="AB48" s="31"/>
      <c r="AC48" s="31"/>
      <c r="AD48" s="31"/>
      <c r="AE48" s="32"/>
      <c r="AF48" s="12"/>
      <c r="AG48" s="17" t="s">
        <v>80</v>
      </c>
      <c r="AH48" s="30">
        <f>AH47+AH24</f>
        <v>3696.8930224405867</v>
      </c>
      <c r="AI48" s="31"/>
      <c r="AJ48" s="31"/>
      <c r="AK48" s="31"/>
      <c r="AL48" s="31"/>
      <c r="AM48" s="32"/>
      <c r="AN48" s="12"/>
      <c r="AO48" s="17" t="s">
        <v>80</v>
      </c>
      <c r="AP48" s="30">
        <f>AP47+AP24</f>
        <v>3696.8930224405867</v>
      </c>
      <c r="AQ48" s="31"/>
      <c r="AR48" s="31"/>
      <c r="AS48" s="31"/>
      <c r="AT48" s="31"/>
      <c r="AU48" s="32"/>
      <c r="AV48" s="12"/>
      <c r="AW48" s="17" t="s">
        <v>80</v>
      </c>
      <c r="AX48" s="30">
        <f>AX47+AX24</f>
        <v>3696.8930224405867</v>
      </c>
      <c r="AY48" s="31"/>
      <c r="AZ48" s="31"/>
      <c r="BA48" s="31"/>
      <c r="BB48" s="31"/>
      <c r="BC48" s="32"/>
      <c r="BD48" s="12"/>
      <c r="BE48" s="17" t="s">
        <v>80</v>
      </c>
      <c r="BF48" s="30">
        <f>BF47+BF24</f>
        <v>3696.8930224405867</v>
      </c>
      <c r="BG48" s="31"/>
      <c r="BH48" s="31"/>
      <c r="BI48" s="31"/>
      <c r="BJ48" s="31"/>
      <c r="BK48" s="32"/>
      <c r="BL48" s="12"/>
    </row>
    <row r="49" spans="1:64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</row>
    <row r="50" spans="1:64" x14ac:dyDescent="0.25">
      <c r="A50" s="7" t="s">
        <v>0</v>
      </c>
      <c r="B50" s="8" t="s">
        <v>62</v>
      </c>
      <c r="C50" s="8" t="s">
        <v>3</v>
      </c>
      <c r="D50" s="8" t="s">
        <v>74</v>
      </c>
      <c r="E50" s="8" t="s">
        <v>75</v>
      </c>
      <c r="F50" s="8" t="s">
        <v>6</v>
      </c>
      <c r="G50" s="9" t="s">
        <v>7</v>
      </c>
      <c r="H50" s="12"/>
      <c r="I50" s="7" t="s">
        <v>0</v>
      </c>
      <c r="J50" s="8" t="s">
        <v>62</v>
      </c>
      <c r="K50" s="8" t="s">
        <v>3</v>
      </c>
      <c r="L50" s="8" t="s">
        <v>74</v>
      </c>
      <c r="M50" s="8" t="s">
        <v>75</v>
      </c>
      <c r="N50" s="8" t="s">
        <v>6</v>
      </c>
      <c r="O50" s="9" t="s">
        <v>7</v>
      </c>
      <c r="P50" s="12"/>
      <c r="Q50" s="7" t="s">
        <v>0</v>
      </c>
      <c r="R50" s="8" t="s">
        <v>62</v>
      </c>
      <c r="S50" s="8" t="s">
        <v>3</v>
      </c>
      <c r="T50" s="8" t="s">
        <v>74</v>
      </c>
      <c r="U50" s="8" t="s">
        <v>75</v>
      </c>
      <c r="V50" s="8" t="s">
        <v>6</v>
      </c>
      <c r="W50" s="9" t="s">
        <v>7</v>
      </c>
      <c r="X50" s="12"/>
      <c r="Y50" s="7" t="s">
        <v>0</v>
      </c>
      <c r="Z50" s="8" t="s">
        <v>62</v>
      </c>
      <c r="AA50" s="8" t="s">
        <v>3</v>
      </c>
      <c r="AB50" s="8" t="s">
        <v>74</v>
      </c>
      <c r="AC50" s="8" t="s">
        <v>75</v>
      </c>
      <c r="AD50" s="8" t="s">
        <v>6</v>
      </c>
      <c r="AE50" s="9" t="s">
        <v>7</v>
      </c>
      <c r="AF50" s="12"/>
      <c r="AG50" s="7" t="s">
        <v>0</v>
      </c>
      <c r="AH50" s="8" t="s">
        <v>62</v>
      </c>
      <c r="AI50" s="8" t="s">
        <v>3</v>
      </c>
      <c r="AJ50" s="8" t="s">
        <v>74</v>
      </c>
      <c r="AK50" s="8" t="s">
        <v>75</v>
      </c>
      <c r="AL50" s="8" t="s">
        <v>6</v>
      </c>
      <c r="AM50" s="9" t="s">
        <v>7</v>
      </c>
      <c r="AN50" s="12"/>
      <c r="AO50" s="7" t="s">
        <v>0</v>
      </c>
      <c r="AP50" s="8" t="s">
        <v>62</v>
      </c>
      <c r="AQ50" s="8" t="s">
        <v>3</v>
      </c>
      <c r="AR50" s="8" t="s">
        <v>74</v>
      </c>
      <c r="AS50" s="8" t="s">
        <v>75</v>
      </c>
      <c r="AT50" s="8" t="s">
        <v>6</v>
      </c>
      <c r="AU50" s="9" t="s">
        <v>7</v>
      </c>
      <c r="AV50" s="12"/>
      <c r="AW50" s="7" t="s">
        <v>0</v>
      </c>
      <c r="AX50" s="8" t="s">
        <v>62</v>
      </c>
      <c r="AY50" s="8" t="s">
        <v>3</v>
      </c>
      <c r="AZ50" s="8" t="s">
        <v>74</v>
      </c>
      <c r="BA50" s="8" t="s">
        <v>75</v>
      </c>
      <c r="BB50" s="8" t="s">
        <v>6</v>
      </c>
      <c r="BC50" s="9" t="s">
        <v>7</v>
      </c>
      <c r="BD50" s="12"/>
      <c r="BE50" s="7" t="s">
        <v>0</v>
      </c>
      <c r="BF50" s="8" t="s">
        <v>62</v>
      </c>
      <c r="BG50" s="8" t="s">
        <v>3</v>
      </c>
      <c r="BH50" s="8" t="s">
        <v>74</v>
      </c>
      <c r="BI50" s="8" t="s">
        <v>75</v>
      </c>
      <c r="BJ50" s="8" t="s">
        <v>6</v>
      </c>
      <c r="BK50" s="9" t="s">
        <v>7</v>
      </c>
      <c r="BL50" s="12"/>
    </row>
    <row r="51" spans="1:64" x14ac:dyDescent="0.25">
      <c r="A51" s="11" t="s">
        <v>89</v>
      </c>
      <c r="B51" s="6">
        <v>1</v>
      </c>
      <c r="C51" s="4">
        <f>IFERROR(VLOOKUP(A51,parts!$A$2:$Z$300,11,FALSE)*B51,0)</f>
        <v>0</v>
      </c>
      <c r="D51" s="4">
        <f>IFERROR(VLOOKUP(A51,parts!$A$2:$Z$300,12,FALSE)*B51,0)</f>
        <v>0</v>
      </c>
      <c r="E51" s="4">
        <f>IFERROR(VLOOKUP(A51,parts!$A$2:$Z$300,13,FALSE)*B51,0)</f>
        <v>0</v>
      </c>
      <c r="F51" s="4">
        <f>IFERROR(VLOOKUP(A51,parts!$A$2:$Z$300,5,FALSE),0)</f>
        <v>0</v>
      </c>
      <c r="G51" s="4">
        <f>IFERROR(VLOOKUP(A51,parts!$A$2:$Z$300,6,FALSE)*B51,0)</f>
        <v>0</v>
      </c>
      <c r="H51" s="12"/>
      <c r="I51" s="11" t="s">
        <v>89</v>
      </c>
      <c r="J51" s="6">
        <v>1</v>
      </c>
      <c r="K51" s="4">
        <f>IFERROR(VLOOKUP(I51,parts!$A$2:$Z$300,11,FALSE)*J51,0)</f>
        <v>0</v>
      </c>
      <c r="L51" s="4">
        <f>IFERROR(VLOOKUP(I51,parts!$A$2:$Z$300,12,FALSE)*J51,0)</f>
        <v>0</v>
      </c>
      <c r="M51" s="4">
        <f>IFERROR(VLOOKUP(I51,parts!$A$2:$Z$300,13,FALSE)*J51,0)</f>
        <v>0</v>
      </c>
      <c r="N51" s="4">
        <f>IFERROR(VLOOKUP(I51,parts!$A$2:$Z$300,5,FALSE),0)</f>
        <v>0</v>
      </c>
      <c r="O51" s="4">
        <f>IFERROR(VLOOKUP(I51,parts!$A$2:$Z$300,6,FALSE)*J51,0)</f>
        <v>0</v>
      </c>
      <c r="P51" s="12"/>
      <c r="Q51" s="11" t="s">
        <v>89</v>
      </c>
      <c r="R51" s="6">
        <v>1</v>
      </c>
      <c r="S51" s="4">
        <f>IFERROR(VLOOKUP(Q51,parts!$A$2:$Z$300,11,FALSE)*R51,0)</f>
        <v>0</v>
      </c>
      <c r="T51" s="4">
        <f>IFERROR(VLOOKUP(Q51,parts!$A$2:$Z$300,12,FALSE)*R51,0)</f>
        <v>0</v>
      </c>
      <c r="U51" s="4">
        <f>IFERROR(VLOOKUP(Q51,parts!$A$2:$Z$300,13,FALSE)*R51,0)</f>
        <v>0</v>
      </c>
      <c r="V51" s="4">
        <f>IFERROR(VLOOKUP(Q51,parts!$A$2:$Z$300,5,FALSE),0)</f>
        <v>0</v>
      </c>
      <c r="W51" s="4">
        <f>IFERROR(VLOOKUP(Q51,parts!$A$2:$Z$300,6,FALSE)*R51,0)</f>
        <v>0</v>
      </c>
      <c r="X51" s="12"/>
      <c r="Y51" s="11" t="s">
        <v>89</v>
      </c>
      <c r="Z51" s="6">
        <v>1</v>
      </c>
      <c r="AA51" s="4">
        <f>IFERROR(VLOOKUP(Y51,parts!$A$2:$Z$300,11,FALSE)*Z51,0)</f>
        <v>0</v>
      </c>
      <c r="AB51" s="4">
        <f>IFERROR(VLOOKUP(Y51,parts!$A$2:$Z$300,12,FALSE)*Z51,0)</f>
        <v>0</v>
      </c>
      <c r="AC51" s="4">
        <f>IFERROR(VLOOKUP(Y51,parts!$A$2:$Z$300,13,FALSE)*Z51,0)</f>
        <v>0</v>
      </c>
      <c r="AD51" s="4">
        <f>IFERROR(VLOOKUP(Y51,parts!$A$2:$Z$300,5,FALSE),0)</f>
        <v>0</v>
      </c>
      <c r="AE51" s="4">
        <f>IFERROR(VLOOKUP(Y51,parts!$A$2:$Z$300,6,FALSE)*Z51,0)</f>
        <v>0</v>
      </c>
      <c r="AF51" s="12"/>
      <c r="AG51" s="11" t="s">
        <v>89</v>
      </c>
      <c r="AH51" s="6">
        <v>1</v>
      </c>
      <c r="AI51" s="4">
        <f>IFERROR(VLOOKUP(AG51,parts!$A$2:$Z$300,11,FALSE)*AH51,0)</f>
        <v>0</v>
      </c>
      <c r="AJ51" s="4">
        <f>IFERROR(VLOOKUP(AG51,parts!$A$2:$Z$300,12,FALSE)*AH51,0)</f>
        <v>0</v>
      </c>
      <c r="AK51" s="4">
        <f>IFERROR(VLOOKUP(AG51,parts!$A$2:$Z$300,13,FALSE)*AH51,0)</f>
        <v>0</v>
      </c>
      <c r="AL51" s="4">
        <f>IFERROR(VLOOKUP(AG51,parts!$A$2:$Z$300,5,FALSE),0)</f>
        <v>0</v>
      </c>
      <c r="AM51" s="4">
        <f>IFERROR(VLOOKUP(AG51,parts!$A$2:$Z$300,6,FALSE)*AH51,0)</f>
        <v>0</v>
      </c>
      <c r="AN51" s="12"/>
      <c r="AO51" s="11" t="s">
        <v>89</v>
      </c>
      <c r="AP51" s="6">
        <v>1</v>
      </c>
      <c r="AQ51" s="4">
        <f>IFERROR(VLOOKUP(AO51,parts!$A$2:$Z$300,11,FALSE)*AP51,0)</f>
        <v>0</v>
      </c>
      <c r="AR51" s="4">
        <f>IFERROR(VLOOKUP(AO51,parts!$A$2:$Z$300,12,FALSE)*AP51,0)</f>
        <v>0</v>
      </c>
      <c r="AS51" s="4">
        <f>IFERROR(VLOOKUP(AO51,parts!$A$2:$Z$300,13,FALSE)*AP51,0)</f>
        <v>0</v>
      </c>
      <c r="AT51" s="4">
        <f>IFERROR(VLOOKUP(AO51,parts!$A$2:$Z$300,5,FALSE),0)</f>
        <v>0</v>
      </c>
      <c r="AU51" s="4">
        <f>IFERROR(VLOOKUP(AO51,parts!$A$2:$Z$300,6,FALSE)*AP51,0)</f>
        <v>0</v>
      </c>
      <c r="AV51" s="12"/>
      <c r="AW51" s="11" t="s">
        <v>89</v>
      </c>
      <c r="AX51" s="6">
        <v>1</v>
      </c>
      <c r="AY51" s="4">
        <f>IFERROR(VLOOKUP(AW51,parts!$A$2:$Z$300,11,FALSE)*AX51,0)</f>
        <v>0</v>
      </c>
      <c r="AZ51" s="4">
        <f>IFERROR(VLOOKUP(AW51,parts!$A$2:$Z$300,12,FALSE)*AX51,0)</f>
        <v>0</v>
      </c>
      <c r="BA51" s="4">
        <f>IFERROR(VLOOKUP(AW51,parts!$A$2:$Z$300,13,FALSE)*AX51,0)</f>
        <v>0</v>
      </c>
      <c r="BB51" s="4">
        <f>IFERROR(VLOOKUP(AW51,parts!$A$2:$Z$300,5,FALSE),0)</f>
        <v>0</v>
      </c>
      <c r="BC51" s="4">
        <f>IFERROR(VLOOKUP(AW51,parts!$A$2:$Z$300,6,FALSE)*AX51,0)</f>
        <v>0</v>
      </c>
      <c r="BD51" s="12"/>
      <c r="BE51" s="11" t="s">
        <v>89</v>
      </c>
      <c r="BF51" s="6">
        <v>1</v>
      </c>
      <c r="BG51" s="4">
        <f>IFERROR(VLOOKUP(BE51,parts!$A$2:$Z$300,11,FALSE)*BF51,0)</f>
        <v>0</v>
      </c>
      <c r="BH51" s="4">
        <f>IFERROR(VLOOKUP(BE51,parts!$A$2:$Z$300,12,FALSE)*BF51,0)</f>
        <v>0</v>
      </c>
      <c r="BI51" s="4">
        <f>IFERROR(VLOOKUP(BE51,parts!$A$2:$Z$300,13,FALSE)*BF51,0)</f>
        <v>0</v>
      </c>
      <c r="BJ51" s="4">
        <f>IFERROR(VLOOKUP(BE51,parts!$A$2:$Z$300,5,FALSE),0)</f>
        <v>0</v>
      </c>
      <c r="BK51" s="4">
        <f>IFERROR(VLOOKUP(BE51,parts!$A$2:$Z$300,6,FALSE)*BF51,0)</f>
        <v>0</v>
      </c>
      <c r="BL51" s="12"/>
    </row>
    <row r="52" spans="1:64" x14ac:dyDescent="0.25">
      <c r="A52" s="11" t="s">
        <v>108</v>
      </c>
      <c r="B52" s="6">
        <v>4</v>
      </c>
      <c r="C52" s="4">
        <f>IFERROR(VLOOKUP(A52,parts!$A$2:$Z$300,11,FALSE)*B52,0)</f>
        <v>0</v>
      </c>
      <c r="D52" s="4">
        <f>IFERROR(VLOOKUP(A52,parts!$A$2:$Z$300,12,FALSE)*B52,0)</f>
        <v>0</v>
      </c>
      <c r="E52" s="4">
        <f>IFERROR(VLOOKUP(A52,parts!$A$2:$Z$300,13,FALSE)*B52,0)</f>
        <v>0</v>
      </c>
      <c r="F52" s="4">
        <f>IFERROR(VLOOKUP(A52,parts!$A$2:$Z$300,5,FALSE),0)</f>
        <v>0</v>
      </c>
      <c r="G52" s="4">
        <f>IFERROR(VLOOKUP(A52,parts!$A$2:$Z$300,6,FALSE)*B52,0)</f>
        <v>0</v>
      </c>
      <c r="H52" s="12"/>
      <c r="I52" s="11" t="s">
        <v>108</v>
      </c>
      <c r="J52" s="6">
        <v>4</v>
      </c>
      <c r="K52" s="4">
        <f>IFERROR(VLOOKUP(I52,parts!$A$2:$Z$300,11,FALSE)*J52,0)</f>
        <v>0</v>
      </c>
      <c r="L52" s="4">
        <f>IFERROR(VLOOKUP(I52,parts!$A$2:$Z$300,12,FALSE)*J52,0)</f>
        <v>0</v>
      </c>
      <c r="M52" s="4">
        <f>IFERROR(VLOOKUP(I52,parts!$A$2:$Z$300,13,FALSE)*J52,0)</f>
        <v>0</v>
      </c>
      <c r="N52" s="4">
        <f>IFERROR(VLOOKUP(I52,parts!$A$2:$Z$300,5,FALSE),0)</f>
        <v>0</v>
      </c>
      <c r="O52" s="4">
        <f>IFERROR(VLOOKUP(I52,parts!$A$2:$Z$300,6,FALSE)*J52,0)</f>
        <v>0</v>
      </c>
      <c r="P52" s="12"/>
      <c r="Q52" s="11" t="s">
        <v>108</v>
      </c>
      <c r="R52" s="6">
        <v>4</v>
      </c>
      <c r="S52" s="4">
        <f>IFERROR(VLOOKUP(Q52,parts!$A$2:$Z$300,11,FALSE)*R52,0)</f>
        <v>0</v>
      </c>
      <c r="T52" s="4">
        <f>IFERROR(VLOOKUP(Q52,parts!$A$2:$Z$300,12,FALSE)*R52,0)</f>
        <v>0</v>
      </c>
      <c r="U52" s="4">
        <f>IFERROR(VLOOKUP(Q52,parts!$A$2:$Z$300,13,FALSE)*R52,0)</f>
        <v>0</v>
      </c>
      <c r="V52" s="4">
        <f>IFERROR(VLOOKUP(Q52,parts!$A$2:$Z$300,5,FALSE),0)</f>
        <v>0</v>
      </c>
      <c r="W52" s="4">
        <f>IFERROR(VLOOKUP(Q52,parts!$A$2:$Z$300,6,FALSE)*R52,0)</f>
        <v>0</v>
      </c>
      <c r="X52" s="12"/>
      <c r="Y52" s="11" t="s">
        <v>108</v>
      </c>
      <c r="Z52" s="6">
        <v>4</v>
      </c>
      <c r="AA52" s="4">
        <f>IFERROR(VLOOKUP(Y52,parts!$A$2:$Z$300,11,FALSE)*Z52,0)</f>
        <v>0</v>
      </c>
      <c r="AB52" s="4">
        <f>IFERROR(VLOOKUP(Y52,parts!$A$2:$Z$300,12,FALSE)*Z52,0)</f>
        <v>0</v>
      </c>
      <c r="AC52" s="4">
        <f>IFERROR(VLOOKUP(Y52,parts!$A$2:$Z$300,13,FALSE)*Z52,0)</f>
        <v>0</v>
      </c>
      <c r="AD52" s="4">
        <f>IFERROR(VLOOKUP(Y52,parts!$A$2:$Z$300,5,FALSE),0)</f>
        <v>0</v>
      </c>
      <c r="AE52" s="4">
        <f>IFERROR(VLOOKUP(Y52,parts!$A$2:$Z$300,6,FALSE)*Z52,0)</f>
        <v>0</v>
      </c>
      <c r="AF52" s="12"/>
      <c r="AG52" s="11" t="s">
        <v>108</v>
      </c>
      <c r="AH52" s="6">
        <v>4</v>
      </c>
      <c r="AI52" s="4">
        <f>IFERROR(VLOOKUP(AG52,parts!$A$2:$Z$300,11,FALSE)*AH52,0)</f>
        <v>0</v>
      </c>
      <c r="AJ52" s="4">
        <f>IFERROR(VLOOKUP(AG52,parts!$A$2:$Z$300,12,FALSE)*AH52,0)</f>
        <v>0</v>
      </c>
      <c r="AK52" s="4">
        <f>IFERROR(VLOOKUP(AG52,parts!$A$2:$Z$300,13,FALSE)*AH52,0)</f>
        <v>0</v>
      </c>
      <c r="AL52" s="4">
        <f>IFERROR(VLOOKUP(AG52,parts!$A$2:$Z$300,5,FALSE),0)</f>
        <v>0</v>
      </c>
      <c r="AM52" s="4">
        <f>IFERROR(VLOOKUP(AG52,parts!$A$2:$Z$300,6,FALSE)*AH52,0)</f>
        <v>0</v>
      </c>
      <c r="AN52" s="12"/>
      <c r="AO52" s="11" t="s">
        <v>108</v>
      </c>
      <c r="AP52" s="6">
        <v>4</v>
      </c>
      <c r="AQ52" s="4">
        <f>IFERROR(VLOOKUP(AO52,parts!$A$2:$Z$300,11,FALSE)*AP52,0)</f>
        <v>0</v>
      </c>
      <c r="AR52" s="4">
        <f>IFERROR(VLOOKUP(AO52,parts!$A$2:$Z$300,12,FALSE)*AP52,0)</f>
        <v>0</v>
      </c>
      <c r="AS52" s="4">
        <f>IFERROR(VLOOKUP(AO52,parts!$A$2:$Z$300,13,FALSE)*AP52,0)</f>
        <v>0</v>
      </c>
      <c r="AT52" s="4">
        <f>IFERROR(VLOOKUP(AO52,parts!$A$2:$Z$300,5,FALSE),0)</f>
        <v>0</v>
      </c>
      <c r="AU52" s="4">
        <f>IFERROR(VLOOKUP(AO52,parts!$A$2:$Z$300,6,FALSE)*AP52,0)</f>
        <v>0</v>
      </c>
      <c r="AV52" s="12"/>
      <c r="AW52" s="11" t="s">
        <v>108</v>
      </c>
      <c r="AX52" s="6">
        <v>4</v>
      </c>
      <c r="AY52" s="4">
        <f>IFERROR(VLOOKUP(AW52,parts!$A$2:$Z$300,11,FALSE)*AX52,0)</f>
        <v>0</v>
      </c>
      <c r="AZ52" s="4">
        <f>IFERROR(VLOOKUP(AW52,parts!$A$2:$Z$300,12,FALSE)*AX52,0)</f>
        <v>0</v>
      </c>
      <c r="BA52" s="4">
        <f>IFERROR(VLOOKUP(AW52,parts!$A$2:$Z$300,13,FALSE)*AX52,0)</f>
        <v>0</v>
      </c>
      <c r="BB52" s="4">
        <f>IFERROR(VLOOKUP(AW52,parts!$A$2:$Z$300,5,FALSE),0)</f>
        <v>0</v>
      </c>
      <c r="BC52" s="4">
        <f>IFERROR(VLOOKUP(AW52,parts!$A$2:$Z$300,6,FALSE)*AX52,0)</f>
        <v>0</v>
      </c>
      <c r="BD52" s="12"/>
      <c r="BE52" s="11" t="s">
        <v>108</v>
      </c>
      <c r="BF52" s="6">
        <v>4</v>
      </c>
      <c r="BG52" s="4">
        <f>IFERROR(VLOOKUP(BE52,parts!$A$2:$Z$300,11,FALSE)*BF52,0)</f>
        <v>0</v>
      </c>
      <c r="BH52" s="4">
        <f>IFERROR(VLOOKUP(BE52,parts!$A$2:$Z$300,12,FALSE)*BF52,0)</f>
        <v>0</v>
      </c>
      <c r="BI52" s="4">
        <f>IFERROR(VLOOKUP(BE52,parts!$A$2:$Z$300,13,FALSE)*BF52,0)</f>
        <v>0</v>
      </c>
      <c r="BJ52" s="4">
        <f>IFERROR(VLOOKUP(BE52,parts!$A$2:$Z$300,5,FALSE),0)</f>
        <v>0</v>
      </c>
      <c r="BK52" s="4">
        <f>IFERROR(VLOOKUP(BE52,parts!$A$2:$Z$300,6,FALSE)*BF52,0)</f>
        <v>0</v>
      </c>
      <c r="BL52" s="12"/>
    </row>
    <row r="53" spans="1:64" x14ac:dyDescent="0.25">
      <c r="A53" s="11"/>
      <c r="B53" s="6"/>
      <c r="C53" s="4">
        <f>IFERROR(VLOOKUP(A53,parts!$A$2:$Z$300,11,FALSE)*B53,0)</f>
        <v>0</v>
      </c>
      <c r="D53" s="4">
        <f>IFERROR(VLOOKUP(A53,parts!$A$2:$Z$300,12,FALSE)*B53,0)</f>
        <v>0</v>
      </c>
      <c r="E53" s="4">
        <f>IFERROR(VLOOKUP(A53,parts!$A$2:$Z$300,13,FALSE)*B53,0)</f>
        <v>0</v>
      </c>
      <c r="F53" s="4">
        <f>IFERROR(VLOOKUP(A53,parts!$A$2:$Z$300,5,FALSE),0)</f>
        <v>0</v>
      </c>
      <c r="G53" s="4">
        <f>IFERROR(VLOOKUP(A53,parts!$A$2:$Z$300,6,FALSE)*B53,0)</f>
        <v>0</v>
      </c>
      <c r="H53" s="12"/>
      <c r="I53" s="11"/>
      <c r="J53" s="6"/>
      <c r="K53" s="4">
        <f>IFERROR(VLOOKUP(I53,parts!$A$2:$Z$300,11,FALSE)*J53,0)</f>
        <v>0</v>
      </c>
      <c r="L53" s="4">
        <f>IFERROR(VLOOKUP(I53,parts!$A$2:$Z$300,12,FALSE)*J53,0)</f>
        <v>0</v>
      </c>
      <c r="M53" s="4">
        <f>IFERROR(VLOOKUP(I53,parts!$A$2:$Z$300,13,FALSE)*J53,0)</f>
        <v>0</v>
      </c>
      <c r="N53" s="4">
        <f>IFERROR(VLOOKUP(I53,parts!$A$2:$Z$300,5,FALSE),0)</f>
        <v>0</v>
      </c>
      <c r="O53" s="4">
        <f>IFERROR(VLOOKUP(I53,parts!$A$2:$Z$300,6,FALSE)*J53,0)</f>
        <v>0</v>
      </c>
      <c r="P53" s="12"/>
      <c r="Q53" s="11"/>
      <c r="R53" s="6"/>
      <c r="S53" s="4">
        <f>IFERROR(VLOOKUP(Q53,parts!$A$2:$Z$300,11,FALSE)*R53,0)</f>
        <v>0</v>
      </c>
      <c r="T53" s="4">
        <f>IFERROR(VLOOKUP(Q53,parts!$A$2:$Z$300,12,FALSE)*R53,0)</f>
        <v>0</v>
      </c>
      <c r="U53" s="4">
        <f>IFERROR(VLOOKUP(Q53,parts!$A$2:$Z$300,13,FALSE)*R53,0)</f>
        <v>0</v>
      </c>
      <c r="V53" s="4">
        <f>IFERROR(VLOOKUP(Q53,parts!$A$2:$Z$300,5,FALSE),0)</f>
        <v>0</v>
      </c>
      <c r="W53" s="4">
        <f>IFERROR(VLOOKUP(Q53,parts!$A$2:$Z$300,6,FALSE)*R53,0)</f>
        <v>0</v>
      </c>
      <c r="X53" s="12"/>
      <c r="Y53" s="11"/>
      <c r="Z53" s="6"/>
      <c r="AA53" s="4">
        <f>IFERROR(VLOOKUP(Y53,parts!$A$2:$Z$300,11,FALSE)*Z53,0)</f>
        <v>0</v>
      </c>
      <c r="AB53" s="4">
        <f>IFERROR(VLOOKUP(Y53,parts!$A$2:$Z$300,12,FALSE)*Z53,0)</f>
        <v>0</v>
      </c>
      <c r="AC53" s="4">
        <f>IFERROR(VLOOKUP(Y53,parts!$A$2:$Z$300,13,FALSE)*Z53,0)</f>
        <v>0</v>
      </c>
      <c r="AD53" s="4">
        <f>IFERROR(VLOOKUP(Y53,parts!$A$2:$Z$300,5,FALSE),0)</f>
        <v>0</v>
      </c>
      <c r="AE53" s="4">
        <f>IFERROR(VLOOKUP(Y53,parts!$A$2:$Z$300,6,FALSE)*Z53,0)</f>
        <v>0</v>
      </c>
      <c r="AF53" s="12"/>
      <c r="AG53" s="11"/>
      <c r="AH53" s="6"/>
      <c r="AI53" s="4">
        <f>IFERROR(VLOOKUP(AG53,parts!$A$2:$Z$300,11,FALSE)*AH53,0)</f>
        <v>0</v>
      </c>
      <c r="AJ53" s="4">
        <f>IFERROR(VLOOKUP(AG53,parts!$A$2:$Z$300,12,FALSE)*AH53,0)</f>
        <v>0</v>
      </c>
      <c r="AK53" s="4">
        <f>IFERROR(VLOOKUP(AG53,parts!$A$2:$Z$300,13,FALSE)*AH53,0)</f>
        <v>0</v>
      </c>
      <c r="AL53" s="4">
        <f>IFERROR(VLOOKUP(AG53,parts!$A$2:$Z$300,5,FALSE),0)</f>
        <v>0</v>
      </c>
      <c r="AM53" s="4">
        <f>IFERROR(VLOOKUP(AG53,parts!$A$2:$Z$300,6,FALSE)*AH53,0)</f>
        <v>0</v>
      </c>
      <c r="AN53" s="12"/>
      <c r="AO53" s="11"/>
      <c r="AP53" s="6"/>
      <c r="AQ53" s="4">
        <f>IFERROR(VLOOKUP(AO53,parts!$A$2:$Z$300,11,FALSE)*AP53,0)</f>
        <v>0</v>
      </c>
      <c r="AR53" s="4">
        <f>IFERROR(VLOOKUP(AO53,parts!$A$2:$Z$300,12,FALSE)*AP53,0)</f>
        <v>0</v>
      </c>
      <c r="AS53" s="4">
        <f>IFERROR(VLOOKUP(AO53,parts!$A$2:$Z$300,13,FALSE)*AP53,0)</f>
        <v>0</v>
      </c>
      <c r="AT53" s="4">
        <f>IFERROR(VLOOKUP(AO53,parts!$A$2:$Z$300,5,FALSE),0)</f>
        <v>0</v>
      </c>
      <c r="AU53" s="4">
        <f>IFERROR(VLOOKUP(AO53,parts!$A$2:$Z$300,6,FALSE)*AP53,0)</f>
        <v>0</v>
      </c>
      <c r="AV53" s="12"/>
      <c r="AW53" s="11"/>
      <c r="AX53" s="6"/>
      <c r="AY53" s="4">
        <f>IFERROR(VLOOKUP(AW53,parts!$A$2:$Z$300,11,FALSE)*AX53,0)</f>
        <v>0</v>
      </c>
      <c r="AZ53" s="4">
        <f>IFERROR(VLOOKUP(AW53,parts!$A$2:$Z$300,12,FALSE)*AX53,0)</f>
        <v>0</v>
      </c>
      <c r="BA53" s="4">
        <f>IFERROR(VLOOKUP(AW53,parts!$A$2:$Z$300,13,FALSE)*AX53,0)</f>
        <v>0</v>
      </c>
      <c r="BB53" s="4">
        <f>IFERROR(VLOOKUP(AW53,parts!$A$2:$Z$300,5,FALSE),0)</f>
        <v>0</v>
      </c>
      <c r="BC53" s="4">
        <f>IFERROR(VLOOKUP(AW53,parts!$A$2:$Z$300,6,FALSE)*AX53,0)</f>
        <v>0</v>
      </c>
      <c r="BD53" s="12"/>
      <c r="BE53" s="11"/>
      <c r="BF53" s="6"/>
      <c r="BG53" s="4">
        <f>IFERROR(VLOOKUP(BE53,parts!$A$2:$Z$300,11,FALSE)*BF53,0)</f>
        <v>0</v>
      </c>
      <c r="BH53" s="4">
        <f>IFERROR(VLOOKUP(BE53,parts!$A$2:$Z$300,12,FALSE)*BF53,0)</f>
        <v>0</v>
      </c>
      <c r="BI53" s="4">
        <f>IFERROR(VLOOKUP(BE53,parts!$A$2:$Z$300,13,FALSE)*BF53,0)</f>
        <v>0</v>
      </c>
      <c r="BJ53" s="4">
        <f>IFERROR(VLOOKUP(BE53,parts!$A$2:$Z$300,5,FALSE),0)</f>
        <v>0</v>
      </c>
      <c r="BK53" s="4">
        <f>IFERROR(VLOOKUP(BE53,parts!$A$2:$Z$300,6,FALSE)*BF53,0)</f>
        <v>0</v>
      </c>
      <c r="BL53" s="12"/>
    </row>
    <row r="54" spans="1:64" x14ac:dyDescent="0.25">
      <c r="A54" s="11"/>
      <c r="B54" s="6"/>
      <c r="C54" s="4">
        <f>IFERROR(VLOOKUP(A54,parts!$A$2:$Z$300,11,FALSE)*B54,0)</f>
        <v>0</v>
      </c>
      <c r="D54" s="4">
        <f>IFERROR(VLOOKUP(A54,parts!$A$2:$Z$300,12,FALSE)*B54,0)</f>
        <v>0</v>
      </c>
      <c r="E54" s="4">
        <f>IFERROR(VLOOKUP(A54,parts!$A$2:$Z$300,13,FALSE)*B54,0)</f>
        <v>0</v>
      </c>
      <c r="F54" s="4">
        <f>IFERROR(VLOOKUP(A54,parts!$A$2:$Z$300,5,FALSE),0)</f>
        <v>0</v>
      </c>
      <c r="G54" s="4">
        <f>IFERROR(VLOOKUP(A54,parts!$A$2:$Z$300,6,FALSE)*B54,0)</f>
        <v>0</v>
      </c>
      <c r="H54" s="12"/>
      <c r="I54" s="11"/>
      <c r="J54" s="6"/>
      <c r="K54" s="4">
        <f>IFERROR(VLOOKUP(I54,parts!$A$2:$Z$300,11,FALSE)*J54,0)</f>
        <v>0</v>
      </c>
      <c r="L54" s="4">
        <f>IFERROR(VLOOKUP(I54,parts!$A$2:$Z$300,12,FALSE)*J54,0)</f>
        <v>0</v>
      </c>
      <c r="M54" s="4">
        <f>IFERROR(VLOOKUP(I54,parts!$A$2:$Z$300,13,FALSE)*J54,0)</f>
        <v>0</v>
      </c>
      <c r="N54" s="4">
        <f>IFERROR(VLOOKUP(I54,parts!$A$2:$Z$300,5,FALSE),0)</f>
        <v>0</v>
      </c>
      <c r="O54" s="4">
        <f>IFERROR(VLOOKUP(I54,parts!$A$2:$Z$300,6,FALSE)*J54,0)</f>
        <v>0</v>
      </c>
      <c r="P54" s="12"/>
      <c r="Q54" s="11"/>
      <c r="R54" s="6"/>
      <c r="S54" s="4">
        <f>IFERROR(VLOOKUP(Q54,parts!$A$2:$Z$300,11,FALSE)*R54,0)</f>
        <v>0</v>
      </c>
      <c r="T54" s="4">
        <f>IFERROR(VLOOKUP(Q54,parts!$A$2:$Z$300,12,FALSE)*R54,0)</f>
        <v>0</v>
      </c>
      <c r="U54" s="4">
        <f>IFERROR(VLOOKUP(Q54,parts!$A$2:$Z$300,13,FALSE)*R54,0)</f>
        <v>0</v>
      </c>
      <c r="V54" s="4">
        <f>IFERROR(VLOOKUP(Q54,parts!$A$2:$Z$300,5,FALSE),0)</f>
        <v>0</v>
      </c>
      <c r="W54" s="4">
        <f>IFERROR(VLOOKUP(Q54,parts!$A$2:$Z$300,6,FALSE)*R54,0)</f>
        <v>0</v>
      </c>
      <c r="X54" s="12"/>
      <c r="Y54" s="11"/>
      <c r="Z54" s="6"/>
      <c r="AA54" s="4">
        <f>IFERROR(VLOOKUP(Y54,parts!$A$2:$Z$300,11,FALSE)*Z54,0)</f>
        <v>0</v>
      </c>
      <c r="AB54" s="4">
        <f>IFERROR(VLOOKUP(Y54,parts!$A$2:$Z$300,12,FALSE)*Z54,0)</f>
        <v>0</v>
      </c>
      <c r="AC54" s="4">
        <f>IFERROR(VLOOKUP(Y54,parts!$A$2:$Z$300,13,FALSE)*Z54,0)</f>
        <v>0</v>
      </c>
      <c r="AD54" s="4">
        <f>IFERROR(VLOOKUP(Y54,parts!$A$2:$Z$300,5,FALSE),0)</f>
        <v>0</v>
      </c>
      <c r="AE54" s="4">
        <f>IFERROR(VLOOKUP(Y54,parts!$A$2:$Z$300,6,FALSE)*Z54,0)</f>
        <v>0</v>
      </c>
      <c r="AF54" s="12"/>
      <c r="AG54" s="11"/>
      <c r="AH54" s="6"/>
      <c r="AI54" s="4">
        <f>IFERROR(VLOOKUP(AG54,parts!$A$2:$Z$300,11,FALSE)*AH54,0)</f>
        <v>0</v>
      </c>
      <c r="AJ54" s="4">
        <f>IFERROR(VLOOKUP(AG54,parts!$A$2:$Z$300,12,FALSE)*AH54,0)</f>
        <v>0</v>
      </c>
      <c r="AK54" s="4">
        <f>IFERROR(VLOOKUP(AG54,parts!$A$2:$Z$300,13,FALSE)*AH54,0)</f>
        <v>0</v>
      </c>
      <c r="AL54" s="4">
        <f>IFERROR(VLOOKUP(AG54,parts!$A$2:$Z$300,5,FALSE),0)</f>
        <v>0</v>
      </c>
      <c r="AM54" s="4">
        <f>IFERROR(VLOOKUP(AG54,parts!$A$2:$Z$300,6,FALSE)*AH54,0)</f>
        <v>0</v>
      </c>
      <c r="AN54" s="12"/>
      <c r="AO54" s="11"/>
      <c r="AP54" s="6"/>
      <c r="AQ54" s="4">
        <f>IFERROR(VLOOKUP(AO54,parts!$A$2:$Z$300,11,FALSE)*AP54,0)</f>
        <v>0</v>
      </c>
      <c r="AR54" s="4">
        <f>IFERROR(VLOOKUP(AO54,parts!$A$2:$Z$300,12,FALSE)*AP54,0)</f>
        <v>0</v>
      </c>
      <c r="AS54" s="4">
        <f>IFERROR(VLOOKUP(AO54,parts!$A$2:$Z$300,13,FALSE)*AP54,0)</f>
        <v>0</v>
      </c>
      <c r="AT54" s="4">
        <f>IFERROR(VLOOKUP(AO54,parts!$A$2:$Z$300,5,FALSE),0)</f>
        <v>0</v>
      </c>
      <c r="AU54" s="4">
        <f>IFERROR(VLOOKUP(AO54,parts!$A$2:$Z$300,6,FALSE)*AP54,0)</f>
        <v>0</v>
      </c>
      <c r="AV54" s="12"/>
      <c r="AW54" s="11"/>
      <c r="AX54" s="6"/>
      <c r="AY54" s="4">
        <f>IFERROR(VLOOKUP(AW54,parts!$A$2:$Z$300,11,FALSE)*AX54,0)</f>
        <v>0</v>
      </c>
      <c r="AZ54" s="4">
        <f>IFERROR(VLOOKUP(AW54,parts!$A$2:$Z$300,12,FALSE)*AX54,0)</f>
        <v>0</v>
      </c>
      <c r="BA54" s="4">
        <f>IFERROR(VLOOKUP(AW54,parts!$A$2:$Z$300,13,FALSE)*AX54,0)</f>
        <v>0</v>
      </c>
      <c r="BB54" s="4">
        <f>IFERROR(VLOOKUP(AW54,parts!$A$2:$Z$300,5,FALSE),0)</f>
        <v>0</v>
      </c>
      <c r="BC54" s="4">
        <f>IFERROR(VLOOKUP(AW54,parts!$A$2:$Z$300,6,FALSE)*AX54,0)</f>
        <v>0</v>
      </c>
      <c r="BD54" s="12"/>
      <c r="BE54" s="11"/>
      <c r="BF54" s="6"/>
      <c r="BG54" s="4">
        <f>IFERROR(VLOOKUP(BE54,parts!$A$2:$Z$300,11,FALSE)*BF54,0)</f>
        <v>0</v>
      </c>
      <c r="BH54" s="4">
        <f>IFERROR(VLOOKUP(BE54,parts!$A$2:$Z$300,12,FALSE)*BF54,0)</f>
        <v>0</v>
      </c>
      <c r="BI54" s="4">
        <f>IFERROR(VLOOKUP(BE54,parts!$A$2:$Z$300,13,FALSE)*BF54,0)</f>
        <v>0</v>
      </c>
      <c r="BJ54" s="4">
        <f>IFERROR(VLOOKUP(BE54,parts!$A$2:$Z$300,5,FALSE),0)</f>
        <v>0</v>
      </c>
      <c r="BK54" s="4">
        <f>IFERROR(VLOOKUP(BE54,parts!$A$2:$Z$300,6,FALSE)*BF54,0)</f>
        <v>0</v>
      </c>
      <c r="BL54" s="12"/>
    </row>
    <row r="55" spans="1:64" x14ac:dyDescent="0.25">
      <c r="A55" s="11"/>
      <c r="B55" s="6"/>
      <c r="C55" s="4">
        <f>IFERROR(VLOOKUP(A55,parts!$A$2:$Z$300,11,FALSE)*B55,0)</f>
        <v>0</v>
      </c>
      <c r="D55" s="4">
        <f>IFERROR(VLOOKUP(A55,parts!$A$2:$Z$300,12,FALSE)*B55,0)</f>
        <v>0</v>
      </c>
      <c r="E55" s="4">
        <f>IFERROR(VLOOKUP(A55,parts!$A$2:$Z$300,13,FALSE)*B55,0)</f>
        <v>0</v>
      </c>
      <c r="F55" s="4">
        <f>IFERROR(VLOOKUP(A55,parts!$A$2:$Z$300,5,FALSE),0)</f>
        <v>0</v>
      </c>
      <c r="G55" s="4">
        <f>IFERROR(VLOOKUP(A55,parts!$A$2:$Z$300,6,FALSE)*B55,0)</f>
        <v>0</v>
      </c>
      <c r="H55" s="12"/>
      <c r="I55" s="11"/>
      <c r="J55" s="6"/>
      <c r="K55" s="4">
        <f>IFERROR(VLOOKUP(I55,parts!$A$2:$Z$300,11,FALSE)*J55,0)</f>
        <v>0</v>
      </c>
      <c r="L55" s="4">
        <f>IFERROR(VLOOKUP(I55,parts!$A$2:$Z$300,12,FALSE)*J55,0)</f>
        <v>0</v>
      </c>
      <c r="M55" s="4">
        <f>IFERROR(VLOOKUP(I55,parts!$A$2:$Z$300,13,FALSE)*J55,0)</f>
        <v>0</v>
      </c>
      <c r="N55" s="4">
        <f>IFERROR(VLOOKUP(I55,parts!$A$2:$Z$300,5,FALSE),0)</f>
        <v>0</v>
      </c>
      <c r="O55" s="4">
        <f>IFERROR(VLOOKUP(I55,parts!$A$2:$Z$300,6,FALSE)*J55,0)</f>
        <v>0</v>
      </c>
      <c r="P55" s="12"/>
      <c r="Q55" s="11"/>
      <c r="R55" s="6"/>
      <c r="S55" s="4">
        <f>IFERROR(VLOOKUP(Q55,parts!$A$2:$Z$300,11,FALSE)*R55,0)</f>
        <v>0</v>
      </c>
      <c r="T55" s="4">
        <f>IFERROR(VLOOKUP(Q55,parts!$A$2:$Z$300,12,FALSE)*R55,0)</f>
        <v>0</v>
      </c>
      <c r="U55" s="4">
        <f>IFERROR(VLOOKUP(Q55,parts!$A$2:$Z$300,13,FALSE)*R55,0)</f>
        <v>0</v>
      </c>
      <c r="V55" s="4">
        <f>IFERROR(VLOOKUP(Q55,parts!$A$2:$Z$300,5,FALSE),0)</f>
        <v>0</v>
      </c>
      <c r="W55" s="4">
        <f>IFERROR(VLOOKUP(Q55,parts!$A$2:$Z$300,6,FALSE)*R55,0)</f>
        <v>0</v>
      </c>
      <c r="X55" s="12"/>
      <c r="Y55" s="11"/>
      <c r="Z55" s="6"/>
      <c r="AA55" s="4">
        <f>IFERROR(VLOOKUP(Y55,parts!$A$2:$Z$300,11,FALSE)*Z55,0)</f>
        <v>0</v>
      </c>
      <c r="AB55" s="4">
        <f>IFERROR(VLOOKUP(Y55,parts!$A$2:$Z$300,12,FALSE)*Z55,0)</f>
        <v>0</v>
      </c>
      <c r="AC55" s="4">
        <f>IFERROR(VLOOKUP(Y55,parts!$A$2:$Z$300,13,FALSE)*Z55,0)</f>
        <v>0</v>
      </c>
      <c r="AD55" s="4">
        <f>IFERROR(VLOOKUP(Y55,parts!$A$2:$Z$300,5,FALSE),0)</f>
        <v>0</v>
      </c>
      <c r="AE55" s="4">
        <f>IFERROR(VLOOKUP(Y55,parts!$A$2:$Z$300,6,FALSE)*Z55,0)</f>
        <v>0</v>
      </c>
      <c r="AF55" s="12"/>
      <c r="AG55" s="11"/>
      <c r="AH55" s="6"/>
      <c r="AI55" s="4">
        <f>IFERROR(VLOOKUP(AG55,parts!$A$2:$Z$300,11,FALSE)*AH55,0)</f>
        <v>0</v>
      </c>
      <c r="AJ55" s="4">
        <f>IFERROR(VLOOKUP(AG55,parts!$A$2:$Z$300,12,FALSE)*AH55,0)</f>
        <v>0</v>
      </c>
      <c r="AK55" s="4">
        <f>IFERROR(VLOOKUP(AG55,parts!$A$2:$Z$300,13,FALSE)*AH55,0)</f>
        <v>0</v>
      </c>
      <c r="AL55" s="4">
        <f>IFERROR(VLOOKUP(AG55,parts!$A$2:$Z$300,5,FALSE),0)</f>
        <v>0</v>
      </c>
      <c r="AM55" s="4">
        <f>IFERROR(VLOOKUP(AG55,parts!$A$2:$Z$300,6,FALSE)*AH55,0)</f>
        <v>0</v>
      </c>
      <c r="AN55" s="12"/>
      <c r="AO55" s="11"/>
      <c r="AP55" s="6"/>
      <c r="AQ55" s="4">
        <f>IFERROR(VLOOKUP(AO55,parts!$A$2:$Z$300,11,FALSE)*AP55,0)</f>
        <v>0</v>
      </c>
      <c r="AR55" s="4">
        <f>IFERROR(VLOOKUP(AO55,parts!$A$2:$Z$300,12,FALSE)*AP55,0)</f>
        <v>0</v>
      </c>
      <c r="AS55" s="4">
        <f>IFERROR(VLOOKUP(AO55,parts!$A$2:$Z$300,13,FALSE)*AP55,0)</f>
        <v>0</v>
      </c>
      <c r="AT55" s="4">
        <f>IFERROR(VLOOKUP(AO55,parts!$A$2:$Z$300,5,FALSE),0)</f>
        <v>0</v>
      </c>
      <c r="AU55" s="4">
        <f>IFERROR(VLOOKUP(AO55,parts!$A$2:$Z$300,6,FALSE)*AP55,0)</f>
        <v>0</v>
      </c>
      <c r="AV55" s="12"/>
      <c r="AW55" s="11"/>
      <c r="AX55" s="6"/>
      <c r="AY55" s="4">
        <f>IFERROR(VLOOKUP(AW55,parts!$A$2:$Z$300,11,FALSE)*AX55,0)</f>
        <v>0</v>
      </c>
      <c r="AZ55" s="4">
        <f>IFERROR(VLOOKUP(AW55,parts!$A$2:$Z$300,12,FALSE)*AX55,0)</f>
        <v>0</v>
      </c>
      <c r="BA55" s="4">
        <f>IFERROR(VLOOKUP(AW55,parts!$A$2:$Z$300,13,FALSE)*AX55,0)</f>
        <v>0</v>
      </c>
      <c r="BB55" s="4">
        <f>IFERROR(VLOOKUP(AW55,parts!$A$2:$Z$300,5,FALSE),0)</f>
        <v>0</v>
      </c>
      <c r="BC55" s="4">
        <f>IFERROR(VLOOKUP(AW55,parts!$A$2:$Z$300,6,FALSE)*AX55,0)</f>
        <v>0</v>
      </c>
      <c r="BD55" s="12"/>
      <c r="BE55" s="11"/>
      <c r="BF55" s="6"/>
      <c r="BG55" s="4">
        <f>IFERROR(VLOOKUP(BE55,parts!$A$2:$Z$300,11,FALSE)*BF55,0)</f>
        <v>0</v>
      </c>
      <c r="BH55" s="4">
        <f>IFERROR(VLOOKUP(BE55,parts!$A$2:$Z$300,12,FALSE)*BF55,0)</f>
        <v>0</v>
      </c>
      <c r="BI55" s="4">
        <f>IFERROR(VLOOKUP(BE55,parts!$A$2:$Z$300,13,FALSE)*BF55,0)</f>
        <v>0</v>
      </c>
      <c r="BJ55" s="4">
        <f>IFERROR(VLOOKUP(BE55,parts!$A$2:$Z$300,5,FALSE),0)</f>
        <v>0</v>
      </c>
      <c r="BK55" s="4">
        <f>IFERROR(VLOOKUP(BE55,parts!$A$2:$Z$300,6,FALSE)*BF55,0)</f>
        <v>0</v>
      </c>
      <c r="BL55" s="12"/>
    </row>
    <row r="56" spans="1:64" x14ac:dyDescent="0.25">
      <c r="A56" s="11"/>
      <c r="B56" s="6"/>
      <c r="C56" s="4">
        <f>IFERROR(VLOOKUP(A56,parts!$A$2:$Z$300,11,FALSE)*B56,0)</f>
        <v>0</v>
      </c>
      <c r="D56" s="4">
        <f>IFERROR(VLOOKUP(A56,parts!$A$2:$Z$300,12,FALSE)*B56,0)</f>
        <v>0</v>
      </c>
      <c r="E56" s="4">
        <f>IFERROR(VLOOKUP(A56,parts!$A$2:$Z$300,13,FALSE)*B56,0)</f>
        <v>0</v>
      </c>
      <c r="F56" s="4">
        <f>IFERROR(VLOOKUP(A56,parts!$A$2:$Z$300,5,FALSE),0)</f>
        <v>0</v>
      </c>
      <c r="G56" s="4">
        <f>IFERROR(VLOOKUP(A56,parts!$A$2:$Z$300,6,FALSE)*B56,0)</f>
        <v>0</v>
      </c>
      <c r="H56" s="12"/>
      <c r="I56" s="11"/>
      <c r="J56" s="6"/>
      <c r="K56" s="4">
        <f>IFERROR(VLOOKUP(I56,parts!$A$2:$Z$300,11,FALSE)*J56,0)</f>
        <v>0</v>
      </c>
      <c r="L56" s="4">
        <f>IFERROR(VLOOKUP(I56,parts!$A$2:$Z$300,12,FALSE)*J56,0)</f>
        <v>0</v>
      </c>
      <c r="M56" s="4">
        <f>IFERROR(VLOOKUP(I56,parts!$A$2:$Z$300,13,FALSE)*J56,0)</f>
        <v>0</v>
      </c>
      <c r="N56" s="4">
        <f>IFERROR(VLOOKUP(I56,parts!$A$2:$Z$300,5,FALSE),0)</f>
        <v>0</v>
      </c>
      <c r="O56" s="4">
        <f>IFERROR(VLOOKUP(I56,parts!$A$2:$Z$300,6,FALSE)*J56,0)</f>
        <v>0</v>
      </c>
      <c r="P56" s="12"/>
      <c r="Q56" s="11"/>
      <c r="R56" s="6"/>
      <c r="S56" s="4">
        <f>IFERROR(VLOOKUP(Q56,parts!$A$2:$Z$300,11,FALSE)*R56,0)</f>
        <v>0</v>
      </c>
      <c r="T56" s="4">
        <f>IFERROR(VLOOKUP(Q56,parts!$A$2:$Z$300,12,FALSE)*R56,0)</f>
        <v>0</v>
      </c>
      <c r="U56" s="4">
        <f>IFERROR(VLOOKUP(Q56,parts!$A$2:$Z$300,13,FALSE)*R56,0)</f>
        <v>0</v>
      </c>
      <c r="V56" s="4">
        <f>IFERROR(VLOOKUP(Q56,parts!$A$2:$Z$300,5,FALSE),0)</f>
        <v>0</v>
      </c>
      <c r="W56" s="4">
        <f>IFERROR(VLOOKUP(Q56,parts!$A$2:$Z$300,6,FALSE)*R56,0)</f>
        <v>0</v>
      </c>
      <c r="X56" s="12"/>
      <c r="Y56" s="11"/>
      <c r="Z56" s="6"/>
      <c r="AA56" s="4">
        <f>IFERROR(VLOOKUP(Y56,parts!$A$2:$Z$300,11,FALSE)*Z56,0)</f>
        <v>0</v>
      </c>
      <c r="AB56" s="4">
        <f>IFERROR(VLOOKUP(Y56,parts!$A$2:$Z$300,12,FALSE)*Z56,0)</f>
        <v>0</v>
      </c>
      <c r="AC56" s="4">
        <f>IFERROR(VLOOKUP(Y56,parts!$A$2:$Z$300,13,FALSE)*Z56,0)</f>
        <v>0</v>
      </c>
      <c r="AD56" s="4">
        <f>IFERROR(VLOOKUP(Y56,parts!$A$2:$Z$300,5,FALSE),0)</f>
        <v>0</v>
      </c>
      <c r="AE56" s="4">
        <f>IFERROR(VLOOKUP(Y56,parts!$A$2:$Z$300,6,FALSE)*Z56,0)</f>
        <v>0</v>
      </c>
      <c r="AF56" s="12"/>
      <c r="AG56" s="11"/>
      <c r="AH56" s="6"/>
      <c r="AI56" s="4">
        <f>IFERROR(VLOOKUP(AG56,parts!$A$2:$Z$300,11,FALSE)*AH56,0)</f>
        <v>0</v>
      </c>
      <c r="AJ56" s="4">
        <f>IFERROR(VLOOKUP(AG56,parts!$A$2:$Z$300,12,FALSE)*AH56,0)</f>
        <v>0</v>
      </c>
      <c r="AK56" s="4">
        <f>IFERROR(VLOOKUP(AG56,parts!$A$2:$Z$300,13,FALSE)*AH56,0)</f>
        <v>0</v>
      </c>
      <c r="AL56" s="4">
        <f>IFERROR(VLOOKUP(AG56,parts!$A$2:$Z$300,5,FALSE),0)</f>
        <v>0</v>
      </c>
      <c r="AM56" s="4">
        <f>IFERROR(VLOOKUP(AG56,parts!$A$2:$Z$300,6,FALSE)*AH56,0)</f>
        <v>0</v>
      </c>
      <c r="AN56" s="12"/>
      <c r="AO56" s="11"/>
      <c r="AP56" s="6"/>
      <c r="AQ56" s="4">
        <f>IFERROR(VLOOKUP(AO56,parts!$A$2:$Z$300,11,FALSE)*AP56,0)</f>
        <v>0</v>
      </c>
      <c r="AR56" s="4">
        <f>IFERROR(VLOOKUP(AO56,parts!$A$2:$Z$300,12,FALSE)*AP56,0)</f>
        <v>0</v>
      </c>
      <c r="AS56" s="4">
        <f>IFERROR(VLOOKUP(AO56,parts!$A$2:$Z$300,13,FALSE)*AP56,0)</f>
        <v>0</v>
      </c>
      <c r="AT56" s="4">
        <f>IFERROR(VLOOKUP(AO56,parts!$A$2:$Z$300,5,FALSE),0)</f>
        <v>0</v>
      </c>
      <c r="AU56" s="4">
        <f>IFERROR(VLOOKUP(AO56,parts!$A$2:$Z$300,6,FALSE)*AP56,0)</f>
        <v>0</v>
      </c>
      <c r="AV56" s="12"/>
      <c r="AW56" s="11"/>
      <c r="AX56" s="6"/>
      <c r="AY56" s="4">
        <f>IFERROR(VLOOKUP(AW56,parts!$A$2:$Z$300,11,FALSE)*AX56,0)</f>
        <v>0</v>
      </c>
      <c r="AZ56" s="4">
        <f>IFERROR(VLOOKUP(AW56,parts!$A$2:$Z$300,12,FALSE)*AX56,0)</f>
        <v>0</v>
      </c>
      <c r="BA56" s="4">
        <f>IFERROR(VLOOKUP(AW56,parts!$A$2:$Z$300,13,FALSE)*AX56,0)</f>
        <v>0</v>
      </c>
      <c r="BB56" s="4">
        <f>IFERROR(VLOOKUP(AW56,parts!$A$2:$Z$300,5,FALSE),0)</f>
        <v>0</v>
      </c>
      <c r="BC56" s="4">
        <f>IFERROR(VLOOKUP(AW56,parts!$A$2:$Z$300,6,FALSE)*AX56,0)</f>
        <v>0</v>
      </c>
      <c r="BD56" s="12"/>
      <c r="BE56" s="11"/>
      <c r="BF56" s="6"/>
      <c r="BG56" s="4">
        <f>IFERROR(VLOOKUP(BE56,parts!$A$2:$Z$300,11,FALSE)*BF56,0)</f>
        <v>0</v>
      </c>
      <c r="BH56" s="4">
        <f>IFERROR(VLOOKUP(BE56,parts!$A$2:$Z$300,12,FALSE)*BF56,0)</f>
        <v>0</v>
      </c>
      <c r="BI56" s="4">
        <f>IFERROR(VLOOKUP(BE56,parts!$A$2:$Z$300,13,FALSE)*BF56,0)</f>
        <v>0</v>
      </c>
      <c r="BJ56" s="4">
        <f>IFERROR(VLOOKUP(BE56,parts!$A$2:$Z$300,5,FALSE),0)</f>
        <v>0</v>
      </c>
      <c r="BK56" s="4">
        <f>IFERROR(VLOOKUP(BE56,parts!$A$2:$Z$300,6,FALSE)*BF56,0)</f>
        <v>0</v>
      </c>
      <c r="BL56" s="12"/>
    </row>
    <row r="57" spans="1:64" x14ac:dyDescent="0.25">
      <c r="A57" s="11"/>
      <c r="B57" s="6"/>
      <c r="C57" s="4">
        <f>IFERROR(VLOOKUP(A57,parts!$A$2:$Z$300,11,FALSE)*B57,0)</f>
        <v>0</v>
      </c>
      <c r="D57" s="4">
        <f>IFERROR(VLOOKUP(A57,parts!$A$2:$Z$300,12,FALSE)*B57,0)</f>
        <v>0</v>
      </c>
      <c r="E57" s="4">
        <f>IFERROR(VLOOKUP(A57,parts!$A$2:$Z$300,13,FALSE)*B57,0)</f>
        <v>0</v>
      </c>
      <c r="F57" s="4">
        <f>IFERROR(VLOOKUP(A57,parts!$A$2:$Z$300,5,FALSE),0)</f>
        <v>0</v>
      </c>
      <c r="G57" s="4">
        <f>IFERROR(VLOOKUP(A57,parts!$A$2:$Z$300,6,FALSE)*B57,0)</f>
        <v>0</v>
      </c>
      <c r="H57" s="12"/>
      <c r="I57" s="11"/>
      <c r="J57" s="6"/>
      <c r="K57" s="4">
        <f>IFERROR(VLOOKUP(I57,parts!$A$2:$Z$300,11,FALSE)*J57,0)</f>
        <v>0</v>
      </c>
      <c r="L57" s="4">
        <f>IFERROR(VLOOKUP(I57,parts!$A$2:$Z$300,12,FALSE)*J57,0)</f>
        <v>0</v>
      </c>
      <c r="M57" s="4">
        <f>IFERROR(VLOOKUP(I57,parts!$A$2:$Z$300,13,FALSE)*J57,0)</f>
        <v>0</v>
      </c>
      <c r="N57" s="4">
        <f>IFERROR(VLOOKUP(I57,parts!$A$2:$Z$300,5,FALSE),0)</f>
        <v>0</v>
      </c>
      <c r="O57" s="4">
        <f>IFERROR(VLOOKUP(I57,parts!$A$2:$Z$300,6,FALSE)*J57,0)</f>
        <v>0</v>
      </c>
      <c r="P57" s="12"/>
      <c r="Q57" s="11"/>
      <c r="R57" s="6"/>
      <c r="S57" s="4">
        <f>IFERROR(VLOOKUP(Q57,parts!$A$2:$Z$300,11,FALSE)*R57,0)</f>
        <v>0</v>
      </c>
      <c r="T57" s="4">
        <f>IFERROR(VLOOKUP(Q57,parts!$A$2:$Z$300,12,FALSE)*R57,0)</f>
        <v>0</v>
      </c>
      <c r="U57" s="4">
        <f>IFERROR(VLOOKUP(Q57,parts!$A$2:$Z$300,13,FALSE)*R57,0)</f>
        <v>0</v>
      </c>
      <c r="V57" s="4">
        <f>IFERROR(VLOOKUP(Q57,parts!$A$2:$Z$300,5,FALSE),0)</f>
        <v>0</v>
      </c>
      <c r="W57" s="4">
        <f>IFERROR(VLOOKUP(Q57,parts!$A$2:$Z$300,6,FALSE)*R57,0)</f>
        <v>0</v>
      </c>
      <c r="X57" s="12"/>
      <c r="Y57" s="11"/>
      <c r="Z57" s="6"/>
      <c r="AA57" s="4">
        <f>IFERROR(VLOOKUP(Y57,parts!$A$2:$Z$300,11,FALSE)*Z57,0)</f>
        <v>0</v>
      </c>
      <c r="AB57" s="4">
        <f>IFERROR(VLOOKUP(Y57,parts!$A$2:$Z$300,12,FALSE)*Z57,0)</f>
        <v>0</v>
      </c>
      <c r="AC57" s="4">
        <f>IFERROR(VLOOKUP(Y57,parts!$A$2:$Z$300,13,FALSE)*Z57,0)</f>
        <v>0</v>
      </c>
      <c r="AD57" s="4">
        <f>IFERROR(VLOOKUP(Y57,parts!$A$2:$Z$300,5,FALSE),0)</f>
        <v>0</v>
      </c>
      <c r="AE57" s="4">
        <f>IFERROR(VLOOKUP(Y57,parts!$A$2:$Z$300,6,FALSE)*Z57,0)</f>
        <v>0</v>
      </c>
      <c r="AF57" s="12"/>
      <c r="AG57" s="11"/>
      <c r="AH57" s="6"/>
      <c r="AI57" s="4">
        <f>IFERROR(VLOOKUP(AG57,parts!$A$2:$Z$300,11,FALSE)*AH57,0)</f>
        <v>0</v>
      </c>
      <c r="AJ57" s="4">
        <f>IFERROR(VLOOKUP(AG57,parts!$A$2:$Z$300,12,FALSE)*AH57,0)</f>
        <v>0</v>
      </c>
      <c r="AK57" s="4">
        <f>IFERROR(VLOOKUP(AG57,parts!$A$2:$Z$300,13,FALSE)*AH57,0)</f>
        <v>0</v>
      </c>
      <c r="AL57" s="4">
        <f>IFERROR(VLOOKUP(AG57,parts!$A$2:$Z$300,5,FALSE),0)</f>
        <v>0</v>
      </c>
      <c r="AM57" s="4">
        <f>IFERROR(VLOOKUP(AG57,parts!$A$2:$Z$300,6,FALSE)*AH57,0)</f>
        <v>0</v>
      </c>
      <c r="AN57" s="12"/>
      <c r="AO57" s="11"/>
      <c r="AP57" s="6"/>
      <c r="AQ57" s="4">
        <f>IFERROR(VLOOKUP(AO57,parts!$A$2:$Z$300,11,FALSE)*AP57,0)</f>
        <v>0</v>
      </c>
      <c r="AR57" s="4">
        <f>IFERROR(VLOOKUP(AO57,parts!$A$2:$Z$300,12,FALSE)*AP57,0)</f>
        <v>0</v>
      </c>
      <c r="AS57" s="4">
        <f>IFERROR(VLOOKUP(AO57,parts!$A$2:$Z$300,13,FALSE)*AP57,0)</f>
        <v>0</v>
      </c>
      <c r="AT57" s="4">
        <f>IFERROR(VLOOKUP(AO57,parts!$A$2:$Z$300,5,FALSE),0)</f>
        <v>0</v>
      </c>
      <c r="AU57" s="4">
        <f>IFERROR(VLOOKUP(AO57,parts!$A$2:$Z$300,6,FALSE)*AP57,0)</f>
        <v>0</v>
      </c>
      <c r="AV57" s="12"/>
      <c r="AW57" s="11"/>
      <c r="AX57" s="6"/>
      <c r="AY57" s="4">
        <f>IFERROR(VLOOKUP(AW57,parts!$A$2:$Z$300,11,FALSE)*AX57,0)</f>
        <v>0</v>
      </c>
      <c r="AZ57" s="4">
        <f>IFERROR(VLOOKUP(AW57,parts!$A$2:$Z$300,12,FALSE)*AX57,0)</f>
        <v>0</v>
      </c>
      <c r="BA57" s="4">
        <f>IFERROR(VLOOKUP(AW57,parts!$A$2:$Z$300,13,FALSE)*AX57,0)</f>
        <v>0</v>
      </c>
      <c r="BB57" s="4">
        <f>IFERROR(VLOOKUP(AW57,parts!$A$2:$Z$300,5,FALSE),0)</f>
        <v>0</v>
      </c>
      <c r="BC57" s="4">
        <f>IFERROR(VLOOKUP(AW57,parts!$A$2:$Z$300,6,FALSE)*AX57,0)</f>
        <v>0</v>
      </c>
      <c r="BD57" s="12"/>
      <c r="BE57" s="11"/>
      <c r="BF57" s="6"/>
      <c r="BG57" s="4">
        <f>IFERROR(VLOOKUP(BE57,parts!$A$2:$Z$300,11,FALSE)*BF57,0)</f>
        <v>0</v>
      </c>
      <c r="BH57" s="4">
        <f>IFERROR(VLOOKUP(BE57,parts!$A$2:$Z$300,12,FALSE)*BF57,0)</f>
        <v>0</v>
      </c>
      <c r="BI57" s="4">
        <f>IFERROR(VLOOKUP(BE57,parts!$A$2:$Z$300,13,FALSE)*BF57,0)</f>
        <v>0</v>
      </c>
      <c r="BJ57" s="4">
        <f>IFERROR(VLOOKUP(BE57,parts!$A$2:$Z$300,5,FALSE),0)</f>
        <v>0</v>
      </c>
      <c r="BK57" s="4">
        <f>IFERROR(VLOOKUP(BE57,parts!$A$2:$Z$300,6,FALSE)*BF57,0)</f>
        <v>0</v>
      </c>
      <c r="BL57" s="12"/>
    </row>
    <row r="58" spans="1:64" x14ac:dyDescent="0.25">
      <c r="A58" s="11"/>
      <c r="B58" s="6"/>
      <c r="C58" s="4">
        <f>IFERROR(VLOOKUP(A58,parts!$A$2:$Z$300,11,FALSE)*B58,0)</f>
        <v>0</v>
      </c>
      <c r="D58" s="4">
        <f>IFERROR(VLOOKUP(A58,parts!$A$2:$Z$300,12,FALSE)*B58,0)</f>
        <v>0</v>
      </c>
      <c r="E58" s="4">
        <f>IFERROR(VLOOKUP(A58,parts!$A$2:$Z$300,13,FALSE)*B58,0)</f>
        <v>0</v>
      </c>
      <c r="F58" s="4">
        <f>IFERROR(VLOOKUP(A58,parts!$A$2:$Z$300,5,FALSE),0)</f>
        <v>0</v>
      </c>
      <c r="G58" s="4">
        <f>IFERROR(VLOOKUP(A58,parts!$A$2:$Z$300,6,FALSE)*B58,0)</f>
        <v>0</v>
      </c>
      <c r="H58" s="12"/>
      <c r="I58" s="11"/>
      <c r="J58" s="6"/>
      <c r="K58" s="4">
        <f>IFERROR(VLOOKUP(I58,parts!$A$2:$Z$300,11,FALSE)*J58,0)</f>
        <v>0</v>
      </c>
      <c r="L58" s="4">
        <f>IFERROR(VLOOKUP(I58,parts!$A$2:$Z$300,12,FALSE)*J58,0)</f>
        <v>0</v>
      </c>
      <c r="M58" s="4">
        <f>IFERROR(VLOOKUP(I58,parts!$A$2:$Z$300,13,FALSE)*J58,0)</f>
        <v>0</v>
      </c>
      <c r="N58" s="4">
        <f>IFERROR(VLOOKUP(I58,parts!$A$2:$Z$300,5,FALSE),0)</f>
        <v>0</v>
      </c>
      <c r="O58" s="4">
        <f>IFERROR(VLOOKUP(I58,parts!$A$2:$Z$300,6,FALSE)*J58,0)</f>
        <v>0</v>
      </c>
      <c r="P58" s="12"/>
      <c r="Q58" s="11"/>
      <c r="R58" s="6"/>
      <c r="S58" s="4">
        <f>IFERROR(VLOOKUP(Q58,parts!$A$2:$Z$300,11,FALSE)*R58,0)</f>
        <v>0</v>
      </c>
      <c r="T58" s="4">
        <f>IFERROR(VLOOKUP(Q58,parts!$A$2:$Z$300,12,FALSE)*R58,0)</f>
        <v>0</v>
      </c>
      <c r="U58" s="4">
        <f>IFERROR(VLOOKUP(Q58,parts!$A$2:$Z$300,13,FALSE)*R58,0)</f>
        <v>0</v>
      </c>
      <c r="V58" s="4">
        <f>IFERROR(VLOOKUP(Q58,parts!$A$2:$Z$300,5,FALSE),0)</f>
        <v>0</v>
      </c>
      <c r="W58" s="4">
        <f>IFERROR(VLOOKUP(Q58,parts!$A$2:$Z$300,6,FALSE)*R58,0)</f>
        <v>0</v>
      </c>
      <c r="X58" s="12"/>
      <c r="Y58" s="11"/>
      <c r="Z58" s="6"/>
      <c r="AA58" s="4">
        <f>IFERROR(VLOOKUP(Y58,parts!$A$2:$Z$300,11,FALSE)*Z58,0)</f>
        <v>0</v>
      </c>
      <c r="AB58" s="4">
        <f>IFERROR(VLOOKUP(Y58,parts!$A$2:$Z$300,12,FALSE)*Z58,0)</f>
        <v>0</v>
      </c>
      <c r="AC58" s="4">
        <f>IFERROR(VLOOKUP(Y58,parts!$A$2:$Z$300,13,FALSE)*Z58,0)</f>
        <v>0</v>
      </c>
      <c r="AD58" s="4">
        <f>IFERROR(VLOOKUP(Y58,parts!$A$2:$Z$300,5,FALSE),0)</f>
        <v>0</v>
      </c>
      <c r="AE58" s="4">
        <f>IFERROR(VLOOKUP(Y58,parts!$A$2:$Z$300,6,FALSE)*Z58,0)</f>
        <v>0</v>
      </c>
      <c r="AF58" s="12"/>
      <c r="AG58" s="11"/>
      <c r="AH58" s="6"/>
      <c r="AI58" s="4">
        <f>IFERROR(VLOOKUP(AG58,parts!$A$2:$Z$300,11,FALSE)*AH58,0)</f>
        <v>0</v>
      </c>
      <c r="AJ58" s="4">
        <f>IFERROR(VLOOKUP(AG58,parts!$A$2:$Z$300,12,FALSE)*AH58,0)</f>
        <v>0</v>
      </c>
      <c r="AK58" s="4">
        <f>IFERROR(VLOOKUP(AG58,parts!$A$2:$Z$300,13,FALSE)*AH58,0)</f>
        <v>0</v>
      </c>
      <c r="AL58" s="4">
        <f>IFERROR(VLOOKUP(AG58,parts!$A$2:$Z$300,5,FALSE),0)</f>
        <v>0</v>
      </c>
      <c r="AM58" s="4">
        <f>IFERROR(VLOOKUP(AG58,parts!$A$2:$Z$300,6,FALSE)*AH58,0)</f>
        <v>0</v>
      </c>
      <c r="AN58" s="12"/>
      <c r="AO58" s="11"/>
      <c r="AP58" s="6"/>
      <c r="AQ58" s="4">
        <f>IFERROR(VLOOKUP(AO58,parts!$A$2:$Z$300,11,FALSE)*AP58,0)</f>
        <v>0</v>
      </c>
      <c r="AR58" s="4">
        <f>IFERROR(VLOOKUP(AO58,parts!$A$2:$Z$300,12,FALSE)*AP58,0)</f>
        <v>0</v>
      </c>
      <c r="AS58" s="4">
        <f>IFERROR(VLOOKUP(AO58,parts!$A$2:$Z$300,13,FALSE)*AP58,0)</f>
        <v>0</v>
      </c>
      <c r="AT58" s="4">
        <f>IFERROR(VLOOKUP(AO58,parts!$A$2:$Z$300,5,FALSE),0)</f>
        <v>0</v>
      </c>
      <c r="AU58" s="4">
        <f>IFERROR(VLOOKUP(AO58,parts!$A$2:$Z$300,6,FALSE)*AP58,0)</f>
        <v>0</v>
      </c>
      <c r="AV58" s="12"/>
      <c r="AW58" s="11"/>
      <c r="AX58" s="6"/>
      <c r="AY58" s="4">
        <f>IFERROR(VLOOKUP(AW58,parts!$A$2:$Z$300,11,FALSE)*AX58,0)</f>
        <v>0</v>
      </c>
      <c r="AZ58" s="4">
        <f>IFERROR(VLOOKUP(AW58,parts!$A$2:$Z$300,12,FALSE)*AX58,0)</f>
        <v>0</v>
      </c>
      <c r="BA58" s="4">
        <f>IFERROR(VLOOKUP(AW58,parts!$A$2:$Z$300,13,FALSE)*AX58,0)</f>
        <v>0</v>
      </c>
      <c r="BB58" s="4">
        <f>IFERROR(VLOOKUP(AW58,parts!$A$2:$Z$300,5,FALSE),0)</f>
        <v>0</v>
      </c>
      <c r="BC58" s="4">
        <f>IFERROR(VLOOKUP(AW58,parts!$A$2:$Z$300,6,FALSE)*AX58,0)</f>
        <v>0</v>
      </c>
      <c r="BD58" s="12"/>
      <c r="BE58" s="11"/>
      <c r="BF58" s="6"/>
      <c r="BG58" s="4">
        <f>IFERROR(VLOOKUP(BE58,parts!$A$2:$Z$300,11,FALSE)*BF58,0)</f>
        <v>0</v>
      </c>
      <c r="BH58" s="4">
        <f>IFERROR(VLOOKUP(BE58,parts!$A$2:$Z$300,12,FALSE)*BF58,0)</f>
        <v>0</v>
      </c>
      <c r="BI58" s="4">
        <f>IFERROR(VLOOKUP(BE58,parts!$A$2:$Z$300,13,FALSE)*BF58,0)</f>
        <v>0</v>
      </c>
      <c r="BJ58" s="4">
        <f>IFERROR(VLOOKUP(BE58,parts!$A$2:$Z$300,5,FALSE),0)</f>
        <v>0</v>
      </c>
      <c r="BK58" s="4">
        <f>IFERROR(VLOOKUP(BE58,parts!$A$2:$Z$300,6,FALSE)*BF58,0)</f>
        <v>0</v>
      </c>
      <c r="BL58" s="12"/>
    </row>
    <row r="59" spans="1:64" x14ac:dyDescent="0.25">
      <c r="A59" s="11"/>
      <c r="B59" s="6"/>
      <c r="C59" s="4">
        <f>IFERROR(VLOOKUP(A59,parts!$A$2:$Z$300,11,FALSE)*B59,0)</f>
        <v>0</v>
      </c>
      <c r="D59" s="4">
        <f>IFERROR(VLOOKUP(A59,parts!$A$2:$Z$300,12,FALSE)*B59,0)</f>
        <v>0</v>
      </c>
      <c r="E59" s="4">
        <f>IFERROR(VLOOKUP(A59,parts!$A$2:$Z$300,13,FALSE)*B59,0)</f>
        <v>0</v>
      </c>
      <c r="F59" s="4">
        <f>IFERROR(VLOOKUP(A59,parts!$A$2:$Z$300,5,FALSE),0)</f>
        <v>0</v>
      </c>
      <c r="G59" s="4">
        <f>IFERROR(VLOOKUP(A59,parts!$A$2:$Z$300,6,FALSE)*B59,0)</f>
        <v>0</v>
      </c>
      <c r="H59" s="12"/>
      <c r="I59" s="11"/>
      <c r="J59" s="6"/>
      <c r="K59" s="4">
        <f>IFERROR(VLOOKUP(I59,parts!$A$2:$Z$300,11,FALSE)*J59,0)</f>
        <v>0</v>
      </c>
      <c r="L59" s="4">
        <f>IFERROR(VLOOKUP(I59,parts!$A$2:$Z$300,12,FALSE)*J59,0)</f>
        <v>0</v>
      </c>
      <c r="M59" s="4">
        <f>IFERROR(VLOOKUP(I59,parts!$A$2:$Z$300,13,FALSE)*J59,0)</f>
        <v>0</v>
      </c>
      <c r="N59" s="4">
        <f>IFERROR(VLOOKUP(I59,parts!$A$2:$Z$300,5,FALSE),0)</f>
        <v>0</v>
      </c>
      <c r="O59" s="4">
        <f>IFERROR(VLOOKUP(I59,parts!$A$2:$Z$300,6,FALSE)*J59,0)</f>
        <v>0</v>
      </c>
      <c r="P59" s="12"/>
      <c r="Q59" s="11"/>
      <c r="R59" s="6"/>
      <c r="S59" s="4">
        <f>IFERROR(VLOOKUP(Q59,parts!$A$2:$Z$300,11,FALSE)*R59,0)</f>
        <v>0</v>
      </c>
      <c r="T59" s="4">
        <f>IFERROR(VLOOKUP(Q59,parts!$A$2:$Z$300,12,FALSE)*R59,0)</f>
        <v>0</v>
      </c>
      <c r="U59" s="4">
        <f>IFERROR(VLOOKUP(Q59,parts!$A$2:$Z$300,13,FALSE)*R59,0)</f>
        <v>0</v>
      </c>
      <c r="V59" s="4">
        <f>IFERROR(VLOOKUP(Q59,parts!$A$2:$Z$300,5,FALSE),0)</f>
        <v>0</v>
      </c>
      <c r="W59" s="4">
        <f>IFERROR(VLOOKUP(Q59,parts!$A$2:$Z$300,6,FALSE)*R59,0)</f>
        <v>0</v>
      </c>
      <c r="X59" s="12"/>
      <c r="Y59" s="11"/>
      <c r="Z59" s="6"/>
      <c r="AA59" s="4">
        <f>IFERROR(VLOOKUP(Y59,parts!$A$2:$Z$300,11,FALSE)*Z59,0)</f>
        <v>0</v>
      </c>
      <c r="AB59" s="4">
        <f>IFERROR(VLOOKUP(Y59,parts!$A$2:$Z$300,12,FALSE)*Z59,0)</f>
        <v>0</v>
      </c>
      <c r="AC59" s="4">
        <f>IFERROR(VLOOKUP(Y59,parts!$A$2:$Z$300,13,FALSE)*Z59,0)</f>
        <v>0</v>
      </c>
      <c r="AD59" s="4">
        <f>IFERROR(VLOOKUP(Y59,parts!$A$2:$Z$300,5,FALSE),0)</f>
        <v>0</v>
      </c>
      <c r="AE59" s="4">
        <f>IFERROR(VLOOKUP(Y59,parts!$A$2:$Z$300,6,FALSE)*Z59,0)</f>
        <v>0</v>
      </c>
      <c r="AF59" s="12"/>
      <c r="AG59" s="11"/>
      <c r="AH59" s="6"/>
      <c r="AI59" s="4">
        <f>IFERROR(VLOOKUP(AG59,parts!$A$2:$Z$300,11,FALSE)*AH59,0)</f>
        <v>0</v>
      </c>
      <c r="AJ59" s="4">
        <f>IFERROR(VLOOKUP(AG59,parts!$A$2:$Z$300,12,FALSE)*AH59,0)</f>
        <v>0</v>
      </c>
      <c r="AK59" s="4">
        <f>IFERROR(VLOOKUP(AG59,parts!$A$2:$Z$300,13,FALSE)*AH59,0)</f>
        <v>0</v>
      </c>
      <c r="AL59" s="4">
        <f>IFERROR(VLOOKUP(AG59,parts!$A$2:$Z$300,5,FALSE),0)</f>
        <v>0</v>
      </c>
      <c r="AM59" s="4">
        <f>IFERROR(VLOOKUP(AG59,parts!$A$2:$Z$300,6,FALSE)*AH59,0)</f>
        <v>0</v>
      </c>
      <c r="AN59" s="12"/>
      <c r="AO59" s="11"/>
      <c r="AP59" s="6"/>
      <c r="AQ59" s="4">
        <f>IFERROR(VLOOKUP(AO59,parts!$A$2:$Z$300,11,FALSE)*AP59,0)</f>
        <v>0</v>
      </c>
      <c r="AR59" s="4">
        <f>IFERROR(VLOOKUP(AO59,parts!$A$2:$Z$300,12,FALSE)*AP59,0)</f>
        <v>0</v>
      </c>
      <c r="AS59" s="4">
        <f>IFERROR(VLOOKUP(AO59,parts!$A$2:$Z$300,13,FALSE)*AP59,0)</f>
        <v>0</v>
      </c>
      <c r="AT59" s="4">
        <f>IFERROR(VLOOKUP(AO59,parts!$A$2:$Z$300,5,FALSE),0)</f>
        <v>0</v>
      </c>
      <c r="AU59" s="4">
        <f>IFERROR(VLOOKUP(AO59,parts!$A$2:$Z$300,6,FALSE)*AP59,0)</f>
        <v>0</v>
      </c>
      <c r="AV59" s="12"/>
      <c r="AW59" s="11"/>
      <c r="AX59" s="6"/>
      <c r="AY59" s="4">
        <f>IFERROR(VLOOKUP(AW59,parts!$A$2:$Z$300,11,FALSE)*AX59,0)</f>
        <v>0</v>
      </c>
      <c r="AZ59" s="4">
        <f>IFERROR(VLOOKUP(AW59,parts!$A$2:$Z$300,12,FALSE)*AX59,0)</f>
        <v>0</v>
      </c>
      <c r="BA59" s="4">
        <f>IFERROR(VLOOKUP(AW59,parts!$A$2:$Z$300,13,FALSE)*AX59,0)</f>
        <v>0</v>
      </c>
      <c r="BB59" s="4">
        <f>IFERROR(VLOOKUP(AW59,parts!$A$2:$Z$300,5,FALSE),0)</f>
        <v>0</v>
      </c>
      <c r="BC59" s="4">
        <f>IFERROR(VLOOKUP(AW59,parts!$A$2:$Z$300,6,FALSE)*AX59,0)</f>
        <v>0</v>
      </c>
      <c r="BD59" s="12"/>
      <c r="BE59" s="11"/>
      <c r="BF59" s="6"/>
      <c r="BG59" s="4">
        <f>IFERROR(VLOOKUP(BE59,parts!$A$2:$Z$300,11,FALSE)*BF59,0)</f>
        <v>0</v>
      </c>
      <c r="BH59" s="4">
        <f>IFERROR(VLOOKUP(BE59,parts!$A$2:$Z$300,12,FALSE)*BF59,0)</f>
        <v>0</v>
      </c>
      <c r="BI59" s="4">
        <f>IFERROR(VLOOKUP(BE59,parts!$A$2:$Z$300,13,FALSE)*BF59,0)</f>
        <v>0</v>
      </c>
      <c r="BJ59" s="4">
        <f>IFERROR(VLOOKUP(BE59,parts!$A$2:$Z$300,5,FALSE),0)</f>
        <v>0</v>
      </c>
      <c r="BK59" s="4">
        <f>IFERROR(VLOOKUP(BE59,parts!$A$2:$Z$300,6,FALSE)*BF59,0)</f>
        <v>0</v>
      </c>
      <c r="BL59" s="12"/>
    </row>
    <row r="60" spans="1:64" x14ac:dyDescent="0.25">
      <c r="A60" s="11"/>
      <c r="B60" s="6"/>
      <c r="C60" s="4">
        <f>IFERROR(VLOOKUP(A60,parts!$A$2:$Z$300,11,FALSE)*B60,0)</f>
        <v>0</v>
      </c>
      <c r="D60" s="4">
        <f>IFERROR(VLOOKUP(A60,parts!$A$2:$Z$300,12,FALSE)*B60,0)</f>
        <v>0</v>
      </c>
      <c r="E60" s="4">
        <f>IFERROR(VLOOKUP(A60,parts!$A$2:$Z$300,13,FALSE)*B60,0)</f>
        <v>0</v>
      </c>
      <c r="F60" s="4">
        <f>IFERROR(VLOOKUP(A60,parts!$A$2:$Z$300,5,FALSE),0)</f>
        <v>0</v>
      </c>
      <c r="G60" s="4">
        <f>IFERROR(VLOOKUP(A60,parts!$A$2:$Z$300,6,FALSE)*B60,0)</f>
        <v>0</v>
      </c>
      <c r="H60" s="12"/>
      <c r="I60" s="11"/>
      <c r="J60" s="6"/>
      <c r="K60" s="4">
        <f>IFERROR(VLOOKUP(I60,parts!$A$2:$Z$300,11,FALSE)*J60,0)</f>
        <v>0</v>
      </c>
      <c r="L60" s="4">
        <f>IFERROR(VLOOKUP(I60,parts!$A$2:$Z$300,12,FALSE)*J60,0)</f>
        <v>0</v>
      </c>
      <c r="M60" s="4">
        <f>IFERROR(VLOOKUP(I60,parts!$A$2:$Z$300,13,FALSE)*J60,0)</f>
        <v>0</v>
      </c>
      <c r="N60" s="4">
        <f>IFERROR(VLOOKUP(I60,parts!$A$2:$Z$300,5,FALSE),0)</f>
        <v>0</v>
      </c>
      <c r="O60" s="4">
        <f>IFERROR(VLOOKUP(I60,parts!$A$2:$Z$300,6,FALSE)*J60,0)</f>
        <v>0</v>
      </c>
      <c r="P60" s="12"/>
      <c r="Q60" s="11"/>
      <c r="R60" s="6"/>
      <c r="S60" s="4">
        <f>IFERROR(VLOOKUP(Q60,parts!$A$2:$Z$300,11,FALSE)*R60,0)</f>
        <v>0</v>
      </c>
      <c r="T60" s="4">
        <f>IFERROR(VLOOKUP(Q60,parts!$A$2:$Z$300,12,FALSE)*R60,0)</f>
        <v>0</v>
      </c>
      <c r="U60" s="4">
        <f>IFERROR(VLOOKUP(Q60,parts!$A$2:$Z$300,13,FALSE)*R60,0)</f>
        <v>0</v>
      </c>
      <c r="V60" s="4">
        <f>IFERROR(VLOOKUP(Q60,parts!$A$2:$Z$300,5,FALSE),0)</f>
        <v>0</v>
      </c>
      <c r="W60" s="4">
        <f>IFERROR(VLOOKUP(Q60,parts!$A$2:$Z$300,6,FALSE)*R60,0)</f>
        <v>0</v>
      </c>
      <c r="X60" s="12"/>
      <c r="Y60" s="11"/>
      <c r="Z60" s="6"/>
      <c r="AA60" s="4">
        <f>IFERROR(VLOOKUP(Y60,parts!$A$2:$Z$300,11,FALSE)*Z60,0)</f>
        <v>0</v>
      </c>
      <c r="AB60" s="4">
        <f>IFERROR(VLOOKUP(Y60,parts!$A$2:$Z$300,12,FALSE)*Z60,0)</f>
        <v>0</v>
      </c>
      <c r="AC60" s="4">
        <f>IFERROR(VLOOKUP(Y60,parts!$A$2:$Z$300,13,FALSE)*Z60,0)</f>
        <v>0</v>
      </c>
      <c r="AD60" s="4">
        <f>IFERROR(VLOOKUP(Y60,parts!$A$2:$Z$300,5,FALSE),0)</f>
        <v>0</v>
      </c>
      <c r="AE60" s="4">
        <f>IFERROR(VLOOKUP(Y60,parts!$A$2:$Z$300,6,FALSE)*Z60,0)</f>
        <v>0</v>
      </c>
      <c r="AF60" s="12"/>
      <c r="AG60" s="11"/>
      <c r="AH60" s="6"/>
      <c r="AI60" s="4">
        <f>IFERROR(VLOOKUP(AG60,parts!$A$2:$Z$300,11,FALSE)*AH60,0)</f>
        <v>0</v>
      </c>
      <c r="AJ60" s="4">
        <f>IFERROR(VLOOKUP(AG60,parts!$A$2:$Z$300,12,FALSE)*AH60,0)</f>
        <v>0</v>
      </c>
      <c r="AK60" s="4">
        <f>IFERROR(VLOOKUP(AG60,parts!$A$2:$Z$300,13,FALSE)*AH60,0)</f>
        <v>0</v>
      </c>
      <c r="AL60" s="4">
        <f>IFERROR(VLOOKUP(AG60,parts!$A$2:$Z$300,5,FALSE),0)</f>
        <v>0</v>
      </c>
      <c r="AM60" s="4">
        <f>IFERROR(VLOOKUP(AG60,parts!$A$2:$Z$300,6,FALSE)*AH60,0)</f>
        <v>0</v>
      </c>
      <c r="AN60" s="12"/>
      <c r="AO60" s="11"/>
      <c r="AP60" s="6"/>
      <c r="AQ60" s="4">
        <f>IFERROR(VLOOKUP(AO60,parts!$A$2:$Z$300,11,FALSE)*AP60,0)</f>
        <v>0</v>
      </c>
      <c r="AR60" s="4">
        <f>IFERROR(VLOOKUP(AO60,parts!$A$2:$Z$300,12,FALSE)*AP60,0)</f>
        <v>0</v>
      </c>
      <c r="AS60" s="4">
        <f>IFERROR(VLOOKUP(AO60,parts!$A$2:$Z$300,13,FALSE)*AP60,0)</f>
        <v>0</v>
      </c>
      <c r="AT60" s="4">
        <f>IFERROR(VLOOKUP(AO60,parts!$A$2:$Z$300,5,FALSE),0)</f>
        <v>0</v>
      </c>
      <c r="AU60" s="4">
        <f>IFERROR(VLOOKUP(AO60,parts!$A$2:$Z$300,6,FALSE)*AP60,0)</f>
        <v>0</v>
      </c>
      <c r="AV60" s="12"/>
      <c r="AW60" s="11"/>
      <c r="AX60" s="6"/>
      <c r="AY60" s="4">
        <f>IFERROR(VLOOKUP(AW60,parts!$A$2:$Z$300,11,FALSE)*AX60,0)</f>
        <v>0</v>
      </c>
      <c r="AZ60" s="4">
        <f>IFERROR(VLOOKUP(AW60,parts!$A$2:$Z$300,12,FALSE)*AX60,0)</f>
        <v>0</v>
      </c>
      <c r="BA60" s="4">
        <f>IFERROR(VLOOKUP(AW60,parts!$A$2:$Z$300,13,FALSE)*AX60,0)</f>
        <v>0</v>
      </c>
      <c r="BB60" s="4">
        <f>IFERROR(VLOOKUP(AW60,parts!$A$2:$Z$300,5,FALSE),0)</f>
        <v>0</v>
      </c>
      <c r="BC60" s="4">
        <f>IFERROR(VLOOKUP(AW60,parts!$A$2:$Z$300,6,FALSE)*AX60,0)</f>
        <v>0</v>
      </c>
      <c r="BD60" s="12"/>
      <c r="BE60" s="11"/>
      <c r="BF60" s="6"/>
      <c r="BG60" s="4">
        <f>IFERROR(VLOOKUP(BE60,parts!$A$2:$Z$300,11,FALSE)*BF60,0)</f>
        <v>0</v>
      </c>
      <c r="BH60" s="4">
        <f>IFERROR(VLOOKUP(BE60,parts!$A$2:$Z$300,12,FALSE)*BF60,0)</f>
        <v>0</v>
      </c>
      <c r="BI60" s="4">
        <f>IFERROR(VLOOKUP(BE60,parts!$A$2:$Z$300,13,FALSE)*BF60,0)</f>
        <v>0</v>
      </c>
      <c r="BJ60" s="4">
        <f>IFERROR(VLOOKUP(BE60,parts!$A$2:$Z$300,5,FALSE),0)</f>
        <v>0</v>
      </c>
      <c r="BK60" s="4">
        <f>IFERROR(VLOOKUP(BE60,parts!$A$2:$Z$300,6,FALSE)*BF60,0)</f>
        <v>0</v>
      </c>
      <c r="BL60" s="12"/>
    </row>
    <row r="61" spans="1:64" x14ac:dyDescent="0.25">
      <c r="A61" s="11"/>
      <c r="B61" s="6"/>
      <c r="C61" s="4">
        <f>IFERROR(VLOOKUP(A61,parts!$A$2:$Z$300,11,FALSE)*B61,0)</f>
        <v>0</v>
      </c>
      <c r="D61" s="4">
        <f>IFERROR(VLOOKUP(A61,parts!$A$2:$Z$300,12,FALSE)*B61,0)</f>
        <v>0</v>
      </c>
      <c r="E61" s="4">
        <f>IFERROR(VLOOKUP(A61,parts!$A$2:$Z$300,13,FALSE)*B61,0)</f>
        <v>0</v>
      </c>
      <c r="F61" s="4">
        <f>IFERROR(VLOOKUP(A61,parts!$A$2:$Z$300,5,FALSE),0)</f>
        <v>0</v>
      </c>
      <c r="G61" s="4">
        <f>IFERROR(VLOOKUP(A61,parts!$A$2:$Z$300,6,FALSE)*B61,0)</f>
        <v>0</v>
      </c>
      <c r="H61" s="12"/>
      <c r="I61" s="11"/>
      <c r="J61" s="6"/>
      <c r="K61" s="4">
        <f>IFERROR(VLOOKUP(I61,parts!$A$2:$Z$300,11,FALSE)*J61,0)</f>
        <v>0</v>
      </c>
      <c r="L61" s="4">
        <f>IFERROR(VLOOKUP(I61,parts!$A$2:$Z$300,12,FALSE)*J61,0)</f>
        <v>0</v>
      </c>
      <c r="M61" s="4">
        <f>IFERROR(VLOOKUP(I61,parts!$A$2:$Z$300,13,FALSE)*J61,0)</f>
        <v>0</v>
      </c>
      <c r="N61" s="4">
        <f>IFERROR(VLOOKUP(I61,parts!$A$2:$Z$300,5,FALSE),0)</f>
        <v>0</v>
      </c>
      <c r="O61" s="4">
        <f>IFERROR(VLOOKUP(I61,parts!$A$2:$Z$300,6,FALSE)*J61,0)</f>
        <v>0</v>
      </c>
      <c r="P61" s="12"/>
      <c r="Q61" s="11"/>
      <c r="R61" s="6"/>
      <c r="S61" s="4">
        <f>IFERROR(VLOOKUP(Q61,parts!$A$2:$Z$300,11,FALSE)*R61,0)</f>
        <v>0</v>
      </c>
      <c r="T61" s="4">
        <f>IFERROR(VLOOKUP(Q61,parts!$A$2:$Z$300,12,FALSE)*R61,0)</f>
        <v>0</v>
      </c>
      <c r="U61" s="4">
        <f>IFERROR(VLOOKUP(Q61,parts!$A$2:$Z$300,13,FALSE)*R61,0)</f>
        <v>0</v>
      </c>
      <c r="V61" s="4">
        <f>IFERROR(VLOOKUP(Q61,parts!$A$2:$Z$300,5,FALSE),0)</f>
        <v>0</v>
      </c>
      <c r="W61" s="4">
        <f>IFERROR(VLOOKUP(Q61,parts!$A$2:$Z$300,6,FALSE)*R61,0)</f>
        <v>0</v>
      </c>
      <c r="X61" s="12"/>
      <c r="Y61" s="11"/>
      <c r="Z61" s="6"/>
      <c r="AA61" s="4">
        <f>IFERROR(VLOOKUP(Y61,parts!$A$2:$Z$300,11,FALSE)*Z61,0)</f>
        <v>0</v>
      </c>
      <c r="AB61" s="4">
        <f>IFERROR(VLOOKUP(Y61,parts!$A$2:$Z$300,12,FALSE)*Z61,0)</f>
        <v>0</v>
      </c>
      <c r="AC61" s="4">
        <f>IFERROR(VLOOKUP(Y61,parts!$A$2:$Z$300,13,FALSE)*Z61,0)</f>
        <v>0</v>
      </c>
      <c r="AD61" s="4">
        <f>IFERROR(VLOOKUP(Y61,parts!$A$2:$Z$300,5,FALSE),0)</f>
        <v>0</v>
      </c>
      <c r="AE61" s="4">
        <f>IFERROR(VLOOKUP(Y61,parts!$A$2:$Z$300,6,FALSE)*Z61,0)</f>
        <v>0</v>
      </c>
      <c r="AF61" s="12"/>
      <c r="AG61" s="11"/>
      <c r="AH61" s="6"/>
      <c r="AI61" s="4">
        <f>IFERROR(VLOOKUP(AG61,parts!$A$2:$Z$300,11,FALSE)*AH61,0)</f>
        <v>0</v>
      </c>
      <c r="AJ61" s="4">
        <f>IFERROR(VLOOKUP(AG61,parts!$A$2:$Z$300,12,FALSE)*AH61,0)</f>
        <v>0</v>
      </c>
      <c r="AK61" s="4">
        <f>IFERROR(VLOOKUP(AG61,parts!$A$2:$Z$300,13,FALSE)*AH61,0)</f>
        <v>0</v>
      </c>
      <c r="AL61" s="4">
        <f>IFERROR(VLOOKUP(AG61,parts!$A$2:$Z$300,5,FALSE),0)</f>
        <v>0</v>
      </c>
      <c r="AM61" s="4">
        <f>IFERROR(VLOOKUP(AG61,parts!$A$2:$Z$300,6,FALSE)*AH61,0)</f>
        <v>0</v>
      </c>
      <c r="AN61" s="12"/>
      <c r="AO61" s="11"/>
      <c r="AP61" s="6"/>
      <c r="AQ61" s="4">
        <f>IFERROR(VLOOKUP(AO61,parts!$A$2:$Z$300,11,FALSE)*AP61,0)</f>
        <v>0</v>
      </c>
      <c r="AR61" s="4">
        <f>IFERROR(VLOOKUP(AO61,parts!$A$2:$Z$300,12,FALSE)*AP61,0)</f>
        <v>0</v>
      </c>
      <c r="AS61" s="4">
        <f>IFERROR(VLOOKUP(AO61,parts!$A$2:$Z$300,13,FALSE)*AP61,0)</f>
        <v>0</v>
      </c>
      <c r="AT61" s="4">
        <f>IFERROR(VLOOKUP(AO61,parts!$A$2:$Z$300,5,FALSE),0)</f>
        <v>0</v>
      </c>
      <c r="AU61" s="4">
        <f>IFERROR(VLOOKUP(AO61,parts!$A$2:$Z$300,6,FALSE)*AP61,0)</f>
        <v>0</v>
      </c>
      <c r="AV61" s="12"/>
      <c r="AW61" s="11"/>
      <c r="AX61" s="6"/>
      <c r="AY61" s="4">
        <f>IFERROR(VLOOKUP(AW61,parts!$A$2:$Z$300,11,FALSE)*AX61,0)</f>
        <v>0</v>
      </c>
      <c r="AZ61" s="4">
        <f>IFERROR(VLOOKUP(AW61,parts!$A$2:$Z$300,12,FALSE)*AX61,0)</f>
        <v>0</v>
      </c>
      <c r="BA61" s="4">
        <f>IFERROR(VLOOKUP(AW61,parts!$A$2:$Z$300,13,FALSE)*AX61,0)</f>
        <v>0</v>
      </c>
      <c r="BB61" s="4">
        <f>IFERROR(VLOOKUP(AW61,parts!$A$2:$Z$300,5,FALSE),0)</f>
        <v>0</v>
      </c>
      <c r="BC61" s="4">
        <f>IFERROR(VLOOKUP(AW61,parts!$A$2:$Z$300,6,FALSE)*AX61,0)</f>
        <v>0</v>
      </c>
      <c r="BD61" s="12"/>
      <c r="BE61" s="11"/>
      <c r="BF61" s="6"/>
      <c r="BG61" s="4">
        <f>IFERROR(VLOOKUP(BE61,parts!$A$2:$Z$300,11,FALSE)*BF61,0)</f>
        <v>0</v>
      </c>
      <c r="BH61" s="4">
        <f>IFERROR(VLOOKUP(BE61,parts!$A$2:$Z$300,12,FALSE)*BF61,0)</f>
        <v>0</v>
      </c>
      <c r="BI61" s="4">
        <f>IFERROR(VLOOKUP(BE61,parts!$A$2:$Z$300,13,FALSE)*BF61,0)</f>
        <v>0</v>
      </c>
      <c r="BJ61" s="4">
        <f>IFERROR(VLOOKUP(BE61,parts!$A$2:$Z$300,5,FALSE),0)</f>
        <v>0</v>
      </c>
      <c r="BK61" s="4">
        <f>IFERROR(VLOOKUP(BE61,parts!$A$2:$Z$300,6,FALSE)*BF61,0)</f>
        <v>0</v>
      </c>
      <c r="BL61" s="12"/>
    </row>
    <row r="62" spans="1:64" x14ac:dyDescent="0.25">
      <c r="A62" s="11"/>
      <c r="B62" s="6"/>
      <c r="C62" s="4">
        <f>IFERROR(VLOOKUP(A62,parts!$A$2:$Z$300,11,FALSE)*B62,0)</f>
        <v>0</v>
      </c>
      <c r="D62" s="4">
        <f>IFERROR(VLOOKUP(A62,parts!$A$2:$Z$300,12,FALSE)*B62,0)</f>
        <v>0</v>
      </c>
      <c r="E62" s="4">
        <f>IFERROR(VLOOKUP(A62,parts!$A$2:$Z$300,13,FALSE)*B62,0)</f>
        <v>0</v>
      </c>
      <c r="F62" s="4">
        <f>IFERROR(VLOOKUP(A62,parts!$A$2:$Z$300,5,FALSE),0)</f>
        <v>0</v>
      </c>
      <c r="G62" s="4">
        <f>IFERROR(VLOOKUP(A62,parts!$A$2:$Z$300,6,FALSE)*B62,0)</f>
        <v>0</v>
      </c>
      <c r="H62" s="12"/>
      <c r="I62" s="11"/>
      <c r="J62" s="6"/>
      <c r="K62" s="4">
        <f>IFERROR(VLOOKUP(I62,parts!$A$2:$Z$300,11,FALSE)*J62,0)</f>
        <v>0</v>
      </c>
      <c r="L62" s="4">
        <f>IFERROR(VLOOKUP(I62,parts!$A$2:$Z$300,12,FALSE)*J62,0)</f>
        <v>0</v>
      </c>
      <c r="M62" s="4">
        <f>IFERROR(VLOOKUP(I62,parts!$A$2:$Z$300,13,FALSE)*J62,0)</f>
        <v>0</v>
      </c>
      <c r="N62" s="4">
        <f>IFERROR(VLOOKUP(I62,parts!$A$2:$Z$300,5,FALSE),0)</f>
        <v>0</v>
      </c>
      <c r="O62" s="4">
        <f>IFERROR(VLOOKUP(I62,parts!$A$2:$Z$300,6,FALSE)*J62,0)</f>
        <v>0</v>
      </c>
      <c r="P62" s="12"/>
      <c r="Q62" s="11"/>
      <c r="R62" s="6"/>
      <c r="S62" s="4">
        <f>IFERROR(VLOOKUP(Q62,parts!$A$2:$Z$300,11,FALSE)*R62,0)</f>
        <v>0</v>
      </c>
      <c r="T62" s="4">
        <f>IFERROR(VLOOKUP(Q62,parts!$A$2:$Z$300,12,FALSE)*R62,0)</f>
        <v>0</v>
      </c>
      <c r="U62" s="4">
        <f>IFERROR(VLOOKUP(Q62,parts!$A$2:$Z$300,13,FALSE)*R62,0)</f>
        <v>0</v>
      </c>
      <c r="V62" s="4">
        <f>IFERROR(VLOOKUP(Q62,parts!$A$2:$Z$300,5,FALSE),0)</f>
        <v>0</v>
      </c>
      <c r="W62" s="4">
        <f>IFERROR(VLOOKUP(Q62,parts!$A$2:$Z$300,6,FALSE)*R62,0)</f>
        <v>0</v>
      </c>
      <c r="X62" s="12"/>
      <c r="Y62" s="11"/>
      <c r="Z62" s="6"/>
      <c r="AA62" s="4">
        <f>IFERROR(VLOOKUP(Y62,parts!$A$2:$Z$300,11,FALSE)*Z62,0)</f>
        <v>0</v>
      </c>
      <c r="AB62" s="4">
        <f>IFERROR(VLOOKUP(Y62,parts!$A$2:$Z$300,12,FALSE)*Z62,0)</f>
        <v>0</v>
      </c>
      <c r="AC62" s="4">
        <f>IFERROR(VLOOKUP(Y62,parts!$A$2:$Z$300,13,FALSE)*Z62,0)</f>
        <v>0</v>
      </c>
      <c r="AD62" s="4">
        <f>IFERROR(VLOOKUP(Y62,parts!$A$2:$Z$300,5,FALSE),0)</f>
        <v>0</v>
      </c>
      <c r="AE62" s="4">
        <f>IFERROR(VLOOKUP(Y62,parts!$A$2:$Z$300,6,FALSE)*Z62,0)</f>
        <v>0</v>
      </c>
      <c r="AF62" s="12"/>
      <c r="AG62" s="11"/>
      <c r="AH62" s="6"/>
      <c r="AI62" s="4">
        <f>IFERROR(VLOOKUP(AG62,parts!$A$2:$Z$300,11,FALSE)*AH62,0)</f>
        <v>0</v>
      </c>
      <c r="AJ62" s="4">
        <f>IFERROR(VLOOKUP(AG62,parts!$A$2:$Z$300,12,FALSE)*AH62,0)</f>
        <v>0</v>
      </c>
      <c r="AK62" s="4">
        <f>IFERROR(VLOOKUP(AG62,parts!$A$2:$Z$300,13,FALSE)*AH62,0)</f>
        <v>0</v>
      </c>
      <c r="AL62" s="4">
        <f>IFERROR(VLOOKUP(AG62,parts!$A$2:$Z$300,5,FALSE),0)</f>
        <v>0</v>
      </c>
      <c r="AM62" s="4">
        <f>IFERROR(VLOOKUP(AG62,parts!$A$2:$Z$300,6,FALSE)*AH62,0)</f>
        <v>0</v>
      </c>
      <c r="AN62" s="12"/>
      <c r="AO62" s="11"/>
      <c r="AP62" s="6"/>
      <c r="AQ62" s="4">
        <f>IFERROR(VLOOKUP(AO62,parts!$A$2:$Z$300,11,FALSE)*AP62,0)</f>
        <v>0</v>
      </c>
      <c r="AR62" s="4">
        <f>IFERROR(VLOOKUP(AO62,parts!$A$2:$Z$300,12,FALSE)*AP62,0)</f>
        <v>0</v>
      </c>
      <c r="AS62" s="4">
        <f>IFERROR(VLOOKUP(AO62,parts!$A$2:$Z$300,13,FALSE)*AP62,0)</f>
        <v>0</v>
      </c>
      <c r="AT62" s="4">
        <f>IFERROR(VLOOKUP(AO62,parts!$A$2:$Z$300,5,FALSE),0)</f>
        <v>0</v>
      </c>
      <c r="AU62" s="4">
        <f>IFERROR(VLOOKUP(AO62,parts!$A$2:$Z$300,6,FALSE)*AP62,0)</f>
        <v>0</v>
      </c>
      <c r="AV62" s="12"/>
      <c r="AW62" s="11"/>
      <c r="AX62" s="6"/>
      <c r="AY62" s="4">
        <f>IFERROR(VLOOKUP(AW62,parts!$A$2:$Z$300,11,FALSE)*AX62,0)</f>
        <v>0</v>
      </c>
      <c r="AZ62" s="4">
        <f>IFERROR(VLOOKUP(AW62,parts!$A$2:$Z$300,12,FALSE)*AX62,0)</f>
        <v>0</v>
      </c>
      <c r="BA62" s="4">
        <f>IFERROR(VLOOKUP(AW62,parts!$A$2:$Z$300,13,FALSE)*AX62,0)</f>
        <v>0</v>
      </c>
      <c r="BB62" s="4">
        <f>IFERROR(VLOOKUP(AW62,parts!$A$2:$Z$300,5,FALSE),0)</f>
        <v>0</v>
      </c>
      <c r="BC62" s="4">
        <f>IFERROR(VLOOKUP(AW62,parts!$A$2:$Z$300,6,FALSE)*AX62,0)</f>
        <v>0</v>
      </c>
      <c r="BD62" s="12"/>
      <c r="BE62" s="11"/>
      <c r="BF62" s="6"/>
      <c r="BG62" s="4">
        <f>IFERROR(VLOOKUP(BE62,parts!$A$2:$Z$300,11,FALSE)*BF62,0)</f>
        <v>0</v>
      </c>
      <c r="BH62" s="4">
        <f>IFERROR(VLOOKUP(BE62,parts!$A$2:$Z$300,12,FALSE)*BF62,0)</f>
        <v>0</v>
      </c>
      <c r="BI62" s="4">
        <f>IFERROR(VLOOKUP(BE62,parts!$A$2:$Z$300,13,FALSE)*BF62,0)</f>
        <v>0</v>
      </c>
      <c r="BJ62" s="4">
        <f>IFERROR(VLOOKUP(BE62,parts!$A$2:$Z$300,5,FALSE),0)</f>
        <v>0</v>
      </c>
      <c r="BK62" s="4">
        <f>IFERROR(VLOOKUP(BE62,parts!$A$2:$Z$300,6,FALSE)*BF62,0)</f>
        <v>0</v>
      </c>
      <c r="BL62" s="12"/>
    </row>
    <row r="63" spans="1:64" x14ac:dyDescent="0.25">
      <c r="A63" s="11"/>
      <c r="B63" s="6"/>
      <c r="C63" s="4">
        <f>IFERROR(VLOOKUP(A63,parts!$A$2:$Z$300,11,FALSE)*B63,0)</f>
        <v>0</v>
      </c>
      <c r="D63" s="4">
        <f>IFERROR(VLOOKUP(A63,parts!$A$2:$Z$300,12,FALSE)*B63,0)</f>
        <v>0</v>
      </c>
      <c r="E63" s="4">
        <f>IFERROR(VLOOKUP(A63,parts!$A$2:$Z$300,13,FALSE)*B63,0)</f>
        <v>0</v>
      </c>
      <c r="F63" s="4">
        <f>IFERROR(VLOOKUP(A63,parts!$A$2:$Z$300,5,FALSE),0)</f>
        <v>0</v>
      </c>
      <c r="G63" s="4">
        <f>IFERROR(VLOOKUP(A63,parts!$A$2:$Z$300,6,FALSE)*B63,0)</f>
        <v>0</v>
      </c>
      <c r="H63" s="12"/>
      <c r="I63" s="11"/>
      <c r="J63" s="6"/>
      <c r="K63" s="4">
        <f>IFERROR(VLOOKUP(I63,parts!$A$2:$Z$300,11,FALSE)*J63,0)</f>
        <v>0</v>
      </c>
      <c r="L63" s="4">
        <f>IFERROR(VLOOKUP(I63,parts!$A$2:$Z$300,12,FALSE)*J63,0)</f>
        <v>0</v>
      </c>
      <c r="M63" s="4">
        <f>IFERROR(VLOOKUP(I63,parts!$A$2:$Z$300,13,FALSE)*J63,0)</f>
        <v>0</v>
      </c>
      <c r="N63" s="4">
        <f>IFERROR(VLOOKUP(I63,parts!$A$2:$Z$300,5,FALSE),0)</f>
        <v>0</v>
      </c>
      <c r="O63" s="4">
        <f>IFERROR(VLOOKUP(I63,parts!$A$2:$Z$300,6,FALSE)*J63,0)</f>
        <v>0</v>
      </c>
      <c r="P63" s="12"/>
      <c r="Q63" s="11"/>
      <c r="R63" s="6"/>
      <c r="S63" s="4">
        <f>IFERROR(VLOOKUP(Q63,parts!$A$2:$Z$300,11,FALSE)*R63,0)</f>
        <v>0</v>
      </c>
      <c r="T63" s="4">
        <f>IFERROR(VLOOKUP(Q63,parts!$A$2:$Z$300,12,FALSE)*R63,0)</f>
        <v>0</v>
      </c>
      <c r="U63" s="4">
        <f>IFERROR(VLOOKUP(Q63,parts!$A$2:$Z$300,13,FALSE)*R63,0)</f>
        <v>0</v>
      </c>
      <c r="V63" s="4">
        <f>IFERROR(VLOOKUP(Q63,parts!$A$2:$Z$300,5,FALSE),0)</f>
        <v>0</v>
      </c>
      <c r="W63" s="4">
        <f>IFERROR(VLOOKUP(Q63,parts!$A$2:$Z$300,6,FALSE)*R63,0)</f>
        <v>0</v>
      </c>
      <c r="X63" s="12"/>
      <c r="Y63" s="11"/>
      <c r="Z63" s="6"/>
      <c r="AA63" s="4">
        <f>IFERROR(VLOOKUP(Y63,parts!$A$2:$Z$300,11,FALSE)*Z63,0)</f>
        <v>0</v>
      </c>
      <c r="AB63" s="4">
        <f>IFERROR(VLOOKUP(Y63,parts!$A$2:$Z$300,12,FALSE)*Z63,0)</f>
        <v>0</v>
      </c>
      <c r="AC63" s="4">
        <f>IFERROR(VLOOKUP(Y63,parts!$A$2:$Z$300,13,FALSE)*Z63,0)</f>
        <v>0</v>
      </c>
      <c r="AD63" s="4">
        <f>IFERROR(VLOOKUP(Y63,parts!$A$2:$Z$300,5,FALSE),0)</f>
        <v>0</v>
      </c>
      <c r="AE63" s="4">
        <f>IFERROR(VLOOKUP(Y63,parts!$A$2:$Z$300,6,FALSE)*Z63,0)</f>
        <v>0</v>
      </c>
      <c r="AF63" s="12"/>
      <c r="AG63" s="11"/>
      <c r="AH63" s="6"/>
      <c r="AI63" s="4">
        <f>IFERROR(VLOOKUP(AG63,parts!$A$2:$Z$300,11,FALSE)*AH63,0)</f>
        <v>0</v>
      </c>
      <c r="AJ63" s="4">
        <f>IFERROR(VLOOKUP(AG63,parts!$A$2:$Z$300,12,FALSE)*AH63,0)</f>
        <v>0</v>
      </c>
      <c r="AK63" s="4">
        <f>IFERROR(VLOOKUP(AG63,parts!$A$2:$Z$300,13,FALSE)*AH63,0)</f>
        <v>0</v>
      </c>
      <c r="AL63" s="4">
        <f>IFERROR(VLOOKUP(AG63,parts!$A$2:$Z$300,5,FALSE),0)</f>
        <v>0</v>
      </c>
      <c r="AM63" s="4">
        <f>IFERROR(VLOOKUP(AG63,parts!$A$2:$Z$300,6,FALSE)*AH63,0)</f>
        <v>0</v>
      </c>
      <c r="AN63" s="12"/>
      <c r="AO63" s="11"/>
      <c r="AP63" s="6"/>
      <c r="AQ63" s="4">
        <f>IFERROR(VLOOKUP(AO63,parts!$A$2:$Z$300,11,FALSE)*AP63,0)</f>
        <v>0</v>
      </c>
      <c r="AR63" s="4">
        <f>IFERROR(VLOOKUP(AO63,parts!$A$2:$Z$300,12,FALSE)*AP63,0)</f>
        <v>0</v>
      </c>
      <c r="AS63" s="4">
        <f>IFERROR(VLOOKUP(AO63,parts!$A$2:$Z$300,13,FALSE)*AP63,0)</f>
        <v>0</v>
      </c>
      <c r="AT63" s="4">
        <f>IFERROR(VLOOKUP(AO63,parts!$A$2:$Z$300,5,FALSE),0)</f>
        <v>0</v>
      </c>
      <c r="AU63" s="4">
        <f>IFERROR(VLOOKUP(AO63,parts!$A$2:$Z$300,6,FALSE)*AP63,0)</f>
        <v>0</v>
      </c>
      <c r="AV63" s="12"/>
      <c r="AW63" s="11"/>
      <c r="AX63" s="6"/>
      <c r="AY63" s="4">
        <f>IFERROR(VLOOKUP(AW63,parts!$A$2:$Z$300,11,FALSE)*AX63,0)</f>
        <v>0</v>
      </c>
      <c r="AZ63" s="4">
        <f>IFERROR(VLOOKUP(AW63,parts!$A$2:$Z$300,12,FALSE)*AX63,0)</f>
        <v>0</v>
      </c>
      <c r="BA63" s="4">
        <f>IFERROR(VLOOKUP(AW63,parts!$A$2:$Z$300,13,FALSE)*AX63,0)</f>
        <v>0</v>
      </c>
      <c r="BB63" s="4">
        <f>IFERROR(VLOOKUP(AW63,parts!$A$2:$Z$300,5,FALSE),0)</f>
        <v>0</v>
      </c>
      <c r="BC63" s="4">
        <f>IFERROR(VLOOKUP(AW63,parts!$A$2:$Z$300,6,FALSE)*AX63,0)</f>
        <v>0</v>
      </c>
      <c r="BD63" s="12"/>
      <c r="BE63" s="11"/>
      <c r="BF63" s="6"/>
      <c r="BG63" s="4">
        <f>IFERROR(VLOOKUP(BE63,parts!$A$2:$Z$300,11,FALSE)*BF63,0)</f>
        <v>0</v>
      </c>
      <c r="BH63" s="4">
        <f>IFERROR(VLOOKUP(BE63,parts!$A$2:$Z$300,12,FALSE)*BF63,0)</f>
        <v>0</v>
      </c>
      <c r="BI63" s="4">
        <f>IFERROR(VLOOKUP(BE63,parts!$A$2:$Z$300,13,FALSE)*BF63,0)</f>
        <v>0</v>
      </c>
      <c r="BJ63" s="4">
        <f>IFERROR(VLOOKUP(BE63,parts!$A$2:$Z$300,5,FALSE),0)</f>
        <v>0</v>
      </c>
      <c r="BK63" s="4">
        <f>IFERROR(VLOOKUP(BE63,parts!$A$2:$Z$300,6,FALSE)*BF63,0)</f>
        <v>0</v>
      </c>
      <c r="BL63" s="12"/>
    </row>
    <row r="64" spans="1:64" x14ac:dyDescent="0.25">
      <c r="A64" s="11"/>
      <c r="B64" s="6"/>
      <c r="C64" s="4">
        <f>IFERROR(VLOOKUP(A64,parts!$A$2:$Z$300,11,FALSE)*B64,0)</f>
        <v>0</v>
      </c>
      <c r="D64" s="4">
        <f>IFERROR(VLOOKUP(A64,parts!$A$2:$Z$300,12,FALSE)*B64,0)</f>
        <v>0</v>
      </c>
      <c r="E64" s="4">
        <f>IFERROR(VLOOKUP(A64,parts!$A$2:$Z$300,13,FALSE)*B64,0)</f>
        <v>0</v>
      </c>
      <c r="F64" s="4">
        <f>IFERROR(VLOOKUP(A64,parts!$A$2:$Z$300,5,FALSE),0)</f>
        <v>0</v>
      </c>
      <c r="G64" s="4">
        <f>IFERROR(VLOOKUP(A64,parts!$A$2:$Z$300,6,FALSE)*B64,0)</f>
        <v>0</v>
      </c>
      <c r="H64" s="12"/>
      <c r="I64" s="11"/>
      <c r="J64" s="6"/>
      <c r="K64" s="4">
        <f>IFERROR(VLOOKUP(I64,parts!$A$2:$Z$300,11,FALSE)*J64,0)</f>
        <v>0</v>
      </c>
      <c r="L64" s="4">
        <f>IFERROR(VLOOKUP(I64,parts!$A$2:$Z$300,12,FALSE)*J64,0)</f>
        <v>0</v>
      </c>
      <c r="M64" s="4">
        <f>IFERROR(VLOOKUP(I64,parts!$A$2:$Z$300,13,FALSE)*J64,0)</f>
        <v>0</v>
      </c>
      <c r="N64" s="4">
        <f>IFERROR(VLOOKUP(I64,parts!$A$2:$Z$300,5,FALSE),0)</f>
        <v>0</v>
      </c>
      <c r="O64" s="4">
        <f>IFERROR(VLOOKUP(I64,parts!$A$2:$Z$300,6,FALSE)*J64,0)</f>
        <v>0</v>
      </c>
      <c r="P64" s="12"/>
      <c r="Q64" s="11"/>
      <c r="R64" s="6"/>
      <c r="S64" s="4">
        <f>IFERROR(VLOOKUP(Q64,parts!$A$2:$Z$300,11,FALSE)*R64,0)</f>
        <v>0</v>
      </c>
      <c r="T64" s="4">
        <f>IFERROR(VLOOKUP(Q64,parts!$A$2:$Z$300,12,FALSE)*R64,0)</f>
        <v>0</v>
      </c>
      <c r="U64" s="4">
        <f>IFERROR(VLOOKUP(Q64,parts!$A$2:$Z$300,13,FALSE)*R64,0)</f>
        <v>0</v>
      </c>
      <c r="V64" s="4">
        <f>IFERROR(VLOOKUP(Q64,parts!$A$2:$Z$300,5,FALSE),0)</f>
        <v>0</v>
      </c>
      <c r="W64" s="4">
        <f>IFERROR(VLOOKUP(Q64,parts!$A$2:$Z$300,6,FALSE)*R64,0)</f>
        <v>0</v>
      </c>
      <c r="X64" s="12"/>
      <c r="Y64" s="11"/>
      <c r="Z64" s="6"/>
      <c r="AA64" s="4">
        <f>IFERROR(VLOOKUP(Y64,parts!$A$2:$Z$300,11,FALSE)*Z64,0)</f>
        <v>0</v>
      </c>
      <c r="AB64" s="4">
        <f>IFERROR(VLOOKUP(Y64,parts!$A$2:$Z$300,12,FALSE)*Z64,0)</f>
        <v>0</v>
      </c>
      <c r="AC64" s="4">
        <f>IFERROR(VLOOKUP(Y64,parts!$A$2:$Z$300,13,FALSE)*Z64,0)</f>
        <v>0</v>
      </c>
      <c r="AD64" s="4">
        <f>IFERROR(VLOOKUP(Y64,parts!$A$2:$Z$300,5,FALSE),0)</f>
        <v>0</v>
      </c>
      <c r="AE64" s="4">
        <f>IFERROR(VLOOKUP(Y64,parts!$A$2:$Z$300,6,FALSE)*Z64,0)</f>
        <v>0</v>
      </c>
      <c r="AF64" s="12"/>
      <c r="AG64" s="11"/>
      <c r="AH64" s="6"/>
      <c r="AI64" s="4">
        <f>IFERROR(VLOOKUP(AG64,parts!$A$2:$Z$300,11,FALSE)*AH64,0)</f>
        <v>0</v>
      </c>
      <c r="AJ64" s="4">
        <f>IFERROR(VLOOKUP(AG64,parts!$A$2:$Z$300,12,FALSE)*AH64,0)</f>
        <v>0</v>
      </c>
      <c r="AK64" s="4">
        <f>IFERROR(VLOOKUP(AG64,parts!$A$2:$Z$300,13,FALSE)*AH64,0)</f>
        <v>0</v>
      </c>
      <c r="AL64" s="4">
        <f>IFERROR(VLOOKUP(AG64,parts!$A$2:$Z$300,5,FALSE),0)</f>
        <v>0</v>
      </c>
      <c r="AM64" s="4">
        <f>IFERROR(VLOOKUP(AG64,parts!$A$2:$Z$300,6,FALSE)*AH64,0)</f>
        <v>0</v>
      </c>
      <c r="AN64" s="12"/>
      <c r="AO64" s="11"/>
      <c r="AP64" s="6"/>
      <c r="AQ64" s="4">
        <f>IFERROR(VLOOKUP(AO64,parts!$A$2:$Z$300,11,FALSE)*AP64,0)</f>
        <v>0</v>
      </c>
      <c r="AR64" s="4">
        <f>IFERROR(VLOOKUP(AO64,parts!$A$2:$Z$300,12,FALSE)*AP64,0)</f>
        <v>0</v>
      </c>
      <c r="AS64" s="4">
        <f>IFERROR(VLOOKUP(AO64,parts!$A$2:$Z$300,13,FALSE)*AP64,0)</f>
        <v>0</v>
      </c>
      <c r="AT64" s="4">
        <f>IFERROR(VLOOKUP(AO64,parts!$A$2:$Z$300,5,FALSE),0)</f>
        <v>0</v>
      </c>
      <c r="AU64" s="4">
        <f>IFERROR(VLOOKUP(AO64,parts!$A$2:$Z$300,6,FALSE)*AP64,0)</f>
        <v>0</v>
      </c>
      <c r="AV64" s="12"/>
      <c r="AW64" s="11"/>
      <c r="AX64" s="6"/>
      <c r="AY64" s="4">
        <f>IFERROR(VLOOKUP(AW64,parts!$A$2:$Z$300,11,FALSE)*AX64,0)</f>
        <v>0</v>
      </c>
      <c r="AZ64" s="4">
        <f>IFERROR(VLOOKUP(AW64,parts!$A$2:$Z$300,12,FALSE)*AX64,0)</f>
        <v>0</v>
      </c>
      <c r="BA64" s="4">
        <f>IFERROR(VLOOKUP(AW64,parts!$A$2:$Z$300,13,FALSE)*AX64,0)</f>
        <v>0</v>
      </c>
      <c r="BB64" s="4">
        <f>IFERROR(VLOOKUP(AW64,parts!$A$2:$Z$300,5,FALSE),0)</f>
        <v>0</v>
      </c>
      <c r="BC64" s="4">
        <f>IFERROR(VLOOKUP(AW64,parts!$A$2:$Z$300,6,FALSE)*AX64,0)</f>
        <v>0</v>
      </c>
      <c r="BD64" s="12"/>
      <c r="BE64" s="11"/>
      <c r="BF64" s="6"/>
      <c r="BG64" s="4">
        <f>IFERROR(VLOOKUP(BE64,parts!$A$2:$Z$300,11,FALSE)*BF64,0)</f>
        <v>0</v>
      </c>
      <c r="BH64" s="4">
        <f>IFERROR(VLOOKUP(BE64,parts!$A$2:$Z$300,12,FALSE)*BF64,0)</f>
        <v>0</v>
      </c>
      <c r="BI64" s="4">
        <f>IFERROR(VLOOKUP(BE64,parts!$A$2:$Z$300,13,FALSE)*BF64,0)</f>
        <v>0</v>
      </c>
      <c r="BJ64" s="4">
        <f>IFERROR(VLOOKUP(BE64,parts!$A$2:$Z$300,5,FALSE),0)</f>
        <v>0</v>
      </c>
      <c r="BK64" s="4">
        <f>IFERROR(VLOOKUP(BE64,parts!$A$2:$Z$300,6,FALSE)*BF64,0)</f>
        <v>0</v>
      </c>
      <c r="BL64" s="12"/>
    </row>
    <row r="65" spans="1:64" ht="15.75" thickBot="1" x14ac:dyDescent="0.3">
      <c r="A65" s="11"/>
      <c r="B65" s="6"/>
      <c r="C65" s="4">
        <f>IFERROR(VLOOKUP(A65,parts!$A$2:$Z$300,11,FALSE)*B65,0)</f>
        <v>0</v>
      </c>
      <c r="D65" s="4">
        <f>IFERROR(VLOOKUP(A65,parts!$A$2:$Z$300,12,FALSE)*B65,0)</f>
        <v>0</v>
      </c>
      <c r="E65" s="4">
        <f>IFERROR(VLOOKUP(A65,parts!$A$2:$Z$300,13,FALSE)*B65,0)</f>
        <v>0</v>
      </c>
      <c r="F65" s="4">
        <f>IFERROR(VLOOKUP(A65,parts!$A$2:$Z$300,5,FALSE),0)</f>
        <v>0</v>
      </c>
      <c r="G65" s="4">
        <f>IFERROR(VLOOKUP(A65,parts!$A$2:$Z$300,6,FALSE)*B65,0)</f>
        <v>0</v>
      </c>
      <c r="H65" s="12"/>
      <c r="I65" s="11"/>
      <c r="J65" s="6"/>
      <c r="K65" s="4">
        <f>IFERROR(VLOOKUP(I65,parts!$A$2:$Z$300,11,FALSE)*J65,0)</f>
        <v>0</v>
      </c>
      <c r="L65" s="4">
        <f>IFERROR(VLOOKUP(I65,parts!$A$2:$Z$300,12,FALSE)*J65,0)</f>
        <v>0</v>
      </c>
      <c r="M65" s="4">
        <f>IFERROR(VLOOKUP(I65,parts!$A$2:$Z$300,13,FALSE)*J65,0)</f>
        <v>0</v>
      </c>
      <c r="N65" s="4">
        <f>IFERROR(VLOOKUP(I65,parts!$A$2:$Z$300,5,FALSE),0)</f>
        <v>0</v>
      </c>
      <c r="O65" s="4">
        <f>IFERROR(VLOOKUP(I65,parts!$A$2:$Z$300,6,FALSE)*J65,0)</f>
        <v>0</v>
      </c>
      <c r="P65" s="12"/>
      <c r="Q65" s="11"/>
      <c r="R65" s="6"/>
      <c r="S65" s="4">
        <f>IFERROR(VLOOKUP(Q65,parts!$A$2:$Z$300,11,FALSE)*R65,0)</f>
        <v>0</v>
      </c>
      <c r="T65" s="4">
        <f>IFERROR(VLOOKUP(Q65,parts!$A$2:$Z$300,12,FALSE)*R65,0)</f>
        <v>0</v>
      </c>
      <c r="U65" s="4">
        <f>IFERROR(VLOOKUP(Q65,parts!$A$2:$Z$300,13,FALSE)*R65,0)</f>
        <v>0</v>
      </c>
      <c r="V65" s="4">
        <f>IFERROR(VLOOKUP(Q65,parts!$A$2:$Z$300,5,FALSE),0)</f>
        <v>0</v>
      </c>
      <c r="W65" s="4">
        <f>IFERROR(VLOOKUP(Q65,parts!$A$2:$Z$300,6,FALSE)*R65,0)</f>
        <v>0</v>
      </c>
      <c r="X65" s="12"/>
      <c r="Y65" s="11"/>
      <c r="Z65" s="6"/>
      <c r="AA65" s="4">
        <f>IFERROR(VLOOKUP(Y65,parts!$A$2:$Z$300,11,FALSE)*Z65,0)</f>
        <v>0</v>
      </c>
      <c r="AB65" s="4">
        <f>IFERROR(VLOOKUP(Y65,parts!$A$2:$Z$300,12,FALSE)*Z65,0)</f>
        <v>0</v>
      </c>
      <c r="AC65" s="4">
        <f>IFERROR(VLOOKUP(Y65,parts!$A$2:$Z$300,13,FALSE)*Z65,0)</f>
        <v>0</v>
      </c>
      <c r="AD65" s="4">
        <f>IFERROR(VLOOKUP(Y65,parts!$A$2:$Z$300,5,FALSE),0)</f>
        <v>0</v>
      </c>
      <c r="AE65" s="4">
        <f>IFERROR(VLOOKUP(Y65,parts!$A$2:$Z$300,6,FALSE)*Z65,0)</f>
        <v>0</v>
      </c>
      <c r="AF65" s="12"/>
      <c r="AG65" s="11"/>
      <c r="AH65" s="6"/>
      <c r="AI65" s="4">
        <f>IFERROR(VLOOKUP(AG65,parts!$A$2:$Z$300,11,FALSE)*AH65,0)</f>
        <v>0</v>
      </c>
      <c r="AJ65" s="4">
        <f>IFERROR(VLOOKUP(AG65,parts!$A$2:$Z$300,12,FALSE)*AH65,0)</f>
        <v>0</v>
      </c>
      <c r="AK65" s="4">
        <f>IFERROR(VLOOKUP(AG65,parts!$A$2:$Z$300,13,FALSE)*AH65,0)</f>
        <v>0</v>
      </c>
      <c r="AL65" s="4">
        <f>IFERROR(VLOOKUP(AG65,parts!$A$2:$Z$300,5,FALSE),0)</f>
        <v>0</v>
      </c>
      <c r="AM65" s="4">
        <f>IFERROR(VLOOKUP(AG65,parts!$A$2:$Z$300,6,FALSE)*AH65,0)</f>
        <v>0</v>
      </c>
      <c r="AN65" s="12"/>
      <c r="AO65" s="11"/>
      <c r="AP65" s="6"/>
      <c r="AQ65" s="4">
        <f>IFERROR(VLOOKUP(AO65,parts!$A$2:$Z$300,11,FALSE)*AP65,0)</f>
        <v>0</v>
      </c>
      <c r="AR65" s="4">
        <f>IFERROR(VLOOKUP(AO65,parts!$A$2:$Z$300,12,FALSE)*AP65,0)</f>
        <v>0</v>
      </c>
      <c r="AS65" s="4">
        <f>IFERROR(VLOOKUP(AO65,parts!$A$2:$Z$300,13,FALSE)*AP65,0)</f>
        <v>0</v>
      </c>
      <c r="AT65" s="4">
        <f>IFERROR(VLOOKUP(AO65,parts!$A$2:$Z$300,5,FALSE),0)</f>
        <v>0</v>
      </c>
      <c r="AU65" s="4">
        <f>IFERROR(VLOOKUP(AO65,parts!$A$2:$Z$300,6,FALSE)*AP65,0)</f>
        <v>0</v>
      </c>
      <c r="AV65" s="12"/>
      <c r="AW65" s="11"/>
      <c r="AX65" s="6"/>
      <c r="AY65" s="4">
        <f>IFERROR(VLOOKUP(AW65,parts!$A$2:$Z$300,11,FALSE)*AX65,0)</f>
        <v>0</v>
      </c>
      <c r="AZ65" s="4">
        <f>IFERROR(VLOOKUP(AW65,parts!$A$2:$Z$300,12,FALSE)*AX65,0)</f>
        <v>0</v>
      </c>
      <c r="BA65" s="4">
        <f>IFERROR(VLOOKUP(AW65,parts!$A$2:$Z$300,13,FALSE)*AX65,0)</f>
        <v>0</v>
      </c>
      <c r="BB65" s="4">
        <f>IFERROR(VLOOKUP(AW65,parts!$A$2:$Z$300,5,FALSE),0)</f>
        <v>0</v>
      </c>
      <c r="BC65" s="4">
        <f>IFERROR(VLOOKUP(AW65,parts!$A$2:$Z$300,6,FALSE)*AX65,0)</f>
        <v>0</v>
      </c>
      <c r="BD65" s="12"/>
      <c r="BE65" s="11"/>
      <c r="BF65" s="6"/>
      <c r="BG65" s="4">
        <f>IFERROR(VLOOKUP(BE65,parts!$A$2:$Z$300,11,FALSE)*BF65,0)</f>
        <v>0</v>
      </c>
      <c r="BH65" s="4">
        <f>IFERROR(VLOOKUP(BE65,parts!$A$2:$Z$300,12,FALSE)*BF65,0)</f>
        <v>0</v>
      </c>
      <c r="BI65" s="4">
        <f>IFERROR(VLOOKUP(BE65,parts!$A$2:$Z$300,13,FALSE)*BF65,0)</f>
        <v>0</v>
      </c>
      <c r="BJ65" s="4">
        <f>IFERROR(VLOOKUP(BE65,parts!$A$2:$Z$300,5,FALSE),0)</f>
        <v>0</v>
      </c>
      <c r="BK65" s="4">
        <f>IFERROR(VLOOKUP(BE65,parts!$A$2:$Z$300,6,FALSE)*BF65,0)</f>
        <v>0</v>
      </c>
      <c r="BL65" s="12"/>
    </row>
    <row r="66" spans="1:64" x14ac:dyDescent="0.25">
      <c r="A66" s="13"/>
      <c r="B66" s="14" t="s">
        <v>81</v>
      </c>
      <c r="C66" s="14" t="s">
        <v>3</v>
      </c>
      <c r="D66" s="14" t="s">
        <v>74</v>
      </c>
      <c r="E66" s="14" t="s">
        <v>77</v>
      </c>
      <c r="F66" s="14" t="s">
        <v>6</v>
      </c>
      <c r="G66" s="15" t="s">
        <v>7</v>
      </c>
      <c r="H66" s="12"/>
      <c r="I66" s="13"/>
      <c r="J66" s="14" t="s">
        <v>81</v>
      </c>
      <c r="K66" s="14" t="s">
        <v>3</v>
      </c>
      <c r="L66" s="14" t="s">
        <v>74</v>
      </c>
      <c r="M66" s="14" t="s">
        <v>77</v>
      </c>
      <c r="N66" s="14" t="s">
        <v>6</v>
      </c>
      <c r="O66" s="15" t="s">
        <v>7</v>
      </c>
      <c r="P66" s="12"/>
      <c r="Q66" s="13"/>
      <c r="R66" s="14" t="s">
        <v>81</v>
      </c>
      <c r="S66" s="14" t="s">
        <v>3</v>
      </c>
      <c r="T66" s="14" t="s">
        <v>74</v>
      </c>
      <c r="U66" s="14" t="s">
        <v>77</v>
      </c>
      <c r="V66" s="14" t="s">
        <v>6</v>
      </c>
      <c r="W66" s="15" t="s">
        <v>7</v>
      </c>
      <c r="X66" s="12"/>
      <c r="Y66" s="13"/>
      <c r="Z66" s="14" t="s">
        <v>81</v>
      </c>
      <c r="AA66" s="14" t="s">
        <v>3</v>
      </c>
      <c r="AB66" s="14" t="s">
        <v>74</v>
      </c>
      <c r="AC66" s="14" t="s">
        <v>77</v>
      </c>
      <c r="AD66" s="14" t="s">
        <v>6</v>
      </c>
      <c r="AE66" s="15" t="s">
        <v>7</v>
      </c>
      <c r="AF66" s="12"/>
      <c r="AG66" s="13"/>
      <c r="AH66" s="14" t="s">
        <v>81</v>
      </c>
      <c r="AI66" s="14" t="s">
        <v>3</v>
      </c>
      <c r="AJ66" s="14" t="s">
        <v>74</v>
      </c>
      <c r="AK66" s="14" t="s">
        <v>77</v>
      </c>
      <c r="AL66" s="14" t="s">
        <v>6</v>
      </c>
      <c r="AM66" s="15" t="s">
        <v>7</v>
      </c>
      <c r="AN66" s="12"/>
      <c r="AO66" s="13"/>
      <c r="AP66" s="14" t="s">
        <v>81</v>
      </c>
      <c r="AQ66" s="14" t="s">
        <v>3</v>
      </c>
      <c r="AR66" s="14" t="s">
        <v>74</v>
      </c>
      <c r="AS66" s="14" t="s">
        <v>77</v>
      </c>
      <c r="AT66" s="14" t="s">
        <v>6</v>
      </c>
      <c r="AU66" s="15" t="s">
        <v>7</v>
      </c>
      <c r="AV66" s="12"/>
      <c r="AW66" s="13"/>
      <c r="AX66" s="14" t="s">
        <v>81</v>
      </c>
      <c r="AY66" s="14" t="s">
        <v>3</v>
      </c>
      <c r="AZ66" s="14" t="s">
        <v>74</v>
      </c>
      <c r="BA66" s="14" t="s">
        <v>77</v>
      </c>
      <c r="BB66" s="14" t="s">
        <v>6</v>
      </c>
      <c r="BC66" s="15" t="s">
        <v>7</v>
      </c>
      <c r="BD66" s="12"/>
      <c r="BE66" s="13"/>
      <c r="BF66" s="14" t="s">
        <v>81</v>
      </c>
      <c r="BG66" s="14" t="s">
        <v>3</v>
      </c>
      <c r="BH66" s="14" t="s">
        <v>74</v>
      </c>
      <c r="BI66" s="14" t="s">
        <v>77</v>
      </c>
      <c r="BJ66" s="14" t="s">
        <v>6</v>
      </c>
      <c r="BK66" s="15" t="s">
        <v>7</v>
      </c>
      <c r="BL66" s="12"/>
    </row>
    <row r="67" spans="1:64" x14ac:dyDescent="0.25">
      <c r="A67" s="16" t="s">
        <v>76</v>
      </c>
      <c r="B67" s="4">
        <f>SUM(B51:B65)+B43</f>
        <v>9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76</v>
      </c>
      <c r="J67" s="4">
        <f>SUM(J51:J65)+J43</f>
        <v>9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76</v>
      </c>
      <c r="R67" s="4">
        <f>SUM(R51:R65)+R43</f>
        <v>9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76</v>
      </c>
      <c r="Z67" s="4">
        <f>SUM(Z51:Z65)+Z43</f>
        <v>9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  <c r="AG67" s="16" t="s">
        <v>76</v>
      </c>
      <c r="AH67" s="4">
        <f>SUM(AH51:AH65)+AH43</f>
        <v>9</v>
      </c>
      <c r="AI67" s="4">
        <f>SUM(AI51:AI65)</f>
        <v>0</v>
      </c>
      <c r="AJ67" s="4">
        <f>SUM(AJ51:AJ65)</f>
        <v>0</v>
      </c>
      <c r="AK67" s="4">
        <f>SUM(AK51:AK65)</f>
        <v>0</v>
      </c>
      <c r="AL67" s="4">
        <f>LARGE(AL51:AL65,1)</f>
        <v>0</v>
      </c>
      <c r="AM67" s="10">
        <f>SUM(AM51:AM65)</f>
        <v>0</v>
      </c>
      <c r="AN67" s="12"/>
      <c r="AO67" s="16" t="s">
        <v>76</v>
      </c>
      <c r="AP67" s="4">
        <f>SUM(AP51:AP65)+AP43</f>
        <v>9</v>
      </c>
      <c r="AQ67" s="4">
        <f>SUM(AQ51:AQ65)</f>
        <v>0</v>
      </c>
      <c r="AR67" s="4">
        <f>SUM(AR51:AR65)</f>
        <v>0</v>
      </c>
      <c r="AS67" s="4">
        <f>SUM(AS51:AS65)</f>
        <v>0</v>
      </c>
      <c r="AT67" s="4">
        <f>LARGE(AT51:AT65,1)</f>
        <v>0</v>
      </c>
      <c r="AU67" s="10">
        <f>SUM(AU51:AU65)</f>
        <v>0</v>
      </c>
      <c r="AV67" s="12"/>
      <c r="AW67" s="16" t="s">
        <v>76</v>
      </c>
      <c r="AX67" s="4">
        <f>SUM(AX51:AX65)+AX43</f>
        <v>9</v>
      </c>
      <c r="AY67" s="4">
        <f>SUM(AY51:AY65)</f>
        <v>0</v>
      </c>
      <c r="AZ67" s="4">
        <f>SUM(AZ51:AZ65)</f>
        <v>0</v>
      </c>
      <c r="BA67" s="4">
        <f>SUM(BA51:BA65)</f>
        <v>0</v>
      </c>
      <c r="BB67" s="4">
        <f>LARGE(BB51:BB65,1)</f>
        <v>0</v>
      </c>
      <c r="BC67" s="10">
        <f>SUM(BC51:BC65)</f>
        <v>0</v>
      </c>
      <c r="BD67" s="12"/>
      <c r="BE67" s="16" t="s">
        <v>76</v>
      </c>
      <c r="BF67" s="4">
        <f>SUM(BF51:BF65)+BF43</f>
        <v>9</v>
      </c>
      <c r="BG67" s="4">
        <f>SUM(BG51:BG65)</f>
        <v>0</v>
      </c>
      <c r="BH67" s="4">
        <f>SUM(BH51:BH65)</f>
        <v>0</v>
      </c>
      <c r="BI67" s="4">
        <f>SUM(BI51:BI65)</f>
        <v>0</v>
      </c>
      <c r="BJ67" s="4">
        <f>LARGE(BJ51:BJ65,1)</f>
        <v>0</v>
      </c>
      <c r="BK67" s="10">
        <f>SUM(BK51:BK65)</f>
        <v>0</v>
      </c>
      <c r="BL67" s="12"/>
    </row>
    <row r="68" spans="1:64" x14ac:dyDescent="0.25">
      <c r="A68" s="16" t="s">
        <v>79</v>
      </c>
      <c r="B68" s="27">
        <f>E67+B44</f>
        <v>28.85</v>
      </c>
      <c r="C68" s="28"/>
      <c r="D68" s="28"/>
      <c r="E68" s="28"/>
      <c r="F68" s="28"/>
      <c r="G68" s="29"/>
      <c r="H68" s="12"/>
      <c r="I68" s="16" t="s">
        <v>79</v>
      </c>
      <c r="J68" s="27">
        <f>M67+J44</f>
        <v>59.75</v>
      </c>
      <c r="K68" s="28"/>
      <c r="L68" s="28"/>
      <c r="M68" s="28"/>
      <c r="N68" s="28"/>
      <c r="O68" s="29"/>
      <c r="P68" s="12"/>
      <c r="Q68" s="16" t="s">
        <v>79</v>
      </c>
      <c r="R68" s="27">
        <f>U67+R44</f>
        <v>59.75</v>
      </c>
      <c r="S68" s="28"/>
      <c r="T68" s="28"/>
      <c r="U68" s="28"/>
      <c r="V68" s="28"/>
      <c r="W68" s="29"/>
      <c r="X68" s="12"/>
      <c r="Y68" s="16" t="s">
        <v>79</v>
      </c>
      <c r="Z68" s="27">
        <f>AC67+Z44</f>
        <v>59.75</v>
      </c>
      <c r="AA68" s="28"/>
      <c r="AB68" s="28"/>
      <c r="AC68" s="28"/>
      <c r="AD68" s="28"/>
      <c r="AE68" s="29"/>
      <c r="AF68" s="12"/>
      <c r="AG68" s="16" t="s">
        <v>79</v>
      </c>
      <c r="AH68" s="27">
        <f>AK67+AH44</f>
        <v>59.75</v>
      </c>
      <c r="AI68" s="28"/>
      <c r="AJ68" s="28"/>
      <c r="AK68" s="28"/>
      <c r="AL68" s="28"/>
      <c r="AM68" s="29"/>
      <c r="AN68" s="12"/>
      <c r="AO68" s="16" t="s">
        <v>79</v>
      </c>
      <c r="AP68" s="27">
        <f>AS67+AP44</f>
        <v>59.75</v>
      </c>
      <c r="AQ68" s="28"/>
      <c r="AR68" s="28"/>
      <c r="AS68" s="28"/>
      <c r="AT68" s="28"/>
      <c r="AU68" s="29"/>
      <c r="AV68" s="12"/>
      <c r="AW68" s="16" t="s">
        <v>79</v>
      </c>
      <c r="AX68" s="27">
        <f>BA67+AX44</f>
        <v>59.75</v>
      </c>
      <c r="AY68" s="28"/>
      <c r="AZ68" s="28"/>
      <c r="BA68" s="28"/>
      <c r="BB68" s="28"/>
      <c r="BC68" s="29"/>
      <c r="BD68" s="12"/>
      <c r="BE68" s="16" t="s">
        <v>79</v>
      </c>
      <c r="BF68" s="27">
        <f>BI67+BF44</f>
        <v>59.75</v>
      </c>
      <c r="BG68" s="28"/>
      <c r="BH68" s="28"/>
      <c r="BI68" s="28"/>
      <c r="BJ68" s="28"/>
      <c r="BK68" s="29"/>
      <c r="BL68" s="12"/>
    </row>
    <row r="69" spans="1:64" x14ac:dyDescent="0.25">
      <c r="A69" s="16" t="s">
        <v>83</v>
      </c>
      <c r="B69" s="27">
        <f>C67+B44</f>
        <v>28.85</v>
      </c>
      <c r="C69" s="28"/>
      <c r="D69" s="28"/>
      <c r="E69" s="28"/>
      <c r="F69" s="28"/>
      <c r="G69" s="29"/>
      <c r="H69" s="12"/>
      <c r="I69" s="16" t="s">
        <v>83</v>
      </c>
      <c r="J69" s="27">
        <f>K67+J44</f>
        <v>59.75</v>
      </c>
      <c r="K69" s="28"/>
      <c r="L69" s="28"/>
      <c r="M69" s="28"/>
      <c r="N69" s="28"/>
      <c r="O69" s="29"/>
      <c r="P69" s="12"/>
      <c r="Q69" s="16" t="s">
        <v>83</v>
      </c>
      <c r="R69" s="27">
        <f>S67+R44</f>
        <v>59.75</v>
      </c>
      <c r="S69" s="28"/>
      <c r="T69" s="28"/>
      <c r="U69" s="28"/>
      <c r="V69" s="28"/>
      <c r="W69" s="29"/>
      <c r="X69" s="12"/>
      <c r="Y69" s="16" t="s">
        <v>83</v>
      </c>
      <c r="Z69" s="27">
        <f>AA67+Z44</f>
        <v>59.75</v>
      </c>
      <c r="AA69" s="28"/>
      <c r="AB69" s="28"/>
      <c r="AC69" s="28"/>
      <c r="AD69" s="28"/>
      <c r="AE69" s="29"/>
      <c r="AF69" s="12"/>
      <c r="AG69" s="16" t="s">
        <v>83</v>
      </c>
      <c r="AH69" s="27">
        <f>AI67+AH44</f>
        <v>59.75</v>
      </c>
      <c r="AI69" s="28"/>
      <c r="AJ69" s="28"/>
      <c r="AK69" s="28"/>
      <c r="AL69" s="28"/>
      <c r="AM69" s="29"/>
      <c r="AN69" s="12"/>
      <c r="AO69" s="16" t="s">
        <v>83</v>
      </c>
      <c r="AP69" s="27">
        <f>AQ67+AP44</f>
        <v>59.75</v>
      </c>
      <c r="AQ69" s="28"/>
      <c r="AR69" s="28"/>
      <c r="AS69" s="28"/>
      <c r="AT69" s="28"/>
      <c r="AU69" s="29"/>
      <c r="AV69" s="12"/>
      <c r="AW69" s="16" t="s">
        <v>83</v>
      </c>
      <c r="AX69" s="27">
        <f>AY67+AX44</f>
        <v>59.75</v>
      </c>
      <c r="AY69" s="28"/>
      <c r="AZ69" s="28"/>
      <c r="BA69" s="28"/>
      <c r="BB69" s="28"/>
      <c r="BC69" s="29"/>
      <c r="BD69" s="12"/>
      <c r="BE69" s="16" t="s">
        <v>83</v>
      </c>
      <c r="BF69" s="27">
        <f>BG67+BF44</f>
        <v>59.75</v>
      </c>
      <c r="BG69" s="28"/>
      <c r="BH69" s="28"/>
      <c r="BI69" s="28"/>
      <c r="BJ69" s="28"/>
      <c r="BK69" s="29"/>
      <c r="BL69" s="12"/>
    </row>
    <row r="70" spans="1:64" x14ac:dyDescent="0.25">
      <c r="A70" s="16" t="s">
        <v>82</v>
      </c>
      <c r="B70" s="27">
        <f>IFERROR((G67/10/B68),0)</f>
        <v>0</v>
      </c>
      <c r="C70" s="28"/>
      <c r="D70" s="28"/>
      <c r="E70" s="28"/>
      <c r="F70" s="28"/>
      <c r="G70" s="29"/>
      <c r="H70" s="12"/>
      <c r="I70" s="16" t="s">
        <v>82</v>
      </c>
      <c r="J70" s="27">
        <f>IFERROR((O67/10/J68),0)</f>
        <v>0</v>
      </c>
      <c r="K70" s="28"/>
      <c r="L70" s="28"/>
      <c r="M70" s="28"/>
      <c r="N70" s="28"/>
      <c r="O70" s="29"/>
      <c r="P70" s="12"/>
      <c r="Q70" s="16" t="s">
        <v>82</v>
      </c>
      <c r="R70" s="27">
        <f>IFERROR((W67/10/R68),0)</f>
        <v>0</v>
      </c>
      <c r="S70" s="28"/>
      <c r="T70" s="28"/>
      <c r="U70" s="28"/>
      <c r="V70" s="28"/>
      <c r="W70" s="29"/>
      <c r="X70" s="12"/>
      <c r="Y70" s="16" t="s">
        <v>82</v>
      </c>
      <c r="Z70" s="27">
        <f>IFERROR((AE67/10/Z68),0)</f>
        <v>0</v>
      </c>
      <c r="AA70" s="28"/>
      <c r="AB70" s="28"/>
      <c r="AC70" s="28"/>
      <c r="AD70" s="28"/>
      <c r="AE70" s="29"/>
      <c r="AF70" s="12"/>
      <c r="AG70" s="16" t="s">
        <v>82</v>
      </c>
      <c r="AH70" s="27">
        <f>IFERROR((AM67/10/AH68),0)</f>
        <v>0</v>
      </c>
      <c r="AI70" s="28"/>
      <c r="AJ70" s="28"/>
      <c r="AK70" s="28"/>
      <c r="AL70" s="28"/>
      <c r="AM70" s="29"/>
      <c r="AN70" s="12"/>
      <c r="AO70" s="16" t="s">
        <v>82</v>
      </c>
      <c r="AP70" s="27">
        <f>IFERROR((AU67/10/AP68),0)</f>
        <v>0</v>
      </c>
      <c r="AQ70" s="28"/>
      <c r="AR70" s="28"/>
      <c r="AS70" s="28"/>
      <c r="AT70" s="28"/>
      <c r="AU70" s="29"/>
      <c r="AV70" s="12"/>
      <c r="AW70" s="16" t="s">
        <v>82</v>
      </c>
      <c r="AX70" s="27">
        <f>IFERROR((BC67/10/AX68),0)</f>
        <v>0</v>
      </c>
      <c r="AY70" s="28"/>
      <c r="AZ70" s="28"/>
      <c r="BA70" s="28"/>
      <c r="BB70" s="28"/>
      <c r="BC70" s="29"/>
      <c r="BD70" s="12"/>
      <c r="BE70" s="16" t="s">
        <v>82</v>
      </c>
      <c r="BF70" s="27">
        <f>IFERROR((BK67/10/BF68),0)</f>
        <v>0</v>
      </c>
      <c r="BG70" s="28"/>
      <c r="BH70" s="28"/>
      <c r="BI70" s="28"/>
      <c r="BJ70" s="28"/>
      <c r="BK70" s="29"/>
      <c r="BL70" s="12"/>
    </row>
    <row r="71" spans="1:64" x14ac:dyDescent="0.25">
      <c r="A71" s="16" t="s">
        <v>78</v>
      </c>
      <c r="B71" s="27">
        <f>IFERROR((9.82 * F67) * LN(B68/B69),0)</f>
        <v>0</v>
      </c>
      <c r="C71" s="28"/>
      <c r="D71" s="28"/>
      <c r="E71" s="28"/>
      <c r="F71" s="28"/>
      <c r="G71" s="29"/>
      <c r="H71" s="12"/>
      <c r="I71" s="16" t="s">
        <v>78</v>
      </c>
      <c r="J71" s="27">
        <f>IFERROR((9.82 * N67) * LN(J68/J69),0)</f>
        <v>0</v>
      </c>
      <c r="K71" s="28"/>
      <c r="L71" s="28"/>
      <c r="M71" s="28"/>
      <c r="N71" s="28"/>
      <c r="O71" s="29"/>
      <c r="P71" s="12"/>
      <c r="Q71" s="16" t="s">
        <v>78</v>
      </c>
      <c r="R71" s="27">
        <f>IFERROR((9.82 * V67) * LN(R68/R69),0)</f>
        <v>0</v>
      </c>
      <c r="S71" s="28"/>
      <c r="T71" s="28"/>
      <c r="U71" s="28"/>
      <c r="V71" s="28"/>
      <c r="W71" s="29"/>
      <c r="X71" s="12"/>
      <c r="Y71" s="16" t="s">
        <v>78</v>
      </c>
      <c r="Z71" s="27">
        <f>IFERROR((9.82 * AD67) * LN(Z68/Z69),0)</f>
        <v>0</v>
      </c>
      <c r="AA71" s="28"/>
      <c r="AB71" s="28"/>
      <c r="AC71" s="28"/>
      <c r="AD71" s="28"/>
      <c r="AE71" s="29"/>
      <c r="AF71" s="12"/>
      <c r="AG71" s="16" t="s">
        <v>78</v>
      </c>
      <c r="AH71" s="27">
        <f>IFERROR((9.82 * AL67) * LN(AH68/AH69),0)</f>
        <v>0</v>
      </c>
      <c r="AI71" s="28"/>
      <c r="AJ71" s="28"/>
      <c r="AK71" s="28"/>
      <c r="AL71" s="28"/>
      <c r="AM71" s="29"/>
      <c r="AN71" s="12"/>
      <c r="AO71" s="16" t="s">
        <v>78</v>
      </c>
      <c r="AP71" s="27">
        <f>IFERROR((9.82 * AT67) * LN(AP68/AP69),0)</f>
        <v>0</v>
      </c>
      <c r="AQ71" s="28"/>
      <c r="AR71" s="28"/>
      <c r="AS71" s="28"/>
      <c r="AT71" s="28"/>
      <c r="AU71" s="29"/>
      <c r="AV71" s="12"/>
      <c r="AW71" s="16" t="s">
        <v>78</v>
      </c>
      <c r="AX71" s="27">
        <f>IFERROR((9.82 * BB67) * LN(AX68/AX69),0)</f>
        <v>0</v>
      </c>
      <c r="AY71" s="28"/>
      <c r="AZ71" s="28"/>
      <c r="BA71" s="28"/>
      <c r="BB71" s="28"/>
      <c r="BC71" s="29"/>
      <c r="BD71" s="12"/>
      <c r="BE71" s="16" t="s">
        <v>78</v>
      </c>
      <c r="BF71" s="27">
        <f>IFERROR((9.82 * BJ67) * LN(BF68/BF69),0)</f>
        <v>0</v>
      </c>
      <c r="BG71" s="28"/>
      <c r="BH71" s="28"/>
      <c r="BI71" s="28"/>
      <c r="BJ71" s="28"/>
      <c r="BK71" s="29"/>
      <c r="BL71" s="12"/>
    </row>
    <row r="72" spans="1:64" ht="15.75" thickBot="1" x14ac:dyDescent="0.3">
      <c r="A72" s="17" t="s">
        <v>80</v>
      </c>
      <c r="B72" s="30">
        <f>B71+B48</f>
        <v>2347.5659526027193</v>
      </c>
      <c r="C72" s="31"/>
      <c r="D72" s="31"/>
      <c r="E72" s="31"/>
      <c r="F72" s="31"/>
      <c r="G72" s="32"/>
      <c r="H72" s="12"/>
      <c r="I72" s="17" t="s">
        <v>80</v>
      </c>
      <c r="J72" s="30">
        <f>J71+J48</f>
        <v>3696.8930224405867</v>
      </c>
      <c r="K72" s="31"/>
      <c r="L72" s="31"/>
      <c r="M72" s="31"/>
      <c r="N72" s="31"/>
      <c r="O72" s="32"/>
      <c r="P72" s="12"/>
      <c r="Q72" s="17" t="s">
        <v>80</v>
      </c>
      <c r="R72" s="30">
        <f>R71+R48</f>
        <v>3696.8930224405867</v>
      </c>
      <c r="S72" s="31"/>
      <c r="T72" s="31"/>
      <c r="U72" s="31"/>
      <c r="V72" s="31"/>
      <c r="W72" s="32"/>
      <c r="X72" s="12"/>
      <c r="Y72" s="17" t="s">
        <v>80</v>
      </c>
      <c r="Z72" s="30">
        <f>Z71+Z48</f>
        <v>3696.8930224405867</v>
      </c>
      <c r="AA72" s="31"/>
      <c r="AB72" s="31"/>
      <c r="AC72" s="31"/>
      <c r="AD72" s="31"/>
      <c r="AE72" s="32"/>
      <c r="AF72" s="12"/>
      <c r="AG72" s="17" t="s">
        <v>80</v>
      </c>
      <c r="AH72" s="30">
        <f>AH71+AH48</f>
        <v>3696.8930224405867</v>
      </c>
      <c r="AI72" s="31"/>
      <c r="AJ72" s="31"/>
      <c r="AK72" s="31"/>
      <c r="AL72" s="31"/>
      <c r="AM72" s="32"/>
      <c r="AN72" s="12"/>
      <c r="AO72" s="17" t="s">
        <v>80</v>
      </c>
      <c r="AP72" s="30">
        <f>AP71+AP48</f>
        <v>3696.8930224405867</v>
      </c>
      <c r="AQ72" s="31"/>
      <c r="AR72" s="31"/>
      <c r="AS72" s="31"/>
      <c r="AT72" s="31"/>
      <c r="AU72" s="32"/>
      <c r="AV72" s="12"/>
      <c r="AW72" s="17" t="s">
        <v>80</v>
      </c>
      <c r="AX72" s="30">
        <f>AX71+AX48</f>
        <v>3696.8930224405867</v>
      </c>
      <c r="AY72" s="31"/>
      <c r="AZ72" s="31"/>
      <c r="BA72" s="31"/>
      <c r="BB72" s="31"/>
      <c r="BC72" s="32"/>
      <c r="BD72" s="12"/>
      <c r="BE72" s="17" t="s">
        <v>80</v>
      </c>
      <c r="BF72" s="30">
        <f>BF71+BF48</f>
        <v>3696.8930224405867</v>
      </c>
      <c r="BG72" s="31"/>
      <c r="BH72" s="31"/>
      <c r="BI72" s="31"/>
      <c r="BJ72" s="31"/>
      <c r="BK72" s="32"/>
      <c r="BL72" s="12"/>
    </row>
    <row r="73" spans="1:64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</row>
    <row r="74" spans="1:64" x14ac:dyDescent="0.25">
      <c r="A74" s="7" t="s">
        <v>0</v>
      </c>
      <c r="B74" s="8" t="s">
        <v>62</v>
      </c>
      <c r="C74" s="8" t="s">
        <v>3</v>
      </c>
      <c r="D74" s="8" t="s">
        <v>74</v>
      </c>
      <c r="E74" s="8" t="s">
        <v>75</v>
      </c>
      <c r="F74" s="8" t="s">
        <v>6</v>
      </c>
      <c r="G74" s="9" t="s">
        <v>7</v>
      </c>
      <c r="H74" s="12"/>
      <c r="I74" s="7" t="s">
        <v>0</v>
      </c>
      <c r="J74" s="8" t="s">
        <v>62</v>
      </c>
      <c r="K74" s="8" t="s">
        <v>3</v>
      </c>
      <c r="L74" s="8" t="s">
        <v>74</v>
      </c>
      <c r="M74" s="8" t="s">
        <v>75</v>
      </c>
      <c r="N74" s="8" t="s">
        <v>6</v>
      </c>
      <c r="O74" s="9" t="s">
        <v>7</v>
      </c>
      <c r="P74" s="12"/>
      <c r="Q74" s="7" t="s">
        <v>0</v>
      </c>
      <c r="R74" s="8" t="s">
        <v>62</v>
      </c>
      <c r="S74" s="8" t="s">
        <v>3</v>
      </c>
      <c r="T74" s="8" t="s">
        <v>74</v>
      </c>
      <c r="U74" s="8" t="s">
        <v>75</v>
      </c>
      <c r="V74" s="8" t="s">
        <v>6</v>
      </c>
      <c r="W74" s="9" t="s">
        <v>7</v>
      </c>
      <c r="X74" s="12"/>
      <c r="Y74" s="7" t="s">
        <v>0</v>
      </c>
      <c r="Z74" s="8" t="s">
        <v>62</v>
      </c>
      <c r="AA74" s="8" t="s">
        <v>3</v>
      </c>
      <c r="AB74" s="8" t="s">
        <v>74</v>
      </c>
      <c r="AC74" s="8" t="s">
        <v>75</v>
      </c>
      <c r="AD74" s="8" t="s">
        <v>6</v>
      </c>
      <c r="AE74" s="9" t="s">
        <v>7</v>
      </c>
      <c r="AF74" s="12"/>
      <c r="AG74" s="7" t="s">
        <v>0</v>
      </c>
      <c r="AH74" s="8" t="s">
        <v>62</v>
      </c>
      <c r="AI74" s="8" t="s">
        <v>3</v>
      </c>
      <c r="AJ74" s="8" t="s">
        <v>74</v>
      </c>
      <c r="AK74" s="8" t="s">
        <v>75</v>
      </c>
      <c r="AL74" s="8" t="s">
        <v>6</v>
      </c>
      <c r="AM74" s="9" t="s">
        <v>7</v>
      </c>
      <c r="AN74" s="12"/>
      <c r="AO74" s="7" t="s">
        <v>0</v>
      </c>
      <c r="AP74" s="8" t="s">
        <v>62</v>
      </c>
      <c r="AQ74" s="8" t="s">
        <v>3</v>
      </c>
      <c r="AR74" s="8" t="s">
        <v>74</v>
      </c>
      <c r="AS74" s="8" t="s">
        <v>75</v>
      </c>
      <c r="AT74" s="8" t="s">
        <v>6</v>
      </c>
      <c r="AU74" s="9" t="s">
        <v>7</v>
      </c>
      <c r="AV74" s="12"/>
      <c r="AW74" s="7" t="s">
        <v>0</v>
      </c>
      <c r="AX74" s="8" t="s">
        <v>62</v>
      </c>
      <c r="AY74" s="8" t="s">
        <v>3</v>
      </c>
      <c r="AZ74" s="8" t="s">
        <v>74</v>
      </c>
      <c r="BA74" s="8" t="s">
        <v>75</v>
      </c>
      <c r="BB74" s="8" t="s">
        <v>6</v>
      </c>
      <c r="BC74" s="9" t="s">
        <v>7</v>
      </c>
      <c r="BD74" s="12"/>
      <c r="BE74" s="7" t="s">
        <v>0</v>
      </c>
      <c r="BF74" s="8" t="s">
        <v>62</v>
      </c>
      <c r="BG74" s="8" t="s">
        <v>3</v>
      </c>
      <c r="BH74" s="8" t="s">
        <v>74</v>
      </c>
      <c r="BI74" s="8" t="s">
        <v>75</v>
      </c>
      <c r="BJ74" s="8" t="s">
        <v>6</v>
      </c>
      <c r="BK74" s="9" t="s">
        <v>7</v>
      </c>
      <c r="BL74" s="12"/>
    </row>
    <row r="75" spans="1:64" x14ac:dyDescent="0.25">
      <c r="A75" s="11" t="s">
        <v>90</v>
      </c>
      <c r="B75" s="6">
        <v>2</v>
      </c>
      <c r="C75" s="4">
        <f>IFERROR(VLOOKUP(A75,parts!$A$2:$Z$300,11,FALSE)*B75,0)</f>
        <v>0</v>
      </c>
      <c r="D75" s="4">
        <f>IFERROR(VLOOKUP(A75,parts!$A$2:$Z$300,12,FALSE)*B75,0)</f>
        <v>0</v>
      </c>
      <c r="E75" s="4">
        <f>IFERROR(VLOOKUP(A75,parts!$A$2:$Z$300,13,FALSE)*B75,0)</f>
        <v>0</v>
      </c>
      <c r="F75" s="4">
        <f>IFERROR(VLOOKUP(A75,parts!$A$2:$Z$300,5,FALSE),0)</f>
        <v>0</v>
      </c>
      <c r="G75" s="4">
        <f>IFERROR(VLOOKUP(A75,parts!$A$2:$Z$300,6,FALSE)*B75,0)</f>
        <v>0</v>
      </c>
      <c r="H75" s="12"/>
      <c r="I75" s="11" t="s">
        <v>90</v>
      </c>
      <c r="J75" s="6">
        <v>2</v>
      </c>
      <c r="K75" s="4">
        <f>IFERROR(VLOOKUP(I75,parts!$A$2:$Z$300,11,FALSE)*J75,0)</f>
        <v>0</v>
      </c>
      <c r="L75" s="4">
        <f>IFERROR(VLOOKUP(I75,parts!$A$2:$Z$300,12,FALSE)*J75,0)</f>
        <v>0</v>
      </c>
      <c r="M75" s="4">
        <f>IFERROR(VLOOKUP(I75,parts!$A$2:$Z$300,13,FALSE)*J75,0)</f>
        <v>0</v>
      </c>
      <c r="N75" s="4">
        <f>IFERROR(VLOOKUP(I75,parts!$A$2:$Z$300,5,FALSE),0)</f>
        <v>0</v>
      </c>
      <c r="O75" s="4">
        <f>IFERROR(VLOOKUP(I75,parts!$A$2:$Z$300,6,FALSE)*J75,0)</f>
        <v>0</v>
      </c>
      <c r="P75" s="12"/>
      <c r="Q75" s="11" t="s">
        <v>90</v>
      </c>
      <c r="R75" s="6">
        <v>2</v>
      </c>
      <c r="S75" s="4">
        <f>IFERROR(VLOOKUP(Q75,parts!$A$2:$Z$300,11,FALSE)*R75,0)</f>
        <v>0</v>
      </c>
      <c r="T75" s="4">
        <f>IFERROR(VLOOKUP(Q75,parts!$A$2:$Z$300,12,FALSE)*R75,0)</f>
        <v>0</v>
      </c>
      <c r="U75" s="4">
        <f>IFERROR(VLOOKUP(Q75,parts!$A$2:$Z$300,13,FALSE)*R75,0)</f>
        <v>0</v>
      </c>
      <c r="V75" s="4">
        <f>IFERROR(VLOOKUP(Q75,parts!$A$2:$Z$300,5,FALSE),0)</f>
        <v>0</v>
      </c>
      <c r="W75" s="4">
        <f>IFERROR(VLOOKUP(Q75,parts!$A$2:$Z$300,6,FALSE)*R75,0)</f>
        <v>0</v>
      </c>
      <c r="X75" s="12"/>
      <c r="Y75" s="11" t="s">
        <v>90</v>
      </c>
      <c r="Z75" s="6">
        <v>2</v>
      </c>
      <c r="AA75" s="4">
        <f>IFERROR(VLOOKUP(Y75,parts!$A$2:$Z$300,11,FALSE)*Z75,0)</f>
        <v>0</v>
      </c>
      <c r="AB75" s="4">
        <f>IFERROR(VLOOKUP(Y75,parts!$A$2:$Z$300,12,FALSE)*Z75,0)</f>
        <v>0</v>
      </c>
      <c r="AC75" s="4">
        <f>IFERROR(VLOOKUP(Y75,parts!$A$2:$Z$300,13,FALSE)*Z75,0)</f>
        <v>0</v>
      </c>
      <c r="AD75" s="4">
        <f>IFERROR(VLOOKUP(Y75,parts!$A$2:$Z$300,5,FALSE),0)</f>
        <v>0</v>
      </c>
      <c r="AE75" s="4">
        <f>IFERROR(VLOOKUP(Y75,parts!$A$2:$Z$300,6,FALSE)*Z75,0)</f>
        <v>0</v>
      </c>
      <c r="AF75" s="12"/>
      <c r="AG75" s="11" t="s">
        <v>90</v>
      </c>
      <c r="AH75" s="6">
        <v>2</v>
      </c>
      <c r="AI75" s="4">
        <f>IFERROR(VLOOKUP(AG75,parts!$A$2:$Z$300,11,FALSE)*AH75,0)</f>
        <v>0</v>
      </c>
      <c r="AJ75" s="4">
        <f>IFERROR(VLOOKUP(AG75,parts!$A$2:$Z$300,12,FALSE)*AH75,0)</f>
        <v>0</v>
      </c>
      <c r="AK75" s="4">
        <f>IFERROR(VLOOKUP(AG75,parts!$A$2:$Z$300,13,FALSE)*AH75,0)</f>
        <v>0</v>
      </c>
      <c r="AL75" s="4">
        <f>IFERROR(VLOOKUP(AG75,parts!$A$2:$Z$300,5,FALSE),0)</f>
        <v>0</v>
      </c>
      <c r="AM75" s="4">
        <f>IFERROR(VLOOKUP(AG75,parts!$A$2:$Z$300,6,FALSE)*AH75,0)</f>
        <v>0</v>
      </c>
      <c r="AN75" s="12"/>
      <c r="AO75" s="11" t="s">
        <v>90</v>
      </c>
      <c r="AP75" s="6">
        <v>2</v>
      </c>
      <c r="AQ75" s="4">
        <f>IFERROR(VLOOKUP(AO75,parts!$A$2:$Z$300,11,FALSE)*AP75,0)</f>
        <v>0</v>
      </c>
      <c r="AR75" s="4">
        <f>IFERROR(VLOOKUP(AO75,parts!$A$2:$Z$300,12,FALSE)*AP75,0)</f>
        <v>0</v>
      </c>
      <c r="AS75" s="4">
        <f>IFERROR(VLOOKUP(AO75,parts!$A$2:$Z$300,13,FALSE)*AP75,0)</f>
        <v>0</v>
      </c>
      <c r="AT75" s="4">
        <f>IFERROR(VLOOKUP(AO75,parts!$A$2:$Z$300,5,FALSE),0)</f>
        <v>0</v>
      </c>
      <c r="AU75" s="4">
        <f>IFERROR(VLOOKUP(AO75,parts!$A$2:$Z$300,6,FALSE)*AP75,0)</f>
        <v>0</v>
      </c>
      <c r="AV75" s="12"/>
      <c r="AW75" s="11" t="s">
        <v>90</v>
      </c>
      <c r="AX75" s="6">
        <v>2</v>
      </c>
      <c r="AY75" s="4">
        <f>IFERROR(VLOOKUP(AW75,parts!$A$2:$Z$300,11,FALSE)*AX75,0)</f>
        <v>0</v>
      </c>
      <c r="AZ75" s="4">
        <f>IFERROR(VLOOKUP(AW75,parts!$A$2:$Z$300,12,FALSE)*AX75,0)</f>
        <v>0</v>
      </c>
      <c r="BA75" s="4">
        <f>IFERROR(VLOOKUP(AW75,parts!$A$2:$Z$300,13,FALSE)*AX75,0)</f>
        <v>0</v>
      </c>
      <c r="BB75" s="4">
        <f>IFERROR(VLOOKUP(AW75,parts!$A$2:$Z$300,5,FALSE),0)</f>
        <v>0</v>
      </c>
      <c r="BC75" s="4">
        <f>IFERROR(VLOOKUP(AW75,parts!$A$2:$Z$300,6,FALSE)*AX75,0)</f>
        <v>0</v>
      </c>
      <c r="BD75" s="12"/>
      <c r="BE75" s="11" t="s">
        <v>90</v>
      </c>
      <c r="BF75" s="6">
        <v>2</v>
      </c>
      <c r="BG75" s="4">
        <f>IFERROR(VLOOKUP(BE75,parts!$A$2:$Z$300,11,FALSE)*BF75,0)</f>
        <v>0</v>
      </c>
      <c r="BH75" s="4">
        <f>IFERROR(VLOOKUP(BE75,parts!$A$2:$Z$300,12,FALSE)*BF75,0)</f>
        <v>0</v>
      </c>
      <c r="BI75" s="4">
        <f>IFERROR(VLOOKUP(BE75,parts!$A$2:$Z$300,13,FALSE)*BF75,0)</f>
        <v>0</v>
      </c>
      <c r="BJ75" s="4">
        <f>IFERROR(VLOOKUP(BE75,parts!$A$2:$Z$300,5,FALSE),0)</f>
        <v>0</v>
      </c>
      <c r="BK75" s="4">
        <f>IFERROR(VLOOKUP(BE75,parts!$A$2:$Z$300,6,FALSE)*BF75,0)</f>
        <v>0</v>
      </c>
      <c r="BL75" s="12"/>
    </row>
    <row r="76" spans="1:64" x14ac:dyDescent="0.25">
      <c r="A76" s="11"/>
      <c r="B76" s="6"/>
      <c r="C76" s="4">
        <f>IFERROR(VLOOKUP(A76,parts!$A$2:$Z$300,11,FALSE)*B76,0)</f>
        <v>0</v>
      </c>
      <c r="D76" s="4">
        <f>IFERROR(VLOOKUP(A76,parts!$A$2:$Z$300,12,FALSE)*B76,0)</f>
        <v>0</v>
      </c>
      <c r="E76" s="4">
        <f>IFERROR(VLOOKUP(A76,parts!$A$2:$Z$300,13,FALSE)*B76,0)</f>
        <v>0</v>
      </c>
      <c r="F76" s="4">
        <f>IFERROR(VLOOKUP(A76,parts!$A$2:$Z$300,5,FALSE),0)</f>
        <v>0</v>
      </c>
      <c r="G76" s="4">
        <f>IFERROR(VLOOKUP(A76,parts!$A$2:$Z$300,6,FALSE)*B76,0)</f>
        <v>0</v>
      </c>
      <c r="H76" s="12"/>
      <c r="I76" s="11"/>
      <c r="J76" s="6"/>
      <c r="K76" s="4">
        <f>IFERROR(VLOOKUP(I76,parts!$A$2:$Z$300,11,FALSE)*J76,0)</f>
        <v>0</v>
      </c>
      <c r="L76" s="4">
        <f>IFERROR(VLOOKUP(I76,parts!$A$2:$Z$300,12,FALSE)*J76,0)</f>
        <v>0</v>
      </c>
      <c r="M76" s="4">
        <f>IFERROR(VLOOKUP(I76,parts!$A$2:$Z$300,13,FALSE)*J76,0)</f>
        <v>0</v>
      </c>
      <c r="N76" s="4">
        <f>IFERROR(VLOOKUP(I76,parts!$A$2:$Z$300,5,FALSE),0)</f>
        <v>0</v>
      </c>
      <c r="O76" s="4">
        <f>IFERROR(VLOOKUP(I76,parts!$A$2:$Z$300,6,FALSE)*J76,0)</f>
        <v>0</v>
      </c>
      <c r="P76" s="12"/>
      <c r="Q76" s="11"/>
      <c r="R76" s="6"/>
      <c r="S76" s="4">
        <f>IFERROR(VLOOKUP(Q76,parts!$A$2:$Z$300,11,FALSE)*R76,0)</f>
        <v>0</v>
      </c>
      <c r="T76" s="4">
        <f>IFERROR(VLOOKUP(Q76,parts!$A$2:$Z$300,12,FALSE)*R76,0)</f>
        <v>0</v>
      </c>
      <c r="U76" s="4">
        <f>IFERROR(VLOOKUP(Q76,parts!$A$2:$Z$300,13,FALSE)*R76,0)</f>
        <v>0</v>
      </c>
      <c r="V76" s="4">
        <f>IFERROR(VLOOKUP(Q76,parts!$A$2:$Z$300,5,FALSE),0)</f>
        <v>0</v>
      </c>
      <c r="W76" s="4">
        <f>IFERROR(VLOOKUP(Q76,parts!$A$2:$Z$300,6,FALSE)*R76,0)</f>
        <v>0</v>
      </c>
      <c r="X76" s="12"/>
      <c r="Y76" s="11"/>
      <c r="Z76" s="6"/>
      <c r="AA76" s="4">
        <f>IFERROR(VLOOKUP(Y76,parts!$A$2:$Z$300,11,FALSE)*Z76,0)</f>
        <v>0</v>
      </c>
      <c r="AB76" s="4">
        <f>IFERROR(VLOOKUP(Y76,parts!$A$2:$Z$300,12,FALSE)*Z76,0)</f>
        <v>0</v>
      </c>
      <c r="AC76" s="4">
        <f>IFERROR(VLOOKUP(Y76,parts!$A$2:$Z$300,13,FALSE)*Z76,0)</f>
        <v>0</v>
      </c>
      <c r="AD76" s="4">
        <f>IFERROR(VLOOKUP(Y76,parts!$A$2:$Z$300,5,FALSE),0)</f>
        <v>0</v>
      </c>
      <c r="AE76" s="4">
        <f>IFERROR(VLOOKUP(Y76,parts!$A$2:$Z$300,6,FALSE)*Z76,0)</f>
        <v>0</v>
      </c>
      <c r="AF76" s="12"/>
      <c r="AG76" s="11"/>
      <c r="AH76" s="6"/>
      <c r="AI76" s="4">
        <f>IFERROR(VLOOKUP(AG76,parts!$A$2:$Z$300,11,FALSE)*AH76,0)</f>
        <v>0</v>
      </c>
      <c r="AJ76" s="4">
        <f>IFERROR(VLOOKUP(AG76,parts!$A$2:$Z$300,12,FALSE)*AH76,0)</f>
        <v>0</v>
      </c>
      <c r="AK76" s="4">
        <f>IFERROR(VLOOKUP(AG76,parts!$A$2:$Z$300,13,FALSE)*AH76,0)</f>
        <v>0</v>
      </c>
      <c r="AL76" s="4">
        <f>IFERROR(VLOOKUP(AG76,parts!$A$2:$Z$300,5,FALSE),0)</f>
        <v>0</v>
      </c>
      <c r="AM76" s="4">
        <f>IFERROR(VLOOKUP(AG76,parts!$A$2:$Z$300,6,FALSE)*AH76,0)</f>
        <v>0</v>
      </c>
      <c r="AN76" s="12"/>
      <c r="AO76" s="11"/>
      <c r="AP76" s="6"/>
      <c r="AQ76" s="4">
        <f>IFERROR(VLOOKUP(AO76,parts!$A$2:$Z$300,11,FALSE)*AP76,0)</f>
        <v>0</v>
      </c>
      <c r="AR76" s="4">
        <f>IFERROR(VLOOKUP(AO76,parts!$A$2:$Z$300,12,FALSE)*AP76,0)</f>
        <v>0</v>
      </c>
      <c r="AS76" s="4">
        <f>IFERROR(VLOOKUP(AO76,parts!$A$2:$Z$300,13,FALSE)*AP76,0)</f>
        <v>0</v>
      </c>
      <c r="AT76" s="4">
        <f>IFERROR(VLOOKUP(AO76,parts!$A$2:$Z$300,5,FALSE),0)</f>
        <v>0</v>
      </c>
      <c r="AU76" s="4">
        <f>IFERROR(VLOOKUP(AO76,parts!$A$2:$Z$300,6,FALSE)*AP76,0)</f>
        <v>0</v>
      </c>
      <c r="AV76" s="12"/>
      <c r="AW76" s="11"/>
      <c r="AX76" s="6"/>
      <c r="AY76" s="4">
        <f>IFERROR(VLOOKUP(AW76,parts!$A$2:$Z$300,11,FALSE)*AX76,0)</f>
        <v>0</v>
      </c>
      <c r="AZ76" s="4">
        <f>IFERROR(VLOOKUP(AW76,parts!$A$2:$Z$300,12,FALSE)*AX76,0)</f>
        <v>0</v>
      </c>
      <c r="BA76" s="4">
        <f>IFERROR(VLOOKUP(AW76,parts!$A$2:$Z$300,13,FALSE)*AX76,0)</f>
        <v>0</v>
      </c>
      <c r="BB76" s="4">
        <f>IFERROR(VLOOKUP(AW76,parts!$A$2:$Z$300,5,FALSE),0)</f>
        <v>0</v>
      </c>
      <c r="BC76" s="4">
        <f>IFERROR(VLOOKUP(AW76,parts!$A$2:$Z$300,6,FALSE)*AX76,0)</f>
        <v>0</v>
      </c>
      <c r="BD76" s="12"/>
      <c r="BE76" s="11"/>
      <c r="BF76" s="6"/>
      <c r="BG76" s="4">
        <f>IFERROR(VLOOKUP(BE76,parts!$A$2:$Z$300,11,FALSE)*BF76,0)</f>
        <v>0</v>
      </c>
      <c r="BH76" s="4">
        <f>IFERROR(VLOOKUP(BE76,parts!$A$2:$Z$300,12,FALSE)*BF76,0)</f>
        <v>0</v>
      </c>
      <c r="BI76" s="4">
        <f>IFERROR(VLOOKUP(BE76,parts!$A$2:$Z$300,13,FALSE)*BF76,0)</f>
        <v>0</v>
      </c>
      <c r="BJ76" s="4">
        <f>IFERROR(VLOOKUP(BE76,parts!$A$2:$Z$300,5,FALSE),0)</f>
        <v>0</v>
      </c>
      <c r="BK76" s="4">
        <f>IFERROR(VLOOKUP(BE76,parts!$A$2:$Z$300,6,FALSE)*BF76,0)</f>
        <v>0</v>
      </c>
      <c r="BL76" s="12"/>
    </row>
    <row r="77" spans="1:64" x14ac:dyDescent="0.25">
      <c r="A77" s="11"/>
      <c r="B77" s="6"/>
      <c r="C77" s="4">
        <f>IFERROR(VLOOKUP(A77,parts!$A$2:$Z$300,11,FALSE)*B77,0)</f>
        <v>0</v>
      </c>
      <c r="D77" s="4">
        <f>IFERROR(VLOOKUP(A77,parts!$A$2:$Z$300,12,FALSE)*B77,0)</f>
        <v>0</v>
      </c>
      <c r="E77" s="4">
        <f>IFERROR(VLOOKUP(A77,parts!$A$2:$Z$300,13,FALSE)*B77,0)</f>
        <v>0</v>
      </c>
      <c r="F77" s="4">
        <f>IFERROR(VLOOKUP(A77,parts!$A$2:$Z$300,5,FALSE),0)</f>
        <v>0</v>
      </c>
      <c r="G77" s="4">
        <f>IFERROR(VLOOKUP(A77,parts!$A$2:$Z$300,6,FALSE)*B77,0)</f>
        <v>0</v>
      </c>
      <c r="H77" s="12"/>
      <c r="I77" s="11"/>
      <c r="J77" s="6"/>
      <c r="K77" s="4">
        <f>IFERROR(VLOOKUP(I77,parts!$A$2:$Z$300,11,FALSE)*J77,0)</f>
        <v>0</v>
      </c>
      <c r="L77" s="4">
        <f>IFERROR(VLOOKUP(I77,parts!$A$2:$Z$300,12,FALSE)*J77,0)</f>
        <v>0</v>
      </c>
      <c r="M77" s="4">
        <f>IFERROR(VLOOKUP(I77,parts!$A$2:$Z$300,13,FALSE)*J77,0)</f>
        <v>0</v>
      </c>
      <c r="N77" s="4">
        <f>IFERROR(VLOOKUP(I77,parts!$A$2:$Z$300,5,FALSE),0)</f>
        <v>0</v>
      </c>
      <c r="O77" s="4">
        <f>IFERROR(VLOOKUP(I77,parts!$A$2:$Z$300,6,FALSE)*J77,0)</f>
        <v>0</v>
      </c>
      <c r="P77" s="12"/>
      <c r="Q77" s="11"/>
      <c r="R77" s="6"/>
      <c r="S77" s="4">
        <f>IFERROR(VLOOKUP(Q77,parts!$A$2:$Z$300,11,FALSE)*R77,0)</f>
        <v>0</v>
      </c>
      <c r="T77" s="4">
        <f>IFERROR(VLOOKUP(Q77,parts!$A$2:$Z$300,12,FALSE)*R77,0)</f>
        <v>0</v>
      </c>
      <c r="U77" s="4">
        <f>IFERROR(VLOOKUP(Q77,parts!$A$2:$Z$300,13,FALSE)*R77,0)</f>
        <v>0</v>
      </c>
      <c r="V77" s="4">
        <f>IFERROR(VLOOKUP(Q77,parts!$A$2:$Z$300,5,FALSE),0)</f>
        <v>0</v>
      </c>
      <c r="W77" s="4">
        <f>IFERROR(VLOOKUP(Q77,parts!$A$2:$Z$300,6,FALSE)*R77,0)</f>
        <v>0</v>
      </c>
      <c r="X77" s="12"/>
      <c r="Y77" s="11"/>
      <c r="Z77" s="6"/>
      <c r="AA77" s="4">
        <f>IFERROR(VLOOKUP(Y77,parts!$A$2:$Z$300,11,FALSE)*Z77,0)</f>
        <v>0</v>
      </c>
      <c r="AB77" s="4">
        <f>IFERROR(VLOOKUP(Y77,parts!$A$2:$Z$300,12,FALSE)*Z77,0)</f>
        <v>0</v>
      </c>
      <c r="AC77" s="4">
        <f>IFERROR(VLOOKUP(Y77,parts!$A$2:$Z$300,13,FALSE)*Z77,0)</f>
        <v>0</v>
      </c>
      <c r="AD77" s="4">
        <f>IFERROR(VLOOKUP(Y77,parts!$A$2:$Z$300,5,FALSE),0)</f>
        <v>0</v>
      </c>
      <c r="AE77" s="4">
        <f>IFERROR(VLOOKUP(Y77,parts!$A$2:$Z$300,6,FALSE)*Z77,0)</f>
        <v>0</v>
      </c>
      <c r="AF77" s="12"/>
      <c r="AG77" s="11"/>
      <c r="AH77" s="6"/>
      <c r="AI77" s="4">
        <f>IFERROR(VLOOKUP(AG77,parts!$A$2:$Z$300,11,FALSE)*AH77,0)</f>
        <v>0</v>
      </c>
      <c r="AJ77" s="4">
        <f>IFERROR(VLOOKUP(AG77,parts!$A$2:$Z$300,12,FALSE)*AH77,0)</f>
        <v>0</v>
      </c>
      <c r="AK77" s="4">
        <f>IFERROR(VLOOKUP(AG77,parts!$A$2:$Z$300,13,FALSE)*AH77,0)</f>
        <v>0</v>
      </c>
      <c r="AL77" s="4">
        <f>IFERROR(VLOOKUP(AG77,parts!$A$2:$Z$300,5,FALSE),0)</f>
        <v>0</v>
      </c>
      <c r="AM77" s="4">
        <f>IFERROR(VLOOKUP(AG77,parts!$A$2:$Z$300,6,FALSE)*AH77,0)</f>
        <v>0</v>
      </c>
      <c r="AN77" s="12"/>
      <c r="AO77" s="11"/>
      <c r="AP77" s="6"/>
      <c r="AQ77" s="4">
        <f>IFERROR(VLOOKUP(AO77,parts!$A$2:$Z$300,11,FALSE)*AP77,0)</f>
        <v>0</v>
      </c>
      <c r="AR77" s="4">
        <f>IFERROR(VLOOKUP(AO77,parts!$A$2:$Z$300,12,FALSE)*AP77,0)</f>
        <v>0</v>
      </c>
      <c r="AS77" s="4">
        <f>IFERROR(VLOOKUP(AO77,parts!$A$2:$Z$300,13,FALSE)*AP77,0)</f>
        <v>0</v>
      </c>
      <c r="AT77" s="4">
        <f>IFERROR(VLOOKUP(AO77,parts!$A$2:$Z$300,5,FALSE),0)</f>
        <v>0</v>
      </c>
      <c r="AU77" s="4">
        <f>IFERROR(VLOOKUP(AO77,parts!$A$2:$Z$300,6,FALSE)*AP77,0)</f>
        <v>0</v>
      </c>
      <c r="AV77" s="12"/>
      <c r="AW77" s="11"/>
      <c r="AX77" s="6"/>
      <c r="AY77" s="4">
        <f>IFERROR(VLOOKUP(AW77,parts!$A$2:$Z$300,11,FALSE)*AX77,0)</f>
        <v>0</v>
      </c>
      <c r="AZ77" s="4">
        <f>IFERROR(VLOOKUP(AW77,parts!$A$2:$Z$300,12,FALSE)*AX77,0)</f>
        <v>0</v>
      </c>
      <c r="BA77" s="4">
        <f>IFERROR(VLOOKUP(AW77,parts!$A$2:$Z$300,13,FALSE)*AX77,0)</f>
        <v>0</v>
      </c>
      <c r="BB77" s="4">
        <f>IFERROR(VLOOKUP(AW77,parts!$A$2:$Z$300,5,FALSE),0)</f>
        <v>0</v>
      </c>
      <c r="BC77" s="4">
        <f>IFERROR(VLOOKUP(AW77,parts!$A$2:$Z$300,6,FALSE)*AX77,0)</f>
        <v>0</v>
      </c>
      <c r="BD77" s="12"/>
      <c r="BE77" s="11"/>
      <c r="BF77" s="6"/>
      <c r="BG77" s="4">
        <f>IFERROR(VLOOKUP(BE77,parts!$A$2:$Z$300,11,FALSE)*BF77,0)</f>
        <v>0</v>
      </c>
      <c r="BH77" s="4">
        <f>IFERROR(VLOOKUP(BE77,parts!$A$2:$Z$300,12,FALSE)*BF77,0)</f>
        <v>0</v>
      </c>
      <c r="BI77" s="4">
        <f>IFERROR(VLOOKUP(BE77,parts!$A$2:$Z$300,13,FALSE)*BF77,0)</f>
        <v>0</v>
      </c>
      <c r="BJ77" s="4">
        <f>IFERROR(VLOOKUP(BE77,parts!$A$2:$Z$300,5,FALSE),0)</f>
        <v>0</v>
      </c>
      <c r="BK77" s="4">
        <f>IFERROR(VLOOKUP(BE77,parts!$A$2:$Z$300,6,FALSE)*BF77,0)</f>
        <v>0</v>
      </c>
      <c r="BL77" s="12"/>
    </row>
    <row r="78" spans="1:64" x14ac:dyDescent="0.25">
      <c r="A78" s="11"/>
      <c r="B78" s="6"/>
      <c r="C78" s="4">
        <f>IFERROR(VLOOKUP(A78,parts!$A$2:$Z$300,11,FALSE)*B78,0)</f>
        <v>0</v>
      </c>
      <c r="D78" s="4">
        <f>IFERROR(VLOOKUP(A78,parts!$A$2:$Z$300,12,FALSE)*B78,0)</f>
        <v>0</v>
      </c>
      <c r="E78" s="4">
        <f>IFERROR(VLOOKUP(A78,parts!$A$2:$Z$300,13,FALSE)*B78,0)</f>
        <v>0</v>
      </c>
      <c r="F78" s="4">
        <f>IFERROR(VLOOKUP(A78,parts!$A$2:$Z$300,5,FALSE),0)</f>
        <v>0</v>
      </c>
      <c r="G78" s="4">
        <f>IFERROR(VLOOKUP(A78,parts!$A$2:$Z$300,6,FALSE)*B78,0)</f>
        <v>0</v>
      </c>
      <c r="H78" s="12"/>
      <c r="I78" s="11"/>
      <c r="J78" s="6"/>
      <c r="K78" s="4">
        <f>IFERROR(VLOOKUP(I78,parts!$A$2:$Z$300,11,FALSE)*J78,0)</f>
        <v>0</v>
      </c>
      <c r="L78" s="4">
        <f>IFERROR(VLOOKUP(I78,parts!$A$2:$Z$300,12,FALSE)*J78,0)</f>
        <v>0</v>
      </c>
      <c r="M78" s="4">
        <f>IFERROR(VLOOKUP(I78,parts!$A$2:$Z$300,13,FALSE)*J78,0)</f>
        <v>0</v>
      </c>
      <c r="N78" s="4">
        <f>IFERROR(VLOOKUP(I78,parts!$A$2:$Z$300,5,FALSE),0)</f>
        <v>0</v>
      </c>
      <c r="O78" s="4">
        <f>IFERROR(VLOOKUP(I78,parts!$A$2:$Z$300,6,FALSE)*J78,0)</f>
        <v>0</v>
      </c>
      <c r="P78" s="12"/>
      <c r="Q78" s="11"/>
      <c r="R78" s="6"/>
      <c r="S78" s="4">
        <f>IFERROR(VLOOKUP(Q78,parts!$A$2:$Z$300,11,FALSE)*R78,0)</f>
        <v>0</v>
      </c>
      <c r="T78" s="4">
        <f>IFERROR(VLOOKUP(Q78,parts!$A$2:$Z$300,12,FALSE)*R78,0)</f>
        <v>0</v>
      </c>
      <c r="U78" s="4">
        <f>IFERROR(VLOOKUP(Q78,parts!$A$2:$Z$300,13,FALSE)*R78,0)</f>
        <v>0</v>
      </c>
      <c r="V78" s="4">
        <f>IFERROR(VLOOKUP(Q78,parts!$A$2:$Z$300,5,FALSE),0)</f>
        <v>0</v>
      </c>
      <c r="W78" s="4">
        <f>IFERROR(VLOOKUP(Q78,parts!$A$2:$Z$300,6,FALSE)*R78,0)</f>
        <v>0</v>
      </c>
      <c r="X78" s="12"/>
      <c r="Y78" s="11"/>
      <c r="Z78" s="6"/>
      <c r="AA78" s="4">
        <f>IFERROR(VLOOKUP(Y78,parts!$A$2:$Z$300,11,FALSE)*Z78,0)</f>
        <v>0</v>
      </c>
      <c r="AB78" s="4">
        <f>IFERROR(VLOOKUP(Y78,parts!$A$2:$Z$300,12,FALSE)*Z78,0)</f>
        <v>0</v>
      </c>
      <c r="AC78" s="4">
        <f>IFERROR(VLOOKUP(Y78,parts!$A$2:$Z$300,13,FALSE)*Z78,0)</f>
        <v>0</v>
      </c>
      <c r="AD78" s="4">
        <f>IFERROR(VLOOKUP(Y78,parts!$A$2:$Z$300,5,FALSE),0)</f>
        <v>0</v>
      </c>
      <c r="AE78" s="4">
        <f>IFERROR(VLOOKUP(Y78,parts!$A$2:$Z$300,6,FALSE)*Z78,0)</f>
        <v>0</v>
      </c>
      <c r="AF78" s="12"/>
      <c r="AG78" s="11"/>
      <c r="AH78" s="6"/>
      <c r="AI78" s="4">
        <f>IFERROR(VLOOKUP(AG78,parts!$A$2:$Z$300,11,FALSE)*AH78,0)</f>
        <v>0</v>
      </c>
      <c r="AJ78" s="4">
        <f>IFERROR(VLOOKUP(AG78,parts!$A$2:$Z$300,12,FALSE)*AH78,0)</f>
        <v>0</v>
      </c>
      <c r="AK78" s="4">
        <f>IFERROR(VLOOKUP(AG78,parts!$A$2:$Z$300,13,FALSE)*AH78,0)</f>
        <v>0</v>
      </c>
      <c r="AL78" s="4">
        <f>IFERROR(VLOOKUP(AG78,parts!$A$2:$Z$300,5,FALSE),0)</f>
        <v>0</v>
      </c>
      <c r="AM78" s="4">
        <f>IFERROR(VLOOKUP(AG78,parts!$A$2:$Z$300,6,FALSE)*AH78,0)</f>
        <v>0</v>
      </c>
      <c r="AN78" s="12"/>
      <c r="AO78" s="11"/>
      <c r="AP78" s="6"/>
      <c r="AQ78" s="4">
        <f>IFERROR(VLOOKUP(AO78,parts!$A$2:$Z$300,11,FALSE)*AP78,0)</f>
        <v>0</v>
      </c>
      <c r="AR78" s="4">
        <f>IFERROR(VLOOKUP(AO78,parts!$A$2:$Z$300,12,FALSE)*AP78,0)</f>
        <v>0</v>
      </c>
      <c r="AS78" s="4">
        <f>IFERROR(VLOOKUP(AO78,parts!$A$2:$Z$300,13,FALSE)*AP78,0)</f>
        <v>0</v>
      </c>
      <c r="AT78" s="4">
        <f>IFERROR(VLOOKUP(AO78,parts!$A$2:$Z$300,5,FALSE),0)</f>
        <v>0</v>
      </c>
      <c r="AU78" s="4">
        <f>IFERROR(VLOOKUP(AO78,parts!$A$2:$Z$300,6,FALSE)*AP78,0)</f>
        <v>0</v>
      </c>
      <c r="AV78" s="12"/>
      <c r="AW78" s="11"/>
      <c r="AX78" s="6"/>
      <c r="AY78" s="4">
        <f>IFERROR(VLOOKUP(AW78,parts!$A$2:$Z$300,11,FALSE)*AX78,0)</f>
        <v>0</v>
      </c>
      <c r="AZ78" s="4">
        <f>IFERROR(VLOOKUP(AW78,parts!$A$2:$Z$300,12,FALSE)*AX78,0)</f>
        <v>0</v>
      </c>
      <c r="BA78" s="4">
        <f>IFERROR(VLOOKUP(AW78,parts!$A$2:$Z$300,13,FALSE)*AX78,0)</f>
        <v>0</v>
      </c>
      <c r="BB78" s="4">
        <f>IFERROR(VLOOKUP(AW78,parts!$A$2:$Z$300,5,FALSE),0)</f>
        <v>0</v>
      </c>
      <c r="BC78" s="4">
        <f>IFERROR(VLOOKUP(AW78,parts!$A$2:$Z$300,6,FALSE)*AX78,0)</f>
        <v>0</v>
      </c>
      <c r="BD78" s="12"/>
      <c r="BE78" s="11"/>
      <c r="BF78" s="6"/>
      <c r="BG78" s="4">
        <f>IFERROR(VLOOKUP(BE78,parts!$A$2:$Z$300,11,FALSE)*BF78,0)</f>
        <v>0</v>
      </c>
      <c r="BH78" s="4">
        <f>IFERROR(VLOOKUP(BE78,parts!$A$2:$Z$300,12,FALSE)*BF78,0)</f>
        <v>0</v>
      </c>
      <c r="BI78" s="4">
        <f>IFERROR(VLOOKUP(BE78,parts!$A$2:$Z$300,13,FALSE)*BF78,0)</f>
        <v>0</v>
      </c>
      <c r="BJ78" s="4">
        <f>IFERROR(VLOOKUP(BE78,parts!$A$2:$Z$300,5,FALSE),0)</f>
        <v>0</v>
      </c>
      <c r="BK78" s="4">
        <f>IFERROR(VLOOKUP(BE78,parts!$A$2:$Z$300,6,FALSE)*BF78,0)</f>
        <v>0</v>
      </c>
      <c r="BL78" s="12"/>
    </row>
    <row r="79" spans="1:64" x14ac:dyDescent="0.25">
      <c r="A79" s="11"/>
      <c r="B79" s="6"/>
      <c r="C79" s="4">
        <f>IFERROR(VLOOKUP(A79,parts!$A$2:$Z$300,11,FALSE)*B79,0)</f>
        <v>0</v>
      </c>
      <c r="D79" s="4">
        <f>IFERROR(VLOOKUP(A79,parts!$A$2:$Z$300,12,FALSE)*B79,0)</f>
        <v>0</v>
      </c>
      <c r="E79" s="4">
        <f>IFERROR(VLOOKUP(A79,parts!$A$2:$Z$300,13,FALSE)*B79,0)</f>
        <v>0</v>
      </c>
      <c r="F79" s="4">
        <f>IFERROR(VLOOKUP(A79,parts!$A$2:$Z$300,5,FALSE),0)</f>
        <v>0</v>
      </c>
      <c r="G79" s="4">
        <f>IFERROR(VLOOKUP(A79,parts!$A$2:$Z$300,6,FALSE)*B79,0)</f>
        <v>0</v>
      </c>
      <c r="H79" s="12"/>
      <c r="I79" s="11"/>
      <c r="J79" s="6"/>
      <c r="K79" s="4">
        <f>IFERROR(VLOOKUP(I79,parts!$A$2:$Z$300,11,FALSE)*J79,0)</f>
        <v>0</v>
      </c>
      <c r="L79" s="4">
        <f>IFERROR(VLOOKUP(I79,parts!$A$2:$Z$300,12,FALSE)*J79,0)</f>
        <v>0</v>
      </c>
      <c r="M79" s="4">
        <f>IFERROR(VLOOKUP(I79,parts!$A$2:$Z$300,13,FALSE)*J79,0)</f>
        <v>0</v>
      </c>
      <c r="N79" s="4">
        <f>IFERROR(VLOOKUP(I79,parts!$A$2:$Z$300,5,FALSE),0)</f>
        <v>0</v>
      </c>
      <c r="O79" s="4">
        <f>IFERROR(VLOOKUP(I79,parts!$A$2:$Z$300,6,FALSE)*J79,0)</f>
        <v>0</v>
      </c>
      <c r="P79" s="12"/>
      <c r="Q79" s="11"/>
      <c r="R79" s="6"/>
      <c r="S79" s="4">
        <f>IFERROR(VLOOKUP(Q79,parts!$A$2:$Z$300,11,FALSE)*R79,0)</f>
        <v>0</v>
      </c>
      <c r="T79" s="4">
        <f>IFERROR(VLOOKUP(Q79,parts!$A$2:$Z$300,12,FALSE)*R79,0)</f>
        <v>0</v>
      </c>
      <c r="U79" s="4">
        <f>IFERROR(VLOOKUP(Q79,parts!$A$2:$Z$300,13,FALSE)*R79,0)</f>
        <v>0</v>
      </c>
      <c r="V79" s="4">
        <f>IFERROR(VLOOKUP(Q79,parts!$A$2:$Z$300,5,FALSE),0)</f>
        <v>0</v>
      </c>
      <c r="W79" s="4">
        <f>IFERROR(VLOOKUP(Q79,parts!$A$2:$Z$300,6,FALSE)*R79,0)</f>
        <v>0</v>
      </c>
      <c r="X79" s="12"/>
      <c r="Y79" s="11"/>
      <c r="Z79" s="6"/>
      <c r="AA79" s="4">
        <f>IFERROR(VLOOKUP(Y79,parts!$A$2:$Z$300,11,FALSE)*Z79,0)</f>
        <v>0</v>
      </c>
      <c r="AB79" s="4">
        <f>IFERROR(VLOOKUP(Y79,parts!$A$2:$Z$300,12,FALSE)*Z79,0)</f>
        <v>0</v>
      </c>
      <c r="AC79" s="4">
        <f>IFERROR(VLOOKUP(Y79,parts!$A$2:$Z$300,13,FALSE)*Z79,0)</f>
        <v>0</v>
      </c>
      <c r="AD79" s="4">
        <f>IFERROR(VLOOKUP(Y79,parts!$A$2:$Z$300,5,FALSE),0)</f>
        <v>0</v>
      </c>
      <c r="AE79" s="4">
        <f>IFERROR(VLOOKUP(Y79,parts!$A$2:$Z$300,6,FALSE)*Z79,0)</f>
        <v>0</v>
      </c>
      <c r="AF79" s="12"/>
      <c r="AG79" s="11"/>
      <c r="AH79" s="6"/>
      <c r="AI79" s="4">
        <f>IFERROR(VLOOKUP(AG79,parts!$A$2:$Z$300,11,FALSE)*AH79,0)</f>
        <v>0</v>
      </c>
      <c r="AJ79" s="4">
        <f>IFERROR(VLOOKUP(AG79,parts!$A$2:$Z$300,12,FALSE)*AH79,0)</f>
        <v>0</v>
      </c>
      <c r="AK79" s="4">
        <f>IFERROR(VLOOKUP(AG79,parts!$A$2:$Z$300,13,FALSE)*AH79,0)</f>
        <v>0</v>
      </c>
      <c r="AL79" s="4">
        <f>IFERROR(VLOOKUP(AG79,parts!$A$2:$Z$300,5,FALSE),0)</f>
        <v>0</v>
      </c>
      <c r="AM79" s="4">
        <f>IFERROR(VLOOKUP(AG79,parts!$A$2:$Z$300,6,FALSE)*AH79,0)</f>
        <v>0</v>
      </c>
      <c r="AN79" s="12"/>
      <c r="AO79" s="11"/>
      <c r="AP79" s="6"/>
      <c r="AQ79" s="4">
        <f>IFERROR(VLOOKUP(AO79,parts!$A$2:$Z$300,11,FALSE)*AP79,0)</f>
        <v>0</v>
      </c>
      <c r="AR79" s="4">
        <f>IFERROR(VLOOKUP(AO79,parts!$A$2:$Z$300,12,FALSE)*AP79,0)</f>
        <v>0</v>
      </c>
      <c r="AS79" s="4">
        <f>IFERROR(VLOOKUP(AO79,parts!$A$2:$Z$300,13,FALSE)*AP79,0)</f>
        <v>0</v>
      </c>
      <c r="AT79" s="4">
        <f>IFERROR(VLOOKUP(AO79,parts!$A$2:$Z$300,5,FALSE),0)</f>
        <v>0</v>
      </c>
      <c r="AU79" s="4">
        <f>IFERROR(VLOOKUP(AO79,parts!$A$2:$Z$300,6,FALSE)*AP79,0)</f>
        <v>0</v>
      </c>
      <c r="AV79" s="12"/>
      <c r="AW79" s="11"/>
      <c r="AX79" s="6"/>
      <c r="AY79" s="4">
        <f>IFERROR(VLOOKUP(AW79,parts!$A$2:$Z$300,11,FALSE)*AX79,0)</f>
        <v>0</v>
      </c>
      <c r="AZ79" s="4">
        <f>IFERROR(VLOOKUP(AW79,parts!$A$2:$Z$300,12,FALSE)*AX79,0)</f>
        <v>0</v>
      </c>
      <c r="BA79" s="4">
        <f>IFERROR(VLOOKUP(AW79,parts!$A$2:$Z$300,13,FALSE)*AX79,0)</f>
        <v>0</v>
      </c>
      <c r="BB79" s="4">
        <f>IFERROR(VLOOKUP(AW79,parts!$A$2:$Z$300,5,FALSE),0)</f>
        <v>0</v>
      </c>
      <c r="BC79" s="4">
        <f>IFERROR(VLOOKUP(AW79,parts!$A$2:$Z$300,6,FALSE)*AX79,0)</f>
        <v>0</v>
      </c>
      <c r="BD79" s="12"/>
      <c r="BE79" s="11"/>
      <c r="BF79" s="6"/>
      <c r="BG79" s="4">
        <f>IFERROR(VLOOKUP(BE79,parts!$A$2:$Z$300,11,FALSE)*BF79,0)</f>
        <v>0</v>
      </c>
      <c r="BH79" s="4">
        <f>IFERROR(VLOOKUP(BE79,parts!$A$2:$Z$300,12,FALSE)*BF79,0)</f>
        <v>0</v>
      </c>
      <c r="BI79" s="4">
        <f>IFERROR(VLOOKUP(BE79,parts!$A$2:$Z$300,13,FALSE)*BF79,0)</f>
        <v>0</v>
      </c>
      <c r="BJ79" s="4">
        <f>IFERROR(VLOOKUP(BE79,parts!$A$2:$Z$300,5,FALSE),0)</f>
        <v>0</v>
      </c>
      <c r="BK79" s="4">
        <f>IFERROR(VLOOKUP(BE79,parts!$A$2:$Z$300,6,FALSE)*BF79,0)</f>
        <v>0</v>
      </c>
      <c r="BL79" s="12"/>
    </row>
    <row r="80" spans="1:64" x14ac:dyDescent="0.25">
      <c r="A80" s="11"/>
      <c r="B80" s="6"/>
      <c r="C80" s="4">
        <f>IFERROR(VLOOKUP(A80,parts!$A$2:$Z$300,11,FALSE)*B80,0)</f>
        <v>0</v>
      </c>
      <c r="D80" s="4">
        <f>IFERROR(VLOOKUP(A80,parts!$A$2:$Z$300,12,FALSE)*B80,0)</f>
        <v>0</v>
      </c>
      <c r="E80" s="4">
        <f>IFERROR(VLOOKUP(A80,parts!$A$2:$Z$300,13,FALSE)*B80,0)</f>
        <v>0</v>
      </c>
      <c r="F80" s="4">
        <f>IFERROR(VLOOKUP(A80,parts!$A$2:$Z$300,5,FALSE),0)</f>
        <v>0</v>
      </c>
      <c r="G80" s="4">
        <f>IFERROR(VLOOKUP(A80,parts!$A$2:$Z$300,6,FALSE)*B80,0)</f>
        <v>0</v>
      </c>
      <c r="H80" s="12"/>
      <c r="I80" s="11"/>
      <c r="J80" s="6"/>
      <c r="K80" s="4">
        <f>IFERROR(VLOOKUP(I80,parts!$A$2:$Z$300,11,FALSE)*J80,0)</f>
        <v>0</v>
      </c>
      <c r="L80" s="4">
        <f>IFERROR(VLOOKUP(I80,parts!$A$2:$Z$300,12,FALSE)*J80,0)</f>
        <v>0</v>
      </c>
      <c r="M80" s="4">
        <f>IFERROR(VLOOKUP(I80,parts!$A$2:$Z$300,13,FALSE)*J80,0)</f>
        <v>0</v>
      </c>
      <c r="N80" s="4">
        <f>IFERROR(VLOOKUP(I80,parts!$A$2:$Z$300,5,FALSE),0)</f>
        <v>0</v>
      </c>
      <c r="O80" s="4">
        <f>IFERROR(VLOOKUP(I80,parts!$A$2:$Z$300,6,FALSE)*J80,0)</f>
        <v>0</v>
      </c>
      <c r="P80" s="12"/>
      <c r="Q80" s="11"/>
      <c r="R80" s="6"/>
      <c r="S80" s="4">
        <f>IFERROR(VLOOKUP(Q80,parts!$A$2:$Z$300,11,FALSE)*R80,0)</f>
        <v>0</v>
      </c>
      <c r="T80" s="4">
        <f>IFERROR(VLOOKUP(Q80,parts!$A$2:$Z$300,12,FALSE)*R80,0)</f>
        <v>0</v>
      </c>
      <c r="U80" s="4">
        <f>IFERROR(VLOOKUP(Q80,parts!$A$2:$Z$300,13,FALSE)*R80,0)</f>
        <v>0</v>
      </c>
      <c r="V80" s="4">
        <f>IFERROR(VLOOKUP(Q80,parts!$A$2:$Z$300,5,FALSE),0)</f>
        <v>0</v>
      </c>
      <c r="W80" s="4">
        <f>IFERROR(VLOOKUP(Q80,parts!$A$2:$Z$300,6,FALSE)*R80,0)</f>
        <v>0</v>
      </c>
      <c r="X80" s="12"/>
      <c r="Y80" s="11"/>
      <c r="Z80" s="6"/>
      <c r="AA80" s="4">
        <f>IFERROR(VLOOKUP(Y80,parts!$A$2:$Z$300,11,FALSE)*Z80,0)</f>
        <v>0</v>
      </c>
      <c r="AB80" s="4">
        <f>IFERROR(VLOOKUP(Y80,parts!$A$2:$Z$300,12,FALSE)*Z80,0)</f>
        <v>0</v>
      </c>
      <c r="AC80" s="4">
        <f>IFERROR(VLOOKUP(Y80,parts!$A$2:$Z$300,13,FALSE)*Z80,0)</f>
        <v>0</v>
      </c>
      <c r="AD80" s="4">
        <f>IFERROR(VLOOKUP(Y80,parts!$A$2:$Z$300,5,FALSE),0)</f>
        <v>0</v>
      </c>
      <c r="AE80" s="4">
        <f>IFERROR(VLOOKUP(Y80,parts!$A$2:$Z$300,6,FALSE)*Z80,0)</f>
        <v>0</v>
      </c>
      <c r="AF80" s="12"/>
      <c r="AG80" s="11"/>
      <c r="AH80" s="6"/>
      <c r="AI80" s="4">
        <f>IFERROR(VLOOKUP(AG80,parts!$A$2:$Z$300,11,FALSE)*AH80,0)</f>
        <v>0</v>
      </c>
      <c r="AJ80" s="4">
        <f>IFERROR(VLOOKUP(AG80,parts!$A$2:$Z$300,12,FALSE)*AH80,0)</f>
        <v>0</v>
      </c>
      <c r="AK80" s="4">
        <f>IFERROR(VLOOKUP(AG80,parts!$A$2:$Z$300,13,FALSE)*AH80,0)</f>
        <v>0</v>
      </c>
      <c r="AL80" s="4">
        <f>IFERROR(VLOOKUP(AG80,parts!$A$2:$Z$300,5,FALSE),0)</f>
        <v>0</v>
      </c>
      <c r="AM80" s="4">
        <f>IFERROR(VLOOKUP(AG80,parts!$A$2:$Z$300,6,FALSE)*AH80,0)</f>
        <v>0</v>
      </c>
      <c r="AN80" s="12"/>
      <c r="AO80" s="11"/>
      <c r="AP80" s="6"/>
      <c r="AQ80" s="4">
        <f>IFERROR(VLOOKUP(AO80,parts!$A$2:$Z$300,11,FALSE)*AP80,0)</f>
        <v>0</v>
      </c>
      <c r="AR80" s="4">
        <f>IFERROR(VLOOKUP(AO80,parts!$A$2:$Z$300,12,FALSE)*AP80,0)</f>
        <v>0</v>
      </c>
      <c r="AS80" s="4">
        <f>IFERROR(VLOOKUP(AO80,parts!$A$2:$Z$300,13,FALSE)*AP80,0)</f>
        <v>0</v>
      </c>
      <c r="AT80" s="4">
        <f>IFERROR(VLOOKUP(AO80,parts!$A$2:$Z$300,5,FALSE),0)</f>
        <v>0</v>
      </c>
      <c r="AU80" s="4">
        <f>IFERROR(VLOOKUP(AO80,parts!$A$2:$Z$300,6,FALSE)*AP80,0)</f>
        <v>0</v>
      </c>
      <c r="AV80" s="12"/>
      <c r="AW80" s="11"/>
      <c r="AX80" s="6"/>
      <c r="AY80" s="4">
        <f>IFERROR(VLOOKUP(AW80,parts!$A$2:$Z$300,11,FALSE)*AX80,0)</f>
        <v>0</v>
      </c>
      <c r="AZ80" s="4">
        <f>IFERROR(VLOOKUP(AW80,parts!$A$2:$Z$300,12,FALSE)*AX80,0)</f>
        <v>0</v>
      </c>
      <c r="BA80" s="4">
        <f>IFERROR(VLOOKUP(AW80,parts!$A$2:$Z$300,13,FALSE)*AX80,0)</f>
        <v>0</v>
      </c>
      <c r="BB80" s="4">
        <f>IFERROR(VLOOKUP(AW80,parts!$A$2:$Z$300,5,FALSE),0)</f>
        <v>0</v>
      </c>
      <c r="BC80" s="4">
        <f>IFERROR(VLOOKUP(AW80,parts!$A$2:$Z$300,6,FALSE)*AX80,0)</f>
        <v>0</v>
      </c>
      <c r="BD80" s="12"/>
      <c r="BE80" s="11"/>
      <c r="BF80" s="6"/>
      <c r="BG80" s="4">
        <f>IFERROR(VLOOKUP(BE80,parts!$A$2:$Z$300,11,FALSE)*BF80,0)</f>
        <v>0</v>
      </c>
      <c r="BH80" s="4">
        <f>IFERROR(VLOOKUP(BE80,parts!$A$2:$Z$300,12,FALSE)*BF80,0)</f>
        <v>0</v>
      </c>
      <c r="BI80" s="4">
        <f>IFERROR(VLOOKUP(BE80,parts!$A$2:$Z$300,13,FALSE)*BF80,0)</f>
        <v>0</v>
      </c>
      <c r="BJ80" s="4">
        <f>IFERROR(VLOOKUP(BE80,parts!$A$2:$Z$300,5,FALSE),0)</f>
        <v>0</v>
      </c>
      <c r="BK80" s="4">
        <f>IFERROR(VLOOKUP(BE80,parts!$A$2:$Z$300,6,FALSE)*BF80,0)</f>
        <v>0</v>
      </c>
      <c r="BL80" s="12"/>
    </row>
    <row r="81" spans="1:64" x14ac:dyDescent="0.25">
      <c r="A81" s="11"/>
      <c r="B81" s="6"/>
      <c r="C81" s="4">
        <f>IFERROR(VLOOKUP(A81,parts!$A$2:$Z$300,11,FALSE)*B81,0)</f>
        <v>0</v>
      </c>
      <c r="D81" s="4">
        <f>IFERROR(VLOOKUP(A81,parts!$A$2:$Z$300,12,FALSE)*B81,0)</f>
        <v>0</v>
      </c>
      <c r="E81" s="4">
        <f>IFERROR(VLOOKUP(A81,parts!$A$2:$Z$300,13,FALSE)*B81,0)</f>
        <v>0</v>
      </c>
      <c r="F81" s="4">
        <f>IFERROR(VLOOKUP(A81,parts!$A$2:$Z$300,5,FALSE),0)</f>
        <v>0</v>
      </c>
      <c r="G81" s="4">
        <f>IFERROR(VLOOKUP(A81,parts!$A$2:$Z$300,6,FALSE)*B81,0)</f>
        <v>0</v>
      </c>
      <c r="H81" s="12"/>
      <c r="I81" s="11"/>
      <c r="J81" s="6"/>
      <c r="K81" s="4">
        <f>IFERROR(VLOOKUP(I81,parts!$A$2:$Z$300,11,FALSE)*J81,0)</f>
        <v>0</v>
      </c>
      <c r="L81" s="4">
        <f>IFERROR(VLOOKUP(I81,parts!$A$2:$Z$300,12,FALSE)*J81,0)</f>
        <v>0</v>
      </c>
      <c r="M81" s="4">
        <f>IFERROR(VLOOKUP(I81,parts!$A$2:$Z$300,13,FALSE)*J81,0)</f>
        <v>0</v>
      </c>
      <c r="N81" s="4">
        <f>IFERROR(VLOOKUP(I81,parts!$A$2:$Z$300,5,FALSE),0)</f>
        <v>0</v>
      </c>
      <c r="O81" s="4">
        <f>IFERROR(VLOOKUP(I81,parts!$A$2:$Z$300,6,FALSE)*J81,0)</f>
        <v>0</v>
      </c>
      <c r="P81" s="12"/>
      <c r="Q81" s="11"/>
      <c r="R81" s="6"/>
      <c r="S81" s="4">
        <f>IFERROR(VLOOKUP(Q81,parts!$A$2:$Z$300,11,FALSE)*R81,0)</f>
        <v>0</v>
      </c>
      <c r="T81" s="4">
        <f>IFERROR(VLOOKUP(Q81,parts!$A$2:$Z$300,12,FALSE)*R81,0)</f>
        <v>0</v>
      </c>
      <c r="U81" s="4">
        <f>IFERROR(VLOOKUP(Q81,parts!$A$2:$Z$300,13,FALSE)*R81,0)</f>
        <v>0</v>
      </c>
      <c r="V81" s="4">
        <f>IFERROR(VLOOKUP(Q81,parts!$A$2:$Z$300,5,FALSE),0)</f>
        <v>0</v>
      </c>
      <c r="W81" s="4">
        <f>IFERROR(VLOOKUP(Q81,parts!$A$2:$Z$300,6,FALSE)*R81,0)</f>
        <v>0</v>
      </c>
      <c r="X81" s="12"/>
      <c r="Y81" s="11"/>
      <c r="Z81" s="6"/>
      <c r="AA81" s="4">
        <f>IFERROR(VLOOKUP(Y81,parts!$A$2:$Z$300,11,FALSE)*Z81,0)</f>
        <v>0</v>
      </c>
      <c r="AB81" s="4">
        <f>IFERROR(VLOOKUP(Y81,parts!$A$2:$Z$300,12,FALSE)*Z81,0)</f>
        <v>0</v>
      </c>
      <c r="AC81" s="4">
        <f>IFERROR(VLOOKUP(Y81,parts!$A$2:$Z$300,13,FALSE)*Z81,0)</f>
        <v>0</v>
      </c>
      <c r="AD81" s="4">
        <f>IFERROR(VLOOKUP(Y81,parts!$A$2:$Z$300,5,FALSE),0)</f>
        <v>0</v>
      </c>
      <c r="AE81" s="4">
        <f>IFERROR(VLOOKUP(Y81,parts!$A$2:$Z$300,6,FALSE)*Z81,0)</f>
        <v>0</v>
      </c>
      <c r="AF81" s="12"/>
      <c r="AG81" s="11"/>
      <c r="AH81" s="6"/>
      <c r="AI81" s="4">
        <f>IFERROR(VLOOKUP(AG81,parts!$A$2:$Z$300,11,FALSE)*AH81,0)</f>
        <v>0</v>
      </c>
      <c r="AJ81" s="4">
        <f>IFERROR(VLOOKUP(AG81,parts!$A$2:$Z$300,12,FALSE)*AH81,0)</f>
        <v>0</v>
      </c>
      <c r="AK81" s="4">
        <f>IFERROR(VLOOKUP(AG81,parts!$A$2:$Z$300,13,FALSE)*AH81,0)</f>
        <v>0</v>
      </c>
      <c r="AL81" s="4">
        <f>IFERROR(VLOOKUP(AG81,parts!$A$2:$Z$300,5,FALSE),0)</f>
        <v>0</v>
      </c>
      <c r="AM81" s="4">
        <f>IFERROR(VLOOKUP(AG81,parts!$A$2:$Z$300,6,FALSE)*AH81,0)</f>
        <v>0</v>
      </c>
      <c r="AN81" s="12"/>
      <c r="AO81" s="11"/>
      <c r="AP81" s="6"/>
      <c r="AQ81" s="4">
        <f>IFERROR(VLOOKUP(AO81,parts!$A$2:$Z$300,11,FALSE)*AP81,0)</f>
        <v>0</v>
      </c>
      <c r="AR81" s="4">
        <f>IFERROR(VLOOKUP(AO81,parts!$A$2:$Z$300,12,FALSE)*AP81,0)</f>
        <v>0</v>
      </c>
      <c r="AS81" s="4">
        <f>IFERROR(VLOOKUP(AO81,parts!$A$2:$Z$300,13,FALSE)*AP81,0)</f>
        <v>0</v>
      </c>
      <c r="AT81" s="4">
        <f>IFERROR(VLOOKUP(AO81,parts!$A$2:$Z$300,5,FALSE),0)</f>
        <v>0</v>
      </c>
      <c r="AU81" s="4">
        <f>IFERROR(VLOOKUP(AO81,parts!$A$2:$Z$300,6,FALSE)*AP81,0)</f>
        <v>0</v>
      </c>
      <c r="AV81" s="12"/>
      <c r="AW81" s="11"/>
      <c r="AX81" s="6"/>
      <c r="AY81" s="4">
        <f>IFERROR(VLOOKUP(AW81,parts!$A$2:$Z$300,11,FALSE)*AX81,0)</f>
        <v>0</v>
      </c>
      <c r="AZ81" s="4">
        <f>IFERROR(VLOOKUP(AW81,parts!$A$2:$Z$300,12,FALSE)*AX81,0)</f>
        <v>0</v>
      </c>
      <c r="BA81" s="4">
        <f>IFERROR(VLOOKUP(AW81,parts!$A$2:$Z$300,13,FALSE)*AX81,0)</f>
        <v>0</v>
      </c>
      <c r="BB81" s="4">
        <f>IFERROR(VLOOKUP(AW81,parts!$A$2:$Z$300,5,FALSE),0)</f>
        <v>0</v>
      </c>
      <c r="BC81" s="4">
        <f>IFERROR(VLOOKUP(AW81,parts!$A$2:$Z$300,6,FALSE)*AX81,0)</f>
        <v>0</v>
      </c>
      <c r="BD81" s="12"/>
      <c r="BE81" s="11"/>
      <c r="BF81" s="6"/>
      <c r="BG81" s="4">
        <f>IFERROR(VLOOKUP(BE81,parts!$A$2:$Z$300,11,FALSE)*BF81,0)</f>
        <v>0</v>
      </c>
      <c r="BH81" s="4">
        <f>IFERROR(VLOOKUP(BE81,parts!$A$2:$Z$300,12,FALSE)*BF81,0)</f>
        <v>0</v>
      </c>
      <c r="BI81" s="4">
        <f>IFERROR(VLOOKUP(BE81,parts!$A$2:$Z$300,13,FALSE)*BF81,0)</f>
        <v>0</v>
      </c>
      <c r="BJ81" s="4">
        <f>IFERROR(VLOOKUP(BE81,parts!$A$2:$Z$300,5,FALSE),0)</f>
        <v>0</v>
      </c>
      <c r="BK81" s="4">
        <f>IFERROR(VLOOKUP(BE81,parts!$A$2:$Z$300,6,FALSE)*BF81,0)</f>
        <v>0</v>
      </c>
      <c r="BL81" s="12"/>
    </row>
    <row r="82" spans="1:64" x14ac:dyDescent="0.25">
      <c r="A82" s="11"/>
      <c r="B82" s="6"/>
      <c r="C82" s="4">
        <f>IFERROR(VLOOKUP(A82,parts!$A$2:$Z$300,11,FALSE)*B82,0)</f>
        <v>0</v>
      </c>
      <c r="D82" s="4">
        <f>IFERROR(VLOOKUP(A82,parts!$A$2:$Z$300,12,FALSE)*B82,0)</f>
        <v>0</v>
      </c>
      <c r="E82" s="4">
        <f>IFERROR(VLOOKUP(A82,parts!$A$2:$Z$300,13,FALSE)*B82,0)</f>
        <v>0</v>
      </c>
      <c r="F82" s="4">
        <f>IFERROR(VLOOKUP(A82,parts!$A$2:$Z$300,5,FALSE),0)</f>
        <v>0</v>
      </c>
      <c r="G82" s="4">
        <f>IFERROR(VLOOKUP(A82,parts!$A$2:$Z$300,6,FALSE)*B82,0)</f>
        <v>0</v>
      </c>
      <c r="H82" s="12"/>
      <c r="I82" s="11"/>
      <c r="J82" s="6"/>
      <c r="K82" s="4">
        <f>IFERROR(VLOOKUP(I82,parts!$A$2:$Z$300,11,FALSE)*J82,0)</f>
        <v>0</v>
      </c>
      <c r="L82" s="4">
        <f>IFERROR(VLOOKUP(I82,parts!$A$2:$Z$300,12,FALSE)*J82,0)</f>
        <v>0</v>
      </c>
      <c r="M82" s="4">
        <f>IFERROR(VLOOKUP(I82,parts!$A$2:$Z$300,13,FALSE)*J82,0)</f>
        <v>0</v>
      </c>
      <c r="N82" s="4">
        <f>IFERROR(VLOOKUP(I82,parts!$A$2:$Z$300,5,FALSE),0)</f>
        <v>0</v>
      </c>
      <c r="O82" s="4">
        <f>IFERROR(VLOOKUP(I82,parts!$A$2:$Z$300,6,FALSE)*J82,0)</f>
        <v>0</v>
      </c>
      <c r="P82" s="12"/>
      <c r="Q82" s="11"/>
      <c r="R82" s="6"/>
      <c r="S82" s="4">
        <f>IFERROR(VLOOKUP(Q82,parts!$A$2:$Z$300,11,FALSE)*R82,0)</f>
        <v>0</v>
      </c>
      <c r="T82" s="4">
        <f>IFERROR(VLOOKUP(Q82,parts!$A$2:$Z$300,12,FALSE)*R82,0)</f>
        <v>0</v>
      </c>
      <c r="U82" s="4">
        <f>IFERROR(VLOOKUP(Q82,parts!$A$2:$Z$300,13,FALSE)*R82,0)</f>
        <v>0</v>
      </c>
      <c r="V82" s="4">
        <f>IFERROR(VLOOKUP(Q82,parts!$A$2:$Z$300,5,FALSE),0)</f>
        <v>0</v>
      </c>
      <c r="W82" s="4">
        <f>IFERROR(VLOOKUP(Q82,parts!$A$2:$Z$300,6,FALSE)*R82,0)</f>
        <v>0</v>
      </c>
      <c r="X82" s="12"/>
      <c r="Y82" s="11"/>
      <c r="Z82" s="6"/>
      <c r="AA82" s="4">
        <f>IFERROR(VLOOKUP(Y82,parts!$A$2:$Z$300,11,FALSE)*Z82,0)</f>
        <v>0</v>
      </c>
      <c r="AB82" s="4">
        <f>IFERROR(VLOOKUP(Y82,parts!$A$2:$Z$300,12,FALSE)*Z82,0)</f>
        <v>0</v>
      </c>
      <c r="AC82" s="4">
        <f>IFERROR(VLOOKUP(Y82,parts!$A$2:$Z$300,13,FALSE)*Z82,0)</f>
        <v>0</v>
      </c>
      <c r="AD82" s="4">
        <f>IFERROR(VLOOKUP(Y82,parts!$A$2:$Z$300,5,FALSE),0)</f>
        <v>0</v>
      </c>
      <c r="AE82" s="4">
        <f>IFERROR(VLOOKUP(Y82,parts!$A$2:$Z$300,6,FALSE)*Z82,0)</f>
        <v>0</v>
      </c>
      <c r="AF82" s="12"/>
      <c r="AG82" s="11"/>
      <c r="AH82" s="6"/>
      <c r="AI82" s="4">
        <f>IFERROR(VLOOKUP(AG82,parts!$A$2:$Z$300,11,FALSE)*AH82,0)</f>
        <v>0</v>
      </c>
      <c r="AJ82" s="4">
        <f>IFERROR(VLOOKUP(AG82,parts!$A$2:$Z$300,12,FALSE)*AH82,0)</f>
        <v>0</v>
      </c>
      <c r="AK82" s="4">
        <f>IFERROR(VLOOKUP(AG82,parts!$A$2:$Z$300,13,FALSE)*AH82,0)</f>
        <v>0</v>
      </c>
      <c r="AL82" s="4">
        <f>IFERROR(VLOOKUP(AG82,parts!$A$2:$Z$300,5,FALSE),0)</f>
        <v>0</v>
      </c>
      <c r="AM82" s="4">
        <f>IFERROR(VLOOKUP(AG82,parts!$A$2:$Z$300,6,FALSE)*AH82,0)</f>
        <v>0</v>
      </c>
      <c r="AN82" s="12"/>
      <c r="AO82" s="11"/>
      <c r="AP82" s="6"/>
      <c r="AQ82" s="4">
        <f>IFERROR(VLOOKUP(AO82,parts!$A$2:$Z$300,11,FALSE)*AP82,0)</f>
        <v>0</v>
      </c>
      <c r="AR82" s="4">
        <f>IFERROR(VLOOKUP(AO82,parts!$A$2:$Z$300,12,FALSE)*AP82,0)</f>
        <v>0</v>
      </c>
      <c r="AS82" s="4">
        <f>IFERROR(VLOOKUP(AO82,parts!$A$2:$Z$300,13,FALSE)*AP82,0)</f>
        <v>0</v>
      </c>
      <c r="AT82" s="4">
        <f>IFERROR(VLOOKUP(AO82,parts!$A$2:$Z$300,5,FALSE),0)</f>
        <v>0</v>
      </c>
      <c r="AU82" s="4">
        <f>IFERROR(VLOOKUP(AO82,parts!$A$2:$Z$300,6,FALSE)*AP82,0)</f>
        <v>0</v>
      </c>
      <c r="AV82" s="12"/>
      <c r="AW82" s="11"/>
      <c r="AX82" s="6"/>
      <c r="AY82" s="4">
        <f>IFERROR(VLOOKUP(AW82,parts!$A$2:$Z$300,11,FALSE)*AX82,0)</f>
        <v>0</v>
      </c>
      <c r="AZ82" s="4">
        <f>IFERROR(VLOOKUP(AW82,parts!$A$2:$Z$300,12,FALSE)*AX82,0)</f>
        <v>0</v>
      </c>
      <c r="BA82" s="4">
        <f>IFERROR(VLOOKUP(AW82,parts!$A$2:$Z$300,13,FALSE)*AX82,0)</f>
        <v>0</v>
      </c>
      <c r="BB82" s="4">
        <f>IFERROR(VLOOKUP(AW82,parts!$A$2:$Z$300,5,FALSE),0)</f>
        <v>0</v>
      </c>
      <c r="BC82" s="4">
        <f>IFERROR(VLOOKUP(AW82,parts!$A$2:$Z$300,6,FALSE)*AX82,0)</f>
        <v>0</v>
      </c>
      <c r="BD82" s="12"/>
      <c r="BE82" s="11"/>
      <c r="BF82" s="6"/>
      <c r="BG82" s="4">
        <f>IFERROR(VLOOKUP(BE82,parts!$A$2:$Z$300,11,FALSE)*BF82,0)</f>
        <v>0</v>
      </c>
      <c r="BH82" s="4">
        <f>IFERROR(VLOOKUP(BE82,parts!$A$2:$Z$300,12,FALSE)*BF82,0)</f>
        <v>0</v>
      </c>
      <c r="BI82" s="4">
        <f>IFERROR(VLOOKUP(BE82,parts!$A$2:$Z$300,13,FALSE)*BF82,0)</f>
        <v>0</v>
      </c>
      <c r="BJ82" s="4">
        <f>IFERROR(VLOOKUP(BE82,parts!$A$2:$Z$300,5,FALSE),0)</f>
        <v>0</v>
      </c>
      <c r="BK82" s="4">
        <f>IFERROR(VLOOKUP(BE82,parts!$A$2:$Z$300,6,FALSE)*BF82,0)</f>
        <v>0</v>
      </c>
      <c r="BL82" s="12"/>
    </row>
    <row r="83" spans="1:64" x14ac:dyDescent="0.25">
      <c r="A83" s="11"/>
      <c r="B83" s="6"/>
      <c r="C83" s="4">
        <f>IFERROR(VLOOKUP(A83,parts!$A$2:$Z$300,11,FALSE)*B83,0)</f>
        <v>0</v>
      </c>
      <c r="D83" s="4">
        <f>IFERROR(VLOOKUP(A83,parts!$A$2:$Z$300,12,FALSE)*B83,0)</f>
        <v>0</v>
      </c>
      <c r="E83" s="4">
        <f>IFERROR(VLOOKUP(A83,parts!$A$2:$Z$300,13,FALSE)*B83,0)</f>
        <v>0</v>
      </c>
      <c r="F83" s="4">
        <f>IFERROR(VLOOKUP(A83,parts!$A$2:$Z$300,5,FALSE),0)</f>
        <v>0</v>
      </c>
      <c r="G83" s="4">
        <f>IFERROR(VLOOKUP(A83,parts!$A$2:$Z$300,6,FALSE)*B83,0)</f>
        <v>0</v>
      </c>
      <c r="H83" s="12"/>
      <c r="I83" s="11"/>
      <c r="J83" s="6"/>
      <c r="K83" s="4">
        <f>IFERROR(VLOOKUP(I83,parts!$A$2:$Z$300,11,FALSE)*J83,0)</f>
        <v>0</v>
      </c>
      <c r="L83" s="4">
        <f>IFERROR(VLOOKUP(I83,parts!$A$2:$Z$300,12,FALSE)*J83,0)</f>
        <v>0</v>
      </c>
      <c r="M83" s="4">
        <f>IFERROR(VLOOKUP(I83,parts!$A$2:$Z$300,13,FALSE)*J83,0)</f>
        <v>0</v>
      </c>
      <c r="N83" s="4">
        <f>IFERROR(VLOOKUP(I83,parts!$A$2:$Z$300,5,FALSE),0)</f>
        <v>0</v>
      </c>
      <c r="O83" s="4">
        <f>IFERROR(VLOOKUP(I83,parts!$A$2:$Z$300,6,FALSE)*J83,0)</f>
        <v>0</v>
      </c>
      <c r="P83" s="12"/>
      <c r="Q83" s="11"/>
      <c r="R83" s="6"/>
      <c r="S83" s="4">
        <f>IFERROR(VLOOKUP(Q83,parts!$A$2:$Z$300,11,FALSE)*R83,0)</f>
        <v>0</v>
      </c>
      <c r="T83" s="4">
        <f>IFERROR(VLOOKUP(Q83,parts!$A$2:$Z$300,12,FALSE)*R83,0)</f>
        <v>0</v>
      </c>
      <c r="U83" s="4">
        <f>IFERROR(VLOOKUP(Q83,parts!$A$2:$Z$300,13,FALSE)*R83,0)</f>
        <v>0</v>
      </c>
      <c r="V83" s="4">
        <f>IFERROR(VLOOKUP(Q83,parts!$A$2:$Z$300,5,FALSE),0)</f>
        <v>0</v>
      </c>
      <c r="W83" s="4">
        <f>IFERROR(VLOOKUP(Q83,parts!$A$2:$Z$300,6,FALSE)*R83,0)</f>
        <v>0</v>
      </c>
      <c r="X83" s="12"/>
      <c r="Y83" s="11"/>
      <c r="Z83" s="6"/>
      <c r="AA83" s="4">
        <f>IFERROR(VLOOKUP(Y83,parts!$A$2:$Z$300,11,FALSE)*Z83,0)</f>
        <v>0</v>
      </c>
      <c r="AB83" s="4">
        <f>IFERROR(VLOOKUP(Y83,parts!$A$2:$Z$300,12,FALSE)*Z83,0)</f>
        <v>0</v>
      </c>
      <c r="AC83" s="4">
        <f>IFERROR(VLOOKUP(Y83,parts!$A$2:$Z$300,13,FALSE)*Z83,0)</f>
        <v>0</v>
      </c>
      <c r="AD83" s="4">
        <f>IFERROR(VLOOKUP(Y83,parts!$A$2:$Z$300,5,FALSE),0)</f>
        <v>0</v>
      </c>
      <c r="AE83" s="4">
        <f>IFERROR(VLOOKUP(Y83,parts!$A$2:$Z$300,6,FALSE)*Z83,0)</f>
        <v>0</v>
      </c>
      <c r="AF83" s="12"/>
      <c r="AG83" s="11"/>
      <c r="AH83" s="6"/>
      <c r="AI83" s="4">
        <f>IFERROR(VLOOKUP(AG83,parts!$A$2:$Z$300,11,FALSE)*AH83,0)</f>
        <v>0</v>
      </c>
      <c r="AJ83" s="4">
        <f>IFERROR(VLOOKUP(AG83,parts!$A$2:$Z$300,12,FALSE)*AH83,0)</f>
        <v>0</v>
      </c>
      <c r="AK83" s="4">
        <f>IFERROR(VLOOKUP(AG83,parts!$A$2:$Z$300,13,FALSE)*AH83,0)</f>
        <v>0</v>
      </c>
      <c r="AL83" s="4">
        <f>IFERROR(VLOOKUP(AG83,parts!$A$2:$Z$300,5,FALSE),0)</f>
        <v>0</v>
      </c>
      <c r="AM83" s="4">
        <f>IFERROR(VLOOKUP(AG83,parts!$A$2:$Z$300,6,FALSE)*AH83,0)</f>
        <v>0</v>
      </c>
      <c r="AN83" s="12"/>
      <c r="AO83" s="11"/>
      <c r="AP83" s="6"/>
      <c r="AQ83" s="4">
        <f>IFERROR(VLOOKUP(AO83,parts!$A$2:$Z$300,11,FALSE)*AP83,0)</f>
        <v>0</v>
      </c>
      <c r="AR83" s="4">
        <f>IFERROR(VLOOKUP(AO83,parts!$A$2:$Z$300,12,FALSE)*AP83,0)</f>
        <v>0</v>
      </c>
      <c r="AS83" s="4">
        <f>IFERROR(VLOOKUP(AO83,parts!$A$2:$Z$300,13,FALSE)*AP83,0)</f>
        <v>0</v>
      </c>
      <c r="AT83" s="4">
        <f>IFERROR(VLOOKUP(AO83,parts!$A$2:$Z$300,5,FALSE),0)</f>
        <v>0</v>
      </c>
      <c r="AU83" s="4">
        <f>IFERROR(VLOOKUP(AO83,parts!$A$2:$Z$300,6,FALSE)*AP83,0)</f>
        <v>0</v>
      </c>
      <c r="AV83" s="12"/>
      <c r="AW83" s="11"/>
      <c r="AX83" s="6"/>
      <c r="AY83" s="4">
        <f>IFERROR(VLOOKUP(AW83,parts!$A$2:$Z$300,11,FALSE)*AX83,0)</f>
        <v>0</v>
      </c>
      <c r="AZ83" s="4">
        <f>IFERROR(VLOOKUP(AW83,parts!$A$2:$Z$300,12,FALSE)*AX83,0)</f>
        <v>0</v>
      </c>
      <c r="BA83" s="4">
        <f>IFERROR(VLOOKUP(AW83,parts!$A$2:$Z$300,13,FALSE)*AX83,0)</f>
        <v>0</v>
      </c>
      <c r="BB83" s="4">
        <f>IFERROR(VLOOKUP(AW83,parts!$A$2:$Z$300,5,FALSE),0)</f>
        <v>0</v>
      </c>
      <c r="BC83" s="4">
        <f>IFERROR(VLOOKUP(AW83,parts!$A$2:$Z$300,6,FALSE)*AX83,0)</f>
        <v>0</v>
      </c>
      <c r="BD83" s="12"/>
      <c r="BE83" s="11"/>
      <c r="BF83" s="6"/>
      <c r="BG83" s="4">
        <f>IFERROR(VLOOKUP(BE83,parts!$A$2:$Z$300,11,FALSE)*BF83,0)</f>
        <v>0</v>
      </c>
      <c r="BH83" s="4">
        <f>IFERROR(VLOOKUP(BE83,parts!$A$2:$Z$300,12,FALSE)*BF83,0)</f>
        <v>0</v>
      </c>
      <c r="BI83" s="4">
        <f>IFERROR(VLOOKUP(BE83,parts!$A$2:$Z$300,13,FALSE)*BF83,0)</f>
        <v>0</v>
      </c>
      <c r="BJ83" s="4">
        <f>IFERROR(VLOOKUP(BE83,parts!$A$2:$Z$300,5,FALSE),0)</f>
        <v>0</v>
      </c>
      <c r="BK83" s="4">
        <f>IFERROR(VLOOKUP(BE83,parts!$A$2:$Z$300,6,FALSE)*BF83,0)</f>
        <v>0</v>
      </c>
      <c r="BL83" s="12"/>
    </row>
    <row r="84" spans="1:64" x14ac:dyDescent="0.25">
      <c r="A84" s="11"/>
      <c r="B84" s="6"/>
      <c r="C84" s="4">
        <f>IFERROR(VLOOKUP(A84,parts!$A$2:$Z$300,11,FALSE)*B84,0)</f>
        <v>0</v>
      </c>
      <c r="D84" s="4">
        <f>IFERROR(VLOOKUP(A84,parts!$A$2:$Z$300,12,FALSE)*B84,0)</f>
        <v>0</v>
      </c>
      <c r="E84" s="4">
        <f>IFERROR(VLOOKUP(A84,parts!$A$2:$Z$300,13,FALSE)*B84,0)</f>
        <v>0</v>
      </c>
      <c r="F84" s="4">
        <f>IFERROR(VLOOKUP(A84,parts!$A$2:$Z$300,5,FALSE),0)</f>
        <v>0</v>
      </c>
      <c r="G84" s="4">
        <f>IFERROR(VLOOKUP(A84,parts!$A$2:$Z$300,6,FALSE)*B84,0)</f>
        <v>0</v>
      </c>
      <c r="H84" s="12"/>
      <c r="I84" s="11"/>
      <c r="J84" s="6"/>
      <c r="K84" s="4">
        <f>IFERROR(VLOOKUP(I84,parts!$A$2:$Z$300,11,FALSE)*J84,0)</f>
        <v>0</v>
      </c>
      <c r="L84" s="4">
        <f>IFERROR(VLOOKUP(I84,parts!$A$2:$Z$300,12,FALSE)*J84,0)</f>
        <v>0</v>
      </c>
      <c r="M84" s="4">
        <f>IFERROR(VLOOKUP(I84,parts!$A$2:$Z$300,13,FALSE)*J84,0)</f>
        <v>0</v>
      </c>
      <c r="N84" s="4">
        <f>IFERROR(VLOOKUP(I84,parts!$A$2:$Z$300,5,FALSE),0)</f>
        <v>0</v>
      </c>
      <c r="O84" s="4">
        <f>IFERROR(VLOOKUP(I84,parts!$A$2:$Z$300,6,FALSE)*J84,0)</f>
        <v>0</v>
      </c>
      <c r="P84" s="12"/>
      <c r="Q84" s="11"/>
      <c r="R84" s="6"/>
      <c r="S84" s="4">
        <f>IFERROR(VLOOKUP(Q84,parts!$A$2:$Z$300,11,FALSE)*R84,0)</f>
        <v>0</v>
      </c>
      <c r="T84" s="4">
        <f>IFERROR(VLOOKUP(Q84,parts!$A$2:$Z$300,12,FALSE)*R84,0)</f>
        <v>0</v>
      </c>
      <c r="U84" s="4">
        <f>IFERROR(VLOOKUP(Q84,parts!$A$2:$Z$300,13,FALSE)*R84,0)</f>
        <v>0</v>
      </c>
      <c r="V84" s="4">
        <f>IFERROR(VLOOKUP(Q84,parts!$A$2:$Z$300,5,FALSE),0)</f>
        <v>0</v>
      </c>
      <c r="W84" s="4">
        <f>IFERROR(VLOOKUP(Q84,parts!$A$2:$Z$300,6,FALSE)*R84,0)</f>
        <v>0</v>
      </c>
      <c r="X84" s="12"/>
      <c r="Y84" s="11"/>
      <c r="Z84" s="6"/>
      <c r="AA84" s="4">
        <f>IFERROR(VLOOKUP(Y84,parts!$A$2:$Z$300,11,FALSE)*Z84,0)</f>
        <v>0</v>
      </c>
      <c r="AB84" s="4">
        <f>IFERROR(VLOOKUP(Y84,parts!$A$2:$Z$300,12,FALSE)*Z84,0)</f>
        <v>0</v>
      </c>
      <c r="AC84" s="4">
        <f>IFERROR(VLOOKUP(Y84,parts!$A$2:$Z$300,13,FALSE)*Z84,0)</f>
        <v>0</v>
      </c>
      <c r="AD84" s="4">
        <f>IFERROR(VLOOKUP(Y84,parts!$A$2:$Z$300,5,FALSE),0)</f>
        <v>0</v>
      </c>
      <c r="AE84" s="4">
        <f>IFERROR(VLOOKUP(Y84,parts!$A$2:$Z$300,6,FALSE)*Z84,0)</f>
        <v>0</v>
      </c>
      <c r="AF84" s="12"/>
      <c r="AG84" s="11"/>
      <c r="AH84" s="6"/>
      <c r="AI84" s="4">
        <f>IFERROR(VLOOKUP(AG84,parts!$A$2:$Z$300,11,FALSE)*AH84,0)</f>
        <v>0</v>
      </c>
      <c r="AJ84" s="4">
        <f>IFERROR(VLOOKUP(AG84,parts!$A$2:$Z$300,12,FALSE)*AH84,0)</f>
        <v>0</v>
      </c>
      <c r="AK84" s="4">
        <f>IFERROR(VLOOKUP(AG84,parts!$A$2:$Z$300,13,FALSE)*AH84,0)</f>
        <v>0</v>
      </c>
      <c r="AL84" s="4">
        <f>IFERROR(VLOOKUP(AG84,parts!$A$2:$Z$300,5,FALSE),0)</f>
        <v>0</v>
      </c>
      <c r="AM84" s="4">
        <f>IFERROR(VLOOKUP(AG84,parts!$A$2:$Z$300,6,FALSE)*AH84,0)</f>
        <v>0</v>
      </c>
      <c r="AN84" s="12"/>
      <c r="AO84" s="11"/>
      <c r="AP84" s="6"/>
      <c r="AQ84" s="4">
        <f>IFERROR(VLOOKUP(AO84,parts!$A$2:$Z$300,11,FALSE)*AP84,0)</f>
        <v>0</v>
      </c>
      <c r="AR84" s="4">
        <f>IFERROR(VLOOKUP(AO84,parts!$A$2:$Z$300,12,FALSE)*AP84,0)</f>
        <v>0</v>
      </c>
      <c r="AS84" s="4">
        <f>IFERROR(VLOOKUP(AO84,parts!$A$2:$Z$300,13,FALSE)*AP84,0)</f>
        <v>0</v>
      </c>
      <c r="AT84" s="4">
        <f>IFERROR(VLOOKUP(AO84,parts!$A$2:$Z$300,5,FALSE),0)</f>
        <v>0</v>
      </c>
      <c r="AU84" s="4">
        <f>IFERROR(VLOOKUP(AO84,parts!$A$2:$Z$300,6,FALSE)*AP84,0)</f>
        <v>0</v>
      </c>
      <c r="AV84" s="12"/>
      <c r="AW84" s="11"/>
      <c r="AX84" s="6"/>
      <c r="AY84" s="4">
        <f>IFERROR(VLOOKUP(AW84,parts!$A$2:$Z$300,11,FALSE)*AX84,0)</f>
        <v>0</v>
      </c>
      <c r="AZ84" s="4">
        <f>IFERROR(VLOOKUP(AW84,parts!$A$2:$Z$300,12,FALSE)*AX84,0)</f>
        <v>0</v>
      </c>
      <c r="BA84" s="4">
        <f>IFERROR(VLOOKUP(AW84,parts!$A$2:$Z$300,13,FALSE)*AX84,0)</f>
        <v>0</v>
      </c>
      <c r="BB84" s="4">
        <f>IFERROR(VLOOKUP(AW84,parts!$A$2:$Z$300,5,FALSE),0)</f>
        <v>0</v>
      </c>
      <c r="BC84" s="4">
        <f>IFERROR(VLOOKUP(AW84,parts!$A$2:$Z$300,6,FALSE)*AX84,0)</f>
        <v>0</v>
      </c>
      <c r="BD84" s="12"/>
      <c r="BE84" s="11"/>
      <c r="BF84" s="6"/>
      <c r="BG84" s="4">
        <f>IFERROR(VLOOKUP(BE84,parts!$A$2:$Z$300,11,FALSE)*BF84,0)</f>
        <v>0</v>
      </c>
      <c r="BH84" s="4">
        <f>IFERROR(VLOOKUP(BE84,parts!$A$2:$Z$300,12,FALSE)*BF84,0)</f>
        <v>0</v>
      </c>
      <c r="BI84" s="4">
        <f>IFERROR(VLOOKUP(BE84,parts!$A$2:$Z$300,13,FALSE)*BF84,0)</f>
        <v>0</v>
      </c>
      <c r="BJ84" s="4">
        <f>IFERROR(VLOOKUP(BE84,parts!$A$2:$Z$300,5,FALSE),0)</f>
        <v>0</v>
      </c>
      <c r="BK84" s="4">
        <f>IFERROR(VLOOKUP(BE84,parts!$A$2:$Z$300,6,FALSE)*BF84,0)</f>
        <v>0</v>
      </c>
      <c r="BL84" s="12"/>
    </row>
    <row r="85" spans="1:64" x14ac:dyDescent="0.25">
      <c r="A85" s="11"/>
      <c r="B85" s="6"/>
      <c r="C85" s="4">
        <f>IFERROR(VLOOKUP(A85,parts!$A$2:$Z$300,11,FALSE)*B85,0)</f>
        <v>0</v>
      </c>
      <c r="D85" s="4">
        <f>IFERROR(VLOOKUP(A85,parts!$A$2:$Z$300,12,FALSE)*B85,0)</f>
        <v>0</v>
      </c>
      <c r="E85" s="4">
        <f>IFERROR(VLOOKUP(A85,parts!$A$2:$Z$300,13,FALSE)*B85,0)</f>
        <v>0</v>
      </c>
      <c r="F85" s="4">
        <f>IFERROR(VLOOKUP(A85,parts!$A$2:$Z$300,5,FALSE),0)</f>
        <v>0</v>
      </c>
      <c r="G85" s="4">
        <f>IFERROR(VLOOKUP(A85,parts!$A$2:$Z$300,6,FALSE)*B85,0)</f>
        <v>0</v>
      </c>
      <c r="H85" s="12"/>
      <c r="I85" s="11"/>
      <c r="J85" s="6"/>
      <c r="K85" s="4">
        <f>IFERROR(VLOOKUP(I85,parts!$A$2:$Z$300,11,FALSE)*J85,0)</f>
        <v>0</v>
      </c>
      <c r="L85" s="4">
        <f>IFERROR(VLOOKUP(I85,parts!$A$2:$Z$300,12,FALSE)*J85,0)</f>
        <v>0</v>
      </c>
      <c r="M85" s="4">
        <f>IFERROR(VLOOKUP(I85,parts!$A$2:$Z$300,13,FALSE)*J85,0)</f>
        <v>0</v>
      </c>
      <c r="N85" s="4">
        <f>IFERROR(VLOOKUP(I85,parts!$A$2:$Z$300,5,FALSE),0)</f>
        <v>0</v>
      </c>
      <c r="O85" s="4">
        <f>IFERROR(VLOOKUP(I85,parts!$A$2:$Z$300,6,FALSE)*J85,0)</f>
        <v>0</v>
      </c>
      <c r="P85" s="12"/>
      <c r="Q85" s="11"/>
      <c r="R85" s="6"/>
      <c r="S85" s="4">
        <f>IFERROR(VLOOKUP(Q85,parts!$A$2:$Z$300,11,FALSE)*R85,0)</f>
        <v>0</v>
      </c>
      <c r="T85" s="4">
        <f>IFERROR(VLOOKUP(Q85,parts!$A$2:$Z$300,12,FALSE)*R85,0)</f>
        <v>0</v>
      </c>
      <c r="U85" s="4">
        <f>IFERROR(VLOOKUP(Q85,parts!$A$2:$Z$300,13,FALSE)*R85,0)</f>
        <v>0</v>
      </c>
      <c r="V85" s="4">
        <f>IFERROR(VLOOKUP(Q85,parts!$A$2:$Z$300,5,FALSE),0)</f>
        <v>0</v>
      </c>
      <c r="W85" s="4">
        <f>IFERROR(VLOOKUP(Q85,parts!$A$2:$Z$300,6,FALSE)*R85,0)</f>
        <v>0</v>
      </c>
      <c r="X85" s="12"/>
      <c r="Y85" s="11"/>
      <c r="Z85" s="6"/>
      <c r="AA85" s="4">
        <f>IFERROR(VLOOKUP(Y85,parts!$A$2:$Z$300,11,FALSE)*Z85,0)</f>
        <v>0</v>
      </c>
      <c r="AB85" s="4">
        <f>IFERROR(VLOOKUP(Y85,parts!$A$2:$Z$300,12,FALSE)*Z85,0)</f>
        <v>0</v>
      </c>
      <c r="AC85" s="4">
        <f>IFERROR(VLOOKUP(Y85,parts!$A$2:$Z$300,13,FALSE)*Z85,0)</f>
        <v>0</v>
      </c>
      <c r="AD85" s="4">
        <f>IFERROR(VLOOKUP(Y85,parts!$A$2:$Z$300,5,FALSE),0)</f>
        <v>0</v>
      </c>
      <c r="AE85" s="4">
        <f>IFERROR(VLOOKUP(Y85,parts!$A$2:$Z$300,6,FALSE)*Z85,0)</f>
        <v>0</v>
      </c>
      <c r="AF85" s="12"/>
      <c r="AG85" s="11"/>
      <c r="AH85" s="6"/>
      <c r="AI85" s="4">
        <f>IFERROR(VLOOKUP(AG85,parts!$A$2:$Z$300,11,FALSE)*AH85,0)</f>
        <v>0</v>
      </c>
      <c r="AJ85" s="4">
        <f>IFERROR(VLOOKUP(AG85,parts!$A$2:$Z$300,12,FALSE)*AH85,0)</f>
        <v>0</v>
      </c>
      <c r="AK85" s="4">
        <f>IFERROR(VLOOKUP(AG85,parts!$A$2:$Z$300,13,FALSE)*AH85,0)</f>
        <v>0</v>
      </c>
      <c r="AL85" s="4">
        <f>IFERROR(VLOOKUP(AG85,parts!$A$2:$Z$300,5,FALSE),0)</f>
        <v>0</v>
      </c>
      <c r="AM85" s="4">
        <f>IFERROR(VLOOKUP(AG85,parts!$A$2:$Z$300,6,FALSE)*AH85,0)</f>
        <v>0</v>
      </c>
      <c r="AN85" s="12"/>
      <c r="AO85" s="11"/>
      <c r="AP85" s="6"/>
      <c r="AQ85" s="4">
        <f>IFERROR(VLOOKUP(AO85,parts!$A$2:$Z$300,11,FALSE)*AP85,0)</f>
        <v>0</v>
      </c>
      <c r="AR85" s="4">
        <f>IFERROR(VLOOKUP(AO85,parts!$A$2:$Z$300,12,FALSE)*AP85,0)</f>
        <v>0</v>
      </c>
      <c r="AS85" s="4">
        <f>IFERROR(VLOOKUP(AO85,parts!$A$2:$Z$300,13,FALSE)*AP85,0)</f>
        <v>0</v>
      </c>
      <c r="AT85" s="4">
        <f>IFERROR(VLOOKUP(AO85,parts!$A$2:$Z$300,5,FALSE),0)</f>
        <v>0</v>
      </c>
      <c r="AU85" s="4">
        <f>IFERROR(VLOOKUP(AO85,parts!$A$2:$Z$300,6,FALSE)*AP85,0)</f>
        <v>0</v>
      </c>
      <c r="AV85" s="12"/>
      <c r="AW85" s="11"/>
      <c r="AX85" s="6"/>
      <c r="AY85" s="4">
        <f>IFERROR(VLOOKUP(AW85,parts!$A$2:$Z$300,11,FALSE)*AX85,0)</f>
        <v>0</v>
      </c>
      <c r="AZ85" s="4">
        <f>IFERROR(VLOOKUP(AW85,parts!$A$2:$Z$300,12,FALSE)*AX85,0)</f>
        <v>0</v>
      </c>
      <c r="BA85" s="4">
        <f>IFERROR(VLOOKUP(AW85,parts!$A$2:$Z$300,13,FALSE)*AX85,0)</f>
        <v>0</v>
      </c>
      <c r="BB85" s="4">
        <f>IFERROR(VLOOKUP(AW85,parts!$A$2:$Z$300,5,FALSE),0)</f>
        <v>0</v>
      </c>
      <c r="BC85" s="4">
        <f>IFERROR(VLOOKUP(AW85,parts!$A$2:$Z$300,6,FALSE)*AX85,0)</f>
        <v>0</v>
      </c>
      <c r="BD85" s="12"/>
      <c r="BE85" s="11"/>
      <c r="BF85" s="6"/>
      <c r="BG85" s="4">
        <f>IFERROR(VLOOKUP(BE85,parts!$A$2:$Z$300,11,FALSE)*BF85,0)</f>
        <v>0</v>
      </c>
      <c r="BH85" s="4">
        <f>IFERROR(VLOOKUP(BE85,parts!$A$2:$Z$300,12,FALSE)*BF85,0)</f>
        <v>0</v>
      </c>
      <c r="BI85" s="4">
        <f>IFERROR(VLOOKUP(BE85,parts!$A$2:$Z$300,13,FALSE)*BF85,0)</f>
        <v>0</v>
      </c>
      <c r="BJ85" s="4">
        <f>IFERROR(VLOOKUP(BE85,parts!$A$2:$Z$300,5,FALSE),0)</f>
        <v>0</v>
      </c>
      <c r="BK85" s="4">
        <f>IFERROR(VLOOKUP(BE85,parts!$A$2:$Z$300,6,FALSE)*BF85,0)</f>
        <v>0</v>
      </c>
      <c r="BL85" s="12"/>
    </row>
    <row r="86" spans="1:64" x14ac:dyDescent="0.25">
      <c r="A86" s="11"/>
      <c r="B86" s="6"/>
      <c r="C86" s="4">
        <f>IFERROR(VLOOKUP(A86,parts!$A$2:$Z$300,11,FALSE)*B86,0)</f>
        <v>0</v>
      </c>
      <c r="D86" s="4">
        <f>IFERROR(VLOOKUP(A86,parts!$A$2:$Z$300,12,FALSE)*B86,0)</f>
        <v>0</v>
      </c>
      <c r="E86" s="4">
        <f>IFERROR(VLOOKUP(A86,parts!$A$2:$Z$300,13,FALSE)*B86,0)</f>
        <v>0</v>
      </c>
      <c r="F86" s="4">
        <f>IFERROR(VLOOKUP(A86,parts!$A$2:$Z$300,5,FALSE),0)</f>
        <v>0</v>
      </c>
      <c r="G86" s="4">
        <f>IFERROR(VLOOKUP(A86,parts!$A$2:$Z$300,6,FALSE)*B86,0)</f>
        <v>0</v>
      </c>
      <c r="H86" s="12"/>
      <c r="I86" s="11"/>
      <c r="J86" s="6"/>
      <c r="K86" s="4">
        <f>IFERROR(VLOOKUP(I86,parts!$A$2:$Z$300,11,FALSE)*J86,0)</f>
        <v>0</v>
      </c>
      <c r="L86" s="4">
        <f>IFERROR(VLOOKUP(I86,parts!$A$2:$Z$300,12,FALSE)*J86,0)</f>
        <v>0</v>
      </c>
      <c r="M86" s="4">
        <f>IFERROR(VLOOKUP(I86,parts!$A$2:$Z$300,13,FALSE)*J86,0)</f>
        <v>0</v>
      </c>
      <c r="N86" s="4">
        <f>IFERROR(VLOOKUP(I86,parts!$A$2:$Z$300,5,FALSE),0)</f>
        <v>0</v>
      </c>
      <c r="O86" s="4">
        <f>IFERROR(VLOOKUP(I86,parts!$A$2:$Z$300,6,FALSE)*J86,0)</f>
        <v>0</v>
      </c>
      <c r="P86" s="12"/>
      <c r="Q86" s="11"/>
      <c r="R86" s="6"/>
      <c r="S86" s="4">
        <f>IFERROR(VLOOKUP(Q86,parts!$A$2:$Z$300,11,FALSE)*R86,0)</f>
        <v>0</v>
      </c>
      <c r="T86" s="4">
        <f>IFERROR(VLOOKUP(Q86,parts!$A$2:$Z$300,12,FALSE)*R86,0)</f>
        <v>0</v>
      </c>
      <c r="U86" s="4">
        <f>IFERROR(VLOOKUP(Q86,parts!$A$2:$Z$300,13,FALSE)*R86,0)</f>
        <v>0</v>
      </c>
      <c r="V86" s="4">
        <f>IFERROR(VLOOKUP(Q86,parts!$A$2:$Z$300,5,FALSE),0)</f>
        <v>0</v>
      </c>
      <c r="W86" s="4">
        <f>IFERROR(VLOOKUP(Q86,parts!$A$2:$Z$300,6,FALSE)*R86,0)</f>
        <v>0</v>
      </c>
      <c r="X86" s="12"/>
      <c r="Y86" s="11"/>
      <c r="Z86" s="6"/>
      <c r="AA86" s="4">
        <f>IFERROR(VLOOKUP(Y86,parts!$A$2:$Z$300,11,FALSE)*Z86,0)</f>
        <v>0</v>
      </c>
      <c r="AB86" s="4">
        <f>IFERROR(VLOOKUP(Y86,parts!$A$2:$Z$300,12,FALSE)*Z86,0)</f>
        <v>0</v>
      </c>
      <c r="AC86" s="4">
        <f>IFERROR(VLOOKUP(Y86,parts!$A$2:$Z$300,13,FALSE)*Z86,0)</f>
        <v>0</v>
      </c>
      <c r="AD86" s="4">
        <f>IFERROR(VLOOKUP(Y86,parts!$A$2:$Z$300,5,FALSE),0)</f>
        <v>0</v>
      </c>
      <c r="AE86" s="4">
        <f>IFERROR(VLOOKUP(Y86,parts!$A$2:$Z$300,6,FALSE)*Z86,0)</f>
        <v>0</v>
      </c>
      <c r="AF86" s="12"/>
      <c r="AG86" s="11"/>
      <c r="AH86" s="6"/>
      <c r="AI86" s="4">
        <f>IFERROR(VLOOKUP(AG86,parts!$A$2:$Z$300,11,FALSE)*AH86,0)</f>
        <v>0</v>
      </c>
      <c r="AJ86" s="4">
        <f>IFERROR(VLOOKUP(AG86,parts!$A$2:$Z$300,12,FALSE)*AH86,0)</f>
        <v>0</v>
      </c>
      <c r="AK86" s="4">
        <f>IFERROR(VLOOKUP(AG86,parts!$A$2:$Z$300,13,FALSE)*AH86,0)</f>
        <v>0</v>
      </c>
      <c r="AL86" s="4">
        <f>IFERROR(VLOOKUP(AG86,parts!$A$2:$Z$300,5,FALSE),0)</f>
        <v>0</v>
      </c>
      <c r="AM86" s="4">
        <f>IFERROR(VLOOKUP(AG86,parts!$A$2:$Z$300,6,FALSE)*AH86,0)</f>
        <v>0</v>
      </c>
      <c r="AN86" s="12"/>
      <c r="AO86" s="11"/>
      <c r="AP86" s="6"/>
      <c r="AQ86" s="4">
        <f>IFERROR(VLOOKUP(AO86,parts!$A$2:$Z$300,11,FALSE)*AP86,0)</f>
        <v>0</v>
      </c>
      <c r="AR86" s="4">
        <f>IFERROR(VLOOKUP(AO86,parts!$A$2:$Z$300,12,FALSE)*AP86,0)</f>
        <v>0</v>
      </c>
      <c r="AS86" s="4">
        <f>IFERROR(VLOOKUP(AO86,parts!$A$2:$Z$300,13,FALSE)*AP86,0)</f>
        <v>0</v>
      </c>
      <c r="AT86" s="4">
        <f>IFERROR(VLOOKUP(AO86,parts!$A$2:$Z$300,5,FALSE),0)</f>
        <v>0</v>
      </c>
      <c r="AU86" s="4">
        <f>IFERROR(VLOOKUP(AO86,parts!$A$2:$Z$300,6,FALSE)*AP86,0)</f>
        <v>0</v>
      </c>
      <c r="AV86" s="12"/>
      <c r="AW86" s="11"/>
      <c r="AX86" s="6"/>
      <c r="AY86" s="4">
        <f>IFERROR(VLOOKUP(AW86,parts!$A$2:$Z$300,11,FALSE)*AX86,0)</f>
        <v>0</v>
      </c>
      <c r="AZ86" s="4">
        <f>IFERROR(VLOOKUP(AW86,parts!$A$2:$Z$300,12,FALSE)*AX86,0)</f>
        <v>0</v>
      </c>
      <c r="BA86" s="4">
        <f>IFERROR(VLOOKUP(AW86,parts!$A$2:$Z$300,13,FALSE)*AX86,0)</f>
        <v>0</v>
      </c>
      <c r="BB86" s="4">
        <f>IFERROR(VLOOKUP(AW86,parts!$A$2:$Z$300,5,FALSE),0)</f>
        <v>0</v>
      </c>
      <c r="BC86" s="4">
        <f>IFERROR(VLOOKUP(AW86,parts!$A$2:$Z$300,6,FALSE)*AX86,0)</f>
        <v>0</v>
      </c>
      <c r="BD86" s="12"/>
      <c r="BE86" s="11"/>
      <c r="BF86" s="6"/>
      <c r="BG86" s="4">
        <f>IFERROR(VLOOKUP(BE86,parts!$A$2:$Z$300,11,FALSE)*BF86,0)</f>
        <v>0</v>
      </c>
      <c r="BH86" s="4">
        <f>IFERROR(VLOOKUP(BE86,parts!$A$2:$Z$300,12,FALSE)*BF86,0)</f>
        <v>0</v>
      </c>
      <c r="BI86" s="4">
        <f>IFERROR(VLOOKUP(BE86,parts!$A$2:$Z$300,13,FALSE)*BF86,0)</f>
        <v>0</v>
      </c>
      <c r="BJ86" s="4">
        <f>IFERROR(VLOOKUP(BE86,parts!$A$2:$Z$300,5,FALSE),0)</f>
        <v>0</v>
      </c>
      <c r="BK86" s="4">
        <f>IFERROR(VLOOKUP(BE86,parts!$A$2:$Z$300,6,FALSE)*BF86,0)</f>
        <v>0</v>
      </c>
      <c r="BL86" s="12"/>
    </row>
    <row r="87" spans="1:64" x14ac:dyDescent="0.25">
      <c r="A87" s="11"/>
      <c r="B87" s="6"/>
      <c r="C87" s="4">
        <f>IFERROR(VLOOKUP(A87,parts!$A$2:$Z$300,11,FALSE)*B87,0)</f>
        <v>0</v>
      </c>
      <c r="D87" s="4">
        <f>IFERROR(VLOOKUP(A87,parts!$A$2:$Z$300,12,FALSE)*B87,0)</f>
        <v>0</v>
      </c>
      <c r="E87" s="4">
        <f>IFERROR(VLOOKUP(A87,parts!$A$2:$Z$300,13,FALSE)*B87,0)</f>
        <v>0</v>
      </c>
      <c r="F87" s="4">
        <f>IFERROR(VLOOKUP(A87,parts!$A$2:$Z$300,5,FALSE),0)</f>
        <v>0</v>
      </c>
      <c r="G87" s="4">
        <f>IFERROR(VLOOKUP(A87,parts!$A$2:$Z$300,6,FALSE)*B87,0)</f>
        <v>0</v>
      </c>
      <c r="H87" s="12"/>
      <c r="I87" s="11"/>
      <c r="J87" s="6"/>
      <c r="K87" s="4">
        <f>IFERROR(VLOOKUP(I87,parts!$A$2:$Z$300,11,FALSE)*J87,0)</f>
        <v>0</v>
      </c>
      <c r="L87" s="4">
        <f>IFERROR(VLOOKUP(I87,parts!$A$2:$Z$300,12,FALSE)*J87,0)</f>
        <v>0</v>
      </c>
      <c r="M87" s="4">
        <f>IFERROR(VLOOKUP(I87,parts!$A$2:$Z$300,13,FALSE)*J87,0)</f>
        <v>0</v>
      </c>
      <c r="N87" s="4">
        <f>IFERROR(VLOOKUP(I87,parts!$A$2:$Z$300,5,FALSE),0)</f>
        <v>0</v>
      </c>
      <c r="O87" s="4">
        <f>IFERROR(VLOOKUP(I87,parts!$A$2:$Z$300,6,FALSE)*J87,0)</f>
        <v>0</v>
      </c>
      <c r="P87" s="12"/>
      <c r="Q87" s="11"/>
      <c r="R87" s="6"/>
      <c r="S87" s="4">
        <f>IFERROR(VLOOKUP(Q87,parts!$A$2:$Z$300,11,FALSE)*R87,0)</f>
        <v>0</v>
      </c>
      <c r="T87" s="4">
        <f>IFERROR(VLOOKUP(Q87,parts!$A$2:$Z$300,12,FALSE)*R87,0)</f>
        <v>0</v>
      </c>
      <c r="U87" s="4">
        <f>IFERROR(VLOOKUP(Q87,parts!$A$2:$Z$300,13,FALSE)*R87,0)</f>
        <v>0</v>
      </c>
      <c r="V87" s="4">
        <f>IFERROR(VLOOKUP(Q87,parts!$A$2:$Z$300,5,FALSE),0)</f>
        <v>0</v>
      </c>
      <c r="W87" s="4">
        <f>IFERROR(VLOOKUP(Q87,parts!$A$2:$Z$300,6,FALSE)*R87,0)</f>
        <v>0</v>
      </c>
      <c r="X87" s="12"/>
      <c r="Y87" s="11"/>
      <c r="Z87" s="6"/>
      <c r="AA87" s="4">
        <f>IFERROR(VLOOKUP(Y87,parts!$A$2:$Z$300,11,FALSE)*Z87,0)</f>
        <v>0</v>
      </c>
      <c r="AB87" s="4">
        <f>IFERROR(VLOOKUP(Y87,parts!$A$2:$Z$300,12,FALSE)*Z87,0)</f>
        <v>0</v>
      </c>
      <c r="AC87" s="4">
        <f>IFERROR(VLOOKUP(Y87,parts!$A$2:$Z$300,13,FALSE)*Z87,0)</f>
        <v>0</v>
      </c>
      <c r="AD87" s="4">
        <f>IFERROR(VLOOKUP(Y87,parts!$A$2:$Z$300,5,FALSE),0)</f>
        <v>0</v>
      </c>
      <c r="AE87" s="4">
        <f>IFERROR(VLOOKUP(Y87,parts!$A$2:$Z$300,6,FALSE)*Z87,0)</f>
        <v>0</v>
      </c>
      <c r="AF87" s="12"/>
      <c r="AG87" s="11"/>
      <c r="AH87" s="6"/>
      <c r="AI87" s="4">
        <f>IFERROR(VLOOKUP(AG87,parts!$A$2:$Z$300,11,FALSE)*AH87,0)</f>
        <v>0</v>
      </c>
      <c r="AJ87" s="4">
        <f>IFERROR(VLOOKUP(AG87,parts!$A$2:$Z$300,12,FALSE)*AH87,0)</f>
        <v>0</v>
      </c>
      <c r="AK87" s="4">
        <f>IFERROR(VLOOKUP(AG87,parts!$A$2:$Z$300,13,FALSE)*AH87,0)</f>
        <v>0</v>
      </c>
      <c r="AL87" s="4">
        <f>IFERROR(VLOOKUP(AG87,parts!$A$2:$Z$300,5,FALSE),0)</f>
        <v>0</v>
      </c>
      <c r="AM87" s="4">
        <f>IFERROR(VLOOKUP(AG87,parts!$A$2:$Z$300,6,FALSE)*AH87,0)</f>
        <v>0</v>
      </c>
      <c r="AN87" s="12"/>
      <c r="AO87" s="11"/>
      <c r="AP87" s="6"/>
      <c r="AQ87" s="4">
        <f>IFERROR(VLOOKUP(AO87,parts!$A$2:$Z$300,11,FALSE)*AP87,0)</f>
        <v>0</v>
      </c>
      <c r="AR87" s="4">
        <f>IFERROR(VLOOKUP(AO87,parts!$A$2:$Z$300,12,FALSE)*AP87,0)</f>
        <v>0</v>
      </c>
      <c r="AS87" s="4">
        <f>IFERROR(VLOOKUP(AO87,parts!$A$2:$Z$300,13,FALSE)*AP87,0)</f>
        <v>0</v>
      </c>
      <c r="AT87" s="4">
        <f>IFERROR(VLOOKUP(AO87,parts!$A$2:$Z$300,5,FALSE),0)</f>
        <v>0</v>
      </c>
      <c r="AU87" s="4">
        <f>IFERROR(VLOOKUP(AO87,parts!$A$2:$Z$300,6,FALSE)*AP87,0)</f>
        <v>0</v>
      </c>
      <c r="AV87" s="12"/>
      <c r="AW87" s="11"/>
      <c r="AX87" s="6"/>
      <c r="AY87" s="4">
        <f>IFERROR(VLOOKUP(AW87,parts!$A$2:$Z$300,11,FALSE)*AX87,0)</f>
        <v>0</v>
      </c>
      <c r="AZ87" s="4">
        <f>IFERROR(VLOOKUP(AW87,parts!$A$2:$Z$300,12,FALSE)*AX87,0)</f>
        <v>0</v>
      </c>
      <c r="BA87" s="4">
        <f>IFERROR(VLOOKUP(AW87,parts!$A$2:$Z$300,13,FALSE)*AX87,0)</f>
        <v>0</v>
      </c>
      <c r="BB87" s="4">
        <f>IFERROR(VLOOKUP(AW87,parts!$A$2:$Z$300,5,FALSE),0)</f>
        <v>0</v>
      </c>
      <c r="BC87" s="4">
        <f>IFERROR(VLOOKUP(AW87,parts!$A$2:$Z$300,6,FALSE)*AX87,0)</f>
        <v>0</v>
      </c>
      <c r="BD87" s="12"/>
      <c r="BE87" s="11"/>
      <c r="BF87" s="6"/>
      <c r="BG87" s="4">
        <f>IFERROR(VLOOKUP(BE87,parts!$A$2:$Z$300,11,FALSE)*BF87,0)</f>
        <v>0</v>
      </c>
      <c r="BH87" s="4">
        <f>IFERROR(VLOOKUP(BE87,parts!$A$2:$Z$300,12,FALSE)*BF87,0)</f>
        <v>0</v>
      </c>
      <c r="BI87" s="4">
        <f>IFERROR(VLOOKUP(BE87,parts!$A$2:$Z$300,13,FALSE)*BF87,0)</f>
        <v>0</v>
      </c>
      <c r="BJ87" s="4">
        <f>IFERROR(VLOOKUP(BE87,parts!$A$2:$Z$300,5,FALSE),0)</f>
        <v>0</v>
      </c>
      <c r="BK87" s="4">
        <f>IFERROR(VLOOKUP(BE87,parts!$A$2:$Z$300,6,FALSE)*BF87,0)</f>
        <v>0</v>
      </c>
      <c r="BL87" s="12"/>
    </row>
    <row r="88" spans="1:64" x14ac:dyDescent="0.25">
      <c r="A88" s="11"/>
      <c r="B88" s="6"/>
      <c r="C88" s="4">
        <f>IFERROR(VLOOKUP(A88,parts!$A$2:$Z$300,11,FALSE)*B88,0)</f>
        <v>0</v>
      </c>
      <c r="D88" s="4">
        <f>IFERROR(VLOOKUP(A88,parts!$A$2:$Z$300,12,FALSE)*B88,0)</f>
        <v>0</v>
      </c>
      <c r="E88" s="4">
        <f>IFERROR(VLOOKUP(A88,parts!$A$2:$Z$300,13,FALSE)*B88,0)</f>
        <v>0</v>
      </c>
      <c r="F88" s="4">
        <f>IFERROR(VLOOKUP(A88,parts!$A$2:$Z$300,5,FALSE),0)</f>
        <v>0</v>
      </c>
      <c r="G88" s="4">
        <f>IFERROR(VLOOKUP(A88,parts!$A$2:$Z$300,6,FALSE)*B88,0)</f>
        <v>0</v>
      </c>
      <c r="H88" s="12"/>
      <c r="I88" s="11"/>
      <c r="J88" s="6"/>
      <c r="K88" s="4">
        <f>IFERROR(VLOOKUP(I88,parts!$A$2:$Z$300,11,FALSE)*J88,0)</f>
        <v>0</v>
      </c>
      <c r="L88" s="4">
        <f>IFERROR(VLOOKUP(I88,parts!$A$2:$Z$300,12,FALSE)*J88,0)</f>
        <v>0</v>
      </c>
      <c r="M88" s="4">
        <f>IFERROR(VLOOKUP(I88,parts!$A$2:$Z$300,13,FALSE)*J88,0)</f>
        <v>0</v>
      </c>
      <c r="N88" s="4">
        <f>IFERROR(VLOOKUP(I88,parts!$A$2:$Z$300,5,FALSE),0)</f>
        <v>0</v>
      </c>
      <c r="O88" s="4">
        <f>IFERROR(VLOOKUP(I88,parts!$A$2:$Z$300,6,FALSE)*J88,0)</f>
        <v>0</v>
      </c>
      <c r="P88" s="12"/>
      <c r="Q88" s="11"/>
      <c r="R88" s="6"/>
      <c r="S88" s="4">
        <f>IFERROR(VLOOKUP(Q88,parts!$A$2:$Z$300,11,FALSE)*R88,0)</f>
        <v>0</v>
      </c>
      <c r="T88" s="4">
        <f>IFERROR(VLOOKUP(Q88,parts!$A$2:$Z$300,12,FALSE)*R88,0)</f>
        <v>0</v>
      </c>
      <c r="U88" s="4">
        <f>IFERROR(VLOOKUP(Q88,parts!$A$2:$Z$300,13,FALSE)*R88,0)</f>
        <v>0</v>
      </c>
      <c r="V88" s="4">
        <f>IFERROR(VLOOKUP(Q88,parts!$A$2:$Z$300,5,FALSE),0)</f>
        <v>0</v>
      </c>
      <c r="W88" s="4">
        <f>IFERROR(VLOOKUP(Q88,parts!$A$2:$Z$300,6,FALSE)*R88,0)</f>
        <v>0</v>
      </c>
      <c r="X88" s="12"/>
      <c r="Y88" s="11"/>
      <c r="Z88" s="6"/>
      <c r="AA88" s="4">
        <f>IFERROR(VLOOKUP(Y88,parts!$A$2:$Z$300,11,FALSE)*Z88,0)</f>
        <v>0</v>
      </c>
      <c r="AB88" s="4">
        <f>IFERROR(VLOOKUP(Y88,parts!$A$2:$Z$300,12,FALSE)*Z88,0)</f>
        <v>0</v>
      </c>
      <c r="AC88" s="4">
        <f>IFERROR(VLOOKUP(Y88,parts!$A$2:$Z$300,13,FALSE)*Z88,0)</f>
        <v>0</v>
      </c>
      <c r="AD88" s="4">
        <f>IFERROR(VLOOKUP(Y88,parts!$A$2:$Z$300,5,FALSE),0)</f>
        <v>0</v>
      </c>
      <c r="AE88" s="4">
        <f>IFERROR(VLOOKUP(Y88,parts!$A$2:$Z$300,6,FALSE)*Z88,0)</f>
        <v>0</v>
      </c>
      <c r="AF88" s="12"/>
      <c r="AG88" s="11"/>
      <c r="AH88" s="6"/>
      <c r="AI88" s="4">
        <f>IFERROR(VLOOKUP(AG88,parts!$A$2:$Z$300,11,FALSE)*AH88,0)</f>
        <v>0</v>
      </c>
      <c r="AJ88" s="4">
        <f>IFERROR(VLOOKUP(AG88,parts!$A$2:$Z$300,12,FALSE)*AH88,0)</f>
        <v>0</v>
      </c>
      <c r="AK88" s="4">
        <f>IFERROR(VLOOKUP(AG88,parts!$A$2:$Z$300,13,FALSE)*AH88,0)</f>
        <v>0</v>
      </c>
      <c r="AL88" s="4">
        <f>IFERROR(VLOOKUP(AG88,parts!$A$2:$Z$300,5,FALSE),0)</f>
        <v>0</v>
      </c>
      <c r="AM88" s="4">
        <f>IFERROR(VLOOKUP(AG88,parts!$A$2:$Z$300,6,FALSE)*AH88,0)</f>
        <v>0</v>
      </c>
      <c r="AN88" s="12"/>
      <c r="AO88" s="11"/>
      <c r="AP88" s="6"/>
      <c r="AQ88" s="4">
        <f>IFERROR(VLOOKUP(AO88,parts!$A$2:$Z$300,11,FALSE)*AP88,0)</f>
        <v>0</v>
      </c>
      <c r="AR88" s="4">
        <f>IFERROR(VLOOKUP(AO88,parts!$A$2:$Z$300,12,FALSE)*AP88,0)</f>
        <v>0</v>
      </c>
      <c r="AS88" s="4">
        <f>IFERROR(VLOOKUP(AO88,parts!$A$2:$Z$300,13,FALSE)*AP88,0)</f>
        <v>0</v>
      </c>
      <c r="AT88" s="4">
        <f>IFERROR(VLOOKUP(AO88,parts!$A$2:$Z$300,5,FALSE),0)</f>
        <v>0</v>
      </c>
      <c r="AU88" s="4">
        <f>IFERROR(VLOOKUP(AO88,parts!$A$2:$Z$300,6,FALSE)*AP88,0)</f>
        <v>0</v>
      </c>
      <c r="AV88" s="12"/>
      <c r="AW88" s="11"/>
      <c r="AX88" s="6"/>
      <c r="AY88" s="4">
        <f>IFERROR(VLOOKUP(AW88,parts!$A$2:$Z$300,11,FALSE)*AX88,0)</f>
        <v>0</v>
      </c>
      <c r="AZ88" s="4">
        <f>IFERROR(VLOOKUP(AW88,parts!$A$2:$Z$300,12,FALSE)*AX88,0)</f>
        <v>0</v>
      </c>
      <c r="BA88" s="4">
        <f>IFERROR(VLOOKUP(AW88,parts!$A$2:$Z$300,13,FALSE)*AX88,0)</f>
        <v>0</v>
      </c>
      <c r="BB88" s="4">
        <f>IFERROR(VLOOKUP(AW88,parts!$A$2:$Z$300,5,FALSE),0)</f>
        <v>0</v>
      </c>
      <c r="BC88" s="4">
        <f>IFERROR(VLOOKUP(AW88,parts!$A$2:$Z$300,6,FALSE)*AX88,0)</f>
        <v>0</v>
      </c>
      <c r="BD88" s="12"/>
      <c r="BE88" s="11"/>
      <c r="BF88" s="6"/>
      <c r="BG88" s="4">
        <f>IFERROR(VLOOKUP(BE88,parts!$A$2:$Z$300,11,FALSE)*BF88,0)</f>
        <v>0</v>
      </c>
      <c r="BH88" s="4">
        <f>IFERROR(VLOOKUP(BE88,parts!$A$2:$Z$300,12,FALSE)*BF88,0)</f>
        <v>0</v>
      </c>
      <c r="BI88" s="4">
        <f>IFERROR(VLOOKUP(BE88,parts!$A$2:$Z$300,13,FALSE)*BF88,0)</f>
        <v>0</v>
      </c>
      <c r="BJ88" s="4">
        <f>IFERROR(VLOOKUP(BE88,parts!$A$2:$Z$300,5,FALSE),0)</f>
        <v>0</v>
      </c>
      <c r="BK88" s="4">
        <f>IFERROR(VLOOKUP(BE88,parts!$A$2:$Z$300,6,FALSE)*BF88,0)</f>
        <v>0</v>
      </c>
      <c r="BL88" s="12"/>
    </row>
    <row r="89" spans="1:64" ht="15.75" thickBot="1" x14ac:dyDescent="0.3">
      <c r="A89" s="11"/>
      <c r="B89" s="6"/>
      <c r="C89" s="4">
        <f>IFERROR(VLOOKUP(A89,parts!$A$2:$Z$300,11,FALSE)*B89,0)</f>
        <v>0</v>
      </c>
      <c r="D89" s="4">
        <f>IFERROR(VLOOKUP(A89,parts!$A$2:$Z$300,12,FALSE)*B89,0)</f>
        <v>0</v>
      </c>
      <c r="E89" s="4">
        <f>IFERROR(VLOOKUP(A89,parts!$A$2:$Z$300,13,FALSE)*B89,0)</f>
        <v>0</v>
      </c>
      <c r="F89" s="4">
        <f>IFERROR(VLOOKUP(A89,parts!$A$2:$Z$300,5,FALSE),0)</f>
        <v>0</v>
      </c>
      <c r="G89" s="4">
        <f>IFERROR(VLOOKUP(A89,parts!$A$2:$Z$300,6,FALSE)*B89,0)</f>
        <v>0</v>
      </c>
      <c r="H89" s="12"/>
      <c r="I89" s="11"/>
      <c r="J89" s="6"/>
      <c r="K89" s="4">
        <f>IFERROR(VLOOKUP(I89,parts!$A$2:$Z$300,11,FALSE)*J89,0)</f>
        <v>0</v>
      </c>
      <c r="L89" s="4">
        <f>IFERROR(VLOOKUP(I89,parts!$A$2:$Z$300,12,FALSE)*J89,0)</f>
        <v>0</v>
      </c>
      <c r="M89" s="4">
        <f>IFERROR(VLOOKUP(I89,parts!$A$2:$Z$300,13,FALSE)*J89,0)</f>
        <v>0</v>
      </c>
      <c r="N89" s="4">
        <f>IFERROR(VLOOKUP(I89,parts!$A$2:$Z$300,5,FALSE),0)</f>
        <v>0</v>
      </c>
      <c r="O89" s="4">
        <f>IFERROR(VLOOKUP(I89,parts!$A$2:$Z$300,6,FALSE)*J89,0)</f>
        <v>0</v>
      </c>
      <c r="P89" s="12"/>
      <c r="Q89" s="11"/>
      <c r="R89" s="6"/>
      <c r="S89" s="4">
        <f>IFERROR(VLOOKUP(Q89,parts!$A$2:$Z$300,11,FALSE)*R89,0)</f>
        <v>0</v>
      </c>
      <c r="T89" s="4">
        <f>IFERROR(VLOOKUP(Q89,parts!$A$2:$Z$300,12,FALSE)*R89,0)</f>
        <v>0</v>
      </c>
      <c r="U89" s="4">
        <f>IFERROR(VLOOKUP(Q89,parts!$A$2:$Z$300,13,FALSE)*R89,0)</f>
        <v>0</v>
      </c>
      <c r="V89" s="4">
        <f>IFERROR(VLOOKUP(Q89,parts!$A$2:$Z$300,5,FALSE),0)</f>
        <v>0</v>
      </c>
      <c r="W89" s="4">
        <f>IFERROR(VLOOKUP(Q89,parts!$A$2:$Z$300,6,FALSE)*R89,0)</f>
        <v>0</v>
      </c>
      <c r="X89" s="12"/>
      <c r="Y89" s="11"/>
      <c r="Z89" s="6"/>
      <c r="AA89" s="4">
        <f>IFERROR(VLOOKUP(Y89,parts!$A$2:$Z$300,11,FALSE)*Z89,0)</f>
        <v>0</v>
      </c>
      <c r="AB89" s="4">
        <f>IFERROR(VLOOKUP(Y89,parts!$A$2:$Z$300,12,FALSE)*Z89,0)</f>
        <v>0</v>
      </c>
      <c r="AC89" s="4">
        <f>IFERROR(VLOOKUP(Y89,parts!$A$2:$Z$300,13,FALSE)*Z89,0)</f>
        <v>0</v>
      </c>
      <c r="AD89" s="4">
        <f>IFERROR(VLOOKUP(Y89,parts!$A$2:$Z$300,5,FALSE),0)</f>
        <v>0</v>
      </c>
      <c r="AE89" s="4">
        <f>IFERROR(VLOOKUP(Y89,parts!$A$2:$Z$300,6,FALSE)*Z89,0)</f>
        <v>0</v>
      </c>
      <c r="AF89" s="12"/>
      <c r="AG89" s="11"/>
      <c r="AH89" s="6"/>
      <c r="AI89" s="4">
        <f>IFERROR(VLOOKUP(AG89,parts!$A$2:$Z$300,11,FALSE)*AH89,0)</f>
        <v>0</v>
      </c>
      <c r="AJ89" s="4">
        <f>IFERROR(VLOOKUP(AG89,parts!$A$2:$Z$300,12,FALSE)*AH89,0)</f>
        <v>0</v>
      </c>
      <c r="AK89" s="4">
        <f>IFERROR(VLOOKUP(AG89,parts!$A$2:$Z$300,13,FALSE)*AH89,0)</f>
        <v>0</v>
      </c>
      <c r="AL89" s="4">
        <f>IFERROR(VLOOKUP(AG89,parts!$A$2:$Z$300,5,FALSE),0)</f>
        <v>0</v>
      </c>
      <c r="AM89" s="4">
        <f>IFERROR(VLOOKUP(AG89,parts!$A$2:$Z$300,6,FALSE)*AH89,0)</f>
        <v>0</v>
      </c>
      <c r="AN89" s="12"/>
      <c r="AO89" s="11"/>
      <c r="AP89" s="6"/>
      <c r="AQ89" s="4">
        <f>IFERROR(VLOOKUP(AO89,parts!$A$2:$Z$300,11,FALSE)*AP89,0)</f>
        <v>0</v>
      </c>
      <c r="AR89" s="4">
        <f>IFERROR(VLOOKUP(AO89,parts!$A$2:$Z$300,12,FALSE)*AP89,0)</f>
        <v>0</v>
      </c>
      <c r="AS89" s="4">
        <f>IFERROR(VLOOKUP(AO89,parts!$A$2:$Z$300,13,FALSE)*AP89,0)</f>
        <v>0</v>
      </c>
      <c r="AT89" s="4">
        <f>IFERROR(VLOOKUP(AO89,parts!$A$2:$Z$300,5,FALSE),0)</f>
        <v>0</v>
      </c>
      <c r="AU89" s="4">
        <f>IFERROR(VLOOKUP(AO89,parts!$A$2:$Z$300,6,FALSE)*AP89,0)</f>
        <v>0</v>
      </c>
      <c r="AV89" s="12"/>
      <c r="AW89" s="11"/>
      <c r="AX89" s="6"/>
      <c r="AY89" s="4">
        <f>IFERROR(VLOOKUP(AW89,parts!$A$2:$Z$300,11,FALSE)*AX89,0)</f>
        <v>0</v>
      </c>
      <c r="AZ89" s="4">
        <f>IFERROR(VLOOKUP(AW89,parts!$A$2:$Z$300,12,FALSE)*AX89,0)</f>
        <v>0</v>
      </c>
      <c r="BA89" s="4">
        <f>IFERROR(VLOOKUP(AW89,parts!$A$2:$Z$300,13,FALSE)*AX89,0)</f>
        <v>0</v>
      </c>
      <c r="BB89" s="4">
        <f>IFERROR(VLOOKUP(AW89,parts!$A$2:$Z$300,5,FALSE),0)</f>
        <v>0</v>
      </c>
      <c r="BC89" s="4">
        <f>IFERROR(VLOOKUP(AW89,parts!$A$2:$Z$300,6,FALSE)*AX89,0)</f>
        <v>0</v>
      </c>
      <c r="BD89" s="12"/>
      <c r="BE89" s="11"/>
      <c r="BF89" s="6"/>
      <c r="BG89" s="4">
        <f>IFERROR(VLOOKUP(BE89,parts!$A$2:$Z$300,11,FALSE)*BF89,0)</f>
        <v>0</v>
      </c>
      <c r="BH89" s="4">
        <f>IFERROR(VLOOKUP(BE89,parts!$A$2:$Z$300,12,FALSE)*BF89,0)</f>
        <v>0</v>
      </c>
      <c r="BI89" s="4">
        <f>IFERROR(VLOOKUP(BE89,parts!$A$2:$Z$300,13,FALSE)*BF89,0)</f>
        <v>0</v>
      </c>
      <c r="BJ89" s="4">
        <f>IFERROR(VLOOKUP(BE89,parts!$A$2:$Z$300,5,FALSE),0)</f>
        <v>0</v>
      </c>
      <c r="BK89" s="4">
        <f>IFERROR(VLOOKUP(BE89,parts!$A$2:$Z$300,6,FALSE)*BF89,0)</f>
        <v>0</v>
      </c>
      <c r="BL89" s="12"/>
    </row>
    <row r="90" spans="1:64" x14ac:dyDescent="0.25">
      <c r="A90" s="13"/>
      <c r="B90" s="14" t="s">
        <v>81</v>
      </c>
      <c r="C90" s="14" t="s">
        <v>3</v>
      </c>
      <c r="D90" s="14" t="s">
        <v>74</v>
      </c>
      <c r="E90" s="14" t="s">
        <v>77</v>
      </c>
      <c r="F90" s="14" t="s">
        <v>6</v>
      </c>
      <c r="G90" s="15" t="s">
        <v>7</v>
      </c>
      <c r="H90" s="12"/>
      <c r="I90" s="13"/>
      <c r="J90" s="14" t="s">
        <v>81</v>
      </c>
      <c r="K90" s="14" t="s">
        <v>3</v>
      </c>
      <c r="L90" s="14" t="s">
        <v>74</v>
      </c>
      <c r="M90" s="14" t="s">
        <v>77</v>
      </c>
      <c r="N90" s="14" t="s">
        <v>6</v>
      </c>
      <c r="O90" s="15" t="s">
        <v>7</v>
      </c>
      <c r="P90" s="12"/>
      <c r="Q90" s="13"/>
      <c r="R90" s="14" t="s">
        <v>81</v>
      </c>
      <c r="S90" s="14" t="s">
        <v>3</v>
      </c>
      <c r="T90" s="14" t="s">
        <v>74</v>
      </c>
      <c r="U90" s="14" t="s">
        <v>77</v>
      </c>
      <c r="V90" s="14" t="s">
        <v>6</v>
      </c>
      <c r="W90" s="15" t="s">
        <v>7</v>
      </c>
      <c r="X90" s="12"/>
      <c r="Y90" s="13"/>
      <c r="Z90" s="14" t="s">
        <v>81</v>
      </c>
      <c r="AA90" s="14" t="s">
        <v>3</v>
      </c>
      <c r="AB90" s="14" t="s">
        <v>74</v>
      </c>
      <c r="AC90" s="14" t="s">
        <v>77</v>
      </c>
      <c r="AD90" s="14" t="s">
        <v>6</v>
      </c>
      <c r="AE90" s="15" t="s">
        <v>7</v>
      </c>
      <c r="AF90" s="12"/>
      <c r="AG90" s="13"/>
      <c r="AH90" s="14" t="s">
        <v>81</v>
      </c>
      <c r="AI90" s="14" t="s">
        <v>3</v>
      </c>
      <c r="AJ90" s="14" t="s">
        <v>74</v>
      </c>
      <c r="AK90" s="14" t="s">
        <v>77</v>
      </c>
      <c r="AL90" s="14" t="s">
        <v>6</v>
      </c>
      <c r="AM90" s="15" t="s">
        <v>7</v>
      </c>
      <c r="AN90" s="12"/>
      <c r="AO90" s="13"/>
      <c r="AP90" s="14" t="s">
        <v>81</v>
      </c>
      <c r="AQ90" s="14" t="s">
        <v>3</v>
      </c>
      <c r="AR90" s="14" t="s">
        <v>74</v>
      </c>
      <c r="AS90" s="14" t="s">
        <v>77</v>
      </c>
      <c r="AT90" s="14" t="s">
        <v>6</v>
      </c>
      <c r="AU90" s="15" t="s">
        <v>7</v>
      </c>
      <c r="AV90" s="12"/>
      <c r="AW90" s="13"/>
      <c r="AX90" s="14" t="s">
        <v>81</v>
      </c>
      <c r="AY90" s="14" t="s">
        <v>3</v>
      </c>
      <c r="AZ90" s="14" t="s">
        <v>74</v>
      </c>
      <c r="BA90" s="14" t="s">
        <v>77</v>
      </c>
      <c r="BB90" s="14" t="s">
        <v>6</v>
      </c>
      <c r="BC90" s="15" t="s">
        <v>7</v>
      </c>
      <c r="BD90" s="12"/>
      <c r="BE90" s="13"/>
      <c r="BF90" s="14" t="s">
        <v>81</v>
      </c>
      <c r="BG90" s="14" t="s">
        <v>3</v>
      </c>
      <c r="BH90" s="14" t="s">
        <v>74</v>
      </c>
      <c r="BI90" s="14" t="s">
        <v>77</v>
      </c>
      <c r="BJ90" s="14" t="s">
        <v>6</v>
      </c>
      <c r="BK90" s="15" t="s">
        <v>7</v>
      </c>
      <c r="BL90" s="12"/>
    </row>
    <row r="91" spans="1:64" x14ac:dyDescent="0.25">
      <c r="A91" s="16" t="s">
        <v>76</v>
      </c>
      <c r="B91" s="4">
        <f>SUM(B75:B89)+B67</f>
        <v>11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76</v>
      </c>
      <c r="J91" s="4">
        <f>SUM(J75:J89)+J67</f>
        <v>11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76</v>
      </c>
      <c r="R91" s="4">
        <f>SUM(R75:R89)+R67</f>
        <v>11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76</v>
      </c>
      <c r="Z91" s="4">
        <f>SUM(Z75:Z89)+Z67</f>
        <v>11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  <c r="AG91" s="16" t="s">
        <v>76</v>
      </c>
      <c r="AH91" s="4">
        <f>SUM(AH75:AH89)+AH67</f>
        <v>11</v>
      </c>
      <c r="AI91" s="4">
        <f>SUM(AI75:AI89)</f>
        <v>0</v>
      </c>
      <c r="AJ91" s="4">
        <f>SUM(AJ75:AJ89)</f>
        <v>0</v>
      </c>
      <c r="AK91" s="4">
        <f>SUM(AK75:AK89)</f>
        <v>0</v>
      </c>
      <c r="AL91" s="4">
        <f>LARGE(AL75:AL89,1)</f>
        <v>0</v>
      </c>
      <c r="AM91" s="10">
        <f>SUM(AM75:AM89)</f>
        <v>0</v>
      </c>
      <c r="AN91" s="12"/>
      <c r="AO91" s="16" t="s">
        <v>76</v>
      </c>
      <c r="AP91" s="4">
        <f>SUM(AP75:AP89)+AP67</f>
        <v>11</v>
      </c>
      <c r="AQ91" s="4">
        <f>SUM(AQ75:AQ89)</f>
        <v>0</v>
      </c>
      <c r="AR91" s="4">
        <f>SUM(AR75:AR89)</f>
        <v>0</v>
      </c>
      <c r="AS91" s="4">
        <f>SUM(AS75:AS89)</f>
        <v>0</v>
      </c>
      <c r="AT91" s="4">
        <f>LARGE(AT75:AT89,1)</f>
        <v>0</v>
      </c>
      <c r="AU91" s="10">
        <f>SUM(AU75:AU89)</f>
        <v>0</v>
      </c>
      <c r="AV91" s="12"/>
      <c r="AW91" s="16" t="s">
        <v>76</v>
      </c>
      <c r="AX91" s="4">
        <f>SUM(AX75:AX89)+AX67</f>
        <v>11</v>
      </c>
      <c r="AY91" s="4">
        <f>SUM(AY75:AY89)</f>
        <v>0</v>
      </c>
      <c r="AZ91" s="4">
        <f>SUM(AZ75:AZ89)</f>
        <v>0</v>
      </c>
      <c r="BA91" s="4">
        <f>SUM(BA75:BA89)</f>
        <v>0</v>
      </c>
      <c r="BB91" s="4">
        <f>LARGE(BB75:BB89,1)</f>
        <v>0</v>
      </c>
      <c r="BC91" s="10">
        <f>SUM(BC75:BC89)</f>
        <v>0</v>
      </c>
      <c r="BD91" s="12"/>
      <c r="BE91" s="16" t="s">
        <v>76</v>
      </c>
      <c r="BF91" s="4">
        <f>SUM(BF75:BF89)+BF67</f>
        <v>11</v>
      </c>
      <c r="BG91" s="4">
        <f>SUM(BG75:BG89)</f>
        <v>0</v>
      </c>
      <c r="BH91" s="4">
        <f>SUM(BH75:BH89)</f>
        <v>0</v>
      </c>
      <c r="BI91" s="4">
        <f>SUM(BI75:BI89)</f>
        <v>0</v>
      </c>
      <c r="BJ91" s="4">
        <f>LARGE(BJ75:BJ89,1)</f>
        <v>0</v>
      </c>
      <c r="BK91" s="10">
        <f>SUM(BK75:BK89)</f>
        <v>0</v>
      </c>
      <c r="BL91" s="12"/>
    </row>
    <row r="92" spans="1:64" x14ac:dyDescent="0.25">
      <c r="A92" s="16" t="s">
        <v>79</v>
      </c>
      <c r="B92" s="27">
        <f>E91+B68</f>
        <v>28.85</v>
      </c>
      <c r="C92" s="28"/>
      <c r="D92" s="28"/>
      <c r="E92" s="28"/>
      <c r="F92" s="28"/>
      <c r="G92" s="29"/>
      <c r="H92" s="12"/>
      <c r="I92" s="16" t="s">
        <v>79</v>
      </c>
      <c r="J92" s="27">
        <f>M91+J68</f>
        <v>59.75</v>
      </c>
      <c r="K92" s="28"/>
      <c r="L92" s="28"/>
      <c r="M92" s="28"/>
      <c r="N92" s="28"/>
      <c r="O92" s="29"/>
      <c r="P92" s="12"/>
      <c r="Q92" s="16" t="s">
        <v>79</v>
      </c>
      <c r="R92" s="27">
        <f>U91+R68</f>
        <v>59.75</v>
      </c>
      <c r="S92" s="28"/>
      <c r="T92" s="28"/>
      <c r="U92" s="28"/>
      <c r="V92" s="28"/>
      <c r="W92" s="29"/>
      <c r="X92" s="12"/>
      <c r="Y92" s="16" t="s">
        <v>79</v>
      </c>
      <c r="Z92" s="27">
        <f>AC91+Z68</f>
        <v>59.75</v>
      </c>
      <c r="AA92" s="28"/>
      <c r="AB92" s="28"/>
      <c r="AC92" s="28"/>
      <c r="AD92" s="28"/>
      <c r="AE92" s="29"/>
      <c r="AF92" s="12"/>
      <c r="AG92" s="16" t="s">
        <v>79</v>
      </c>
      <c r="AH92" s="27">
        <f>AK91+AH68</f>
        <v>59.75</v>
      </c>
      <c r="AI92" s="28"/>
      <c r="AJ92" s="28"/>
      <c r="AK92" s="28"/>
      <c r="AL92" s="28"/>
      <c r="AM92" s="29"/>
      <c r="AN92" s="12"/>
      <c r="AO92" s="16" t="s">
        <v>79</v>
      </c>
      <c r="AP92" s="27">
        <f>AS91+AP68</f>
        <v>59.75</v>
      </c>
      <c r="AQ92" s="28"/>
      <c r="AR92" s="28"/>
      <c r="AS92" s="28"/>
      <c r="AT92" s="28"/>
      <c r="AU92" s="29"/>
      <c r="AV92" s="12"/>
      <c r="AW92" s="16" t="s">
        <v>79</v>
      </c>
      <c r="AX92" s="27">
        <f>BA91+AX68</f>
        <v>59.75</v>
      </c>
      <c r="AY92" s="28"/>
      <c r="AZ92" s="28"/>
      <c r="BA92" s="28"/>
      <c r="BB92" s="28"/>
      <c r="BC92" s="29"/>
      <c r="BD92" s="12"/>
      <c r="BE92" s="16" t="s">
        <v>79</v>
      </c>
      <c r="BF92" s="27">
        <f>BI91+BF68</f>
        <v>59.75</v>
      </c>
      <c r="BG92" s="28"/>
      <c r="BH92" s="28"/>
      <c r="BI92" s="28"/>
      <c r="BJ92" s="28"/>
      <c r="BK92" s="29"/>
      <c r="BL92" s="12"/>
    </row>
    <row r="93" spans="1:64" x14ac:dyDescent="0.25">
      <c r="A93" s="16" t="s">
        <v>83</v>
      </c>
      <c r="B93" s="27">
        <f>C91+B68</f>
        <v>28.85</v>
      </c>
      <c r="C93" s="28"/>
      <c r="D93" s="28"/>
      <c r="E93" s="28"/>
      <c r="F93" s="28"/>
      <c r="G93" s="29"/>
      <c r="H93" s="12"/>
      <c r="I93" s="16" t="s">
        <v>83</v>
      </c>
      <c r="J93" s="27">
        <f>K91+J68</f>
        <v>59.75</v>
      </c>
      <c r="K93" s="28"/>
      <c r="L93" s="28"/>
      <c r="M93" s="28"/>
      <c r="N93" s="28"/>
      <c r="O93" s="29"/>
      <c r="P93" s="12"/>
      <c r="Q93" s="16" t="s">
        <v>83</v>
      </c>
      <c r="R93" s="27">
        <f>S91+R68</f>
        <v>59.75</v>
      </c>
      <c r="S93" s="28"/>
      <c r="T93" s="28"/>
      <c r="U93" s="28"/>
      <c r="V93" s="28"/>
      <c r="W93" s="29"/>
      <c r="X93" s="12"/>
      <c r="Y93" s="16" t="s">
        <v>83</v>
      </c>
      <c r="Z93" s="27">
        <f>AA91+Z68</f>
        <v>59.75</v>
      </c>
      <c r="AA93" s="28"/>
      <c r="AB93" s="28"/>
      <c r="AC93" s="28"/>
      <c r="AD93" s="28"/>
      <c r="AE93" s="29"/>
      <c r="AF93" s="12"/>
      <c r="AG93" s="16" t="s">
        <v>83</v>
      </c>
      <c r="AH93" s="27">
        <f>AI91+AH68</f>
        <v>59.75</v>
      </c>
      <c r="AI93" s="28"/>
      <c r="AJ93" s="28"/>
      <c r="AK93" s="28"/>
      <c r="AL93" s="28"/>
      <c r="AM93" s="29"/>
      <c r="AN93" s="12"/>
      <c r="AO93" s="16" t="s">
        <v>83</v>
      </c>
      <c r="AP93" s="27">
        <f>AQ91+AP68</f>
        <v>59.75</v>
      </c>
      <c r="AQ93" s="28"/>
      <c r="AR93" s="28"/>
      <c r="AS93" s="28"/>
      <c r="AT93" s="28"/>
      <c r="AU93" s="29"/>
      <c r="AV93" s="12"/>
      <c r="AW93" s="16" t="s">
        <v>83</v>
      </c>
      <c r="AX93" s="27">
        <f>AY91+AX68</f>
        <v>59.75</v>
      </c>
      <c r="AY93" s="28"/>
      <c r="AZ93" s="28"/>
      <c r="BA93" s="28"/>
      <c r="BB93" s="28"/>
      <c r="BC93" s="29"/>
      <c r="BD93" s="12"/>
      <c r="BE93" s="16" t="s">
        <v>83</v>
      </c>
      <c r="BF93" s="27">
        <f>BG91+BF68</f>
        <v>59.75</v>
      </c>
      <c r="BG93" s="28"/>
      <c r="BH93" s="28"/>
      <c r="BI93" s="28"/>
      <c r="BJ93" s="28"/>
      <c r="BK93" s="29"/>
      <c r="BL93" s="12"/>
    </row>
    <row r="94" spans="1:64" x14ac:dyDescent="0.25">
      <c r="A94" s="16" t="s">
        <v>82</v>
      </c>
      <c r="B94" s="27">
        <f>IFERROR((G91/10/B92),0)</f>
        <v>0</v>
      </c>
      <c r="C94" s="28"/>
      <c r="D94" s="28"/>
      <c r="E94" s="28"/>
      <c r="F94" s="28"/>
      <c r="G94" s="29"/>
      <c r="H94" s="12"/>
      <c r="I94" s="16" t="s">
        <v>82</v>
      </c>
      <c r="J94" s="27">
        <f>IFERROR((O91/10/J92),0)</f>
        <v>0</v>
      </c>
      <c r="K94" s="28"/>
      <c r="L94" s="28"/>
      <c r="M94" s="28"/>
      <c r="N94" s="28"/>
      <c r="O94" s="29"/>
      <c r="P94" s="12"/>
      <c r="Q94" s="16" t="s">
        <v>82</v>
      </c>
      <c r="R94" s="27">
        <f>IFERROR((W91/10/R92),0)</f>
        <v>0</v>
      </c>
      <c r="S94" s="28"/>
      <c r="T94" s="28"/>
      <c r="U94" s="28"/>
      <c r="V94" s="28"/>
      <c r="W94" s="29"/>
      <c r="X94" s="12"/>
      <c r="Y94" s="16" t="s">
        <v>82</v>
      </c>
      <c r="Z94" s="27">
        <f>IFERROR((AE91/10/Z92),0)</f>
        <v>0</v>
      </c>
      <c r="AA94" s="28"/>
      <c r="AB94" s="28"/>
      <c r="AC94" s="28"/>
      <c r="AD94" s="28"/>
      <c r="AE94" s="29"/>
      <c r="AF94" s="12"/>
      <c r="AG94" s="16" t="s">
        <v>82</v>
      </c>
      <c r="AH94" s="27">
        <f>IFERROR((AM91/10/AH92),0)</f>
        <v>0</v>
      </c>
      <c r="AI94" s="28"/>
      <c r="AJ94" s="28"/>
      <c r="AK94" s="28"/>
      <c r="AL94" s="28"/>
      <c r="AM94" s="29"/>
      <c r="AN94" s="12"/>
      <c r="AO94" s="16" t="s">
        <v>82</v>
      </c>
      <c r="AP94" s="27">
        <f>IFERROR((AU91/10/AP92),0)</f>
        <v>0</v>
      </c>
      <c r="AQ94" s="28"/>
      <c r="AR94" s="28"/>
      <c r="AS94" s="28"/>
      <c r="AT94" s="28"/>
      <c r="AU94" s="29"/>
      <c r="AV94" s="12"/>
      <c r="AW94" s="16" t="s">
        <v>82</v>
      </c>
      <c r="AX94" s="27">
        <f>IFERROR((BC91/10/AX92),0)</f>
        <v>0</v>
      </c>
      <c r="AY94" s="28"/>
      <c r="AZ94" s="28"/>
      <c r="BA94" s="28"/>
      <c r="BB94" s="28"/>
      <c r="BC94" s="29"/>
      <c r="BD94" s="12"/>
      <c r="BE94" s="16" t="s">
        <v>82</v>
      </c>
      <c r="BF94" s="27">
        <f>IFERROR((BK91/10/BF92),0)</f>
        <v>0</v>
      </c>
      <c r="BG94" s="28"/>
      <c r="BH94" s="28"/>
      <c r="BI94" s="28"/>
      <c r="BJ94" s="28"/>
      <c r="BK94" s="29"/>
      <c r="BL94" s="12"/>
    </row>
    <row r="95" spans="1:64" x14ac:dyDescent="0.25">
      <c r="A95" s="16" t="s">
        <v>78</v>
      </c>
      <c r="B95" s="27">
        <f>IFERROR((9.82 * F91) * LN(B92/B93),0)</f>
        <v>0</v>
      </c>
      <c r="C95" s="28"/>
      <c r="D95" s="28"/>
      <c r="E95" s="28"/>
      <c r="F95" s="28"/>
      <c r="G95" s="29"/>
      <c r="H95" s="12"/>
      <c r="I95" s="16" t="s">
        <v>78</v>
      </c>
      <c r="J95" s="27">
        <f>IFERROR((9.82 * N91) * LN(J92/J93),0)</f>
        <v>0</v>
      </c>
      <c r="K95" s="28"/>
      <c r="L95" s="28"/>
      <c r="M95" s="28"/>
      <c r="N95" s="28"/>
      <c r="O95" s="29"/>
      <c r="P95" s="12"/>
      <c r="Q95" s="16" t="s">
        <v>78</v>
      </c>
      <c r="R95" s="27">
        <f>IFERROR((9.82 * V91) * LN(R92/R93),0)</f>
        <v>0</v>
      </c>
      <c r="S95" s="28"/>
      <c r="T95" s="28"/>
      <c r="U95" s="28"/>
      <c r="V95" s="28"/>
      <c r="W95" s="29"/>
      <c r="X95" s="12"/>
      <c r="Y95" s="16" t="s">
        <v>78</v>
      </c>
      <c r="Z95" s="27">
        <f>IFERROR((9.82 * AD91) * LN(Z92/Z93),0)</f>
        <v>0</v>
      </c>
      <c r="AA95" s="28"/>
      <c r="AB95" s="28"/>
      <c r="AC95" s="28"/>
      <c r="AD95" s="28"/>
      <c r="AE95" s="29"/>
      <c r="AF95" s="12"/>
      <c r="AG95" s="16" t="s">
        <v>78</v>
      </c>
      <c r="AH95" s="27">
        <f>IFERROR((9.82 * AL91) * LN(AH92/AH93),0)</f>
        <v>0</v>
      </c>
      <c r="AI95" s="28"/>
      <c r="AJ95" s="28"/>
      <c r="AK95" s="28"/>
      <c r="AL95" s="28"/>
      <c r="AM95" s="29"/>
      <c r="AN95" s="12"/>
      <c r="AO95" s="16" t="s">
        <v>78</v>
      </c>
      <c r="AP95" s="27">
        <f>IFERROR((9.82 * AT91) * LN(AP92/AP93),0)</f>
        <v>0</v>
      </c>
      <c r="AQ95" s="28"/>
      <c r="AR95" s="28"/>
      <c r="AS95" s="28"/>
      <c r="AT95" s="28"/>
      <c r="AU95" s="29"/>
      <c r="AV95" s="12"/>
      <c r="AW95" s="16" t="s">
        <v>78</v>
      </c>
      <c r="AX95" s="27">
        <f>IFERROR((9.82 * BB91) * LN(AX92/AX93),0)</f>
        <v>0</v>
      </c>
      <c r="AY95" s="28"/>
      <c r="AZ95" s="28"/>
      <c r="BA95" s="28"/>
      <c r="BB95" s="28"/>
      <c r="BC95" s="29"/>
      <c r="BD95" s="12"/>
      <c r="BE95" s="16" t="s">
        <v>78</v>
      </c>
      <c r="BF95" s="27">
        <f>IFERROR((9.82 * BJ91) * LN(BF92/BF93),0)</f>
        <v>0</v>
      </c>
      <c r="BG95" s="28"/>
      <c r="BH95" s="28"/>
      <c r="BI95" s="28"/>
      <c r="BJ95" s="28"/>
      <c r="BK95" s="29"/>
      <c r="BL95" s="12"/>
    </row>
    <row r="96" spans="1:64" ht="15.75" thickBot="1" x14ac:dyDescent="0.3">
      <c r="A96" s="17" t="s">
        <v>80</v>
      </c>
      <c r="B96" s="30">
        <f>B95+B72</f>
        <v>2347.5659526027193</v>
      </c>
      <c r="C96" s="31"/>
      <c r="D96" s="31"/>
      <c r="E96" s="31"/>
      <c r="F96" s="31"/>
      <c r="G96" s="32"/>
      <c r="H96" s="12"/>
      <c r="I96" s="17" t="s">
        <v>80</v>
      </c>
      <c r="J96" s="30">
        <f>J95+J72</f>
        <v>3696.8930224405867</v>
      </c>
      <c r="K96" s="31"/>
      <c r="L96" s="31"/>
      <c r="M96" s="31"/>
      <c r="N96" s="31"/>
      <c r="O96" s="32"/>
      <c r="P96" s="12"/>
      <c r="Q96" s="17" t="s">
        <v>80</v>
      </c>
      <c r="R96" s="30">
        <f>R95+R72</f>
        <v>3696.8930224405867</v>
      </c>
      <c r="S96" s="31"/>
      <c r="T96" s="31"/>
      <c r="U96" s="31"/>
      <c r="V96" s="31"/>
      <c r="W96" s="32"/>
      <c r="X96" s="12"/>
      <c r="Y96" s="17" t="s">
        <v>80</v>
      </c>
      <c r="Z96" s="30">
        <f>Z95+Z72</f>
        <v>3696.8930224405867</v>
      </c>
      <c r="AA96" s="31"/>
      <c r="AB96" s="31"/>
      <c r="AC96" s="31"/>
      <c r="AD96" s="31"/>
      <c r="AE96" s="32"/>
      <c r="AF96" s="12"/>
      <c r="AG96" s="17" t="s">
        <v>80</v>
      </c>
      <c r="AH96" s="30">
        <f>AH95+AH72</f>
        <v>3696.8930224405867</v>
      </c>
      <c r="AI96" s="31"/>
      <c r="AJ96" s="31"/>
      <c r="AK96" s="31"/>
      <c r="AL96" s="31"/>
      <c r="AM96" s="32"/>
      <c r="AN96" s="12"/>
      <c r="AO96" s="17" t="s">
        <v>80</v>
      </c>
      <c r="AP96" s="30">
        <f>AP95+AP72</f>
        <v>3696.8930224405867</v>
      </c>
      <c r="AQ96" s="31"/>
      <c r="AR96" s="31"/>
      <c r="AS96" s="31"/>
      <c r="AT96" s="31"/>
      <c r="AU96" s="32"/>
      <c r="AV96" s="12"/>
      <c r="AW96" s="17" t="s">
        <v>80</v>
      </c>
      <c r="AX96" s="30">
        <f>AX95+AX72</f>
        <v>3696.8930224405867</v>
      </c>
      <c r="AY96" s="31"/>
      <c r="AZ96" s="31"/>
      <c r="BA96" s="31"/>
      <c r="BB96" s="31"/>
      <c r="BC96" s="32"/>
      <c r="BD96" s="12"/>
      <c r="BE96" s="17" t="s">
        <v>80</v>
      </c>
      <c r="BF96" s="30">
        <f>BF95+BF72</f>
        <v>3696.8930224405867</v>
      </c>
      <c r="BG96" s="31"/>
      <c r="BH96" s="31"/>
      <c r="BI96" s="31"/>
      <c r="BJ96" s="31"/>
      <c r="BK96" s="32"/>
      <c r="BL96" s="12"/>
    </row>
    <row r="97" spans="1:64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</row>
    <row r="98" spans="1:64" x14ac:dyDescent="0.25">
      <c r="A98" s="7" t="s">
        <v>0</v>
      </c>
      <c r="B98" s="8" t="s">
        <v>62</v>
      </c>
      <c r="C98" s="8" t="s">
        <v>3</v>
      </c>
      <c r="D98" s="8" t="s">
        <v>74</v>
      </c>
      <c r="E98" s="8" t="s">
        <v>75</v>
      </c>
      <c r="F98" s="8" t="s">
        <v>6</v>
      </c>
      <c r="G98" s="9" t="s">
        <v>7</v>
      </c>
      <c r="H98" s="12"/>
      <c r="I98" s="7" t="s">
        <v>0</v>
      </c>
      <c r="J98" s="8" t="s">
        <v>62</v>
      </c>
      <c r="K98" s="8" t="s">
        <v>3</v>
      </c>
      <c r="L98" s="8" t="s">
        <v>74</v>
      </c>
      <c r="M98" s="8" t="s">
        <v>75</v>
      </c>
      <c r="N98" s="8" t="s">
        <v>6</v>
      </c>
      <c r="O98" s="9" t="s">
        <v>7</v>
      </c>
      <c r="P98" s="12"/>
      <c r="Q98" s="7" t="s">
        <v>0</v>
      </c>
      <c r="R98" s="8" t="s">
        <v>62</v>
      </c>
      <c r="S98" s="8" t="s">
        <v>3</v>
      </c>
      <c r="T98" s="8" t="s">
        <v>74</v>
      </c>
      <c r="U98" s="8" t="s">
        <v>75</v>
      </c>
      <c r="V98" s="8" t="s">
        <v>6</v>
      </c>
      <c r="W98" s="9" t="s">
        <v>7</v>
      </c>
      <c r="X98" s="12"/>
      <c r="Y98" s="7" t="s">
        <v>0</v>
      </c>
      <c r="Z98" s="8" t="s">
        <v>62</v>
      </c>
      <c r="AA98" s="8" t="s">
        <v>3</v>
      </c>
      <c r="AB98" s="8" t="s">
        <v>74</v>
      </c>
      <c r="AC98" s="8" t="s">
        <v>75</v>
      </c>
      <c r="AD98" s="8" t="s">
        <v>6</v>
      </c>
      <c r="AE98" s="9" t="s">
        <v>7</v>
      </c>
      <c r="AF98" s="12"/>
      <c r="AG98" s="7" t="s">
        <v>0</v>
      </c>
      <c r="AH98" s="8" t="s">
        <v>62</v>
      </c>
      <c r="AI98" s="8" t="s">
        <v>3</v>
      </c>
      <c r="AJ98" s="8" t="s">
        <v>74</v>
      </c>
      <c r="AK98" s="8" t="s">
        <v>75</v>
      </c>
      <c r="AL98" s="8" t="s">
        <v>6</v>
      </c>
      <c r="AM98" s="9" t="s">
        <v>7</v>
      </c>
      <c r="AN98" s="12"/>
      <c r="AO98" s="7" t="s">
        <v>0</v>
      </c>
      <c r="AP98" s="8" t="s">
        <v>62</v>
      </c>
      <c r="AQ98" s="8" t="s">
        <v>3</v>
      </c>
      <c r="AR98" s="8" t="s">
        <v>74</v>
      </c>
      <c r="AS98" s="8" t="s">
        <v>75</v>
      </c>
      <c r="AT98" s="8" t="s">
        <v>6</v>
      </c>
      <c r="AU98" s="9" t="s">
        <v>7</v>
      </c>
      <c r="AV98" s="12"/>
      <c r="AW98" s="7" t="s">
        <v>0</v>
      </c>
      <c r="AX98" s="8" t="s">
        <v>62</v>
      </c>
      <c r="AY98" s="8" t="s">
        <v>3</v>
      </c>
      <c r="AZ98" s="8" t="s">
        <v>74</v>
      </c>
      <c r="BA98" s="8" t="s">
        <v>75</v>
      </c>
      <c r="BB98" s="8" t="s">
        <v>6</v>
      </c>
      <c r="BC98" s="9" t="s">
        <v>7</v>
      </c>
      <c r="BD98" s="12"/>
      <c r="BE98" s="7" t="s">
        <v>0</v>
      </c>
      <c r="BF98" s="8" t="s">
        <v>62</v>
      </c>
      <c r="BG98" s="8" t="s">
        <v>3</v>
      </c>
      <c r="BH98" s="8" t="s">
        <v>74</v>
      </c>
      <c r="BI98" s="8" t="s">
        <v>75</v>
      </c>
      <c r="BJ98" s="8" t="s">
        <v>6</v>
      </c>
      <c r="BK98" s="9" t="s">
        <v>7</v>
      </c>
      <c r="BL98" s="12"/>
    </row>
    <row r="99" spans="1:64" x14ac:dyDescent="0.25">
      <c r="A99" s="11"/>
      <c r="B99" s="6"/>
      <c r="C99" s="4">
        <f>IFERROR(VLOOKUP(A99,parts!$A$2:$Z$300,10,FALSE)*B99,0)</f>
        <v>0</v>
      </c>
      <c r="D99" s="4">
        <f>IFERROR(VLOOKUP(A99,parts!$A$2:$Z$300,11,FALSE)*B99,0)</f>
        <v>0</v>
      </c>
      <c r="E99" s="4">
        <f>IFERROR(VLOOKUP(A99,parts!$A$2:$Z$300,12,FALSE)*B99,0)</f>
        <v>0</v>
      </c>
      <c r="F99" s="4">
        <f>IFERROR(VLOOKUP(A99,parts!$A$2:$Z$300,5,FALSE),0)</f>
        <v>0</v>
      </c>
      <c r="G99" s="4">
        <f>IFERROR(VLOOKUP(A99,parts!$A$2:$Z$300,6,FALSE)*B99,0)</f>
        <v>0</v>
      </c>
      <c r="H99" s="12"/>
      <c r="I99" s="11"/>
      <c r="J99" s="6"/>
      <c r="K99" s="4">
        <f>IFERROR(VLOOKUP(I99,parts!$A$2:$Z$300,10,FALSE)*J99,0)</f>
        <v>0</v>
      </c>
      <c r="L99" s="4">
        <f>IFERROR(VLOOKUP(I99,parts!$A$2:$Z$300,11,FALSE)*J99,0)</f>
        <v>0</v>
      </c>
      <c r="M99" s="4">
        <f>IFERROR(VLOOKUP(I99,parts!$A$2:$Z$300,12,FALSE)*J99,0)</f>
        <v>0</v>
      </c>
      <c r="N99" s="4">
        <f>IFERROR(VLOOKUP(I99,parts!$A$2:$Z$300,5,FALSE),0)</f>
        <v>0</v>
      </c>
      <c r="O99" s="4">
        <f>IFERROR(VLOOKUP(I99,parts!$A$2:$Z$300,6,FALSE)*J99,0)</f>
        <v>0</v>
      </c>
      <c r="P99" s="12"/>
      <c r="Q99" s="11"/>
      <c r="R99" s="6"/>
      <c r="S99" s="4">
        <f>IFERROR(VLOOKUP(Q99,parts!$A$2:$Z$300,10,FALSE)*R99,0)</f>
        <v>0</v>
      </c>
      <c r="T99" s="4">
        <f>IFERROR(VLOOKUP(Q99,parts!$A$2:$Z$300,11,FALSE)*R99,0)</f>
        <v>0</v>
      </c>
      <c r="U99" s="4">
        <f>IFERROR(VLOOKUP(Q99,parts!$A$2:$Z$300,12,FALSE)*R99,0)</f>
        <v>0</v>
      </c>
      <c r="V99" s="4">
        <f>IFERROR(VLOOKUP(Q99,parts!$A$2:$Z$300,5,FALSE),0)</f>
        <v>0</v>
      </c>
      <c r="W99" s="4">
        <f>IFERROR(VLOOKUP(Q99,parts!$A$2:$Z$300,6,FALSE)*R99,0)</f>
        <v>0</v>
      </c>
      <c r="X99" s="12"/>
      <c r="Y99" s="11"/>
      <c r="Z99" s="6"/>
      <c r="AA99" s="4">
        <f>IFERROR(VLOOKUP(Y99,parts!$A$2:$Z$300,10,FALSE)*Z99,0)</f>
        <v>0</v>
      </c>
      <c r="AB99" s="4">
        <f>IFERROR(VLOOKUP(Y99,parts!$A$2:$Z$300,11,FALSE)*Z99,0)</f>
        <v>0</v>
      </c>
      <c r="AC99" s="4">
        <f>IFERROR(VLOOKUP(Y99,parts!$A$2:$Z$300,12,FALSE)*Z99,0)</f>
        <v>0</v>
      </c>
      <c r="AD99" s="4">
        <f>IFERROR(VLOOKUP(Y99,parts!$A$2:$Z$300,5,FALSE),0)</f>
        <v>0</v>
      </c>
      <c r="AE99" s="4">
        <f>IFERROR(VLOOKUP(Y99,parts!$A$2:$Z$300,6,FALSE)*Z99,0)</f>
        <v>0</v>
      </c>
      <c r="AF99" s="12"/>
      <c r="AG99" s="11"/>
      <c r="AH99" s="6"/>
      <c r="AI99" s="4">
        <f>IFERROR(VLOOKUP(AG99,parts!$A$2:$Z$300,10,FALSE)*AH99,0)</f>
        <v>0</v>
      </c>
      <c r="AJ99" s="4">
        <f>IFERROR(VLOOKUP(AG99,parts!$A$2:$Z$300,11,FALSE)*AH99,0)</f>
        <v>0</v>
      </c>
      <c r="AK99" s="4">
        <f>IFERROR(VLOOKUP(AG99,parts!$A$2:$Z$300,12,FALSE)*AH99,0)</f>
        <v>0</v>
      </c>
      <c r="AL99" s="4">
        <f>IFERROR(VLOOKUP(AG99,parts!$A$2:$Z$300,5,FALSE),0)</f>
        <v>0</v>
      </c>
      <c r="AM99" s="4">
        <f>IFERROR(VLOOKUP(AG99,parts!$A$2:$Z$300,6,FALSE)*AH99,0)</f>
        <v>0</v>
      </c>
      <c r="AN99" s="12"/>
      <c r="AO99" s="11"/>
      <c r="AP99" s="6"/>
      <c r="AQ99" s="4">
        <f>IFERROR(VLOOKUP(AO99,parts!$A$2:$Z$300,10,FALSE)*AP99,0)</f>
        <v>0</v>
      </c>
      <c r="AR99" s="4">
        <f>IFERROR(VLOOKUP(AO99,parts!$A$2:$Z$300,11,FALSE)*AP99,0)</f>
        <v>0</v>
      </c>
      <c r="AS99" s="4">
        <f>IFERROR(VLOOKUP(AO99,parts!$A$2:$Z$300,12,FALSE)*AP99,0)</f>
        <v>0</v>
      </c>
      <c r="AT99" s="4">
        <f>IFERROR(VLOOKUP(AO99,parts!$A$2:$Z$300,5,FALSE),0)</f>
        <v>0</v>
      </c>
      <c r="AU99" s="4">
        <f>IFERROR(VLOOKUP(AO99,parts!$A$2:$Z$300,6,FALSE)*AP99,0)</f>
        <v>0</v>
      </c>
      <c r="AV99" s="12"/>
      <c r="AW99" s="11"/>
      <c r="AX99" s="6"/>
      <c r="AY99" s="4">
        <f>IFERROR(VLOOKUP(AW99,parts!$A$2:$Z$300,10,FALSE)*AX99,0)</f>
        <v>0</v>
      </c>
      <c r="AZ99" s="4">
        <f>IFERROR(VLOOKUP(AW99,parts!$A$2:$Z$300,11,FALSE)*AX99,0)</f>
        <v>0</v>
      </c>
      <c r="BA99" s="4">
        <f>IFERROR(VLOOKUP(AW99,parts!$A$2:$Z$300,12,FALSE)*AX99,0)</f>
        <v>0</v>
      </c>
      <c r="BB99" s="4">
        <f>IFERROR(VLOOKUP(AW99,parts!$A$2:$Z$300,5,FALSE),0)</f>
        <v>0</v>
      </c>
      <c r="BC99" s="4">
        <f>IFERROR(VLOOKUP(AW99,parts!$A$2:$Z$300,6,FALSE)*AX99,0)</f>
        <v>0</v>
      </c>
      <c r="BD99" s="12"/>
      <c r="BE99" s="11"/>
      <c r="BF99" s="6"/>
      <c r="BG99" s="4">
        <f>IFERROR(VLOOKUP(BE99,parts!$A$2:$Z$300,10,FALSE)*BF99,0)</f>
        <v>0</v>
      </c>
      <c r="BH99" s="4">
        <f>IFERROR(VLOOKUP(BE99,parts!$A$2:$Z$300,11,FALSE)*BF99,0)</f>
        <v>0</v>
      </c>
      <c r="BI99" s="4">
        <f>IFERROR(VLOOKUP(BE99,parts!$A$2:$Z$300,12,FALSE)*BF99,0)</f>
        <v>0</v>
      </c>
      <c r="BJ99" s="4">
        <f>IFERROR(VLOOKUP(BE99,parts!$A$2:$Z$300,5,FALSE),0)</f>
        <v>0</v>
      </c>
      <c r="BK99" s="4">
        <f>IFERROR(VLOOKUP(BE99,parts!$A$2:$Z$300,6,FALSE)*BF99,0)</f>
        <v>0</v>
      </c>
      <c r="BL99" s="12"/>
    </row>
    <row r="100" spans="1:64" x14ac:dyDescent="0.25">
      <c r="A100" s="11"/>
      <c r="B100" s="6"/>
      <c r="C100" s="4">
        <f>IFERROR(VLOOKUP(A100,parts!$A$2:$Z$300,10,FALSE)*B100,0)</f>
        <v>0</v>
      </c>
      <c r="D100" s="4">
        <f>IFERROR(VLOOKUP(A100,parts!$A$2:$Z$300,11,FALSE)*B100,0)</f>
        <v>0</v>
      </c>
      <c r="E100" s="4">
        <f>IFERROR(VLOOKUP(A100,parts!$A$2:$Z$300,12,FALSE)*B100,0)</f>
        <v>0</v>
      </c>
      <c r="F100" s="4">
        <f>IFERROR(VLOOKUP(A100,parts!$A$2:$Z$300,5,FALSE),0)</f>
        <v>0</v>
      </c>
      <c r="G100" s="4">
        <f>IFERROR(VLOOKUP(A100,parts!$A$2:$Z$300,6,FALSE)*B100,0)</f>
        <v>0</v>
      </c>
      <c r="H100" s="12"/>
      <c r="I100" s="11"/>
      <c r="J100" s="6"/>
      <c r="K100" s="4">
        <f>IFERROR(VLOOKUP(I100,parts!$A$2:$Z$300,10,FALSE)*J100,0)</f>
        <v>0</v>
      </c>
      <c r="L100" s="4">
        <f>IFERROR(VLOOKUP(I100,parts!$A$2:$Z$300,11,FALSE)*J100,0)</f>
        <v>0</v>
      </c>
      <c r="M100" s="4">
        <f>IFERROR(VLOOKUP(I100,parts!$A$2:$Z$300,12,FALSE)*J100,0)</f>
        <v>0</v>
      </c>
      <c r="N100" s="4">
        <f>IFERROR(VLOOKUP(I100,parts!$A$2:$Z$300,5,FALSE),0)</f>
        <v>0</v>
      </c>
      <c r="O100" s="4">
        <f>IFERROR(VLOOKUP(I100,parts!$A$2:$Z$300,6,FALSE)*J100,0)</f>
        <v>0</v>
      </c>
      <c r="P100" s="12"/>
      <c r="Q100" s="11"/>
      <c r="R100" s="6"/>
      <c r="S100" s="4">
        <f>IFERROR(VLOOKUP(Q100,parts!$A$2:$Z$300,10,FALSE)*R100,0)</f>
        <v>0</v>
      </c>
      <c r="T100" s="4">
        <f>IFERROR(VLOOKUP(Q100,parts!$A$2:$Z$300,11,FALSE)*R100,0)</f>
        <v>0</v>
      </c>
      <c r="U100" s="4">
        <f>IFERROR(VLOOKUP(Q100,parts!$A$2:$Z$300,12,FALSE)*R100,0)</f>
        <v>0</v>
      </c>
      <c r="V100" s="4">
        <f>IFERROR(VLOOKUP(Q100,parts!$A$2:$Z$300,5,FALSE),0)</f>
        <v>0</v>
      </c>
      <c r="W100" s="4">
        <f>IFERROR(VLOOKUP(Q100,parts!$A$2:$Z$300,6,FALSE)*R100,0)</f>
        <v>0</v>
      </c>
      <c r="X100" s="12"/>
      <c r="Y100" s="11"/>
      <c r="Z100" s="6"/>
      <c r="AA100" s="4">
        <f>IFERROR(VLOOKUP(Y100,parts!$A$2:$Z$300,10,FALSE)*Z100,0)</f>
        <v>0</v>
      </c>
      <c r="AB100" s="4">
        <f>IFERROR(VLOOKUP(Y100,parts!$A$2:$Z$300,11,FALSE)*Z100,0)</f>
        <v>0</v>
      </c>
      <c r="AC100" s="4">
        <f>IFERROR(VLOOKUP(Y100,parts!$A$2:$Z$300,12,FALSE)*Z100,0)</f>
        <v>0</v>
      </c>
      <c r="AD100" s="4">
        <f>IFERROR(VLOOKUP(Y100,parts!$A$2:$Z$300,5,FALSE),0)</f>
        <v>0</v>
      </c>
      <c r="AE100" s="4">
        <f>IFERROR(VLOOKUP(Y100,parts!$A$2:$Z$300,6,FALSE)*Z100,0)</f>
        <v>0</v>
      </c>
      <c r="AF100" s="12"/>
      <c r="AG100" s="11"/>
      <c r="AH100" s="6"/>
      <c r="AI100" s="4">
        <f>IFERROR(VLOOKUP(AG100,parts!$A$2:$Z$300,10,FALSE)*AH100,0)</f>
        <v>0</v>
      </c>
      <c r="AJ100" s="4">
        <f>IFERROR(VLOOKUP(AG100,parts!$A$2:$Z$300,11,FALSE)*AH100,0)</f>
        <v>0</v>
      </c>
      <c r="AK100" s="4">
        <f>IFERROR(VLOOKUP(AG100,parts!$A$2:$Z$300,12,FALSE)*AH100,0)</f>
        <v>0</v>
      </c>
      <c r="AL100" s="4">
        <f>IFERROR(VLOOKUP(AG100,parts!$A$2:$Z$300,5,FALSE),0)</f>
        <v>0</v>
      </c>
      <c r="AM100" s="4">
        <f>IFERROR(VLOOKUP(AG100,parts!$A$2:$Z$300,6,FALSE)*AH100,0)</f>
        <v>0</v>
      </c>
      <c r="AN100" s="12"/>
      <c r="AO100" s="11"/>
      <c r="AP100" s="6"/>
      <c r="AQ100" s="4">
        <f>IFERROR(VLOOKUP(AO100,parts!$A$2:$Z$300,10,FALSE)*AP100,0)</f>
        <v>0</v>
      </c>
      <c r="AR100" s="4">
        <f>IFERROR(VLOOKUP(AO100,parts!$A$2:$Z$300,11,FALSE)*AP100,0)</f>
        <v>0</v>
      </c>
      <c r="AS100" s="4">
        <f>IFERROR(VLOOKUP(AO100,parts!$A$2:$Z$300,12,FALSE)*AP100,0)</f>
        <v>0</v>
      </c>
      <c r="AT100" s="4">
        <f>IFERROR(VLOOKUP(AO100,parts!$A$2:$Z$300,5,FALSE),0)</f>
        <v>0</v>
      </c>
      <c r="AU100" s="4">
        <f>IFERROR(VLOOKUP(AO100,parts!$A$2:$Z$300,6,FALSE)*AP100,0)</f>
        <v>0</v>
      </c>
      <c r="AV100" s="12"/>
      <c r="AW100" s="11"/>
      <c r="AX100" s="6"/>
      <c r="AY100" s="4">
        <f>IFERROR(VLOOKUP(AW100,parts!$A$2:$Z$300,10,FALSE)*AX100,0)</f>
        <v>0</v>
      </c>
      <c r="AZ100" s="4">
        <f>IFERROR(VLOOKUP(AW100,parts!$A$2:$Z$300,11,FALSE)*AX100,0)</f>
        <v>0</v>
      </c>
      <c r="BA100" s="4">
        <f>IFERROR(VLOOKUP(AW100,parts!$A$2:$Z$300,12,FALSE)*AX100,0)</f>
        <v>0</v>
      </c>
      <c r="BB100" s="4">
        <f>IFERROR(VLOOKUP(AW100,parts!$A$2:$Z$300,5,FALSE),0)</f>
        <v>0</v>
      </c>
      <c r="BC100" s="4">
        <f>IFERROR(VLOOKUP(AW100,parts!$A$2:$Z$300,6,FALSE)*AX100,0)</f>
        <v>0</v>
      </c>
      <c r="BD100" s="12"/>
      <c r="BE100" s="11"/>
      <c r="BF100" s="6"/>
      <c r="BG100" s="4">
        <f>IFERROR(VLOOKUP(BE100,parts!$A$2:$Z$300,10,FALSE)*BF100,0)</f>
        <v>0</v>
      </c>
      <c r="BH100" s="4">
        <f>IFERROR(VLOOKUP(BE100,parts!$A$2:$Z$300,11,FALSE)*BF100,0)</f>
        <v>0</v>
      </c>
      <c r="BI100" s="4">
        <f>IFERROR(VLOOKUP(BE100,parts!$A$2:$Z$300,12,FALSE)*BF100,0)</f>
        <v>0</v>
      </c>
      <c r="BJ100" s="4">
        <f>IFERROR(VLOOKUP(BE100,parts!$A$2:$Z$300,5,FALSE),0)</f>
        <v>0</v>
      </c>
      <c r="BK100" s="4">
        <f>IFERROR(VLOOKUP(BE100,parts!$A$2:$Z$300,6,FALSE)*BF100,0)</f>
        <v>0</v>
      </c>
      <c r="BL100" s="12"/>
    </row>
    <row r="101" spans="1:64" x14ac:dyDescent="0.25">
      <c r="A101" s="11"/>
      <c r="B101" s="6"/>
      <c r="C101" s="4">
        <f>IFERROR(VLOOKUP(A101,parts!$A$2:$Z$300,10,FALSE)*B101,0)</f>
        <v>0</v>
      </c>
      <c r="D101" s="4">
        <f>IFERROR(VLOOKUP(A101,parts!$A$2:$Z$300,11,FALSE)*B101,0)</f>
        <v>0</v>
      </c>
      <c r="E101" s="4">
        <f>IFERROR(VLOOKUP(A101,parts!$A$2:$Z$300,12,FALSE)*B101,0)</f>
        <v>0</v>
      </c>
      <c r="F101" s="4">
        <f>IFERROR(VLOOKUP(A101,parts!$A$2:$Z$300,5,FALSE),0)</f>
        <v>0</v>
      </c>
      <c r="G101" s="4">
        <f>IFERROR(VLOOKUP(A101,parts!$A$2:$Z$300,6,FALSE)*B101,0)</f>
        <v>0</v>
      </c>
      <c r="H101" s="12"/>
      <c r="I101" s="11"/>
      <c r="J101" s="6"/>
      <c r="K101" s="4">
        <f>IFERROR(VLOOKUP(I101,parts!$A$2:$Z$300,10,FALSE)*J101,0)</f>
        <v>0</v>
      </c>
      <c r="L101" s="4">
        <f>IFERROR(VLOOKUP(I101,parts!$A$2:$Z$300,11,FALSE)*J101,0)</f>
        <v>0</v>
      </c>
      <c r="M101" s="4">
        <f>IFERROR(VLOOKUP(I101,parts!$A$2:$Z$300,12,FALSE)*J101,0)</f>
        <v>0</v>
      </c>
      <c r="N101" s="4">
        <f>IFERROR(VLOOKUP(I101,parts!$A$2:$Z$300,5,FALSE),0)</f>
        <v>0</v>
      </c>
      <c r="O101" s="4">
        <f>IFERROR(VLOOKUP(I101,parts!$A$2:$Z$300,6,FALSE)*J101,0)</f>
        <v>0</v>
      </c>
      <c r="P101" s="12"/>
      <c r="Q101" s="11"/>
      <c r="R101" s="6"/>
      <c r="S101" s="4">
        <f>IFERROR(VLOOKUP(Q101,parts!$A$2:$Z$300,10,FALSE)*R101,0)</f>
        <v>0</v>
      </c>
      <c r="T101" s="4">
        <f>IFERROR(VLOOKUP(Q101,parts!$A$2:$Z$300,11,FALSE)*R101,0)</f>
        <v>0</v>
      </c>
      <c r="U101" s="4">
        <f>IFERROR(VLOOKUP(Q101,parts!$A$2:$Z$300,12,FALSE)*R101,0)</f>
        <v>0</v>
      </c>
      <c r="V101" s="4">
        <f>IFERROR(VLOOKUP(Q101,parts!$A$2:$Z$300,5,FALSE),0)</f>
        <v>0</v>
      </c>
      <c r="W101" s="4">
        <f>IFERROR(VLOOKUP(Q101,parts!$A$2:$Z$300,6,FALSE)*R101,0)</f>
        <v>0</v>
      </c>
      <c r="X101" s="12"/>
      <c r="Y101" s="11"/>
      <c r="Z101" s="6"/>
      <c r="AA101" s="4">
        <f>IFERROR(VLOOKUP(Y101,parts!$A$2:$Z$300,10,FALSE)*Z101,0)</f>
        <v>0</v>
      </c>
      <c r="AB101" s="4">
        <f>IFERROR(VLOOKUP(Y101,parts!$A$2:$Z$300,11,FALSE)*Z101,0)</f>
        <v>0</v>
      </c>
      <c r="AC101" s="4">
        <f>IFERROR(VLOOKUP(Y101,parts!$A$2:$Z$300,12,FALSE)*Z101,0)</f>
        <v>0</v>
      </c>
      <c r="AD101" s="4">
        <f>IFERROR(VLOOKUP(Y101,parts!$A$2:$Z$300,5,FALSE),0)</f>
        <v>0</v>
      </c>
      <c r="AE101" s="4">
        <f>IFERROR(VLOOKUP(Y101,parts!$A$2:$Z$300,6,FALSE)*Z101,0)</f>
        <v>0</v>
      </c>
      <c r="AF101" s="12"/>
      <c r="AG101" s="11"/>
      <c r="AH101" s="6"/>
      <c r="AI101" s="4">
        <f>IFERROR(VLOOKUP(AG101,parts!$A$2:$Z$300,10,FALSE)*AH101,0)</f>
        <v>0</v>
      </c>
      <c r="AJ101" s="4">
        <f>IFERROR(VLOOKUP(AG101,parts!$A$2:$Z$300,11,FALSE)*AH101,0)</f>
        <v>0</v>
      </c>
      <c r="AK101" s="4">
        <f>IFERROR(VLOOKUP(AG101,parts!$A$2:$Z$300,12,FALSE)*AH101,0)</f>
        <v>0</v>
      </c>
      <c r="AL101" s="4">
        <f>IFERROR(VLOOKUP(AG101,parts!$A$2:$Z$300,5,FALSE),0)</f>
        <v>0</v>
      </c>
      <c r="AM101" s="4">
        <f>IFERROR(VLOOKUP(AG101,parts!$A$2:$Z$300,6,FALSE)*AH101,0)</f>
        <v>0</v>
      </c>
      <c r="AN101" s="12"/>
      <c r="AO101" s="11"/>
      <c r="AP101" s="6"/>
      <c r="AQ101" s="4">
        <f>IFERROR(VLOOKUP(AO101,parts!$A$2:$Z$300,10,FALSE)*AP101,0)</f>
        <v>0</v>
      </c>
      <c r="AR101" s="4">
        <f>IFERROR(VLOOKUP(AO101,parts!$A$2:$Z$300,11,FALSE)*AP101,0)</f>
        <v>0</v>
      </c>
      <c r="AS101" s="4">
        <f>IFERROR(VLOOKUP(AO101,parts!$A$2:$Z$300,12,FALSE)*AP101,0)</f>
        <v>0</v>
      </c>
      <c r="AT101" s="4">
        <f>IFERROR(VLOOKUP(AO101,parts!$A$2:$Z$300,5,FALSE),0)</f>
        <v>0</v>
      </c>
      <c r="AU101" s="4">
        <f>IFERROR(VLOOKUP(AO101,parts!$A$2:$Z$300,6,FALSE)*AP101,0)</f>
        <v>0</v>
      </c>
      <c r="AV101" s="12"/>
      <c r="AW101" s="11"/>
      <c r="AX101" s="6"/>
      <c r="AY101" s="4">
        <f>IFERROR(VLOOKUP(AW101,parts!$A$2:$Z$300,10,FALSE)*AX101,0)</f>
        <v>0</v>
      </c>
      <c r="AZ101" s="4">
        <f>IFERROR(VLOOKUP(AW101,parts!$A$2:$Z$300,11,FALSE)*AX101,0)</f>
        <v>0</v>
      </c>
      <c r="BA101" s="4">
        <f>IFERROR(VLOOKUP(AW101,parts!$A$2:$Z$300,12,FALSE)*AX101,0)</f>
        <v>0</v>
      </c>
      <c r="BB101" s="4">
        <f>IFERROR(VLOOKUP(AW101,parts!$A$2:$Z$300,5,FALSE),0)</f>
        <v>0</v>
      </c>
      <c r="BC101" s="4">
        <f>IFERROR(VLOOKUP(AW101,parts!$A$2:$Z$300,6,FALSE)*AX101,0)</f>
        <v>0</v>
      </c>
      <c r="BD101" s="12"/>
      <c r="BE101" s="11"/>
      <c r="BF101" s="6"/>
      <c r="BG101" s="4">
        <f>IFERROR(VLOOKUP(BE101,parts!$A$2:$Z$300,10,FALSE)*BF101,0)</f>
        <v>0</v>
      </c>
      <c r="BH101" s="4">
        <f>IFERROR(VLOOKUP(BE101,parts!$A$2:$Z$300,11,FALSE)*BF101,0)</f>
        <v>0</v>
      </c>
      <c r="BI101" s="4">
        <f>IFERROR(VLOOKUP(BE101,parts!$A$2:$Z$300,12,FALSE)*BF101,0)</f>
        <v>0</v>
      </c>
      <c r="BJ101" s="4">
        <f>IFERROR(VLOOKUP(BE101,parts!$A$2:$Z$300,5,FALSE),0)</f>
        <v>0</v>
      </c>
      <c r="BK101" s="4">
        <f>IFERROR(VLOOKUP(BE101,parts!$A$2:$Z$300,6,FALSE)*BF101,0)</f>
        <v>0</v>
      </c>
      <c r="BL101" s="12"/>
    </row>
    <row r="102" spans="1:64" x14ac:dyDescent="0.25">
      <c r="A102" s="11"/>
      <c r="B102" s="6"/>
      <c r="C102" s="4">
        <f>IFERROR(VLOOKUP(A102,parts!$A$2:$Z$300,10,FALSE)*B102,0)</f>
        <v>0</v>
      </c>
      <c r="D102" s="4">
        <f>IFERROR(VLOOKUP(A102,parts!$A$2:$Z$300,11,FALSE)*B102,0)</f>
        <v>0</v>
      </c>
      <c r="E102" s="4">
        <f>IFERROR(VLOOKUP(A102,parts!$A$2:$Z$300,12,FALSE)*B102,0)</f>
        <v>0</v>
      </c>
      <c r="F102" s="4">
        <f>IFERROR(VLOOKUP(A102,parts!$A$2:$Z$300,5,FALSE),0)</f>
        <v>0</v>
      </c>
      <c r="G102" s="4">
        <f>IFERROR(VLOOKUP(A102,parts!$A$2:$Z$300,6,FALSE)*B102,0)</f>
        <v>0</v>
      </c>
      <c r="H102" s="12"/>
      <c r="I102" s="11"/>
      <c r="J102" s="6"/>
      <c r="K102" s="4">
        <f>IFERROR(VLOOKUP(I102,parts!$A$2:$Z$300,10,FALSE)*J102,0)</f>
        <v>0</v>
      </c>
      <c r="L102" s="4">
        <f>IFERROR(VLOOKUP(I102,parts!$A$2:$Z$300,11,FALSE)*J102,0)</f>
        <v>0</v>
      </c>
      <c r="M102" s="4">
        <f>IFERROR(VLOOKUP(I102,parts!$A$2:$Z$300,12,FALSE)*J102,0)</f>
        <v>0</v>
      </c>
      <c r="N102" s="4">
        <f>IFERROR(VLOOKUP(I102,parts!$A$2:$Z$300,5,FALSE),0)</f>
        <v>0</v>
      </c>
      <c r="O102" s="4">
        <f>IFERROR(VLOOKUP(I102,parts!$A$2:$Z$300,6,FALSE)*J102,0)</f>
        <v>0</v>
      </c>
      <c r="P102" s="12"/>
      <c r="Q102" s="11"/>
      <c r="R102" s="6"/>
      <c r="S102" s="4">
        <f>IFERROR(VLOOKUP(Q102,parts!$A$2:$Z$300,10,FALSE)*R102,0)</f>
        <v>0</v>
      </c>
      <c r="T102" s="4">
        <f>IFERROR(VLOOKUP(Q102,parts!$A$2:$Z$300,11,FALSE)*R102,0)</f>
        <v>0</v>
      </c>
      <c r="U102" s="4">
        <f>IFERROR(VLOOKUP(Q102,parts!$A$2:$Z$300,12,FALSE)*R102,0)</f>
        <v>0</v>
      </c>
      <c r="V102" s="4">
        <f>IFERROR(VLOOKUP(Q102,parts!$A$2:$Z$300,5,FALSE),0)</f>
        <v>0</v>
      </c>
      <c r="W102" s="4">
        <f>IFERROR(VLOOKUP(Q102,parts!$A$2:$Z$300,6,FALSE)*R102,0)</f>
        <v>0</v>
      </c>
      <c r="X102" s="12"/>
      <c r="Y102" s="11"/>
      <c r="Z102" s="6"/>
      <c r="AA102" s="4">
        <f>IFERROR(VLOOKUP(Y102,parts!$A$2:$Z$300,10,FALSE)*Z102,0)</f>
        <v>0</v>
      </c>
      <c r="AB102" s="4">
        <f>IFERROR(VLOOKUP(Y102,parts!$A$2:$Z$300,11,FALSE)*Z102,0)</f>
        <v>0</v>
      </c>
      <c r="AC102" s="4">
        <f>IFERROR(VLOOKUP(Y102,parts!$A$2:$Z$300,12,FALSE)*Z102,0)</f>
        <v>0</v>
      </c>
      <c r="AD102" s="4">
        <f>IFERROR(VLOOKUP(Y102,parts!$A$2:$Z$300,5,FALSE),0)</f>
        <v>0</v>
      </c>
      <c r="AE102" s="4">
        <f>IFERROR(VLOOKUP(Y102,parts!$A$2:$Z$300,6,FALSE)*Z102,0)</f>
        <v>0</v>
      </c>
      <c r="AF102" s="12"/>
      <c r="AG102" s="11"/>
      <c r="AH102" s="6"/>
      <c r="AI102" s="4">
        <f>IFERROR(VLOOKUP(AG102,parts!$A$2:$Z$300,10,FALSE)*AH102,0)</f>
        <v>0</v>
      </c>
      <c r="AJ102" s="4">
        <f>IFERROR(VLOOKUP(AG102,parts!$A$2:$Z$300,11,FALSE)*AH102,0)</f>
        <v>0</v>
      </c>
      <c r="AK102" s="4">
        <f>IFERROR(VLOOKUP(AG102,parts!$A$2:$Z$300,12,FALSE)*AH102,0)</f>
        <v>0</v>
      </c>
      <c r="AL102" s="4">
        <f>IFERROR(VLOOKUP(AG102,parts!$A$2:$Z$300,5,FALSE),0)</f>
        <v>0</v>
      </c>
      <c r="AM102" s="4">
        <f>IFERROR(VLOOKUP(AG102,parts!$A$2:$Z$300,6,FALSE)*AH102,0)</f>
        <v>0</v>
      </c>
      <c r="AN102" s="12"/>
      <c r="AO102" s="11"/>
      <c r="AP102" s="6"/>
      <c r="AQ102" s="4">
        <f>IFERROR(VLOOKUP(AO102,parts!$A$2:$Z$300,10,FALSE)*AP102,0)</f>
        <v>0</v>
      </c>
      <c r="AR102" s="4">
        <f>IFERROR(VLOOKUP(AO102,parts!$A$2:$Z$300,11,FALSE)*AP102,0)</f>
        <v>0</v>
      </c>
      <c r="AS102" s="4">
        <f>IFERROR(VLOOKUP(AO102,parts!$A$2:$Z$300,12,FALSE)*AP102,0)</f>
        <v>0</v>
      </c>
      <c r="AT102" s="4">
        <f>IFERROR(VLOOKUP(AO102,parts!$A$2:$Z$300,5,FALSE),0)</f>
        <v>0</v>
      </c>
      <c r="AU102" s="4">
        <f>IFERROR(VLOOKUP(AO102,parts!$A$2:$Z$300,6,FALSE)*AP102,0)</f>
        <v>0</v>
      </c>
      <c r="AV102" s="12"/>
      <c r="AW102" s="11"/>
      <c r="AX102" s="6"/>
      <c r="AY102" s="4">
        <f>IFERROR(VLOOKUP(AW102,parts!$A$2:$Z$300,10,FALSE)*AX102,0)</f>
        <v>0</v>
      </c>
      <c r="AZ102" s="4">
        <f>IFERROR(VLOOKUP(AW102,parts!$A$2:$Z$300,11,FALSE)*AX102,0)</f>
        <v>0</v>
      </c>
      <c r="BA102" s="4">
        <f>IFERROR(VLOOKUP(AW102,parts!$A$2:$Z$300,12,FALSE)*AX102,0)</f>
        <v>0</v>
      </c>
      <c r="BB102" s="4">
        <f>IFERROR(VLOOKUP(AW102,parts!$A$2:$Z$300,5,FALSE),0)</f>
        <v>0</v>
      </c>
      <c r="BC102" s="4">
        <f>IFERROR(VLOOKUP(AW102,parts!$A$2:$Z$300,6,FALSE)*AX102,0)</f>
        <v>0</v>
      </c>
      <c r="BD102" s="12"/>
      <c r="BE102" s="11"/>
      <c r="BF102" s="6"/>
      <c r="BG102" s="4">
        <f>IFERROR(VLOOKUP(BE102,parts!$A$2:$Z$300,10,FALSE)*BF102,0)</f>
        <v>0</v>
      </c>
      <c r="BH102" s="4">
        <f>IFERROR(VLOOKUP(BE102,parts!$A$2:$Z$300,11,FALSE)*BF102,0)</f>
        <v>0</v>
      </c>
      <c r="BI102" s="4">
        <f>IFERROR(VLOOKUP(BE102,parts!$A$2:$Z$300,12,FALSE)*BF102,0)</f>
        <v>0</v>
      </c>
      <c r="BJ102" s="4">
        <f>IFERROR(VLOOKUP(BE102,parts!$A$2:$Z$300,5,FALSE),0)</f>
        <v>0</v>
      </c>
      <c r="BK102" s="4">
        <f>IFERROR(VLOOKUP(BE102,parts!$A$2:$Z$300,6,FALSE)*BF102,0)</f>
        <v>0</v>
      </c>
      <c r="BL102" s="12"/>
    </row>
    <row r="103" spans="1:64" x14ac:dyDescent="0.25">
      <c r="A103" s="11"/>
      <c r="B103" s="6"/>
      <c r="C103" s="4">
        <f>IFERROR(VLOOKUP(A103,parts!$A$2:$Z$300,10,FALSE)*B103,0)</f>
        <v>0</v>
      </c>
      <c r="D103" s="4">
        <f>IFERROR(VLOOKUP(A103,parts!$A$2:$Z$300,11,FALSE)*B103,0)</f>
        <v>0</v>
      </c>
      <c r="E103" s="4">
        <f>IFERROR(VLOOKUP(A103,parts!$A$2:$Z$300,12,FALSE)*B103,0)</f>
        <v>0</v>
      </c>
      <c r="F103" s="4">
        <f>IFERROR(VLOOKUP(A103,parts!$A$2:$Z$300,5,FALSE),0)</f>
        <v>0</v>
      </c>
      <c r="G103" s="4">
        <f>IFERROR(VLOOKUP(A103,parts!$A$2:$Z$300,6,FALSE)*B103,0)</f>
        <v>0</v>
      </c>
      <c r="H103" s="12"/>
      <c r="I103" s="11"/>
      <c r="J103" s="6"/>
      <c r="K103" s="4">
        <f>IFERROR(VLOOKUP(I103,parts!$A$2:$Z$300,10,FALSE)*J103,0)</f>
        <v>0</v>
      </c>
      <c r="L103" s="4">
        <f>IFERROR(VLOOKUP(I103,parts!$A$2:$Z$300,11,FALSE)*J103,0)</f>
        <v>0</v>
      </c>
      <c r="M103" s="4">
        <f>IFERROR(VLOOKUP(I103,parts!$A$2:$Z$300,12,FALSE)*J103,0)</f>
        <v>0</v>
      </c>
      <c r="N103" s="4">
        <f>IFERROR(VLOOKUP(I103,parts!$A$2:$Z$300,5,FALSE),0)</f>
        <v>0</v>
      </c>
      <c r="O103" s="4">
        <f>IFERROR(VLOOKUP(I103,parts!$A$2:$Z$300,6,FALSE)*J103,0)</f>
        <v>0</v>
      </c>
      <c r="P103" s="12"/>
      <c r="Q103" s="11"/>
      <c r="R103" s="6"/>
      <c r="S103" s="4">
        <f>IFERROR(VLOOKUP(Q103,parts!$A$2:$Z$300,10,FALSE)*R103,0)</f>
        <v>0</v>
      </c>
      <c r="T103" s="4">
        <f>IFERROR(VLOOKUP(Q103,parts!$A$2:$Z$300,11,FALSE)*R103,0)</f>
        <v>0</v>
      </c>
      <c r="U103" s="4">
        <f>IFERROR(VLOOKUP(Q103,parts!$A$2:$Z$300,12,FALSE)*R103,0)</f>
        <v>0</v>
      </c>
      <c r="V103" s="4">
        <f>IFERROR(VLOOKUP(Q103,parts!$A$2:$Z$300,5,FALSE),0)</f>
        <v>0</v>
      </c>
      <c r="W103" s="4">
        <f>IFERROR(VLOOKUP(Q103,parts!$A$2:$Z$300,6,FALSE)*R103,0)</f>
        <v>0</v>
      </c>
      <c r="X103" s="12"/>
      <c r="Y103" s="11"/>
      <c r="Z103" s="6"/>
      <c r="AA103" s="4">
        <f>IFERROR(VLOOKUP(Y103,parts!$A$2:$Z$300,10,FALSE)*Z103,0)</f>
        <v>0</v>
      </c>
      <c r="AB103" s="4">
        <f>IFERROR(VLOOKUP(Y103,parts!$A$2:$Z$300,11,FALSE)*Z103,0)</f>
        <v>0</v>
      </c>
      <c r="AC103" s="4">
        <f>IFERROR(VLOOKUP(Y103,parts!$A$2:$Z$300,12,FALSE)*Z103,0)</f>
        <v>0</v>
      </c>
      <c r="AD103" s="4">
        <f>IFERROR(VLOOKUP(Y103,parts!$A$2:$Z$300,5,FALSE),0)</f>
        <v>0</v>
      </c>
      <c r="AE103" s="4">
        <f>IFERROR(VLOOKUP(Y103,parts!$A$2:$Z$300,6,FALSE)*Z103,0)</f>
        <v>0</v>
      </c>
      <c r="AF103" s="12"/>
      <c r="AG103" s="11"/>
      <c r="AH103" s="6"/>
      <c r="AI103" s="4">
        <f>IFERROR(VLOOKUP(AG103,parts!$A$2:$Z$300,10,FALSE)*AH103,0)</f>
        <v>0</v>
      </c>
      <c r="AJ103" s="4">
        <f>IFERROR(VLOOKUP(AG103,parts!$A$2:$Z$300,11,FALSE)*AH103,0)</f>
        <v>0</v>
      </c>
      <c r="AK103" s="4">
        <f>IFERROR(VLOOKUP(AG103,parts!$A$2:$Z$300,12,FALSE)*AH103,0)</f>
        <v>0</v>
      </c>
      <c r="AL103" s="4">
        <f>IFERROR(VLOOKUP(AG103,parts!$A$2:$Z$300,5,FALSE),0)</f>
        <v>0</v>
      </c>
      <c r="AM103" s="4">
        <f>IFERROR(VLOOKUP(AG103,parts!$A$2:$Z$300,6,FALSE)*AH103,0)</f>
        <v>0</v>
      </c>
      <c r="AN103" s="12"/>
      <c r="AO103" s="11"/>
      <c r="AP103" s="6"/>
      <c r="AQ103" s="4">
        <f>IFERROR(VLOOKUP(AO103,parts!$A$2:$Z$300,10,FALSE)*AP103,0)</f>
        <v>0</v>
      </c>
      <c r="AR103" s="4">
        <f>IFERROR(VLOOKUP(AO103,parts!$A$2:$Z$300,11,FALSE)*AP103,0)</f>
        <v>0</v>
      </c>
      <c r="AS103" s="4">
        <f>IFERROR(VLOOKUP(AO103,parts!$A$2:$Z$300,12,FALSE)*AP103,0)</f>
        <v>0</v>
      </c>
      <c r="AT103" s="4">
        <f>IFERROR(VLOOKUP(AO103,parts!$A$2:$Z$300,5,FALSE),0)</f>
        <v>0</v>
      </c>
      <c r="AU103" s="4">
        <f>IFERROR(VLOOKUP(AO103,parts!$A$2:$Z$300,6,FALSE)*AP103,0)</f>
        <v>0</v>
      </c>
      <c r="AV103" s="12"/>
      <c r="AW103" s="11"/>
      <c r="AX103" s="6"/>
      <c r="AY103" s="4">
        <f>IFERROR(VLOOKUP(AW103,parts!$A$2:$Z$300,10,FALSE)*AX103,0)</f>
        <v>0</v>
      </c>
      <c r="AZ103" s="4">
        <f>IFERROR(VLOOKUP(AW103,parts!$A$2:$Z$300,11,FALSE)*AX103,0)</f>
        <v>0</v>
      </c>
      <c r="BA103" s="4">
        <f>IFERROR(VLOOKUP(AW103,parts!$A$2:$Z$300,12,FALSE)*AX103,0)</f>
        <v>0</v>
      </c>
      <c r="BB103" s="4">
        <f>IFERROR(VLOOKUP(AW103,parts!$A$2:$Z$300,5,FALSE),0)</f>
        <v>0</v>
      </c>
      <c r="BC103" s="4">
        <f>IFERROR(VLOOKUP(AW103,parts!$A$2:$Z$300,6,FALSE)*AX103,0)</f>
        <v>0</v>
      </c>
      <c r="BD103" s="12"/>
      <c r="BE103" s="11"/>
      <c r="BF103" s="6"/>
      <c r="BG103" s="4">
        <f>IFERROR(VLOOKUP(BE103,parts!$A$2:$Z$300,10,FALSE)*BF103,0)</f>
        <v>0</v>
      </c>
      <c r="BH103" s="4">
        <f>IFERROR(VLOOKUP(BE103,parts!$A$2:$Z$300,11,FALSE)*BF103,0)</f>
        <v>0</v>
      </c>
      <c r="BI103" s="4">
        <f>IFERROR(VLOOKUP(BE103,parts!$A$2:$Z$300,12,FALSE)*BF103,0)</f>
        <v>0</v>
      </c>
      <c r="BJ103" s="4">
        <f>IFERROR(VLOOKUP(BE103,parts!$A$2:$Z$300,5,FALSE),0)</f>
        <v>0</v>
      </c>
      <c r="BK103" s="4">
        <f>IFERROR(VLOOKUP(BE103,parts!$A$2:$Z$300,6,FALSE)*BF103,0)</f>
        <v>0</v>
      </c>
      <c r="BL103" s="12"/>
    </row>
    <row r="104" spans="1:64" x14ac:dyDescent="0.25">
      <c r="A104" s="11"/>
      <c r="B104" s="6"/>
      <c r="C104" s="4">
        <f>IFERROR(VLOOKUP(A104,parts!$A$2:$Z$300,10,FALSE)*B104,0)</f>
        <v>0</v>
      </c>
      <c r="D104" s="4">
        <f>IFERROR(VLOOKUP(A104,parts!$A$2:$Z$300,11,FALSE)*B104,0)</f>
        <v>0</v>
      </c>
      <c r="E104" s="4">
        <f>IFERROR(VLOOKUP(A104,parts!$A$2:$Z$300,12,FALSE)*B104,0)</f>
        <v>0</v>
      </c>
      <c r="F104" s="4">
        <f>IFERROR(VLOOKUP(A104,parts!$A$2:$Z$300,5,FALSE),0)</f>
        <v>0</v>
      </c>
      <c r="G104" s="4">
        <f>IFERROR(VLOOKUP(A104,parts!$A$2:$Z$300,6,FALSE)*B104,0)</f>
        <v>0</v>
      </c>
      <c r="H104" s="12"/>
      <c r="I104" s="11"/>
      <c r="J104" s="6"/>
      <c r="K104" s="4">
        <f>IFERROR(VLOOKUP(I104,parts!$A$2:$Z$300,10,FALSE)*J104,0)</f>
        <v>0</v>
      </c>
      <c r="L104" s="4">
        <f>IFERROR(VLOOKUP(I104,parts!$A$2:$Z$300,11,FALSE)*J104,0)</f>
        <v>0</v>
      </c>
      <c r="M104" s="4">
        <f>IFERROR(VLOOKUP(I104,parts!$A$2:$Z$300,12,FALSE)*J104,0)</f>
        <v>0</v>
      </c>
      <c r="N104" s="4">
        <f>IFERROR(VLOOKUP(I104,parts!$A$2:$Z$300,5,FALSE),0)</f>
        <v>0</v>
      </c>
      <c r="O104" s="4">
        <f>IFERROR(VLOOKUP(I104,parts!$A$2:$Z$300,6,FALSE)*J104,0)</f>
        <v>0</v>
      </c>
      <c r="P104" s="12"/>
      <c r="Q104" s="11"/>
      <c r="R104" s="6"/>
      <c r="S104" s="4">
        <f>IFERROR(VLOOKUP(Q104,parts!$A$2:$Z$300,10,FALSE)*R104,0)</f>
        <v>0</v>
      </c>
      <c r="T104" s="4">
        <f>IFERROR(VLOOKUP(Q104,parts!$A$2:$Z$300,11,FALSE)*R104,0)</f>
        <v>0</v>
      </c>
      <c r="U104" s="4">
        <f>IFERROR(VLOOKUP(Q104,parts!$A$2:$Z$300,12,FALSE)*R104,0)</f>
        <v>0</v>
      </c>
      <c r="V104" s="4">
        <f>IFERROR(VLOOKUP(Q104,parts!$A$2:$Z$300,5,FALSE),0)</f>
        <v>0</v>
      </c>
      <c r="W104" s="4">
        <f>IFERROR(VLOOKUP(Q104,parts!$A$2:$Z$300,6,FALSE)*R104,0)</f>
        <v>0</v>
      </c>
      <c r="X104" s="12"/>
      <c r="Y104" s="11"/>
      <c r="Z104" s="6"/>
      <c r="AA104" s="4">
        <f>IFERROR(VLOOKUP(Y104,parts!$A$2:$Z$300,10,FALSE)*Z104,0)</f>
        <v>0</v>
      </c>
      <c r="AB104" s="4">
        <f>IFERROR(VLOOKUP(Y104,parts!$A$2:$Z$300,11,FALSE)*Z104,0)</f>
        <v>0</v>
      </c>
      <c r="AC104" s="4">
        <f>IFERROR(VLOOKUP(Y104,parts!$A$2:$Z$300,12,FALSE)*Z104,0)</f>
        <v>0</v>
      </c>
      <c r="AD104" s="4">
        <f>IFERROR(VLOOKUP(Y104,parts!$A$2:$Z$300,5,FALSE),0)</f>
        <v>0</v>
      </c>
      <c r="AE104" s="4">
        <f>IFERROR(VLOOKUP(Y104,parts!$A$2:$Z$300,6,FALSE)*Z104,0)</f>
        <v>0</v>
      </c>
      <c r="AF104" s="12"/>
      <c r="AG104" s="11"/>
      <c r="AH104" s="6"/>
      <c r="AI104" s="4">
        <f>IFERROR(VLOOKUP(AG104,parts!$A$2:$Z$300,10,FALSE)*AH104,0)</f>
        <v>0</v>
      </c>
      <c r="AJ104" s="4">
        <f>IFERROR(VLOOKUP(AG104,parts!$A$2:$Z$300,11,FALSE)*AH104,0)</f>
        <v>0</v>
      </c>
      <c r="AK104" s="4">
        <f>IFERROR(VLOOKUP(AG104,parts!$A$2:$Z$300,12,FALSE)*AH104,0)</f>
        <v>0</v>
      </c>
      <c r="AL104" s="4">
        <f>IFERROR(VLOOKUP(AG104,parts!$A$2:$Z$300,5,FALSE),0)</f>
        <v>0</v>
      </c>
      <c r="AM104" s="4">
        <f>IFERROR(VLOOKUP(AG104,parts!$A$2:$Z$300,6,FALSE)*AH104,0)</f>
        <v>0</v>
      </c>
      <c r="AN104" s="12"/>
      <c r="AO104" s="11"/>
      <c r="AP104" s="6"/>
      <c r="AQ104" s="4">
        <f>IFERROR(VLOOKUP(AO104,parts!$A$2:$Z$300,10,FALSE)*AP104,0)</f>
        <v>0</v>
      </c>
      <c r="AR104" s="4">
        <f>IFERROR(VLOOKUP(AO104,parts!$A$2:$Z$300,11,FALSE)*AP104,0)</f>
        <v>0</v>
      </c>
      <c r="AS104" s="4">
        <f>IFERROR(VLOOKUP(AO104,parts!$A$2:$Z$300,12,FALSE)*AP104,0)</f>
        <v>0</v>
      </c>
      <c r="AT104" s="4">
        <f>IFERROR(VLOOKUP(AO104,parts!$A$2:$Z$300,5,FALSE),0)</f>
        <v>0</v>
      </c>
      <c r="AU104" s="4">
        <f>IFERROR(VLOOKUP(AO104,parts!$A$2:$Z$300,6,FALSE)*AP104,0)</f>
        <v>0</v>
      </c>
      <c r="AV104" s="12"/>
      <c r="AW104" s="11"/>
      <c r="AX104" s="6"/>
      <c r="AY104" s="4">
        <f>IFERROR(VLOOKUP(AW104,parts!$A$2:$Z$300,10,FALSE)*AX104,0)</f>
        <v>0</v>
      </c>
      <c r="AZ104" s="4">
        <f>IFERROR(VLOOKUP(AW104,parts!$A$2:$Z$300,11,FALSE)*AX104,0)</f>
        <v>0</v>
      </c>
      <c r="BA104" s="4">
        <f>IFERROR(VLOOKUP(AW104,parts!$A$2:$Z$300,12,FALSE)*AX104,0)</f>
        <v>0</v>
      </c>
      <c r="BB104" s="4">
        <f>IFERROR(VLOOKUP(AW104,parts!$A$2:$Z$300,5,FALSE),0)</f>
        <v>0</v>
      </c>
      <c r="BC104" s="4">
        <f>IFERROR(VLOOKUP(AW104,parts!$A$2:$Z$300,6,FALSE)*AX104,0)</f>
        <v>0</v>
      </c>
      <c r="BD104" s="12"/>
      <c r="BE104" s="11"/>
      <c r="BF104" s="6"/>
      <c r="BG104" s="4">
        <f>IFERROR(VLOOKUP(BE104,parts!$A$2:$Z$300,10,FALSE)*BF104,0)</f>
        <v>0</v>
      </c>
      <c r="BH104" s="4">
        <f>IFERROR(VLOOKUP(BE104,parts!$A$2:$Z$300,11,FALSE)*BF104,0)</f>
        <v>0</v>
      </c>
      <c r="BI104" s="4">
        <f>IFERROR(VLOOKUP(BE104,parts!$A$2:$Z$300,12,FALSE)*BF104,0)</f>
        <v>0</v>
      </c>
      <c r="BJ104" s="4">
        <f>IFERROR(VLOOKUP(BE104,parts!$A$2:$Z$300,5,FALSE),0)</f>
        <v>0</v>
      </c>
      <c r="BK104" s="4">
        <f>IFERROR(VLOOKUP(BE104,parts!$A$2:$Z$300,6,FALSE)*BF104,0)</f>
        <v>0</v>
      </c>
      <c r="BL104" s="12"/>
    </row>
    <row r="105" spans="1:64" x14ac:dyDescent="0.25">
      <c r="A105" s="11"/>
      <c r="B105" s="6"/>
      <c r="C105" s="4">
        <f>IFERROR(VLOOKUP(A105,parts!$A$2:$Z$300,10,FALSE)*B105,0)</f>
        <v>0</v>
      </c>
      <c r="D105" s="4">
        <f>IFERROR(VLOOKUP(A105,parts!$A$2:$Z$300,11,FALSE)*B105,0)</f>
        <v>0</v>
      </c>
      <c r="E105" s="4">
        <f>IFERROR(VLOOKUP(A105,parts!$A$2:$Z$300,12,FALSE)*B105,0)</f>
        <v>0</v>
      </c>
      <c r="F105" s="4">
        <f>IFERROR(VLOOKUP(A105,parts!$A$2:$Z$300,5,FALSE),0)</f>
        <v>0</v>
      </c>
      <c r="G105" s="4">
        <f>IFERROR(VLOOKUP(A105,parts!$A$2:$Z$300,6,FALSE)*B105,0)</f>
        <v>0</v>
      </c>
      <c r="H105" s="12"/>
      <c r="I105" s="11"/>
      <c r="J105" s="6"/>
      <c r="K105" s="4">
        <f>IFERROR(VLOOKUP(I105,parts!$A$2:$Z$300,10,FALSE)*J105,0)</f>
        <v>0</v>
      </c>
      <c r="L105" s="4">
        <f>IFERROR(VLOOKUP(I105,parts!$A$2:$Z$300,11,FALSE)*J105,0)</f>
        <v>0</v>
      </c>
      <c r="M105" s="4">
        <f>IFERROR(VLOOKUP(I105,parts!$A$2:$Z$300,12,FALSE)*J105,0)</f>
        <v>0</v>
      </c>
      <c r="N105" s="4">
        <f>IFERROR(VLOOKUP(I105,parts!$A$2:$Z$300,5,FALSE),0)</f>
        <v>0</v>
      </c>
      <c r="O105" s="4">
        <f>IFERROR(VLOOKUP(I105,parts!$A$2:$Z$300,6,FALSE)*J105,0)</f>
        <v>0</v>
      </c>
      <c r="P105" s="12"/>
      <c r="Q105" s="11"/>
      <c r="R105" s="6"/>
      <c r="S105" s="4">
        <f>IFERROR(VLOOKUP(Q105,parts!$A$2:$Z$300,10,FALSE)*R105,0)</f>
        <v>0</v>
      </c>
      <c r="T105" s="4">
        <f>IFERROR(VLOOKUP(Q105,parts!$A$2:$Z$300,11,FALSE)*R105,0)</f>
        <v>0</v>
      </c>
      <c r="U105" s="4">
        <f>IFERROR(VLOOKUP(Q105,parts!$A$2:$Z$300,12,FALSE)*R105,0)</f>
        <v>0</v>
      </c>
      <c r="V105" s="4">
        <f>IFERROR(VLOOKUP(Q105,parts!$A$2:$Z$300,5,FALSE),0)</f>
        <v>0</v>
      </c>
      <c r="W105" s="4">
        <f>IFERROR(VLOOKUP(Q105,parts!$A$2:$Z$300,6,FALSE)*R105,0)</f>
        <v>0</v>
      </c>
      <c r="X105" s="12"/>
      <c r="Y105" s="11"/>
      <c r="Z105" s="6"/>
      <c r="AA105" s="4">
        <f>IFERROR(VLOOKUP(Y105,parts!$A$2:$Z$300,10,FALSE)*Z105,0)</f>
        <v>0</v>
      </c>
      <c r="AB105" s="4">
        <f>IFERROR(VLOOKUP(Y105,parts!$A$2:$Z$300,11,FALSE)*Z105,0)</f>
        <v>0</v>
      </c>
      <c r="AC105" s="4">
        <f>IFERROR(VLOOKUP(Y105,parts!$A$2:$Z$300,12,FALSE)*Z105,0)</f>
        <v>0</v>
      </c>
      <c r="AD105" s="4">
        <f>IFERROR(VLOOKUP(Y105,parts!$A$2:$Z$300,5,FALSE),0)</f>
        <v>0</v>
      </c>
      <c r="AE105" s="4">
        <f>IFERROR(VLOOKUP(Y105,parts!$A$2:$Z$300,6,FALSE)*Z105,0)</f>
        <v>0</v>
      </c>
      <c r="AF105" s="12"/>
      <c r="AG105" s="11"/>
      <c r="AH105" s="6"/>
      <c r="AI105" s="4">
        <f>IFERROR(VLOOKUP(AG105,parts!$A$2:$Z$300,10,FALSE)*AH105,0)</f>
        <v>0</v>
      </c>
      <c r="AJ105" s="4">
        <f>IFERROR(VLOOKUP(AG105,parts!$A$2:$Z$300,11,FALSE)*AH105,0)</f>
        <v>0</v>
      </c>
      <c r="AK105" s="4">
        <f>IFERROR(VLOOKUP(AG105,parts!$A$2:$Z$300,12,FALSE)*AH105,0)</f>
        <v>0</v>
      </c>
      <c r="AL105" s="4">
        <f>IFERROR(VLOOKUP(AG105,parts!$A$2:$Z$300,5,FALSE),0)</f>
        <v>0</v>
      </c>
      <c r="AM105" s="4">
        <f>IFERROR(VLOOKUP(AG105,parts!$A$2:$Z$300,6,FALSE)*AH105,0)</f>
        <v>0</v>
      </c>
      <c r="AN105" s="12"/>
      <c r="AO105" s="11"/>
      <c r="AP105" s="6"/>
      <c r="AQ105" s="4">
        <f>IFERROR(VLOOKUP(AO105,parts!$A$2:$Z$300,10,FALSE)*AP105,0)</f>
        <v>0</v>
      </c>
      <c r="AR105" s="4">
        <f>IFERROR(VLOOKUP(AO105,parts!$A$2:$Z$300,11,FALSE)*AP105,0)</f>
        <v>0</v>
      </c>
      <c r="AS105" s="4">
        <f>IFERROR(VLOOKUP(AO105,parts!$A$2:$Z$300,12,FALSE)*AP105,0)</f>
        <v>0</v>
      </c>
      <c r="AT105" s="4">
        <f>IFERROR(VLOOKUP(AO105,parts!$A$2:$Z$300,5,FALSE),0)</f>
        <v>0</v>
      </c>
      <c r="AU105" s="4">
        <f>IFERROR(VLOOKUP(AO105,parts!$A$2:$Z$300,6,FALSE)*AP105,0)</f>
        <v>0</v>
      </c>
      <c r="AV105" s="12"/>
      <c r="AW105" s="11"/>
      <c r="AX105" s="6"/>
      <c r="AY105" s="4">
        <f>IFERROR(VLOOKUP(AW105,parts!$A$2:$Z$300,10,FALSE)*AX105,0)</f>
        <v>0</v>
      </c>
      <c r="AZ105" s="4">
        <f>IFERROR(VLOOKUP(AW105,parts!$A$2:$Z$300,11,FALSE)*AX105,0)</f>
        <v>0</v>
      </c>
      <c r="BA105" s="4">
        <f>IFERROR(VLOOKUP(AW105,parts!$A$2:$Z$300,12,FALSE)*AX105,0)</f>
        <v>0</v>
      </c>
      <c r="BB105" s="4">
        <f>IFERROR(VLOOKUP(AW105,parts!$A$2:$Z$300,5,FALSE),0)</f>
        <v>0</v>
      </c>
      <c r="BC105" s="4">
        <f>IFERROR(VLOOKUP(AW105,parts!$A$2:$Z$300,6,FALSE)*AX105,0)</f>
        <v>0</v>
      </c>
      <c r="BD105" s="12"/>
      <c r="BE105" s="11"/>
      <c r="BF105" s="6"/>
      <c r="BG105" s="4">
        <f>IFERROR(VLOOKUP(BE105,parts!$A$2:$Z$300,10,FALSE)*BF105,0)</f>
        <v>0</v>
      </c>
      <c r="BH105" s="4">
        <f>IFERROR(VLOOKUP(BE105,parts!$A$2:$Z$300,11,FALSE)*BF105,0)</f>
        <v>0</v>
      </c>
      <c r="BI105" s="4">
        <f>IFERROR(VLOOKUP(BE105,parts!$A$2:$Z$300,12,FALSE)*BF105,0)</f>
        <v>0</v>
      </c>
      <c r="BJ105" s="4">
        <f>IFERROR(VLOOKUP(BE105,parts!$A$2:$Z$300,5,FALSE),0)</f>
        <v>0</v>
      </c>
      <c r="BK105" s="4">
        <f>IFERROR(VLOOKUP(BE105,parts!$A$2:$Z$300,6,FALSE)*BF105,0)</f>
        <v>0</v>
      </c>
      <c r="BL105" s="12"/>
    </row>
    <row r="106" spans="1:64" x14ac:dyDescent="0.25">
      <c r="A106" s="11"/>
      <c r="B106" s="6"/>
      <c r="C106" s="4">
        <f>IFERROR(VLOOKUP(A106,parts!$A$2:$Z$300,10,FALSE)*B106,0)</f>
        <v>0</v>
      </c>
      <c r="D106" s="4">
        <f>IFERROR(VLOOKUP(A106,parts!$A$2:$Z$300,11,FALSE)*B106,0)</f>
        <v>0</v>
      </c>
      <c r="E106" s="4">
        <f>IFERROR(VLOOKUP(A106,parts!$A$2:$Z$300,12,FALSE)*B106,0)</f>
        <v>0</v>
      </c>
      <c r="F106" s="4">
        <f>IFERROR(VLOOKUP(A106,parts!$A$2:$Z$300,5,FALSE),0)</f>
        <v>0</v>
      </c>
      <c r="G106" s="4">
        <f>IFERROR(VLOOKUP(A106,parts!$A$2:$Z$300,6,FALSE)*B106,0)</f>
        <v>0</v>
      </c>
      <c r="H106" s="12"/>
      <c r="I106" s="11"/>
      <c r="J106" s="6"/>
      <c r="K106" s="4">
        <f>IFERROR(VLOOKUP(I106,parts!$A$2:$Z$300,10,FALSE)*J106,0)</f>
        <v>0</v>
      </c>
      <c r="L106" s="4">
        <f>IFERROR(VLOOKUP(I106,parts!$A$2:$Z$300,11,FALSE)*J106,0)</f>
        <v>0</v>
      </c>
      <c r="M106" s="4">
        <f>IFERROR(VLOOKUP(I106,parts!$A$2:$Z$300,12,FALSE)*J106,0)</f>
        <v>0</v>
      </c>
      <c r="N106" s="4">
        <f>IFERROR(VLOOKUP(I106,parts!$A$2:$Z$300,5,FALSE),0)</f>
        <v>0</v>
      </c>
      <c r="O106" s="4">
        <f>IFERROR(VLOOKUP(I106,parts!$A$2:$Z$300,6,FALSE)*J106,0)</f>
        <v>0</v>
      </c>
      <c r="P106" s="12"/>
      <c r="Q106" s="11"/>
      <c r="R106" s="6"/>
      <c r="S106" s="4">
        <f>IFERROR(VLOOKUP(Q106,parts!$A$2:$Z$300,10,FALSE)*R106,0)</f>
        <v>0</v>
      </c>
      <c r="T106" s="4">
        <f>IFERROR(VLOOKUP(Q106,parts!$A$2:$Z$300,11,FALSE)*R106,0)</f>
        <v>0</v>
      </c>
      <c r="U106" s="4">
        <f>IFERROR(VLOOKUP(Q106,parts!$A$2:$Z$300,12,FALSE)*R106,0)</f>
        <v>0</v>
      </c>
      <c r="V106" s="4">
        <f>IFERROR(VLOOKUP(Q106,parts!$A$2:$Z$300,5,FALSE),0)</f>
        <v>0</v>
      </c>
      <c r="W106" s="4">
        <f>IFERROR(VLOOKUP(Q106,parts!$A$2:$Z$300,6,FALSE)*R106,0)</f>
        <v>0</v>
      </c>
      <c r="X106" s="12"/>
      <c r="Y106" s="11"/>
      <c r="Z106" s="6"/>
      <c r="AA106" s="4">
        <f>IFERROR(VLOOKUP(Y106,parts!$A$2:$Z$300,10,FALSE)*Z106,0)</f>
        <v>0</v>
      </c>
      <c r="AB106" s="4">
        <f>IFERROR(VLOOKUP(Y106,parts!$A$2:$Z$300,11,FALSE)*Z106,0)</f>
        <v>0</v>
      </c>
      <c r="AC106" s="4">
        <f>IFERROR(VLOOKUP(Y106,parts!$A$2:$Z$300,12,FALSE)*Z106,0)</f>
        <v>0</v>
      </c>
      <c r="AD106" s="4">
        <f>IFERROR(VLOOKUP(Y106,parts!$A$2:$Z$300,5,FALSE),0)</f>
        <v>0</v>
      </c>
      <c r="AE106" s="4">
        <f>IFERROR(VLOOKUP(Y106,parts!$A$2:$Z$300,6,FALSE)*Z106,0)</f>
        <v>0</v>
      </c>
      <c r="AF106" s="12"/>
      <c r="AG106" s="11"/>
      <c r="AH106" s="6"/>
      <c r="AI106" s="4">
        <f>IFERROR(VLOOKUP(AG106,parts!$A$2:$Z$300,10,FALSE)*AH106,0)</f>
        <v>0</v>
      </c>
      <c r="AJ106" s="4">
        <f>IFERROR(VLOOKUP(AG106,parts!$A$2:$Z$300,11,FALSE)*AH106,0)</f>
        <v>0</v>
      </c>
      <c r="AK106" s="4">
        <f>IFERROR(VLOOKUP(AG106,parts!$A$2:$Z$300,12,FALSE)*AH106,0)</f>
        <v>0</v>
      </c>
      <c r="AL106" s="4">
        <f>IFERROR(VLOOKUP(AG106,parts!$A$2:$Z$300,5,FALSE),0)</f>
        <v>0</v>
      </c>
      <c r="AM106" s="4">
        <f>IFERROR(VLOOKUP(AG106,parts!$A$2:$Z$300,6,FALSE)*AH106,0)</f>
        <v>0</v>
      </c>
      <c r="AN106" s="12"/>
      <c r="AO106" s="11"/>
      <c r="AP106" s="6"/>
      <c r="AQ106" s="4">
        <f>IFERROR(VLOOKUP(AO106,parts!$A$2:$Z$300,10,FALSE)*AP106,0)</f>
        <v>0</v>
      </c>
      <c r="AR106" s="4">
        <f>IFERROR(VLOOKUP(AO106,parts!$A$2:$Z$300,11,FALSE)*AP106,0)</f>
        <v>0</v>
      </c>
      <c r="AS106" s="4">
        <f>IFERROR(VLOOKUP(AO106,parts!$A$2:$Z$300,12,FALSE)*AP106,0)</f>
        <v>0</v>
      </c>
      <c r="AT106" s="4">
        <f>IFERROR(VLOOKUP(AO106,parts!$A$2:$Z$300,5,FALSE),0)</f>
        <v>0</v>
      </c>
      <c r="AU106" s="4">
        <f>IFERROR(VLOOKUP(AO106,parts!$A$2:$Z$300,6,FALSE)*AP106,0)</f>
        <v>0</v>
      </c>
      <c r="AV106" s="12"/>
      <c r="AW106" s="11"/>
      <c r="AX106" s="6"/>
      <c r="AY106" s="4">
        <f>IFERROR(VLOOKUP(AW106,parts!$A$2:$Z$300,10,FALSE)*AX106,0)</f>
        <v>0</v>
      </c>
      <c r="AZ106" s="4">
        <f>IFERROR(VLOOKUP(AW106,parts!$A$2:$Z$300,11,FALSE)*AX106,0)</f>
        <v>0</v>
      </c>
      <c r="BA106" s="4">
        <f>IFERROR(VLOOKUP(AW106,parts!$A$2:$Z$300,12,FALSE)*AX106,0)</f>
        <v>0</v>
      </c>
      <c r="BB106" s="4">
        <f>IFERROR(VLOOKUP(AW106,parts!$A$2:$Z$300,5,FALSE),0)</f>
        <v>0</v>
      </c>
      <c r="BC106" s="4">
        <f>IFERROR(VLOOKUP(AW106,parts!$A$2:$Z$300,6,FALSE)*AX106,0)</f>
        <v>0</v>
      </c>
      <c r="BD106" s="12"/>
      <c r="BE106" s="11"/>
      <c r="BF106" s="6"/>
      <c r="BG106" s="4">
        <f>IFERROR(VLOOKUP(BE106,parts!$A$2:$Z$300,10,FALSE)*BF106,0)</f>
        <v>0</v>
      </c>
      <c r="BH106" s="4">
        <f>IFERROR(VLOOKUP(BE106,parts!$A$2:$Z$300,11,FALSE)*BF106,0)</f>
        <v>0</v>
      </c>
      <c r="BI106" s="4">
        <f>IFERROR(VLOOKUP(BE106,parts!$A$2:$Z$300,12,FALSE)*BF106,0)</f>
        <v>0</v>
      </c>
      <c r="BJ106" s="4">
        <f>IFERROR(VLOOKUP(BE106,parts!$A$2:$Z$300,5,FALSE),0)</f>
        <v>0</v>
      </c>
      <c r="BK106" s="4">
        <f>IFERROR(VLOOKUP(BE106,parts!$A$2:$Z$300,6,FALSE)*BF106,0)</f>
        <v>0</v>
      </c>
      <c r="BL106" s="12"/>
    </row>
    <row r="107" spans="1:64" x14ac:dyDescent="0.25">
      <c r="A107" s="11"/>
      <c r="B107" s="6"/>
      <c r="C107" s="4">
        <f>IFERROR(VLOOKUP(A107,parts!$A$2:$Z$300,10,FALSE)*B107,0)</f>
        <v>0</v>
      </c>
      <c r="D107" s="4">
        <f>IFERROR(VLOOKUP(A107,parts!$A$2:$Z$300,11,FALSE)*B107,0)</f>
        <v>0</v>
      </c>
      <c r="E107" s="4">
        <f>IFERROR(VLOOKUP(A107,parts!$A$2:$Z$300,12,FALSE)*B107,0)</f>
        <v>0</v>
      </c>
      <c r="F107" s="4">
        <f>IFERROR(VLOOKUP(A107,parts!$A$2:$Z$300,5,FALSE),0)</f>
        <v>0</v>
      </c>
      <c r="G107" s="4">
        <f>IFERROR(VLOOKUP(A107,parts!$A$2:$Z$300,6,FALSE)*B107,0)</f>
        <v>0</v>
      </c>
      <c r="H107" s="12"/>
      <c r="I107" s="11"/>
      <c r="J107" s="6"/>
      <c r="K107" s="4">
        <f>IFERROR(VLOOKUP(I107,parts!$A$2:$Z$300,10,FALSE)*J107,0)</f>
        <v>0</v>
      </c>
      <c r="L107" s="4">
        <f>IFERROR(VLOOKUP(I107,parts!$A$2:$Z$300,11,FALSE)*J107,0)</f>
        <v>0</v>
      </c>
      <c r="M107" s="4">
        <f>IFERROR(VLOOKUP(I107,parts!$A$2:$Z$300,12,FALSE)*J107,0)</f>
        <v>0</v>
      </c>
      <c r="N107" s="4">
        <f>IFERROR(VLOOKUP(I107,parts!$A$2:$Z$300,5,FALSE),0)</f>
        <v>0</v>
      </c>
      <c r="O107" s="4">
        <f>IFERROR(VLOOKUP(I107,parts!$A$2:$Z$300,6,FALSE)*J107,0)</f>
        <v>0</v>
      </c>
      <c r="P107" s="12"/>
      <c r="Q107" s="11"/>
      <c r="R107" s="6"/>
      <c r="S107" s="4">
        <f>IFERROR(VLOOKUP(Q107,parts!$A$2:$Z$300,10,FALSE)*R107,0)</f>
        <v>0</v>
      </c>
      <c r="T107" s="4">
        <f>IFERROR(VLOOKUP(Q107,parts!$A$2:$Z$300,11,FALSE)*R107,0)</f>
        <v>0</v>
      </c>
      <c r="U107" s="4">
        <f>IFERROR(VLOOKUP(Q107,parts!$A$2:$Z$300,12,FALSE)*R107,0)</f>
        <v>0</v>
      </c>
      <c r="V107" s="4">
        <f>IFERROR(VLOOKUP(Q107,parts!$A$2:$Z$300,5,FALSE),0)</f>
        <v>0</v>
      </c>
      <c r="W107" s="4">
        <f>IFERROR(VLOOKUP(Q107,parts!$A$2:$Z$300,6,FALSE)*R107,0)</f>
        <v>0</v>
      </c>
      <c r="X107" s="12"/>
      <c r="Y107" s="11"/>
      <c r="Z107" s="6"/>
      <c r="AA107" s="4">
        <f>IFERROR(VLOOKUP(Y107,parts!$A$2:$Z$300,10,FALSE)*Z107,0)</f>
        <v>0</v>
      </c>
      <c r="AB107" s="4">
        <f>IFERROR(VLOOKUP(Y107,parts!$A$2:$Z$300,11,FALSE)*Z107,0)</f>
        <v>0</v>
      </c>
      <c r="AC107" s="4">
        <f>IFERROR(VLOOKUP(Y107,parts!$A$2:$Z$300,12,FALSE)*Z107,0)</f>
        <v>0</v>
      </c>
      <c r="AD107" s="4">
        <f>IFERROR(VLOOKUP(Y107,parts!$A$2:$Z$300,5,FALSE),0)</f>
        <v>0</v>
      </c>
      <c r="AE107" s="4">
        <f>IFERROR(VLOOKUP(Y107,parts!$A$2:$Z$300,6,FALSE)*Z107,0)</f>
        <v>0</v>
      </c>
      <c r="AF107" s="12"/>
      <c r="AG107" s="11"/>
      <c r="AH107" s="6"/>
      <c r="AI107" s="4">
        <f>IFERROR(VLOOKUP(AG107,parts!$A$2:$Z$300,10,FALSE)*AH107,0)</f>
        <v>0</v>
      </c>
      <c r="AJ107" s="4">
        <f>IFERROR(VLOOKUP(AG107,parts!$A$2:$Z$300,11,FALSE)*AH107,0)</f>
        <v>0</v>
      </c>
      <c r="AK107" s="4">
        <f>IFERROR(VLOOKUP(AG107,parts!$A$2:$Z$300,12,FALSE)*AH107,0)</f>
        <v>0</v>
      </c>
      <c r="AL107" s="4">
        <f>IFERROR(VLOOKUP(AG107,parts!$A$2:$Z$300,5,FALSE),0)</f>
        <v>0</v>
      </c>
      <c r="AM107" s="4">
        <f>IFERROR(VLOOKUP(AG107,parts!$A$2:$Z$300,6,FALSE)*AH107,0)</f>
        <v>0</v>
      </c>
      <c r="AN107" s="12"/>
      <c r="AO107" s="11"/>
      <c r="AP107" s="6"/>
      <c r="AQ107" s="4">
        <f>IFERROR(VLOOKUP(AO107,parts!$A$2:$Z$300,10,FALSE)*AP107,0)</f>
        <v>0</v>
      </c>
      <c r="AR107" s="4">
        <f>IFERROR(VLOOKUP(AO107,parts!$A$2:$Z$300,11,FALSE)*AP107,0)</f>
        <v>0</v>
      </c>
      <c r="AS107" s="4">
        <f>IFERROR(VLOOKUP(AO107,parts!$A$2:$Z$300,12,FALSE)*AP107,0)</f>
        <v>0</v>
      </c>
      <c r="AT107" s="4">
        <f>IFERROR(VLOOKUP(AO107,parts!$A$2:$Z$300,5,FALSE),0)</f>
        <v>0</v>
      </c>
      <c r="AU107" s="4">
        <f>IFERROR(VLOOKUP(AO107,parts!$A$2:$Z$300,6,FALSE)*AP107,0)</f>
        <v>0</v>
      </c>
      <c r="AV107" s="12"/>
      <c r="AW107" s="11"/>
      <c r="AX107" s="6"/>
      <c r="AY107" s="4">
        <f>IFERROR(VLOOKUP(AW107,parts!$A$2:$Z$300,10,FALSE)*AX107,0)</f>
        <v>0</v>
      </c>
      <c r="AZ107" s="4">
        <f>IFERROR(VLOOKUP(AW107,parts!$A$2:$Z$300,11,FALSE)*AX107,0)</f>
        <v>0</v>
      </c>
      <c r="BA107" s="4">
        <f>IFERROR(VLOOKUP(AW107,parts!$A$2:$Z$300,12,FALSE)*AX107,0)</f>
        <v>0</v>
      </c>
      <c r="BB107" s="4">
        <f>IFERROR(VLOOKUP(AW107,parts!$A$2:$Z$300,5,FALSE),0)</f>
        <v>0</v>
      </c>
      <c r="BC107" s="4">
        <f>IFERROR(VLOOKUP(AW107,parts!$A$2:$Z$300,6,FALSE)*AX107,0)</f>
        <v>0</v>
      </c>
      <c r="BD107" s="12"/>
      <c r="BE107" s="11"/>
      <c r="BF107" s="6"/>
      <c r="BG107" s="4">
        <f>IFERROR(VLOOKUP(BE107,parts!$A$2:$Z$300,10,FALSE)*BF107,0)</f>
        <v>0</v>
      </c>
      <c r="BH107" s="4">
        <f>IFERROR(VLOOKUP(BE107,parts!$A$2:$Z$300,11,FALSE)*BF107,0)</f>
        <v>0</v>
      </c>
      <c r="BI107" s="4">
        <f>IFERROR(VLOOKUP(BE107,parts!$A$2:$Z$300,12,FALSE)*BF107,0)</f>
        <v>0</v>
      </c>
      <c r="BJ107" s="4">
        <f>IFERROR(VLOOKUP(BE107,parts!$A$2:$Z$300,5,FALSE),0)</f>
        <v>0</v>
      </c>
      <c r="BK107" s="4">
        <f>IFERROR(VLOOKUP(BE107,parts!$A$2:$Z$300,6,FALSE)*BF107,0)</f>
        <v>0</v>
      </c>
      <c r="BL107" s="12"/>
    </row>
    <row r="108" spans="1:64" x14ac:dyDescent="0.25">
      <c r="A108" s="11"/>
      <c r="B108" s="6"/>
      <c r="C108" s="4">
        <f>IFERROR(VLOOKUP(A108,parts!$A$2:$Z$300,10,FALSE)*B108,0)</f>
        <v>0</v>
      </c>
      <c r="D108" s="4">
        <f>IFERROR(VLOOKUP(A108,parts!$A$2:$Z$300,11,FALSE)*B108,0)</f>
        <v>0</v>
      </c>
      <c r="E108" s="4">
        <f>IFERROR(VLOOKUP(A108,parts!$A$2:$Z$300,12,FALSE)*B108,0)</f>
        <v>0</v>
      </c>
      <c r="F108" s="4">
        <f>IFERROR(VLOOKUP(A108,parts!$A$2:$Z$300,5,FALSE),0)</f>
        <v>0</v>
      </c>
      <c r="G108" s="4">
        <f>IFERROR(VLOOKUP(A108,parts!$A$2:$Z$300,6,FALSE)*B108,0)</f>
        <v>0</v>
      </c>
      <c r="H108" s="12"/>
      <c r="I108" s="11"/>
      <c r="J108" s="6"/>
      <c r="K108" s="4">
        <f>IFERROR(VLOOKUP(I108,parts!$A$2:$Z$300,10,FALSE)*J108,0)</f>
        <v>0</v>
      </c>
      <c r="L108" s="4">
        <f>IFERROR(VLOOKUP(I108,parts!$A$2:$Z$300,11,FALSE)*J108,0)</f>
        <v>0</v>
      </c>
      <c r="M108" s="4">
        <f>IFERROR(VLOOKUP(I108,parts!$A$2:$Z$300,12,FALSE)*J108,0)</f>
        <v>0</v>
      </c>
      <c r="N108" s="4">
        <f>IFERROR(VLOOKUP(I108,parts!$A$2:$Z$300,5,FALSE),0)</f>
        <v>0</v>
      </c>
      <c r="O108" s="4">
        <f>IFERROR(VLOOKUP(I108,parts!$A$2:$Z$300,6,FALSE)*J108,0)</f>
        <v>0</v>
      </c>
      <c r="P108" s="12"/>
      <c r="Q108" s="11"/>
      <c r="R108" s="6"/>
      <c r="S108" s="4">
        <f>IFERROR(VLOOKUP(Q108,parts!$A$2:$Z$300,10,FALSE)*R108,0)</f>
        <v>0</v>
      </c>
      <c r="T108" s="4">
        <f>IFERROR(VLOOKUP(Q108,parts!$A$2:$Z$300,11,FALSE)*R108,0)</f>
        <v>0</v>
      </c>
      <c r="U108" s="4">
        <f>IFERROR(VLOOKUP(Q108,parts!$A$2:$Z$300,12,FALSE)*R108,0)</f>
        <v>0</v>
      </c>
      <c r="V108" s="4">
        <f>IFERROR(VLOOKUP(Q108,parts!$A$2:$Z$300,5,FALSE),0)</f>
        <v>0</v>
      </c>
      <c r="W108" s="4">
        <f>IFERROR(VLOOKUP(Q108,parts!$A$2:$Z$300,6,FALSE)*R108,0)</f>
        <v>0</v>
      </c>
      <c r="X108" s="12"/>
      <c r="Y108" s="11"/>
      <c r="Z108" s="6"/>
      <c r="AA108" s="4">
        <f>IFERROR(VLOOKUP(Y108,parts!$A$2:$Z$300,10,FALSE)*Z108,0)</f>
        <v>0</v>
      </c>
      <c r="AB108" s="4">
        <f>IFERROR(VLOOKUP(Y108,parts!$A$2:$Z$300,11,FALSE)*Z108,0)</f>
        <v>0</v>
      </c>
      <c r="AC108" s="4">
        <f>IFERROR(VLOOKUP(Y108,parts!$A$2:$Z$300,12,FALSE)*Z108,0)</f>
        <v>0</v>
      </c>
      <c r="AD108" s="4">
        <f>IFERROR(VLOOKUP(Y108,parts!$A$2:$Z$300,5,FALSE),0)</f>
        <v>0</v>
      </c>
      <c r="AE108" s="4">
        <f>IFERROR(VLOOKUP(Y108,parts!$A$2:$Z$300,6,FALSE)*Z108,0)</f>
        <v>0</v>
      </c>
      <c r="AF108" s="12"/>
      <c r="AG108" s="11"/>
      <c r="AH108" s="6"/>
      <c r="AI108" s="4">
        <f>IFERROR(VLOOKUP(AG108,parts!$A$2:$Z$300,10,FALSE)*AH108,0)</f>
        <v>0</v>
      </c>
      <c r="AJ108" s="4">
        <f>IFERROR(VLOOKUP(AG108,parts!$A$2:$Z$300,11,FALSE)*AH108,0)</f>
        <v>0</v>
      </c>
      <c r="AK108" s="4">
        <f>IFERROR(VLOOKUP(AG108,parts!$A$2:$Z$300,12,FALSE)*AH108,0)</f>
        <v>0</v>
      </c>
      <c r="AL108" s="4">
        <f>IFERROR(VLOOKUP(AG108,parts!$A$2:$Z$300,5,FALSE),0)</f>
        <v>0</v>
      </c>
      <c r="AM108" s="4">
        <f>IFERROR(VLOOKUP(AG108,parts!$A$2:$Z$300,6,FALSE)*AH108,0)</f>
        <v>0</v>
      </c>
      <c r="AN108" s="12"/>
      <c r="AO108" s="11"/>
      <c r="AP108" s="6"/>
      <c r="AQ108" s="4">
        <f>IFERROR(VLOOKUP(AO108,parts!$A$2:$Z$300,10,FALSE)*AP108,0)</f>
        <v>0</v>
      </c>
      <c r="AR108" s="4">
        <f>IFERROR(VLOOKUP(AO108,parts!$A$2:$Z$300,11,FALSE)*AP108,0)</f>
        <v>0</v>
      </c>
      <c r="AS108" s="4">
        <f>IFERROR(VLOOKUP(AO108,parts!$A$2:$Z$300,12,FALSE)*AP108,0)</f>
        <v>0</v>
      </c>
      <c r="AT108" s="4">
        <f>IFERROR(VLOOKUP(AO108,parts!$A$2:$Z$300,5,FALSE),0)</f>
        <v>0</v>
      </c>
      <c r="AU108" s="4">
        <f>IFERROR(VLOOKUP(AO108,parts!$A$2:$Z$300,6,FALSE)*AP108,0)</f>
        <v>0</v>
      </c>
      <c r="AV108" s="12"/>
      <c r="AW108" s="11"/>
      <c r="AX108" s="6"/>
      <c r="AY108" s="4">
        <f>IFERROR(VLOOKUP(AW108,parts!$A$2:$Z$300,10,FALSE)*AX108,0)</f>
        <v>0</v>
      </c>
      <c r="AZ108" s="4">
        <f>IFERROR(VLOOKUP(AW108,parts!$A$2:$Z$300,11,FALSE)*AX108,0)</f>
        <v>0</v>
      </c>
      <c r="BA108" s="4">
        <f>IFERROR(VLOOKUP(AW108,parts!$A$2:$Z$300,12,FALSE)*AX108,0)</f>
        <v>0</v>
      </c>
      <c r="BB108" s="4">
        <f>IFERROR(VLOOKUP(AW108,parts!$A$2:$Z$300,5,FALSE),0)</f>
        <v>0</v>
      </c>
      <c r="BC108" s="4">
        <f>IFERROR(VLOOKUP(AW108,parts!$A$2:$Z$300,6,FALSE)*AX108,0)</f>
        <v>0</v>
      </c>
      <c r="BD108" s="12"/>
      <c r="BE108" s="11"/>
      <c r="BF108" s="6"/>
      <c r="BG108" s="4">
        <f>IFERROR(VLOOKUP(BE108,parts!$A$2:$Z$300,10,FALSE)*BF108,0)</f>
        <v>0</v>
      </c>
      <c r="BH108" s="4">
        <f>IFERROR(VLOOKUP(BE108,parts!$A$2:$Z$300,11,FALSE)*BF108,0)</f>
        <v>0</v>
      </c>
      <c r="BI108" s="4">
        <f>IFERROR(VLOOKUP(BE108,parts!$A$2:$Z$300,12,FALSE)*BF108,0)</f>
        <v>0</v>
      </c>
      <c r="BJ108" s="4">
        <f>IFERROR(VLOOKUP(BE108,parts!$A$2:$Z$300,5,FALSE),0)</f>
        <v>0</v>
      </c>
      <c r="BK108" s="4">
        <f>IFERROR(VLOOKUP(BE108,parts!$A$2:$Z$300,6,FALSE)*BF108,0)</f>
        <v>0</v>
      </c>
      <c r="BL108" s="12"/>
    </row>
    <row r="109" spans="1:64" x14ac:dyDescent="0.25">
      <c r="A109" s="11"/>
      <c r="B109" s="6"/>
      <c r="C109" s="4">
        <f>IFERROR(VLOOKUP(A109,parts!$A$2:$Z$300,10,FALSE)*B109,0)</f>
        <v>0</v>
      </c>
      <c r="D109" s="4">
        <f>IFERROR(VLOOKUP(A109,parts!$A$2:$Z$300,11,FALSE)*B109,0)</f>
        <v>0</v>
      </c>
      <c r="E109" s="4">
        <f>IFERROR(VLOOKUP(A109,parts!$A$2:$Z$300,12,FALSE)*B109,0)</f>
        <v>0</v>
      </c>
      <c r="F109" s="4">
        <f>IFERROR(VLOOKUP(A109,parts!$A$2:$Z$300,5,FALSE),0)</f>
        <v>0</v>
      </c>
      <c r="G109" s="4">
        <f>IFERROR(VLOOKUP(A109,parts!$A$2:$Z$300,6,FALSE)*B109,0)</f>
        <v>0</v>
      </c>
      <c r="H109" s="12"/>
      <c r="I109" s="11"/>
      <c r="J109" s="6"/>
      <c r="K109" s="4">
        <f>IFERROR(VLOOKUP(I109,parts!$A$2:$Z$300,10,FALSE)*J109,0)</f>
        <v>0</v>
      </c>
      <c r="L109" s="4">
        <f>IFERROR(VLOOKUP(I109,parts!$A$2:$Z$300,11,FALSE)*J109,0)</f>
        <v>0</v>
      </c>
      <c r="M109" s="4">
        <f>IFERROR(VLOOKUP(I109,parts!$A$2:$Z$300,12,FALSE)*J109,0)</f>
        <v>0</v>
      </c>
      <c r="N109" s="4">
        <f>IFERROR(VLOOKUP(I109,parts!$A$2:$Z$300,5,FALSE),0)</f>
        <v>0</v>
      </c>
      <c r="O109" s="4">
        <f>IFERROR(VLOOKUP(I109,parts!$A$2:$Z$300,6,FALSE)*J109,0)</f>
        <v>0</v>
      </c>
      <c r="P109" s="12"/>
      <c r="Q109" s="11"/>
      <c r="R109" s="6"/>
      <c r="S109" s="4">
        <f>IFERROR(VLOOKUP(Q109,parts!$A$2:$Z$300,10,FALSE)*R109,0)</f>
        <v>0</v>
      </c>
      <c r="T109" s="4">
        <f>IFERROR(VLOOKUP(Q109,parts!$A$2:$Z$300,11,FALSE)*R109,0)</f>
        <v>0</v>
      </c>
      <c r="U109" s="4">
        <f>IFERROR(VLOOKUP(Q109,parts!$A$2:$Z$300,12,FALSE)*R109,0)</f>
        <v>0</v>
      </c>
      <c r="V109" s="4">
        <f>IFERROR(VLOOKUP(Q109,parts!$A$2:$Z$300,5,FALSE),0)</f>
        <v>0</v>
      </c>
      <c r="W109" s="4">
        <f>IFERROR(VLOOKUP(Q109,parts!$A$2:$Z$300,6,FALSE)*R109,0)</f>
        <v>0</v>
      </c>
      <c r="X109" s="12"/>
      <c r="Y109" s="11"/>
      <c r="Z109" s="6"/>
      <c r="AA109" s="4">
        <f>IFERROR(VLOOKUP(Y109,parts!$A$2:$Z$300,10,FALSE)*Z109,0)</f>
        <v>0</v>
      </c>
      <c r="AB109" s="4">
        <f>IFERROR(VLOOKUP(Y109,parts!$A$2:$Z$300,11,FALSE)*Z109,0)</f>
        <v>0</v>
      </c>
      <c r="AC109" s="4">
        <f>IFERROR(VLOOKUP(Y109,parts!$A$2:$Z$300,12,FALSE)*Z109,0)</f>
        <v>0</v>
      </c>
      <c r="AD109" s="4">
        <f>IFERROR(VLOOKUP(Y109,parts!$A$2:$Z$300,5,FALSE),0)</f>
        <v>0</v>
      </c>
      <c r="AE109" s="4">
        <f>IFERROR(VLOOKUP(Y109,parts!$A$2:$Z$300,6,FALSE)*Z109,0)</f>
        <v>0</v>
      </c>
      <c r="AF109" s="12"/>
      <c r="AG109" s="11"/>
      <c r="AH109" s="6"/>
      <c r="AI109" s="4">
        <f>IFERROR(VLOOKUP(AG109,parts!$A$2:$Z$300,10,FALSE)*AH109,0)</f>
        <v>0</v>
      </c>
      <c r="AJ109" s="4">
        <f>IFERROR(VLOOKUP(AG109,parts!$A$2:$Z$300,11,FALSE)*AH109,0)</f>
        <v>0</v>
      </c>
      <c r="AK109" s="4">
        <f>IFERROR(VLOOKUP(AG109,parts!$A$2:$Z$300,12,FALSE)*AH109,0)</f>
        <v>0</v>
      </c>
      <c r="AL109" s="4">
        <f>IFERROR(VLOOKUP(AG109,parts!$A$2:$Z$300,5,FALSE),0)</f>
        <v>0</v>
      </c>
      <c r="AM109" s="4">
        <f>IFERROR(VLOOKUP(AG109,parts!$A$2:$Z$300,6,FALSE)*AH109,0)</f>
        <v>0</v>
      </c>
      <c r="AN109" s="12"/>
      <c r="AO109" s="11"/>
      <c r="AP109" s="6"/>
      <c r="AQ109" s="4">
        <f>IFERROR(VLOOKUP(AO109,parts!$A$2:$Z$300,10,FALSE)*AP109,0)</f>
        <v>0</v>
      </c>
      <c r="AR109" s="4">
        <f>IFERROR(VLOOKUP(AO109,parts!$A$2:$Z$300,11,FALSE)*AP109,0)</f>
        <v>0</v>
      </c>
      <c r="AS109" s="4">
        <f>IFERROR(VLOOKUP(AO109,parts!$A$2:$Z$300,12,FALSE)*AP109,0)</f>
        <v>0</v>
      </c>
      <c r="AT109" s="4">
        <f>IFERROR(VLOOKUP(AO109,parts!$A$2:$Z$300,5,FALSE),0)</f>
        <v>0</v>
      </c>
      <c r="AU109" s="4">
        <f>IFERROR(VLOOKUP(AO109,parts!$A$2:$Z$300,6,FALSE)*AP109,0)</f>
        <v>0</v>
      </c>
      <c r="AV109" s="12"/>
      <c r="AW109" s="11"/>
      <c r="AX109" s="6"/>
      <c r="AY109" s="4">
        <f>IFERROR(VLOOKUP(AW109,parts!$A$2:$Z$300,10,FALSE)*AX109,0)</f>
        <v>0</v>
      </c>
      <c r="AZ109" s="4">
        <f>IFERROR(VLOOKUP(AW109,parts!$A$2:$Z$300,11,FALSE)*AX109,0)</f>
        <v>0</v>
      </c>
      <c r="BA109" s="4">
        <f>IFERROR(VLOOKUP(AW109,parts!$A$2:$Z$300,12,FALSE)*AX109,0)</f>
        <v>0</v>
      </c>
      <c r="BB109" s="4">
        <f>IFERROR(VLOOKUP(AW109,parts!$A$2:$Z$300,5,FALSE),0)</f>
        <v>0</v>
      </c>
      <c r="BC109" s="4">
        <f>IFERROR(VLOOKUP(AW109,parts!$A$2:$Z$300,6,FALSE)*AX109,0)</f>
        <v>0</v>
      </c>
      <c r="BD109" s="12"/>
      <c r="BE109" s="11"/>
      <c r="BF109" s="6"/>
      <c r="BG109" s="4">
        <f>IFERROR(VLOOKUP(BE109,parts!$A$2:$Z$300,10,FALSE)*BF109,0)</f>
        <v>0</v>
      </c>
      <c r="BH109" s="4">
        <f>IFERROR(VLOOKUP(BE109,parts!$A$2:$Z$300,11,FALSE)*BF109,0)</f>
        <v>0</v>
      </c>
      <c r="BI109" s="4">
        <f>IFERROR(VLOOKUP(BE109,parts!$A$2:$Z$300,12,FALSE)*BF109,0)</f>
        <v>0</v>
      </c>
      <c r="BJ109" s="4">
        <f>IFERROR(VLOOKUP(BE109,parts!$A$2:$Z$300,5,FALSE),0)</f>
        <v>0</v>
      </c>
      <c r="BK109" s="4">
        <f>IFERROR(VLOOKUP(BE109,parts!$A$2:$Z$300,6,FALSE)*BF109,0)</f>
        <v>0</v>
      </c>
      <c r="BL109" s="12"/>
    </row>
    <row r="110" spans="1:64" x14ac:dyDescent="0.25">
      <c r="A110" s="11"/>
      <c r="B110" s="6"/>
      <c r="C110" s="4">
        <f>IFERROR(VLOOKUP(A110,parts!$A$2:$Z$300,10,FALSE)*B110,0)</f>
        <v>0</v>
      </c>
      <c r="D110" s="4">
        <f>IFERROR(VLOOKUP(A110,parts!$A$2:$Z$300,11,FALSE)*B110,0)</f>
        <v>0</v>
      </c>
      <c r="E110" s="4">
        <f>IFERROR(VLOOKUP(A110,parts!$A$2:$Z$300,12,FALSE)*B110,0)</f>
        <v>0</v>
      </c>
      <c r="F110" s="4">
        <f>IFERROR(VLOOKUP(A110,parts!$A$2:$Z$300,5,FALSE),0)</f>
        <v>0</v>
      </c>
      <c r="G110" s="4">
        <f>IFERROR(VLOOKUP(A110,parts!$A$2:$Z$300,6,FALSE)*B110,0)</f>
        <v>0</v>
      </c>
      <c r="H110" s="12"/>
      <c r="I110" s="11"/>
      <c r="J110" s="6"/>
      <c r="K110" s="4">
        <f>IFERROR(VLOOKUP(I110,parts!$A$2:$Z$300,10,FALSE)*J110,0)</f>
        <v>0</v>
      </c>
      <c r="L110" s="4">
        <f>IFERROR(VLOOKUP(I110,parts!$A$2:$Z$300,11,FALSE)*J110,0)</f>
        <v>0</v>
      </c>
      <c r="M110" s="4">
        <f>IFERROR(VLOOKUP(I110,parts!$A$2:$Z$300,12,FALSE)*J110,0)</f>
        <v>0</v>
      </c>
      <c r="N110" s="4">
        <f>IFERROR(VLOOKUP(I110,parts!$A$2:$Z$300,5,FALSE),0)</f>
        <v>0</v>
      </c>
      <c r="O110" s="4">
        <f>IFERROR(VLOOKUP(I110,parts!$A$2:$Z$300,6,FALSE)*J110,0)</f>
        <v>0</v>
      </c>
      <c r="P110" s="12"/>
      <c r="Q110" s="11"/>
      <c r="R110" s="6"/>
      <c r="S110" s="4">
        <f>IFERROR(VLOOKUP(Q110,parts!$A$2:$Z$300,10,FALSE)*R110,0)</f>
        <v>0</v>
      </c>
      <c r="T110" s="4">
        <f>IFERROR(VLOOKUP(Q110,parts!$A$2:$Z$300,11,FALSE)*R110,0)</f>
        <v>0</v>
      </c>
      <c r="U110" s="4">
        <f>IFERROR(VLOOKUP(Q110,parts!$A$2:$Z$300,12,FALSE)*R110,0)</f>
        <v>0</v>
      </c>
      <c r="V110" s="4">
        <f>IFERROR(VLOOKUP(Q110,parts!$A$2:$Z$300,5,FALSE),0)</f>
        <v>0</v>
      </c>
      <c r="W110" s="4">
        <f>IFERROR(VLOOKUP(Q110,parts!$A$2:$Z$300,6,FALSE)*R110,0)</f>
        <v>0</v>
      </c>
      <c r="X110" s="12"/>
      <c r="Y110" s="11"/>
      <c r="Z110" s="6"/>
      <c r="AA110" s="4">
        <f>IFERROR(VLOOKUP(Y110,parts!$A$2:$Z$300,10,FALSE)*Z110,0)</f>
        <v>0</v>
      </c>
      <c r="AB110" s="4">
        <f>IFERROR(VLOOKUP(Y110,parts!$A$2:$Z$300,11,FALSE)*Z110,0)</f>
        <v>0</v>
      </c>
      <c r="AC110" s="4">
        <f>IFERROR(VLOOKUP(Y110,parts!$A$2:$Z$300,12,FALSE)*Z110,0)</f>
        <v>0</v>
      </c>
      <c r="AD110" s="4">
        <f>IFERROR(VLOOKUP(Y110,parts!$A$2:$Z$300,5,FALSE),0)</f>
        <v>0</v>
      </c>
      <c r="AE110" s="4">
        <f>IFERROR(VLOOKUP(Y110,parts!$A$2:$Z$300,6,FALSE)*Z110,0)</f>
        <v>0</v>
      </c>
      <c r="AF110" s="12"/>
      <c r="AG110" s="11"/>
      <c r="AH110" s="6"/>
      <c r="AI110" s="4">
        <f>IFERROR(VLOOKUP(AG110,parts!$A$2:$Z$300,10,FALSE)*AH110,0)</f>
        <v>0</v>
      </c>
      <c r="AJ110" s="4">
        <f>IFERROR(VLOOKUP(AG110,parts!$A$2:$Z$300,11,FALSE)*AH110,0)</f>
        <v>0</v>
      </c>
      <c r="AK110" s="4">
        <f>IFERROR(VLOOKUP(AG110,parts!$A$2:$Z$300,12,FALSE)*AH110,0)</f>
        <v>0</v>
      </c>
      <c r="AL110" s="4">
        <f>IFERROR(VLOOKUP(AG110,parts!$A$2:$Z$300,5,FALSE),0)</f>
        <v>0</v>
      </c>
      <c r="AM110" s="4">
        <f>IFERROR(VLOOKUP(AG110,parts!$A$2:$Z$300,6,FALSE)*AH110,0)</f>
        <v>0</v>
      </c>
      <c r="AN110" s="12"/>
      <c r="AO110" s="11"/>
      <c r="AP110" s="6"/>
      <c r="AQ110" s="4">
        <f>IFERROR(VLOOKUP(AO110,parts!$A$2:$Z$300,10,FALSE)*AP110,0)</f>
        <v>0</v>
      </c>
      <c r="AR110" s="4">
        <f>IFERROR(VLOOKUP(AO110,parts!$A$2:$Z$300,11,FALSE)*AP110,0)</f>
        <v>0</v>
      </c>
      <c r="AS110" s="4">
        <f>IFERROR(VLOOKUP(AO110,parts!$A$2:$Z$300,12,FALSE)*AP110,0)</f>
        <v>0</v>
      </c>
      <c r="AT110" s="4">
        <f>IFERROR(VLOOKUP(AO110,parts!$A$2:$Z$300,5,FALSE),0)</f>
        <v>0</v>
      </c>
      <c r="AU110" s="4">
        <f>IFERROR(VLOOKUP(AO110,parts!$A$2:$Z$300,6,FALSE)*AP110,0)</f>
        <v>0</v>
      </c>
      <c r="AV110" s="12"/>
      <c r="AW110" s="11"/>
      <c r="AX110" s="6"/>
      <c r="AY110" s="4">
        <f>IFERROR(VLOOKUP(AW110,parts!$A$2:$Z$300,10,FALSE)*AX110,0)</f>
        <v>0</v>
      </c>
      <c r="AZ110" s="4">
        <f>IFERROR(VLOOKUP(AW110,parts!$A$2:$Z$300,11,FALSE)*AX110,0)</f>
        <v>0</v>
      </c>
      <c r="BA110" s="4">
        <f>IFERROR(VLOOKUP(AW110,parts!$A$2:$Z$300,12,FALSE)*AX110,0)</f>
        <v>0</v>
      </c>
      <c r="BB110" s="4">
        <f>IFERROR(VLOOKUP(AW110,parts!$A$2:$Z$300,5,FALSE),0)</f>
        <v>0</v>
      </c>
      <c r="BC110" s="4">
        <f>IFERROR(VLOOKUP(AW110,parts!$A$2:$Z$300,6,FALSE)*AX110,0)</f>
        <v>0</v>
      </c>
      <c r="BD110" s="12"/>
      <c r="BE110" s="11"/>
      <c r="BF110" s="6"/>
      <c r="BG110" s="4">
        <f>IFERROR(VLOOKUP(BE110,parts!$A$2:$Z$300,10,FALSE)*BF110,0)</f>
        <v>0</v>
      </c>
      <c r="BH110" s="4">
        <f>IFERROR(VLOOKUP(BE110,parts!$A$2:$Z$300,11,FALSE)*BF110,0)</f>
        <v>0</v>
      </c>
      <c r="BI110" s="4">
        <f>IFERROR(VLOOKUP(BE110,parts!$A$2:$Z$300,12,FALSE)*BF110,0)</f>
        <v>0</v>
      </c>
      <c r="BJ110" s="4">
        <f>IFERROR(VLOOKUP(BE110,parts!$A$2:$Z$300,5,FALSE),0)</f>
        <v>0</v>
      </c>
      <c r="BK110" s="4">
        <f>IFERROR(VLOOKUP(BE110,parts!$A$2:$Z$300,6,FALSE)*BF110,0)</f>
        <v>0</v>
      </c>
      <c r="BL110" s="12"/>
    </row>
    <row r="111" spans="1:64" x14ac:dyDescent="0.25">
      <c r="A111" s="11"/>
      <c r="B111" s="6"/>
      <c r="C111" s="4">
        <f>IFERROR(VLOOKUP(A111,parts!$A$2:$Z$300,10,FALSE)*B111,0)</f>
        <v>0</v>
      </c>
      <c r="D111" s="4">
        <f>IFERROR(VLOOKUP(A111,parts!$A$2:$Z$300,11,FALSE)*B111,0)</f>
        <v>0</v>
      </c>
      <c r="E111" s="4">
        <f>IFERROR(VLOOKUP(A111,parts!$A$2:$Z$300,12,FALSE)*B111,0)</f>
        <v>0</v>
      </c>
      <c r="F111" s="4">
        <f>IFERROR(VLOOKUP(A111,parts!$A$2:$Z$300,5,FALSE),0)</f>
        <v>0</v>
      </c>
      <c r="G111" s="4">
        <f>IFERROR(VLOOKUP(A111,parts!$A$2:$Z$300,6,FALSE)*B111,0)</f>
        <v>0</v>
      </c>
      <c r="H111" s="12"/>
      <c r="I111" s="11"/>
      <c r="J111" s="6"/>
      <c r="K111" s="4">
        <f>IFERROR(VLOOKUP(I111,parts!$A$2:$Z$300,10,FALSE)*J111,0)</f>
        <v>0</v>
      </c>
      <c r="L111" s="4">
        <f>IFERROR(VLOOKUP(I111,parts!$A$2:$Z$300,11,FALSE)*J111,0)</f>
        <v>0</v>
      </c>
      <c r="M111" s="4">
        <f>IFERROR(VLOOKUP(I111,parts!$A$2:$Z$300,12,FALSE)*J111,0)</f>
        <v>0</v>
      </c>
      <c r="N111" s="4">
        <f>IFERROR(VLOOKUP(I111,parts!$A$2:$Z$300,5,FALSE),0)</f>
        <v>0</v>
      </c>
      <c r="O111" s="4">
        <f>IFERROR(VLOOKUP(I111,parts!$A$2:$Z$300,6,FALSE)*J111,0)</f>
        <v>0</v>
      </c>
      <c r="P111" s="12"/>
      <c r="Q111" s="11"/>
      <c r="R111" s="6"/>
      <c r="S111" s="4">
        <f>IFERROR(VLOOKUP(Q111,parts!$A$2:$Z$300,10,FALSE)*R111,0)</f>
        <v>0</v>
      </c>
      <c r="T111" s="4">
        <f>IFERROR(VLOOKUP(Q111,parts!$A$2:$Z$300,11,FALSE)*R111,0)</f>
        <v>0</v>
      </c>
      <c r="U111" s="4">
        <f>IFERROR(VLOOKUP(Q111,parts!$A$2:$Z$300,12,FALSE)*R111,0)</f>
        <v>0</v>
      </c>
      <c r="V111" s="4">
        <f>IFERROR(VLOOKUP(Q111,parts!$A$2:$Z$300,5,FALSE),0)</f>
        <v>0</v>
      </c>
      <c r="W111" s="4">
        <f>IFERROR(VLOOKUP(Q111,parts!$A$2:$Z$300,6,FALSE)*R111,0)</f>
        <v>0</v>
      </c>
      <c r="X111" s="12"/>
      <c r="Y111" s="11"/>
      <c r="Z111" s="6"/>
      <c r="AA111" s="4">
        <f>IFERROR(VLOOKUP(Y111,parts!$A$2:$Z$300,10,FALSE)*Z111,0)</f>
        <v>0</v>
      </c>
      <c r="AB111" s="4">
        <f>IFERROR(VLOOKUP(Y111,parts!$A$2:$Z$300,11,FALSE)*Z111,0)</f>
        <v>0</v>
      </c>
      <c r="AC111" s="4">
        <f>IFERROR(VLOOKUP(Y111,parts!$A$2:$Z$300,12,FALSE)*Z111,0)</f>
        <v>0</v>
      </c>
      <c r="AD111" s="4">
        <f>IFERROR(VLOOKUP(Y111,parts!$A$2:$Z$300,5,FALSE),0)</f>
        <v>0</v>
      </c>
      <c r="AE111" s="4">
        <f>IFERROR(VLOOKUP(Y111,parts!$A$2:$Z$300,6,FALSE)*Z111,0)</f>
        <v>0</v>
      </c>
      <c r="AF111" s="12"/>
      <c r="AG111" s="11"/>
      <c r="AH111" s="6"/>
      <c r="AI111" s="4">
        <f>IFERROR(VLOOKUP(AG111,parts!$A$2:$Z$300,10,FALSE)*AH111,0)</f>
        <v>0</v>
      </c>
      <c r="AJ111" s="4">
        <f>IFERROR(VLOOKUP(AG111,parts!$A$2:$Z$300,11,FALSE)*AH111,0)</f>
        <v>0</v>
      </c>
      <c r="AK111" s="4">
        <f>IFERROR(VLOOKUP(AG111,parts!$A$2:$Z$300,12,FALSE)*AH111,0)</f>
        <v>0</v>
      </c>
      <c r="AL111" s="4">
        <f>IFERROR(VLOOKUP(AG111,parts!$A$2:$Z$300,5,FALSE),0)</f>
        <v>0</v>
      </c>
      <c r="AM111" s="4">
        <f>IFERROR(VLOOKUP(AG111,parts!$A$2:$Z$300,6,FALSE)*AH111,0)</f>
        <v>0</v>
      </c>
      <c r="AN111" s="12"/>
      <c r="AO111" s="11"/>
      <c r="AP111" s="6"/>
      <c r="AQ111" s="4">
        <f>IFERROR(VLOOKUP(AO111,parts!$A$2:$Z$300,10,FALSE)*AP111,0)</f>
        <v>0</v>
      </c>
      <c r="AR111" s="4">
        <f>IFERROR(VLOOKUP(AO111,parts!$A$2:$Z$300,11,FALSE)*AP111,0)</f>
        <v>0</v>
      </c>
      <c r="AS111" s="4">
        <f>IFERROR(VLOOKUP(AO111,parts!$A$2:$Z$300,12,FALSE)*AP111,0)</f>
        <v>0</v>
      </c>
      <c r="AT111" s="4">
        <f>IFERROR(VLOOKUP(AO111,parts!$A$2:$Z$300,5,FALSE),0)</f>
        <v>0</v>
      </c>
      <c r="AU111" s="4">
        <f>IFERROR(VLOOKUP(AO111,parts!$A$2:$Z$300,6,FALSE)*AP111,0)</f>
        <v>0</v>
      </c>
      <c r="AV111" s="12"/>
      <c r="AW111" s="11"/>
      <c r="AX111" s="6"/>
      <c r="AY111" s="4">
        <f>IFERROR(VLOOKUP(AW111,parts!$A$2:$Z$300,10,FALSE)*AX111,0)</f>
        <v>0</v>
      </c>
      <c r="AZ111" s="4">
        <f>IFERROR(VLOOKUP(AW111,parts!$A$2:$Z$300,11,FALSE)*AX111,0)</f>
        <v>0</v>
      </c>
      <c r="BA111" s="4">
        <f>IFERROR(VLOOKUP(AW111,parts!$A$2:$Z$300,12,FALSE)*AX111,0)</f>
        <v>0</v>
      </c>
      <c r="BB111" s="4">
        <f>IFERROR(VLOOKUP(AW111,parts!$A$2:$Z$300,5,FALSE),0)</f>
        <v>0</v>
      </c>
      <c r="BC111" s="4">
        <f>IFERROR(VLOOKUP(AW111,parts!$A$2:$Z$300,6,FALSE)*AX111,0)</f>
        <v>0</v>
      </c>
      <c r="BD111" s="12"/>
      <c r="BE111" s="11"/>
      <c r="BF111" s="6"/>
      <c r="BG111" s="4">
        <f>IFERROR(VLOOKUP(BE111,parts!$A$2:$Z$300,10,FALSE)*BF111,0)</f>
        <v>0</v>
      </c>
      <c r="BH111" s="4">
        <f>IFERROR(VLOOKUP(BE111,parts!$A$2:$Z$300,11,FALSE)*BF111,0)</f>
        <v>0</v>
      </c>
      <c r="BI111" s="4">
        <f>IFERROR(VLOOKUP(BE111,parts!$A$2:$Z$300,12,FALSE)*BF111,0)</f>
        <v>0</v>
      </c>
      <c r="BJ111" s="4">
        <f>IFERROR(VLOOKUP(BE111,parts!$A$2:$Z$300,5,FALSE),0)</f>
        <v>0</v>
      </c>
      <c r="BK111" s="4">
        <f>IFERROR(VLOOKUP(BE111,parts!$A$2:$Z$300,6,FALSE)*BF111,0)</f>
        <v>0</v>
      </c>
      <c r="BL111" s="12"/>
    </row>
    <row r="112" spans="1:64" x14ac:dyDescent="0.25">
      <c r="A112" s="11"/>
      <c r="B112" s="6"/>
      <c r="C112" s="4">
        <f>IFERROR(VLOOKUP(A112,parts!$A$2:$Z$300,10,FALSE)*B112,0)</f>
        <v>0</v>
      </c>
      <c r="D112" s="4">
        <f>IFERROR(VLOOKUP(A112,parts!$A$2:$Z$300,11,FALSE)*B112,0)</f>
        <v>0</v>
      </c>
      <c r="E112" s="4">
        <f>IFERROR(VLOOKUP(A112,parts!$A$2:$Z$300,12,FALSE)*B112,0)</f>
        <v>0</v>
      </c>
      <c r="F112" s="4">
        <f>IFERROR(VLOOKUP(A112,parts!$A$2:$Z$300,5,FALSE),0)</f>
        <v>0</v>
      </c>
      <c r="G112" s="4">
        <f>IFERROR(VLOOKUP(A112,parts!$A$2:$Z$300,6,FALSE)*B112,0)</f>
        <v>0</v>
      </c>
      <c r="H112" s="12"/>
      <c r="I112" s="11"/>
      <c r="J112" s="6"/>
      <c r="K112" s="4">
        <f>IFERROR(VLOOKUP(I112,parts!$A$2:$Z$300,10,FALSE)*J112,0)</f>
        <v>0</v>
      </c>
      <c r="L112" s="4">
        <f>IFERROR(VLOOKUP(I112,parts!$A$2:$Z$300,11,FALSE)*J112,0)</f>
        <v>0</v>
      </c>
      <c r="M112" s="4">
        <f>IFERROR(VLOOKUP(I112,parts!$A$2:$Z$300,12,FALSE)*J112,0)</f>
        <v>0</v>
      </c>
      <c r="N112" s="4">
        <f>IFERROR(VLOOKUP(I112,parts!$A$2:$Z$300,5,FALSE),0)</f>
        <v>0</v>
      </c>
      <c r="O112" s="4">
        <f>IFERROR(VLOOKUP(I112,parts!$A$2:$Z$300,6,FALSE)*J112,0)</f>
        <v>0</v>
      </c>
      <c r="P112" s="12"/>
      <c r="Q112" s="11"/>
      <c r="R112" s="6"/>
      <c r="S112" s="4">
        <f>IFERROR(VLOOKUP(Q112,parts!$A$2:$Z$300,10,FALSE)*R112,0)</f>
        <v>0</v>
      </c>
      <c r="T112" s="4">
        <f>IFERROR(VLOOKUP(Q112,parts!$A$2:$Z$300,11,FALSE)*R112,0)</f>
        <v>0</v>
      </c>
      <c r="U112" s="4">
        <f>IFERROR(VLOOKUP(Q112,parts!$A$2:$Z$300,12,FALSE)*R112,0)</f>
        <v>0</v>
      </c>
      <c r="V112" s="4">
        <f>IFERROR(VLOOKUP(Q112,parts!$A$2:$Z$300,5,FALSE),0)</f>
        <v>0</v>
      </c>
      <c r="W112" s="4">
        <f>IFERROR(VLOOKUP(Q112,parts!$A$2:$Z$300,6,FALSE)*R112,0)</f>
        <v>0</v>
      </c>
      <c r="X112" s="12"/>
      <c r="Y112" s="11"/>
      <c r="Z112" s="6"/>
      <c r="AA112" s="4">
        <f>IFERROR(VLOOKUP(Y112,parts!$A$2:$Z$300,10,FALSE)*Z112,0)</f>
        <v>0</v>
      </c>
      <c r="AB112" s="4">
        <f>IFERROR(VLOOKUP(Y112,parts!$A$2:$Z$300,11,FALSE)*Z112,0)</f>
        <v>0</v>
      </c>
      <c r="AC112" s="4">
        <f>IFERROR(VLOOKUP(Y112,parts!$A$2:$Z$300,12,FALSE)*Z112,0)</f>
        <v>0</v>
      </c>
      <c r="AD112" s="4">
        <f>IFERROR(VLOOKUP(Y112,parts!$A$2:$Z$300,5,FALSE),0)</f>
        <v>0</v>
      </c>
      <c r="AE112" s="4">
        <f>IFERROR(VLOOKUP(Y112,parts!$A$2:$Z$300,6,FALSE)*Z112,0)</f>
        <v>0</v>
      </c>
      <c r="AF112" s="12"/>
      <c r="AG112" s="11"/>
      <c r="AH112" s="6"/>
      <c r="AI112" s="4">
        <f>IFERROR(VLOOKUP(AG112,parts!$A$2:$Z$300,10,FALSE)*AH112,0)</f>
        <v>0</v>
      </c>
      <c r="AJ112" s="4">
        <f>IFERROR(VLOOKUP(AG112,parts!$A$2:$Z$300,11,FALSE)*AH112,0)</f>
        <v>0</v>
      </c>
      <c r="AK112" s="4">
        <f>IFERROR(VLOOKUP(AG112,parts!$A$2:$Z$300,12,FALSE)*AH112,0)</f>
        <v>0</v>
      </c>
      <c r="AL112" s="4">
        <f>IFERROR(VLOOKUP(AG112,parts!$A$2:$Z$300,5,FALSE),0)</f>
        <v>0</v>
      </c>
      <c r="AM112" s="4">
        <f>IFERROR(VLOOKUP(AG112,parts!$A$2:$Z$300,6,FALSE)*AH112,0)</f>
        <v>0</v>
      </c>
      <c r="AN112" s="12"/>
      <c r="AO112" s="11"/>
      <c r="AP112" s="6"/>
      <c r="AQ112" s="4">
        <f>IFERROR(VLOOKUP(AO112,parts!$A$2:$Z$300,10,FALSE)*AP112,0)</f>
        <v>0</v>
      </c>
      <c r="AR112" s="4">
        <f>IFERROR(VLOOKUP(AO112,parts!$A$2:$Z$300,11,FALSE)*AP112,0)</f>
        <v>0</v>
      </c>
      <c r="AS112" s="4">
        <f>IFERROR(VLOOKUP(AO112,parts!$A$2:$Z$300,12,FALSE)*AP112,0)</f>
        <v>0</v>
      </c>
      <c r="AT112" s="4">
        <f>IFERROR(VLOOKUP(AO112,parts!$A$2:$Z$300,5,FALSE),0)</f>
        <v>0</v>
      </c>
      <c r="AU112" s="4">
        <f>IFERROR(VLOOKUP(AO112,parts!$A$2:$Z$300,6,FALSE)*AP112,0)</f>
        <v>0</v>
      </c>
      <c r="AV112" s="12"/>
      <c r="AW112" s="11"/>
      <c r="AX112" s="6"/>
      <c r="AY112" s="4">
        <f>IFERROR(VLOOKUP(AW112,parts!$A$2:$Z$300,10,FALSE)*AX112,0)</f>
        <v>0</v>
      </c>
      <c r="AZ112" s="4">
        <f>IFERROR(VLOOKUP(AW112,parts!$A$2:$Z$300,11,FALSE)*AX112,0)</f>
        <v>0</v>
      </c>
      <c r="BA112" s="4">
        <f>IFERROR(VLOOKUP(AW112,parts!$A$2:$Z$300,12,FALSE)*AX112,0)</f>
        <v>0</v>
      </c>
      <c r="BB112" s="4">
        <f>IFERROR(VLOOKUP(AW112,parts!$A$2:$Z$300,5,FALSE),0)</f>
        <v>0</v>
      </c>
      <c r="BC112" s="4">
        <f>IFERROR(VLOOKUP(AW112,parts!$A$2:$Z$300,6,FALSE)*AX112,0)</f>
        <v>0</v>
      </c>
      <c r="BD112" s="12"/>
      <c r="BE112" s="11"/>
      <c r="BF112" s="6"/>
      <c r="BG112" s="4">
        <f>IFERROR(VLOOKUP(BE112,parts!$A$2:$Z$300,10,FALSE)*BF112,0)</f>
        <v>0</v>
      </c>
      <c r="BH112" s="4">
        <f>IFERROR(VLOOKUP(BE112,parts!$A$2:$Z$300,11,FALSE)*BF112,0)</f>
        <v>0</v>
      </c>
      <c r="BI112" s="4">
        <f>IFERROR(VLOOKUP(BE112,parts!$A$2:$Z$300,12,FALSE)*BF112,0)</f>
        <v>0</v>
      </c>
      <c r="BJ112" s="4">
        <f>IFERROR(VLOOKUP(BE112,parts!$A$2:$Z$300,5,FALSE),0)</f>
        <v>0</v>
      </c>
      <c r="BK112" s="4">
        <f>IFERROR(VLOOKUP(BE112,parts!$A$2:$Z$300,6,FALSE)*BF112,0)</f>
        <v>0</v>
      </c>
      <c r="BL112" s="12"/>
    </row>
    <row r="113" spans="1:64" ht="15.75" thickBot="1" x14ac:dyDescent="0.3">
      <c r="A113" s="11"/>
      <c r="B113" s="6"/>
      <c r="C113" s="4">
        <f>IFERROR(VLOOKUP(A113,parts!$A$2:$Z$300,10,FALSE)*B113,0)</f>
        <v>0</v>
      </c>
      <c r="D113" s="4">
        <f>IFERROR(VLOOKUP(A113,parts!$A$2:$Z$300,11,FALSE)*B113,0)</f>
        <v>0</v>
      </c>
      <c r="E113" s="4">
        <f>IFERROR(VLOOKUP(A113,parts!$A$2:$Z$300,12,FALSE)*B113,0)</f>
        <v>0</v>
      </c>
      <c r="F113" s="4">
        <f>IFERROR(VLOOKUP(A113,parts!$A$2:$Z$300,5,FALSE),0)</f>
        <v>0</v>
      </c>
      <c r="G113" s="4">
        <f>IFERROR(VLOOKUP(A113,parts!$A$2:$Z$300,6,FALSE)*B113,0)</f>
        <v>0</v>
      </c>
      <c r="H113" s="12"/>
      <c r="I113" s="11"/>
      <c r="J113" s="6"/>
      <c r="K113" s="4">
        <f>IFERROR(VLOOKUP(I113,parts!$A$2:$Z$300,10,FALSE)*J113,0)</f>
        <v>0</v>
      </c>
      <c r="L113" s="4">
        <f>IFERROR(VLOOKUP(I113,parts!$A$2:$Z$300,11,FALSE)*J113,0)</f>
        <v>0</v>
      </c>
      <c r="M113" s="4">
        <f>IFERROR(VLOOKUP(I113,parts!$A$2:$Z$300,12,FALSE)*J113,0)</f>
        <v>0</v>
      </c>
      <c r="N113" s="4">
        <f>IFERROR(VLOOKUP(I113,parts!$A$2:$Z$300,5,FALSE),0)</f>
        <v>0</v>
      </c>
      <c r="O113" s="4">
        <f>IFERROR(VLOOKUP(I113,parts!$A$2:$Z$300,6,FALSE)*J113,0)</f>
        <v>0</v>
      </c>
      <c r="P113" s="12"/>
      <c r="Q113" s="11"/>
      <c r="R113" s="6"/>
      <c r="S113" s="4">
        <f>IFERROR(VLOOKUP(Q113,parts!$A$2:$Z$300,10,FALSE)*R113,0)</f>
        <v>0</v>
      </c>
      <c r="T113" s="4">
        <f>IFERROR(VLOOKUP(Q113,parts!$A$2:$Z$300,11,FALSE)*R113,0)</f>
        <v>0</v>
      </c>
      <c r="U113" s="4">
        <f>IFERROR(VLOOKUP(Q113,parts!$A$2:$Z$300,12,FALSE)*R113,0)</f>
        <v>0</v>
      </c>
      <c r="V113" s="4">
        <f>IFERROR(VLOOKUP(Q113,parts!$A$2:$Z$300,5,FALSE),0)</f>
        <v>0</v>
      </c>
      <c r="W113" s="4">
        <f>IFERROR(VLOOKUP(Q113,parts!$A$2:$Z$300,6,FALSE)*R113,0)</f>
        <v>0</v>
      </c>
      <c r="X113" s="12"/>
      <c r="Y113" s="11"/>
      <c r="Z113" s="6"/>
      <c r="AA113" s="4">
        <f>IFERROR(VLOOKUP(Y113,parts!$A$2:$Z$300,10,FALSE)*Z113,0)</f>
        <v>0</v>
      </c>
      <c r="AB113" s="4">
        <f>IFERROR(VLOOKUP(Y113,parts!$A$2:$Z$300,11,FALSE)*Z113,0)</f>
        <v>0</v>
      </c>
      <c r="AC113" s="4">
        <f>IFERROR(VLOOKUP(Y113,parts!$A$2:$Z$300,12,FALSE)*Z113,0)</f>
        <v>0</v>
      </c>
      <c r="AD113" s="4">
        <f>IFERROR(VLOOKUP(Y113,parts!$A$2:$Z$300,5,FALSE),0)</f>
        <v>0</v>
      </c>
      <c r="AE113" s="4">
        <f>IFERROR(VLOOKUP(Y113,parts!$A$2:$Z$300,6,FALSE)*Z113,0)</f>
        <v>0</v>
      </c>
      <c r="AF113" s="12"/>
      <c r="AG113" s="11"/>
      <c r="AH113" s="6"/>
      <c r="AI113" s="4">
        <f>IFERROR(VLOOKUP(AG113,parts!$A$2:$Z$300,10,FALSE)*AH113,0)</f>
        <v>0</v>
      </c>
      <c r="AJ113" s="4">
        <f>IFERROR(VLOOKUP(AG113,parts!$A$2:$Z$300,11,FALSE)*AH113,0)</f>
        <v>0</v>
      </c>
      <c r="AK113" s="4">
        <f>IFERROR(VLOOKUP(AG113,parts!$A$2:$Z$300,12,FALSE)*AH113,0)</f>
        <v>0</v>
      </c>
      <c r="AL113" s="4">
        <f>IFERROR(VLOOKUP(AG113,parts!$A$2:$Z$300,5,FALSE),0)</f>
        <v>0</v>
      </c>
      <c r="AM113" s="4">
        <f>IFERROR(VLOOKUP(AG113,parts!$A$2:$Z$300,6,FALSE)*AH113,0)</f>
        <v>0</v>
      </c>
      <c r="AN113" s="12"/>
      <c r="AO113" s="11"/>
      <c r="AP113" s="6"/>
      <c r="AQ113" s="4">
        <f>IFERROR(VLOOKUP(AO113,parts!$A$2:$Z$300,10,FALSE)*AP113,0)</f>
        <v>0</v>
      </c>
      <c r="AR113" s="4">
        <f>IFERROR(VLOOKUP(AO113,parts!$A$2:$Z$300,11,FALSE)*AP113,0)</f>
        <v>0</v>
      </c>
      <c r="AS113" s="4">
        <f>IFERROR(VLOOKUP(AO113,parts!$A$2:$Z$300,12,FALSE)*AP113,0)</f>
        <v>0</v>
      </c>
      <c r="AT113" s="4">
        <f>IFERROR(VLOOKUP(AO113,parts!$A$2:$Z$300,5,FALSE),0)</f>
        <v>0</v>
      </c>
      <c r="AU113" s="4">
        <f>IFERROR(VLOOKUP(AO113,parts!$A$2:$Z$300,6,FALSE)*AP113,0)</f>
        <v>0</v>
      </c>
      <c r="AV113" s="12"/>
      <c r="AW113" s="11"/>
      <c r="AX113" s="6"/>
      <c r="AY113" s="4">
        <f>IFERROR(VLOOKUP(AW113,parts!$A$2:$Z$300,10,FALSE)*AX113,0)</f>
        <v>0</v>
      </c>
      <c r="AZ113" s="4">
        <f>IFERROR(VLOOKUP(AW113,parts!$A$2:$Z$300,11,FALSE)*AX113,0)</f>
        <v>0</v>
      </c>
      <c r="BA113" s="4">
        <f>IFERROR(VLOOKUP(AW113,parts!$A$2:$Z$300,12,FALSE)*AX113,0)</f>
        <v>0</v>
      </c>
      <c r="BB113" s="4">
        <f>IFERROR(VLOOKUP(AW113,parts!$A$2:$Z$300,5,FALSE),0)</f>
        <v>0</v>
      </c>
      <c r="BC113" s="4">
        <f>IFERROR(VLOOKUP(AW113,parts!$A$2:$Z$300,6,FALSE)*AX113,0)</f>
        <v>0</v>
      </c>
      <c r="BD113" s="12"/>
      <c r="BE113" s="11"/>
      <c r="BF113" s="6"/>
      <c r="BG113" s="4">
        <f>IFERROR(VLOOKUP(BE113,parts!$A$2:$Z$300,10,FALSE)*BF113,0)</f>
        <v>0</v>
      </c>
      <c r="BH113" s="4">
        <f>IFERROR(VLOOKUP(BE113,parts!$A$2:$Z$300,11,FALSE)*BF113,0)</f>
        <v>0</v>
      </c>
      <c r="BI113" s="4">
        <f>IFERROR(VLOOKUP(BE113,parts!$A$2:$Z$300,12,FALSE)*BF113,0)</f>
        <v>0</v>
      </c>
      <c r="BJ113" s="4">
        <f>IFERROR(VLOOKUP(BE113,parts!$A$2:$Z$300,5,FALSE),0)</f>
        <v>0</v>
      </c>
      <c r="BK113" s="4">
        <f>IFERROR(VLOOKUP(BE113,parts!$A$2:$Z$300,6,FALSE)*BF113,0)</f>
        <v>0</v>
      </c>
      <c r="BL113" s="12"/>
    </row>
    <row r="114" spans="1:64" x14ac:dyDescent="0.25">
      <c r="A114" s="13"/>
      <c r="B114" s="14" t="s">
        <v>81</v>
      </c>
      <c r="C114" s="14" t="s">
        <v>3</v>
      </c>
      <c r="D114" s="14" t="s">
        <v>74</v>
      </c>
      <c r="E114" s="14" t="s">
        <v>77</v>
      </c>
      <c r="F114" s="14" t="s">
        <v>6</v>
      </c>
      <c r="G114" s="15" t="s">
        <v>7</v>
      </c>
      <c r="H114" s="12"/>
      <c r="I114" s="13"/>
      <c r="J114" s="14" t="s">
        <v>81</v>
      </c>
      <c r="K114" s="14" t="s">
        <v>3</v>
      </c>
      <c r="L114" s="14" t="s">
        <v>74</v>
      </c>
      <c r="M114" s="14" t="s">
        <v>77</v>
      </c>
      <c r="N114" s="14" t="s">
        <v>6</v>
      </c>
      <c r="O114" s="15" t="s">
        <v>7</v>
      </c>
      <c r="P114" s="12"/>
      <c r="Q114" s="13"/>
      <c r="R114" s="14" t="s">
        <v>81</v>
      </c>
      <c r="S114" s="14" t="s">
        <v>3</v>
      </c>
      <c r="T114" s="14" t="s">
        <v>74</v>
      </c>
      <c r="U114" s="14" t="s">
        <v>77</v>
      </c>
      <c r="V114" s="14" t="s">
        <v>6</v>
      </c>
      <c r="W114" s="15" t="s">
        <v>7</v>
      </c>
      <c r="X114" s="12"/>
      <c r="Y114" s="13"/>
      <c r="Z114" s="14" t="s">
        <v>81</v>
      </c>
      <c r="AA114" s="14" t="s">
        <v>3</v>
      </c>
      <c r="AB114" s="14" t="s">
        <v>74</v>
      </c>
      <c r="AC114" s="14" t="s">
        <v>77</v>
      </c>
      <c r="AD114" s="14" t="s">
        <v>6</v>
      </c>
      <c r="AE114" s="15" t="s">
        <v>7</v>
      </c>
      <c r="AF114" s="12"/>
      <c r="AG114" s="13"/>
      <c r="AH114" s="14" t="s">
        <v>81</v>
      </c>
      <c r="AI114" s="14" t="s">
        <v>3</v>
      </c>
      <c r="AJ114" s="14" t="s">
        <v>74</v>
      </c>
      <c r="AK114" s="14" t="s">
        <v>77</v>
      </c>
      <c r="AL114" s="14" t="s">
        <v>6</v>
      </c>
      <c r="AM114" s="15" t="s">
        <v>7</v>
      </c>
      <c r="AN114" s="12"/>
      <c r="AO114" s="13"/>
      <c r="AP114" s="14" t="s">
        <v>81</v>
      </c>
      <c r="AQ114" s="14" t="s">
        <v>3</v>
      </c>
      <c r="AR114" s="14" t="s">
        <v>74</v>
      </c>
      <c r="AS114" s="14" t="s">
        <v>77</v>
      </c>
      <c r="AT114" s="14" t="s">
        <v>6</v>
      </c>
      <c r="AU114" s="15" t="s">
        <v>7</v>
      </c>
      <c r="AV114" s="12"/>
      <c r="AW114" s="13"/>
      <c r="AX114" s="14" t="s">
        <v>81</v>
      </c>
      <c r="AY114" s="14" t="s">
        <v>3</v>
      </c>
      <c r="AZ114" s="14" t="s">
        <v>74</v>
      </c>
      <c r="BA114" s="14" t="s">
        <v>77</v>
      </c>
      <c r="BB114" s="14" t="s">
        <v>6</v>
      </c>
      <c r="BC114" s="15" t="s">
        <v>7</v>
      </c>
      <c r="BD114" s="12"/>
      <c r="BE114" s="13"/>
      <c r="BF114" s="14" t="s">
        <v>81</v>
      </c>
      <c r="BG114" s="14" t="s">
        <v>3</v>
      </c>
      <c r="BH114" s="14" t="s">
        <v>74</v>
      </c>
      <c r="BI114" s="14" t="s">
        <v>77</v>
      </c>
      <c r="BJ114" s="14" t="s">
        <v>6</v>
      </c>
      <c r="BK114" s="15" t="s">
        <v>7</v>
      </c>
      <c r="BL114" s="12"/>
    </row>
    <row r="115" spans="1:64" x14ac:dyDescent="0.25">
      <c r="A115" s="16" t="s">
        <v>76</v>
      </c>
      <c r="B115" s="4">
        <f>SUM(B99:B113)+B91</f>
        <v>11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76</v>
      </c>
      <c r="J115" s="4">
        <f>SUM(J99:J113)+J91</f>
        <v>11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76</v>
      </c>
      <c r="R115" s="4">
        <f>SUM(R99:R113)+R91</f>
        <v>11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76</v>
      </c>
      <c r="Z115" s="4">
        <f>SUM(Z99:Z113)+Z91</f>
        <v>11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  <c r="AG115" s="16" t="s">
        <v>76</v>
      </c>
      <c r="AH115" s="4">
        <f>SUM(AH99:AH113)+AH91</f>
        <v>11</v>
      </c>
      <c r="AI115" s="4">
        <f>SUM(AI99:AI113)</f>
        <v>0</v>
      </c>
      <c r="AJ115" s="4">
        <f>SUM(AJ99:AJ113)</f>
        <v>0</v>
      </c>
      <c r="AK115" s="4">
        <f>SUM(AK99:AK113)</f>
        <v>0</v>
      </c>
      <c r="AL115" s="4">
        <f>LARGE(AL99:AL113,1)</f>
        <v>0</v>
      </c>
      <c r="AM115" s="10">
        <f>SUM(AM99:AM113)</f>
        <v>0</v>
      </c>
      <c r="AN115" s="12"/>
      <c r="AO115" s="16" t="s">
        <v>76</v>
      </c>
      <c r="AP115" s="4">
        <f>SUM(AP99:AP113)+AP91</f>
        <v>11</v>
      </c>
      <c r="AQ115" s="4">
        <f>SUM(AQ99:AQ113)</f>
        <v>0</v>
      </c>
      <c r="AR115" s="4">
        <f>SUM(AR99:AR113)</f>
        <v>0</v>
      </c>
      <c r="AS115" s="4">
        <f>SUM(AS99:AS113)</f>
        <v>0</v>
      </c>
      <c r="AT115" s="4">
        <f>LARGE(AT99:AT113,1)</f>
        <v>0</v>
      </c>
      <c r="AU115" s="10">
        <f>SUM(AU99:AU113)</f>
        <v>0</v>
      </c>
      <c r="AV115" s="12"/>
      <c r="AW115" s="16" t="s">
        <v>76</v>
      </c>
      <c r="AX115" s="4">
        <f>SUM(AX99:AX113)+AX91</f>
        <v>11</v>
      </c>
      <c r="AY115" s="4">
        <f>SUM(AY99:AY113)</f>
        <v>0</v>
      </c>
      <c r="AZ115" s="4">
        <f>SUM(AZ99:AZ113)</f>
        <v>0</v>
      </c>
      <c r="BA115" s="4">
        <f>SUM(BA99:BA113)</f>
        <v>0</v>
      </c>
      <c r="BB115" s="4">
        <f>LARGE(BB99:BB113,1)</f>
        <v>0</v>
      </c>
      <c r="BC115" s="10">
        <f>SUM(BC99:BC113)</f>
        <v>0</v>
      </c>
      <c r="BD115" s="12"/>
      <c r="BE115" s="16" t="s">
        <v>76</v>
      </c>
      <c r="BF115" s="4">
        <f>SUM(BF99:BF113)+BF91</f>
        <v>11</v>
      </c>
      <c r="BG115" s="4">
        <f>SUM(BG99:BG113)</f>
        <v>0</v>
      </c>
      <c r="BH115" s="4">
        <f>SUM(BH99:BH113)</f>
        <v>0</v>
      </c>
      <c r="BI115" s="4">
        <f>SUM(BI99:BI113)</f>
        <v>0</v>
      </c>
      <c r="BJ115" s="4">
        <f>LARGE(BJ99:BJ113,1)</f>
        <v>0</v>
      </c>
      <c r="BK115" s="10">
        <f>SUM(BK99:BK113)</f>
        <v>0</v>
      </c>
      <c r="BL115" s="12"/>
    </row>
    <row r="116" spans="1:64" x14ac:dyDescent="0.25">
      <c r="A116" s="16" t="s">
        <v>79</v>
      </c>
      <c r="B116" s="27">
        <f>E115+B92</f>
        <v>28.85</v>
      </c>
      <c r="C116" s="28"/>
      <c r="D116" s="28"/>
      <c r="E116" s="28"/>
      <c r="F116" s="28"/>
      <c r="G116" s="29"/>
      <c r="H116" s="12"/>
      <c r="I116" s="16" t="s">
        <v>79</v>
      </c>
      <c r="J116" s="27">
        <f>M115+J92</f>
        <v>59.75</v>
      </c>
      <c r="K116" s="28"/>
      <c r="L116" s="28"/>
      <c r="M116" s="28"/>
      <c r="N116" s="28"/>
      <c r="O116" s="29"/>
      <c r="P116" s="12"/>
      <c r="Q116" s="16" t="s">
        <v>79</v>
      </c>
      <c r="R116" s="27">
        <f>U115+R92</f>
        <v>59.75</v>
      </c>
      <c r="S116" s="28"/>
      <c r="T116" s="28"/>
      <c r="U116" s="28"/>
      <c r="V116" s="28"/>
      <c r="W116" s="29"/>
      <c r="X116" s="12"/>
      <c r="Y116" s="16" t="s">
        <v>79</v>
      </c>
      <c r="Z116" s="27">
        <f>AC115+Z92</f>
        <v>59.75</v>
      </c>
      <c r="AA116" s="28"/>
      <c r="AB116" s="28"/>
      <c r="AC116" s="28"/>
      <c r="AD116" s="28"/>
      <c r="AE116" s="29"/>
      <c r="AF116" s="12"/>
      <c r="AG116" s="16" t="s">
        <v>79</v>
      </c>
      <c r="AH116" s="27">
        <f>AK115+AH92</f>
        <v>59.75</v>
      </c>
      <c r="AI116" s="28"/>
      <c r="AJ116" s="28"/>
      <c r="AK116" s="28"/>
      <c r="AL116" s="28"/>
      <c r="AM116" s="29"/>
      <c r="AN116" s="12"/>
      <c r="AO116" s="16" t="s">
        <v>79</v>
      </c>
      <c r="AP116" s="27">
        <f>AS115+AP92</f>
        <v>59.75</v>
      </c>
      <c r="AQ116" s="28"/>
      <c r="AR116" s="28"/>
      <c r="AS116" s="28"/>
      <c r="AT116" s="28"/>
      <c r="AU116" s="29"/>
      <c r="AV116" s="12"/>
      <c r="AW116" s="16" t="s">
        <v>79</v>
      </c>
      <c r="AX116" s="27">
        <f>BA115+AX92</f>
        <v>59.75</v>
      </c>
      <c r="AY116" s="28"/>
      <c r="AZ116" s="28"/>
      <c r="BA116" s="28"/>
      <c r="BB116" s="28"/>
      <c r="BC116" s="29"/>
      <c r="BD116" s="12"/>
      <c r="BE116" s="16" t="s">
        <v>79</v>
      </c>
      <c r="BF116" s="27">
        <f>BI115+BF92</f>
        <v>59.75</v>
      </c>
      <c r="BG116" s="28"/>
      <c r="BH116" s="28"/>
      <c r="BI116" s="28"/>
      <c r="BJ116" s="28"/>
      <c r="BK116" s="29"/>
      <c r="BL116" s="12"/>
    </row>
    <row r="117" spans="1:64" x14ac:dyDescent="0.25">
      <c r="A117" s="16" t="s">
        <v>83</v>
      </c>
      <c r="B117" s="27">
        <f>C115+B92</f>
        <v>28.85</v>
      </c>
      <c r="C117" s="28"/>
      <c r="D117" s="28"/>
      <c r="E117" s="28"/>
      <c r="F117" s="28"/>
      <c r="G117" s="29"/>
      <c r="H117" s="12"/>
      <c r="I117" s="16" t="s">
        <v>83</v>
      </c>
      <c r="J117" s="27">
        <f>K115+J92</f>
        <v>59.75</v>
      </c>
      <c r="K117" s="28"/>
      <c r="L117" s="28"/>
      <c r="M117" s="28"/>
      <c r="N117" s="28"/>
      <c r="O117" s="29"/>
      <c r="P117" s="12"/>
      <c r="Q117" s="16" t="s">
        <v>83</v>
      </c>
      <c r="R117" s="27">
        <f>S115+R92</f>
        <v>59.75</v>
      </c>
      <c r="S117" s="28"/>
      <c r="T117" s="28"/>
      <c r="U117" s="28"/>
      <c r="V117" s="28"/>
      <c r="W117" s="29"/>
      <c r="X117" s="12"/>
      <c r="Y117" s="16" t="s">
        <v>83</v>
      </c>
      <c r="Z117" s="27">
        <f>AA115+Z92</f>
        <v>59.75</v>
      </c>
      <c r="AA117" s="28"/>
      <c r="AB117" s="28"/>
      <c r="AC117" s="28"/>
      <c r="AD117" s="28"/>
      <c r="AE117" s="29"/>
      <c r="AF117" s="12"/>
      <c r="AG117" s="16" t="s">
        <v>83</v>
      </c>
      <c r="AH117" s="27">
        <f>AI115+AH92</f>
        <v>59.75</v>
      </c>
      <c r="AI117" s="28"/>
      <c r="AJ117" s="28"/>
      <c r="AK117" s="28"/>
      <c r="AL117" s="28"/>
      <c r="AM117" s="29"/>
      <c r="AN117" s="12"/>
      <c r="AO117" s="16" t="s">
        <v>83</v>
      </c>
      <c r="AP117" s="27">
        <f>AQ115+AP92</f>
        <v>59.75</v>
      </c>
      <c r="AQ117" s="28"/>
      <c r="AR117" s="28"/>
      <c r="AS117" s="28"/>
      <c r="AT117" s="28"/>
      <c r="AU117" s="29"/>
      <c r="AV117" s="12"/>
      <c r="AW117" s="16" t="s">
        <v>83</v>
      </c>
      <c r="AX117" s="27">
        <f>AY115+AX92</f>
        <v>59.75</v>
      </c>
      <c r="AY117" s="28"/>
      <c r="AZ117" s="28"/>
      <c r="BA117" s="28"/>
      <c r="BB117" s="28"/>
      <c r="BC117" s="29"/>
      <c r="BD117" s="12"/>
      <c r="BE117" s="16" t="s">
        <v>83</v>
      </c>
      <c r="BF117" s="27">
        <f>BG115+BF92</f>
        <v>59.75</v>
      </c>
      <c r="BG117" s="28"/>
      <c r="BH117" s="28"/>
      <c r="BI117" s="28"/>
      <c r="BJ117" s="28"/>
      <c r="BK117" s="29"/>
      <c r="BL117" s="12"/>
    </row>
    <row r="118" spans="1:64" x14ac:dyDescent="0.25">
      <c r="A118" s="16" t="s">
        <v>82</v>
      </c>
      <c r="B118" s="27">
        <f>IFERROR((G115/10/B116),0)</f>
        <v>0</v>
      </c>
      <c r="C118" s="28"/>
      <c r="D118" s="28"/>
      <c r="E118" s="28"/>
      <c r="F118" s="28"/>
      <c r="G118" s="29"/>
      <c r="H118" s="12"/>
      <c r="I118" s="16" t="s">
        <v>82</v>
      </c>
      <c r="J118" s="27">
        <f>IFERROR((O115/10/J116),0)</f>
        <v>0</v>
      </c>
      <c r="K118" s="28"/>
      <c r="L118" s="28"/>
      <c r="M118" s="28"/>
      <c r="N118" s="28"/>
      <c r="O118" s="29"/>
      <c r="P118" s="12"/>
      <c r="Q118" s="16" t="s">
        <v>82</v>
      </c>
      <c r="R118" s="27">
        <f>IFERROR((W115/10/R116),0)</f>
        <v>0</v>
      </c>
      <c r="S118" s="28"/>
      <c r="T118" s="28"/>
      <c r="U118" s="28"/>
      <c r="V118" s="28"/>
      <c r="W118" s="29"/>
      <c r="X118" s="12"/>
      <c r="Y118" s="16" t="s">
        <v>82</v>
      </c>
      <c r="Z118" s="27">
        <f>IFERROR((AE115/10/Z116),0)</f>
        <v>0</v>
      </c>
      <c r="AA118" s="28"/>
      <c r="AB118" s="28"/>
      <c r="AC118" s="28"/>
      <c r="AD118" s="28"/>
      <c r="AE118" s="29"/>
      <c r="AF118" s="12"/>
      <c r="AG118" s="16" t="s">
        <v>82</v>
      </c>
      <c r="AH118" s="27">
        <f>IFERROR((AM115/10/AH116),0)</f>
        <v>0</v>
      </c>
      <c r="AI118" s="28"/>
      <c r="AJ118" s="28"/>
      <c r="AK118" s="28"/>
      <c r="AL118" s="28"/>
      <c r="AM118" s="29"/>
      <c r="AN118" s="12"/>
      <c r="AO118" s="16" t="s">
        <v>82</v>
      </c>
      <c r="AP118" s="27">
        <f>IFERROR((AU115/10/AP116),0)</f>
        <v>0</v>
      </c>
      <c r="AQ118" s="28"/>
      <c r="AR118" s="28"/>
      <c r="AS118" s="28"/>
      <c r="AT118" s="28"/>
      <c r="AU118" s="29"/>
      <c r="AV118" s="12"/>
      <c r="AW118" s="16" t="s">
        <v>82</v>
      </c>
      <c r="AX118" s="27">
        <f>IFERROR((BC115/10/AX116),0)</f>
        <v>0</v>
      </c>
      <c r="AY118" s="28"/>
      <c r="AZ118" s="28"/>
      <c r="BA118" s="28"/>
      <c r="BB118" s="28"/>
      <c r="BC118" s="29"/>
      <c r="BD118" s="12"/>
      <c r="BE118" s="16" t="s">
        <v>82</v>
      </c>
      <c r="BF118" s="27">
        <f>IFERROR((BK115/10/BF116),0)</f>
        <v>0</v>
      </c>
      <c r="BG118" s="28"/>
      <c r="BH118" s="28"/>
      <c r="BI118" s="28"/>
      <c r="BJ118" s="28"/>
      <c r="BK118" s="29"/>
      <c r="BL118" s="12"/>
    </row>
    <row r="119" spans="1:64" x14ac:dyDescent="0.25">
      <c r="A119" s="16" t="s">
        <v>78</v>
      </c>
      <c r="B119" s="27">
        <f>IFERROR((9.82 * F115) * LN(B116/B117),0)</f>
        <v>0</v>
      </c>
      <c r="C119" s="28"/>
      <c r="D119" s="28"/>
      <c r="E119" s="28"/>
      <c r="F119" s="28"/>
      <c r="G119" s="29"/>
      <c r="H119" s="12"/>
      <c r="I119" s="16" t="s">
        <v>78</v>
      </c>
      <c r="J119" s="27">
        <f>IFERROR((9.82 * N115) * LN(J116/J117),0)</f>
        <v>0</v>
      </c>
      <c r="K119" s="28"/>
      <c r="L119" s="28"/>
      <c r="M119" s="28"/>
      <c r="N119" s="28"/>
      <c r="O119" s="29"/>
      <c r="P119" s="12"/>
      <c r="Q119" s="16" t="s">
        <v>78</v>
      </c>
      <c r="R119" s="27">
        <f>IFERROR((9.82 * V115) * LN(R116/R117),0)</f>
        <v>0</v>
      </c>
      <c r="S119" s="28"/>
      <c r="T119" s="28"/>
      <c r="U119" s="28"/>
      <c r="V119" s="28"/>
      <c r="W119" s="29"/>
      <c r="X119" s="12"/>
      <c r="Y119" s="16" t="s">
        <v>78</v>
      </c>
      <c r="Z119" s="27">
        <f>IFERROR((9.82 * AD115) * LN(Z116/Z117),0)</f>
        <v>0</v>
      </c>
      <c r="AA119" s="28"/>
      <c r="AB119" s="28"/>
      <c r="AC119" s="28"/>
      <c r="AD119" s="28"/>
      <c r="AE119" s="29"/>
      <c r="AF119" s="12"/>
      <c r="AG119" s="16" t="s">
        <v>78</v>
      </c>
      <c r="AH119" s="27">
        <f>IFERROR((9.82 * AL115) * LN(AH116/AH117),0)</f>
        <v>0</v>
      </c>
      <c r="AI119" s="28"/>
      <c r="AJ119" s="28"/>
      <c r="AK119" s="28"/>
      <c r="AL119" s="28"/>
      <c r="AM119" s="29"/>
      <c r="AN119" s="12"/>
      <c r="AO119" s="16" t="s">
        <v>78</v>
      </c>
      <c r="AP119" s="27">
        <f>IFERROR((9.82 * AT115) * LN(AP116/AP117),0)</f>
        <v>0</v>
      </c>
      <c r="AQ119" s="28"/>
      <c r="AR119" s="28"/>
      <c r="AS119" s="28"/>
      <c r="AT119" s="28"/>
      <c r="AU119" s="29"/>
      <c r="AV119" s="12"/>
      <c r="AW119" s="16" t="s">
        <v>78</v>
      </c>
      <c r="AX119" s="27">
        <f>IFERROR((9.82 * BB115) * LN(AX116/AX117),0)</f>
        <v>0</v>
      </c>
      <c r="AY119" s="28"/>
      <c r="AZ119" s="28"/>
      <c r="BA119" s="28"/>
      <c r="BB119" s="28"/>
      <c r="BC119" s="29"/>
      <c r="BD119" s="12"/>
      <c r="BE119" s="16" t="s">
        <v>78</v>
      </c>
      <c r="BF119" s="27">
        <f>IFERROR((9.82 * BJ115) * LN(BF116/BF117),0)</f>
        <v>0</v>
      </c>
      <c r="BG119" s="28"/>
      <c r="BH119" s="28"/>
      <c r="BI119" s="28"/>
      <c r="BJ119" s="28"/>
      <c r="BK119" s="29"/>
      <c r="BL119" s="12"/>
    </row>
    <row r="120" spans="1:64" ht="15.75" thickBot="1" x14ac:dyDescent="0.3">
      <c r="A120" s="17" t="s">
        <v>80</v>
      </c>
      <c r="B120" s="30">
        <f>B119+B96</f>
        <v>2347.5659526027193</v>
      </c>
      <c r="C120" s="31"/>
      <c r="D120" s="31"/>
      <c r="E120" s="31"/>
      <c r="F120" s="31"/>
      <c r="G120" s="32"/>
      <c r="H120" s="12"/>
      <c r="I120" s="17" t="s">
        <v>80</v>
      </c>
      <c r="J120" s="30">
        <f>J119+J96</f>
        <v>3696.8930224405867</v>
      </c>
      <c r="K120" s="31"/>
      <c r="L120" s="31"/>
      <c r="M120" s="31"/>
      <c r="N120" s="31"/>
      <c r="O120" s="32"/>
      <c r="P120" s="12"/>
      <c r="Q120" s="17" t="s">
        <v>80</v>
      </c>
      <c r="R120" s="30">
        <f>R119+R96</f>
        <v>3696.8930224405867</v>
      </c>
      <c r="S120" s="31"/>
      <c r="T120" s="31"/>
      <c r="U120" s="31"/>
      <c r="V120" s="31"/>
      <c r="W120" s="32"/>
      <c r="X120" s="12"/>
      <c r="Y120" s="17" t="s">
        <v>80</v>
      </c>
      <c r="Z120" s="30">
        <f>Z119+Z96</f>
        <v>3696.8930224405867</v>
      </c>
      <c r="AA120" s="31"/>
      <c r="AB120" s="31"/>
      <c r="AC120" s="31"/>
      <c r="AD120" s="31"/>
      <c r="AE120" s="32"/>
      <c r="AF120" s="12"/>
      <c r="AG120" s="17" t="s">
        <v>80</v>
      </c>
      <c r="AH120" s="30">
        <f>AH119+AH96</f>
        <v>3696.8930224405867</v>
      </c>
      <c r="AI120" s="31"/>
      <c r="AJ120" s="31"/>
      <c r="AK120" s="31"/>
      <c r="AL120" s="31"/>
      <c r="AM120" s="32"/>
      <c r="AN120" s="12"/>
      <c r="AO120" s="17" t="s">
        <v>80</v>
      </c>
      <c r="AP120" s="30">
        <f>AP119+AP96</f>
        <v>3696.8930224405867</v>
      </c>
      <c r="AQ120" s="31"/>
      <c r="AR120" s="31"/>
      <c r="AS120" s="31"/>
      <c r="AT120" s="31"/>
      <c r="AU120" s="32"/>
      <c r="AV120" s="12"/>
      <c r="AW120" s="17" t="s">
        <v>80</v>
      </c>
      <c r="AX120" s="30">
        <f>AX119+AX96</f>
        <v>3696.8930224405867</v>
      </c>
      <c r="AY120" s="31"/>
      <c r="AZ120" s="31"/>
      <c r="BA120" s="31"/>
      <c r="BB120" s="31"/>
      <c r="BC120" s="32"/>
      <c r="BD120" s="12"/>
      <c r="BE120" s="17" t="s">
        <v>80</v>
      </c>
      <c r="BF120" s="30">
        <f>BF119+BF96</f>
        <v>3696.8930224405867</v>
      </c>
      <c r="BG120" s="31"/>
      <c r="BH120" s="31"/>
      <c r="BI120" s="31"/>
      <c r="BJ120" s="31"/>
      <c r="BK120" s="32"/>
      <c r="BL120" s="12"/>
    </row>
    <row r="121" spans="1:64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</row>
    <row r="122" spans="1:64" ht="15.75" thickBot="1" x14ac:dyDescent="0.3">
      <c r="A122" s="22" t="s">
        <v>181</v>
      </c>
      <c r="B122" s="23"/>
      <c r="C122" s="23"/>
      <c r="D122" s="23"/>
      <c r="E122" s="23"/>
      <c r="F122" s="23"/>
      <c r="G122" s="24"/>
      <c r="H122" s="12"/>
      <c r="I122" s="22" t="s">
        <v>181</v>
      </c>
      <c r="J122" s="23"/>
      <c r="K122" s="23"/>
      <c r="L122" s="23"/>
      <c r="M122" s="23"/>
      <c r="N122" s="23"/>
      <c r="O122" s="24"/>
      <c r="P122" s="12"/>
      <c r="Q122" s="22" t="s">
        <v>181</v>
      </c>
      <c r="R122" s="23"/>
      <c r="S122" s="23"/>
      <c r="T122" s="23"/>
      <c r="U122" s="23"/>
      <c r="V122" s="23"/>
      <c r="W122" s="24"/>
      <c r="X122" s="12"/>
      <c r="Y122" s="22" t="s">
        <v>181</v>
      </c>
      <c r="Z122" s="23"/>
      <c r="AA122" s="23"/>
      <c r="AB122" s="23"/>
      <c r="AC122" s="23"/>
      <c r="AD122" s="23"/>
      <c r="AE122" s="24"/>
      <c r="AF122" s="12"/>
      <c r="AG122" s="22" t="s">
        <v>181</v>
      </c>
      <c r="AH122" s="23"/>
      <c r="AI122" s="23"/>
      <c r="AJ122" s="23"/>
      <c r="AK122" s="23"/>
      <c r="AL122" s="23"/>
      <c r="AM122" s="24"/>
      <c r="AN122" s="12"/>
      <c r="AO122" s="22" t="s">
        <v>181</v>
      </c>
      <c r="AP122" s="23"/>
      <c r="AQ122" s="23"/>
      <c r="AR122" s="23"/>
      <c r="AS122" s="23"/>
      <c r="AT122" s="23"/>
      <c r="AU122" s="24"/>
      <c r="AV122" s="12"/>
      <c r="AW122" s="22" t="s">
        <v>181</v>
      </c>
      <c r="AX122" s="23"/>
      <c r="AY122" s="23"/>
      <c r="AZ122" s="23"/>
      <c r="BA122" s="23"/>
      <c r="BB122" s="23"/>
      <c r="BC122" s="24"/>
      <c r="BD122" s="12"/>
      <c r="BE122" s="22" t="s">
        <v>181</v>
      </c>
      <c r="BF122" s="23"/>
      <c r="BG122" s="23"/>
      <c r="BH122" s="23"/>
      <c r="BI122" s="23"/>
      <c r="BJ122" s="23"/>
      <c r="BK122" s="24"/>
      <c r="BL122" s="12"/>
    </row>
    <row r="123" spans="1:64" x14ac:dyDescent="0.25">
      <c r="A123" s="25" t="s">
        <v>81</v>
      </c>
      <c r="B123" s="25"/>
      <c r="C123" s="25"/>
      <c r="D123" s="26">
        <f>B115</f>
        <v>11</v>
      </c>
      <c r="E123" s="26"/>
      <c r="F123" s="26"/>
      <c r="G123" s="26"/>
      <c r="H123" s="12"/>
      <c r="I123" s="25" t="s">
        <v>81</v>
      </c>
      <c r="J123" s="25"/>
      <c r="K123" s="25"/>
      <c r="L123" s="26">
        <f>J115</f>
        <v>11</v>
      </c>
      <c r="M123" s="26"/>
      <c r="N123" s="26"/>
      <c r="O123" s="26"/>
      <c r="P123" s="12"/>
      <c r="Q123" s="25" t="s">
        <v>81</v>
      </c>
      <c r="R123" s="25"/>
      <c r="S123" s="25"/>
      <c r="T123" s="26">
        <f>R115</f>
        <v>11</v>
      </c>
      <c r="U123" s="26"/>
      <c r="V123" s="26"/>
      <c r="W123" s="26"/>
      <c r="X123" s="12"/>
      <c r="Y123" s="25" t="s">
        <v>81</v>
      </c>
      <c r="Z123" s="25"/>
      <c r="AA123" s="25"/>
      <c r="AB123" s="26">
        <f>Z115</f>
        <v>11</v>
      </c>
      <c r="AC123" s="26"/>
      <c r="AD123" s="26"/>
      <c r="AE123" s="26"/>
      <c r="AF123" s="12"/>
      <c r="AG123" s="25" t="s">
        <v>81</v>
      </c>
      <c r="AH123" s="25"/>
      <c r="AI123" s="25"/>
      <c r="AJ123" s="26">
        <f>AH115</f>
        <v>11</v>
      </c>
      <c r="AK123" s="26"/>
      <c r="AL123" s="26"/>
      <c r="AM123" s="26"/>
      <c r="AN123" s="12"/>
      <c r="AO123" s="25" t="s">
        <v>81</v>
      </c>
      <c r="AP123" s="25"/>
      <c r="AQ123" s="25"/>
      <c r="AR123" s="26">
        <f>AP115</f>
        <v>11</v>
      </c>
      <c r="AS123" s="26"/>
      <c r="AT123" s="26"/>
      <c r="AU123" s="26"/>
      <c r="AV123" s="12"/>
      <c r="AW123" s="25" t="s">
        <v>81</v>
      </c>
      <c r="AX123" s="25"/>
      <c r="AY123" s="25"/>
      <c r="AZ123" s="26">
        <f>AX115</f>
        <v>11</v>
      </c>
      <c r="BA123" s="26"/>
      <c r="BB123" s="26"/>
      <c r="BC123" s="26"/>
      <c r="BD123" s="12"/>
      <c r="BE123" s="25" t="s">
        <v>81</v>
      </c>
      <c r="BF123" s="25"/>
      <c r="BG123" s="25"/>
      <c r="BH123" s="26">
        <f>BF115</f>
        <v>11</v>
      </c>
      <c r="BI123" s="26"/>
      <c r="BJ123" s="26"/>
      <c r="BK123" s="26"/>
      <c r="BL123" s="12"/>
    </row>
    <row r="124" spans="1:64" x14ac:dyDescent="0.25">
      <c r="A124" s="20" t="s">
        <v>2</v>
      </c>
      <c r="B124" s="20"/>
      <c r="C124" s="20"/>
      <c r="D124" s="21">
        <f>B116</f>
        <v>28.85</v>
      </c>
      <c r="E124" s="21"/>
      <c r="F124" s="21"/>
      <c r="G124" s="21"/>
      <c r="H124" s="12"/>
      <c r="I124" s="20" t="s">
        <v>2</v>
      </c>
      <c r="J124" s="20"/>
      <c r="K124" s="20"/>
      <c r="L124" s="21">
        <f>J116</f>
        <v>59.75</v>
      </c>
      <c r="M124" s="21"/>
      <c r="N124" s="21"/>
      <c r="O124" s="21"/>
      <c r="P124" s="12"/>
      <c r="Q124" s="20" t="s">
        <v>2</v>
      </c>
      <c r="R124" s="20"/>
      <c r="S124" s="20"/>
      <c r="T124" s="21">
        <f>R116</f>
        <v>59.75</v>
      </c>
      <c r="U124" s="21"/>
      <c r="V124" s="21"/>
      <c r="W124" s="21"/>
      <c r="X124" s="12"/>
      <c r="Y124" s="20" t="s">
        <v>2</v>
      </c>
      <c r="Z124" s="20"/>
      <c r="AA124" s="20"/>
      <c r="AB124" s="21">
        <f>Z116</f>
        <v>59.75</v>
      </c>
      <c r="AC124" s="21"/>
      <c r="AD124" s="21"/>
      <c r="AE124" s="21"/>
      <c r="AF124" s="12"/>
      <c r="AG124" s="20" t="s">
        <v>2</v>
      </c>
      <c r="AH124" s="20"/>
      <c r="AI124" s="20"/>
      <c r="AJ124" s="21">
        <f>AH116</f>
        <v>59.75</v>
      </c>
      <c r="AK124" s="21"/>
      <c r="AL124" s="21"/>
      <c r="AM124" s="21"/>
      <c r="AN124" s="12"/>
      <c r="AO124" s="20" t="s">
        <v>2</v>
      </c>
      <c r="AP124" s="20"/>
      <c r="AQ124" s="20"/>
      <c r="AR124" s="21">
        <f>AP116</f>
        <v>59.75</v>
      </c>
      <c r="AS124" s="21"/>
      <c r="AT124" s="21"/>
      <c r="AU124" s="21"/>
      <c r="AV124" s="12"/>
      <c r="AW124" s="20" t="s">
        <v>2</v>
      </c>
      <c r="AX124" s="20"/>
      <c r="AY124" s="20"/>
      <c r="AZ124" s="21">
        <f>AX116</f>
        <v>59.75</v>
      </c>
      <c r="BA124" s="21"/>
      <c r="BB124" s="21"/>
      <c r="BC124" s="21"/>
      <c r="BD124" s="12"/>
      <c r="BE124" s="20" t="s">
        <v>2</v>
      </c>
      <c r="BF124" s="20"/>
      <c r="BG124" s="20"/>
      <c r="BH124" s="21">
        <f>BF116</f>
        <v>59.75</v>
      </c>
      <c r="BI124" s="21"/>
      <c r="BJ124" s="21"/>
      <c r="BK124" s="21"/>
      <c r="BL124" s="12"/>
    </row>
    <row r="125" spans="1:64" x14ac:dyDescent="0.25">
      <c r="A125" s="20" t="s">
        <v>4</v>
      </c>
      <c r="B125" s="20"/>
      <c r="C125" s="20"/>
      <c r="D125" s="21">
        <f>D115+D91+D67+D43+D19</f>
        <v>14.100000000000001</v>
      </c>
      <c r="E125" s="21"/>
      <c r="F125" s="21"/>
      <c r="G125" s="21"/>
      <c r="H125" s="12"/>
      <c r="I125" s="20" t="s">
        <v>4</v>
      </c>
      <c r="J125" s="20"/>
      <c r="K125" s="20"/>
      <c r="L125" s="21">
        <f>L115+L91+L67+L43+L19</f>
        <v>37.049999999999997</v>
      </c>
      <c r="M125" s="21"/>
      <c r="N125" s="21"/>
      <c r="O125" s="21"/>
      <c r="P125" s="12"/>
      <c r="Q125" s="20" t="s">
        <v>4</v>
      </c>
      <c r="R125" s="20"/>
      <c r="S125" s="20"/>
      <c r="T125" s="21">
        <f>T115+T91+T67+T43+T19</f>
        <v>37.049999999999997</v>
      </c>
      <c r="U125" s="21"/>
      <c r="V125" s="21"/>
      <c r="W125" s="21"/>
      <c r="X125" s="12"/>
      <c r="Y125" s="20" t="s">
        <v>4</v>
      </c>
      <c r="Z125" s="20"/>
      <c r="AA125" s="20"/>
      <c r="AB125" s="21">
        <f>AB115+AB91+AB67+AB43+AB19</f>
        <v>37.049999999999997</v>
      </c>
      <c r="AC125" s="21"/>
      <c r="AD125" s="21"/>
      <c r="AE125" s="21"/>
      <c r="AF125" s="12"/>
      <c r="AG125" s="20" t="s">
        <v>4</v>
      </c>
      <c r="AH125" s="20"/>
      <c r="AI125" s="20"/>
      <c r="AJ125" s="21">
        <f>AJ115+AJ91+AJ67+AJ43+AJ19</f>
        <v>37.049999999999997</v>
      </c>
      <c r="AK125" s="21"/>
      <c r="AL125" s="21"/>
      <c r="AM125" s="21"/>
      <c r="AN125" s="12"/>
      <c r="AO125" s="20" t="s">
        <v>4</v>
      </c>
      <c r="AP125" s="20"/>
      <c r="AQ125" s="20"/>
      <c r="AR125" s="21">
        <f>AR115+AR91+AR67+AR43+AR19</f>
        <v>37.049999999999997</v>
      </c>
      <c r="AS125" s="21"/>
      <c r="AT125" s="21"/>
      <c r="AU125" s="21"/>
      <c r="AV125" s="12"/>
      <c r="AW125" s="20" t="s">
        <v>4</v>
      </c>
      <c r="AX125" s="20"/>
      <c r="AY125" s="20"/>
      <c r="AZ125" s="21">
        <f>AZ115+AZ91+AZ67+AZ43+AZ19</f>
        <v>37.049999999999997</v>
      </c>
      <c r="BA125" s="21"/>
      <c r="BB125" s="21"/>
      <c r="BC125" s="21"/>
      <c r="BD125" s="12"/>
      <c r="BE125" s="20" t="s">
        <v>4</v>
      </c>
      <c r="BF125" s="20"/>
      <c r="BG125" s="20"/>
      <c r="BH125" s="21">
        <f>BH115+BH91+BH67+BH43+BH19</f>
        <v>37.049999999999997</v>
      </c>
      <c r="BI125" s="21"/>
      <c r="BJ125" s="21"/>
      <c r="BK125" s="21"/>
      <c r="BL125" s="12"/>
    </row>
    <row r="126" spans="1:64" x14ac:dyDescent="0.25">
      <c r="A126" s="20" t="s">
        <v>1</v>
      </c>
      <c r="B126" s="20"/>
      <c r="C126" s="20"/>
      <c r="D126" s="21">
        <f>D124-D125</f>
        <v>14.75</v>
      </c>
      <c r="E126" s="21"/>
      <c r="F126" s="21"/>
      <c r="G126" s="21"/>
      <c r="H126" s="12"/>
      <c r="I126" s="20" t="s">
        <v>1</v>
      </c>
      <c r="J126" s="20"/>
      <c r="K126" s="20"/>
      <c r="L126" s="21">
        <f>L124-L125</f>
        <v>22.700000000000003</v>
      </c>
      <c r="M126" s="21"/>
      <c r="N126" s="21"/>
      <c r="O126" s="21"/>
      <c r="P126" s="12"/>
      <c r="Q126" s="20" t="s">
        <v>1</v>
      </c>
      <c r="R126" s="20"/>
      <c r="S126" s="20"/>
      <c r="T126" s="21">
        <f>T124-T125</f>
        <v>22.700000000000003</v>
      </c>
      <c r="U126" s="21"/>
      <c r="V126" s="21"/>
      <c r="W126" s="21"/>
      <c r="X126" s="12"/>
      <c r="Y126" s="20" t="s">
        <v>1</v>
      </c>
      <c r="Z126" s="20"/>
      <c r="AA126" s="20"/>
      <c r="AB126" s="21">
        <f>AB124-AB125</f>
        <v>22.700000000000003</v>
      </c>
      <c r="AC126" s="21"/>
      <c r="AD126" s="21"/>
      <c r="AE126" s="21"/>
      <c r="AF126" s="12"/>
      <c r="AG126" s="20" t="s">
        <v>1</v>
      </c>
      <c r="AH126" s="20"/>
      <c r="AI126" s="20"/>
      <c r="AJ126" s="21">
        <f>AJ124-AJ125</f>
        <v>22.700000000000003</v>
      </c>
      <c r="AK126" s="21"/>
      <c r="AL126" s="21"/>
      <c r="AM126" s="21"/>
      <c r="AN126" s="12"/>
      <c r="AO126" s="20" t="s">
        <v>1</v>
      </c>
      <c r="AP126" s="20"/>
      <c r="AQ126" s="20"/>
      <c r="AR126" s="21">
        <f>AR124-AR125</f>
        <v>22.700000000000003</v>
      </c>
      <c r="AS126" s="21"/>
      <c r="AT126" s="21"/>
      <c r="AU126" s="21"/>
      <c r="AV126" s="12"/>
      <c r="AW126" s="20" t="s">
        <v>1</v>
      </c>
      <c r="AX126" s="20"/>
      <c r="AY126" s="20"/>
      <c r="AZ126" s="21">
        <f>AZ124-AZ125</f>
        <v>22.700000000000003</v>
      </c>
      <c r="BA126" s="21"/>
      <c r="BB126" s="21"/>
      <c r="BC126" s="21"/>
      <c r="BD126" s="12"/>
      <c r="BE126" s="20" t="s">
        <v>1</v>
      </c>
      <c r="BF126" s="20"/>
      <c r="BG126" s="20"/>
      <c r="BH126" s="21">
        <f>BH124-BH125</f>
        <v>22.700000000000003</v>
      </c>
      <c r="BI126" s="21"/>
      <c r="BJ126" s="21"/>
      <c r="BK126" s="21"/>
      <c r="BL126" s="12"/>
    </row>
    <row r="127" spans="1:64" x14ac:dyDescent="0.25">
      <c r="A127" s="20" t="s">
        <v>182</v>
      </c>
      <c r="B127" s="20"/>
      <c r="C127" s="20"/>
      <c r="D127" s="21">
        <f>B120</f>
        <v>2347.5659526027193</v>
      </c>
      <c r="E127" s="21"/>
      <c r="F127" s="21"/>
      <c r="G127" s="21"/>
      <c r="H127" s="12"/>
      <c r="I127" s="20" t="s">
        <v>182</v>
      </c>
      <c r="J127" s="20"/>
      <c r="K127" s="20"/>
      <c r="L127" s="21">
        <f>J120</f>
        <v>3696.8930224405867</v>
      </c>
      <c r="M127" s="21"/>
      <c r="N127" s="21"/>
      <c r="O127" s="21"/>
      <c r="P127" s="12"/>
      <c r="Q127" s="20" t="s">
        <v>182</v>
      </c>
      <c r="R127" s="20"/>
      <c r="S127" s="20"/>
      <c r="T127" s="21">
        <f>R120</f>
        <v>3696.8930224405867</v>
      </c>
      <c r="U127" s="21"/>
      <c r="V127" s="21"/>
      <c r="W127" s="21"/>
      <c r="X127" s="12"/>
      <c r="Y127" s="20" t="s">
        <v>182</v>
      </c>
      <c r="Z127" s="20"/>
      <c r="AA127" s="20"/>
      <c r="AB127" s="21">
        <f>Z120</f>
        <v>3696.8930224405867</v>
      </c>
      <c r="AC127" s="21"/>
      <c r="AD127" s="21"/>
      <c r="AE127" s="21"/>
      <c r="AF127" s="12"/>
      <c r="AG127" s="20" t="s">
        <v>182</v>
      </c>
      <c r="AH127" s="20"/>
      <c r="AI127" s="20"/>
      <c r="AJ127" s="21">
        <f>AH120</f>
        <v>3696.8930224405867</v>
      </c>
      <c r="AK127" s="21"/>
      <c r="AL127" s="21"/>
      <c r="AM127" s="21"/>
      <c r="AN127" s="12"/>
      <c r="AO127" s="20" t="s">
        <v>182</v>
      </c>
      <c r="AP127" s="20"/>
      <c r="AQ127" s="20"/>
      <c r="AR127" s="21">
        <f>AP120</f>
        <v>3696.8930224405867</v>
      </c>
      <c r="AS127" s="21"/>
      <c r="AT127" s="21"/>
      <c r="AU127" s="21"/>
      <c r="AV127" s="12"/>
      <c r="AW127" s="20" t="s">
        <v>182</v>
      </c>
      <c r="AX127" s="20"/>
      <c r="AY127" s="20"/>
      <c r="AZ127" s="21">
        <f>AX120</f>
        <v>3696.8930224405867</v>
      </c>
      <c r="BA127" s="21"/>
      <c r="BB127" s="21"/>
      <c r="BC127" s="21"/>
      <c r="BD127" s="12"/>
      <c r="BE127" s="20" t="s">
        <v>182</v>
      </c>
      <c r="BF127" s="20"/>
      <c r="BG127" s="20"/>
      <c r="BH127" s="21">
        <f>BF120</f>
        <v>3696.8930224405867</v>
      </c>
      <c r="BI127" s="21"/>
      <c r="BJ127" s="21"/>
      <c r="BK127" s="21"/>
      <c r="BL127" s="12"/>
    </row>
    <row r="128" spans="1:6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</row>
  </sheetData>
  <mergeCells count="296">
    <mergeCell ref="AX119:BC119"/>
    <mergeCell ref="BF119:BK119"/>
    <mergeCell ref="AX120:BC120"/>
    <mergeCell ref="BF120:BK120"/>
    <mergeCell ref="AX116:BC116"/>
    <mergeCell ref="BF116:BK116"/>
    <mergeCell ref="AX117:BC117"/>
    <mergeCell ref="BF117:BK117"/>
    <mergeCell ref="AX118:BC118"/>
    <mergeCell ref="BF118:BK118"/>
    <mergeCell ref="AX94:BC94"/>
    <mergeCell ref="BF94:BK94"/>
    <mergeCell ref="AX95:BC95"/>
    <mergeCell ref="BF95:BK95"/>
    <mergeCell ref="AX96:BC96"/>
    <mergeCell ref="BF96:BK96"/>
    <mergeCell ref="AX72:BC72"/>
    <mergeCell ref="BF72:BK72"/>
    <mergeCell ref="AX92:BC92"/>
    <mergeCell ref="BF92:BK92"/>
    <mergeCell ref="AX93:BC93"/>
    <mergeCell ref="BF93:BK93"/>
    <mergeCell ref="BF23:BK23"/>
    <mergeCell ref="AX24:BC24"/>
    <mergeCell ref="BF24:BK24"/>
    <mergeCell ref="AX69:BC69"/>
    <mergeCell ref="BF69:BK69"/>
    <mergeCell ref="AX70:BC70"/>
    <mergeCell ref="BF70:BK70"/>
    <mergeCell ref="AX71:BC71"/>
    <mergeCell ref="BF71:BK71"/>
    <mergeCell ref="AX47:BC47"/>
    <mergeCell ref="BF47:BK47"/>
    <mergeCell ref="AX48:BC48"/>
    <mergeCell ref="BF48:BK48"/>
    <mergeCell ref="AX68:BC68"/>
    <mergeCell ref="BF68:BK68"/>
    <mergeCell ref="AW1:BC1"/>
    <mergeCell ref="BE1:BK1"/>
    <mergeCell ref="AX20:BC20"/>
    <mergeCell ref="BF20:BK20"/>
    <mergeCell ref="AX21:BC21"/>
    <mergeCell ref="BF21:BK21"/>
    <mergeCell ref="AP96:AU96"/>
    <mergeCell ref="AP116:AU116"/>
    <mergeCell ref="AP117:AU117"/>
    <mergeCell ref="AP46:AU46"/>
    <mergeCell ref="AP47:AU47"/>
    <mergeCell ref="AP48:AU48"/>
    <mergeCell ref="AP68:AU68"/>
    <mergeCell ref="AP69:AU69"/>
    <mergeCell ref="AP70:AU70"/>
    <mergeCell ref="AX44:BC44"/>
    <mergeCell ref="BF44:BK44"/>
    <mergeCell ref="AX45:BC45"/>
    <mergeCell ref="BF45:BK45"/>
    <mergeCell ref="AX46:BC46"/>
    <mergeCell ref="BF46:BK46"/>
    <mergeCell ref="AX22:BC22"/>
    <mergeCell ref="BF22:BK22"/>
    <mergeCell ref="AX23:BC23"/>
    <mergeCell ref="AP118:AU118"/>
    <mergeCell ref="AP119:AU119"/>
    <mergeCell ref="AP120:AU120"/>
    <mergeCell ref="AP71:AU71"/>
    <mergeCell ref="AP72:AU72"/>
    <mergeCell ref="AP92:AU92"/>
    <mergeCell ref="AP93:AU93"/>
    <mergeCell ref="AP94:AU94"/>
    <mergeCell ref="AP95:AU95"/>
    <mergeCell ref="AG1:AM1"/>
    <mergeCell ref="AH20:AM20"/>
    <mergeCell ref="AH21:AM21"/>
    <mergeCell ref="AH22:AM22"/>
    <mergeCell ref="AH23:AM23"/>
    <mergeCell ref="AH24:AM24"/>
    <mergeCell ref="AH119:AM119"/>
    <mergeCell ref="AH120:AM120"/>
    <mergeCell ref="AO1:AU1"/>
    <mergeCell ref="AP20:AU20"/>
    <mergeCell ref="AP21:AU21"/>
    <mergeCell ref="AP22:AU22"/>
    <mergeCell ref="AP23:AU23"/>
    <mergeCell ref="AP24:AU24"/>
    <mergeCell ref="AP44:AU44"/>
    <mergeCell ref="AP45:AU45"/>
    <mergeCell ref="AH94:AM94"/>
    <mergeCell ref="AH95:AM95"/>
    <mergeCell ref="AH96:AM96"/>
    <mergeCell ref="AH116:AM116"/>
    <mergeCell ref="AH117:AM117"/>
    <mergeCell ref="AH118:AM118"/>
    <mergeCell ref="AH69:AM69"/>
    <mergeCell ref="AH70:AM70"/>
    <mergeCell ref="R120:W120"/>
    <mergeCell ref="Z20:AE20"/>
    <mergeCell ref="Z21:AE21"/>
    <mergeCell ref="Z22:AE22"/>
    <mergeCell ref="R119:W119"/>
    <mergeCell ref="R70:W70"/>
    <mergeCell ref="AH46:AM46"/>
    <mergeCell ref="AH47:AM47"/>
    <mergeCell ref="AH48:AM48"/>
    <mergeCell ref="AH68:AM68"/>
    <mergeCell ref="AH71:AM71"/>
    <mergeCell ref="AH72:AM72"/>
    <mergeCell ref="AH92:AM92"/>
    <mergeCell ref="AH93:AM93"/>
    <mergeCell ref="AH44:AM44"/>
    <mergeCell ref="AH45:AM45"/>
    <mergeCell ref="Z23:AE23"/>
    <mergeCell ref="Z24:AE24"/>
    <mergeCell ref="Z44:AE44"/>
    <mergeCell ref="Z45:AE45"/>
    <mergeCell ref="Z46:AE46"/>
    <mergeCell ref="Z47:AE47"/>
    <mergeCell ref="Z119:AE119"/>
    <mergeCell ref="Z120:AE120"/>
    <mergeCell ref="A1:G1"/>
    <mergeCell ref="I1:O1"/>
    <mergeCell ref="Q1:W1"/>
    <mergeCell ref="Y1:AE1"/>
    <mergeCell ref="Z92:AE92"/>
    <mergeCell ref="Z93:AE93"/>
    <mergeCell ref="Z94:AE94"/>
    <mergeCell ref="Z95:AE95"/>
    <mergeCell ref="Z96:AE96"/>
    <mergeCell ref="R45:W45"/>
    <mergeCell ref="R46:W46"/>
    <mergeCell ref="R47:W47"/>
    <mergeCell ref="B46:G46"/>
    <mergeCell ref="B47:G47"/>
    <mergeCell ref="B21:G21"/>
    <mergeCell ref="B48:G48"/>
    <mergeCell ref="B68:G68"/>
    <mergeCell ref="B69:G69"/>
    <mergeCell ref="B20:G20"/>
    <mergeCell ref="B22:G22"/>
    <mergeCell ref="B23:G23"/>
    <mergeCell ref="B24:G24"/>
    <mergeCell ref="B44:G44"/>
    <mergeCell ref="B45:G45"/>
    <mergeCell ref="Z116:AE116"/>
    <mergeCell ref="Z48:AE48"/>
    <mergeCell ref="Z68:AE68"/>
    <mergeCell ref="Z69:AE69"/>
    <mergeCell ref="Z70:AE70"/>
    <mergeCell ref="Z71:AE71"/>
    <mergeCell ref="Z72:AE72"/>
    <mergeCell ref="R95:W95"/>
    <mergeCell ref="R96:W96"/>
    <mergeCell ref="R116:W116"/>
    <mergeCell ref="R48:W48"/>
    <mergeCell ref="R68:W68"/>
    <mergeCell ref="R69:W69"/>
    <mergeCell ref="R71:W71"/>
    <mergeCell ref="R72:W72"/>
    <mergeCell ref="R92:W92"/>
    <mergeCell ref="R93:W93"/>
    <mergeCell ref="R94:W94"/>
    <mergeCell ref="Z117:AE117"/>
    <mergeCell ref="Z118:AE118"/>
    <mergeCell ref="J117:O117"/>
    <mergeCell ref="J118:O118"/>
    <mergeCell ref="J119:O119"/>
    <mergeCell ref="J120:O120"/>
    <mergeCell ref="R20:W20"/>
    <mergeCell ref="R21:W21"/>
    <mergeCell ref="R22:W22"/>
    <mergeCell ref="R23:W23"/>
    <mergeCell ref="R24:W24"/>
    <mergeCell ref="R44:W44"/>
    <mergeCell ref="J92:O92"/>
    <mergeCell ref="J93:O93"/>
    <mergeCell ref="J94:O94"/>
    <mergeCell ref="J95:O95"/>
    <mergeCell ref="J96:O96"/>
    <mergeCell ref="J116:O116"/>
    <mergeCell ref="J48:O48"/>
    <mergeCell ref="J68:O68"/>
    <mergeCell ref="J69:O69"/>
    <mergeCell ref="J70:O70"/>
    <mergeCell ref="J71:O71"/>
    <mergeCell ref="J72:O72"/>
    <mergeCell ref="R117:W117"/>
    <mergeCell ref="R118:W118"/>
    <mergeCell ref="B120:G120"/>
    <mergeCell ref="J20:O20"/>
    <mergeCell ref="J21:O21"/>
    <mergeCell ref="J22:O22"/>
    <mergeCell ref="J23:O23"/>
    <mergeCell ref="J24:O24"/>
    <mergeCell ref="J44:O44"/>
    <mergeCell ref="J45:O45"/>
    <mergeCell ref="J46:O46"/>
    <mergeCell ref="J47:O47"/>
    <mergeCell ref="B95:G95"/>
    <mergeCell ref="B96:G96"/>
    <mergeCell ref="B116:G116"/>
    <mergeCell ref="B117:G117"/>
    <mergeCell ref="B118:G118"/>
    <mergeCell ref="B119:G119"/>
    <mergeCell ref="B70:G70"/>
    <mergeCell ref="B71:G71"/>
    <mergeCell ref="B72:G72"/>
    <mergeCell ref="B92:G92"/>
    <mergeCell ref="B93:G93"/>
    <mergeCell ref="B94:G94"/>
    <mergeCell ref="A122:G122"/>
    <mergeCell ref="I122:O122"/>
    <mergeCell ref="Q122:W122"/>
    <mergeCell ref="Y122:AE122"/>
    <mergeCell ref="AG122:AM122"/>
    <mergeCell ref="AO122:AU122"/>
    <mergeCell ref="AW122:BC122"/>
    <mergeCell ref="BE122:BK122"/>
    <mergeCell ref="A123:C123"/>
    <mergeCell ref="D123:G123"/>
    <mergeCell ref="I123:K123"/>
    <mergeCell ref="L123:O123"/>
    <mergeCell ref="Q123:S123"/>
    <mergeCell ref="T123:W123"/>
    <mergeCell ref="Y123:AA123"/>
    <mergeCell ref="AB123:AE123"/>
    <mergeCell ref="AG123:AI123"/>
    <mergeCell ref="AJ123:AM123"/>
    <mergeCell ref="AO123:AQ123"/>
    <mergeCell ref="AR123:AU123"/>
    <mergeCell ref="AW123:AY123"/>
    <mergeCell ref="AZ123:BC123"/>
    <mergeCell ref="BE123:BG123"/>
    <mergeCell ref="BH123:BK123"/>
    <mergeCell ref="AO124:AQ124"/>
    <mergeCell ref="AR124:AU124"/>
    <mergeCell ref="AW124:AY124"/>
    <mergeCell ref="AZ124:BC124"/>
    <mergeCell ref="BE124:BG124"/>
    <mergeCell ref="BH124:BK124"/>
    <mergeCell ref="A125:C125"/>
    <mergeCell ref="D125:G125"/>
    <mergeCell ref="I125:K125"/>
    <mergeCell ref="L125:O125"/>
    <mergeCell ref="Q125:S125"/>
    <mergeCell ref="T125:W125"/>
    <mergeCell ref="Y125:AA125"/>
    <mergeCell ref="AB125:AE125"/>
    <mergeCell ref="AG125:AI125"/>
    <mergeCell ref="AJ125:AM125"/>
    <mergeCell ref="AO125:AQ125"/>
    <mergeCell ref="AR125:AU125"/>
    <mergeCell ref="AW125:AY125"/>
    <mergeCell ref="AZ125:BC125"/>
    <mergeCell ref="BE125:BG125"/>
    <mergeCell ref="BH125:BK125"/>
    <mergeCell ref="A124:C124"/>
    <mergeCell ref="D124:G124"/>
    <mergeCell ref="I126:K126"/>
    <mergeCell ref="L126:O126"/>
    <mergeCell ref="Q126:S126"/>
    <mergeCell ref="T126:W126"/>
    <mergeCell ref="Y126:AA126"/>
    <mergeCell ref="AB126:AE126"/>
    <mergeCell ref="AG126:AI126"/>
    <mergeCell ref="AJ124:AM124"/>
    <mergeCell ref="I124:K124"/>
    <mergeCell ref="L124:O124"/>
    <mergeCell ref="Q124:S124"/>
    <mergeCell ref="T124:W124"/>
    <mergeCell ref="Y124:AA124"/>
    <mergeCell ref="AB124:AE124"/>
    <mergeCell ref="AG124:AI124"/>
    <mergeCell ref="AJ126:AM126"/>
    <mergeCell ref="AO126:AQ126"/>
    <mergeCell ref="AR126:AU126"/>
    <mergeCell ref="AW126:AY126"/>
    <mergeCell ref="AZ126:BC126"/>
    <mergeCell ref="BE126:BG126"/>
    <mergeCell ref="BH126:BK126"/>
    <mergeCell ref="A127:C127"/>
    <mergeCell ref="D127:G127"/>
    <mergeCell ref="I127:K127"/>
    <mergeCell ref="L127:O127"/>
    <mergeCell ref="Q127:S127"/>
    <mergeCell ref="T127:W127"/>
    <mergeCell ref="Y127:AA127"/>
    <mergeCell ref="AB127:AE127"/>
    <mergeCell ref="AG127:AI127"/>
    <mergeCell ref="AJ127:AM127"/>
    <mergeCell ref="AO127:AQ127"/>
    <mergeCell ref="AR127:AU127"/>
    <mergeCell ref="AW127:AY127"/>
    <mergeCell ref="AZ127:BC127"/>
    <mergeCell ref="BE127:BG127"/>
    <mergeCell ref="BH127:BK127"/>
    <mergeCell ref="A126:C126"/>
    <mergeCell ref="D126:G126"/>
  </mergeCells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8"/>
  <sheetViews>
    <sheetView zoomScale="80" zoomScaleNormal="80" workbookViewId="0">
      <selection activeCell="AE16" sqref="AE16"/>
    </sheetView>
  </sheetViews>
  <sheetFormatPr defaultRowHeight="15" x14ac:dyDescent="0.25"/>
  <cols>
    <col min="1" max="1" width="14.85546875" style="1" customWidth="1"/>
    <col min="2" max="2" width="4.5703125" style="1" customWidth="1"/>
    <col min="3" max="7" width="6.42578125" style="1" customWidth="1"/>
    <col min="8" max="8" width="4.5703125" style="1" customWidth="1"/>
    <col min="9" max="9" width="14.85546875" style="1" customWidth="1"/>
    <col min="10" max="10" width="4.5703125" style="1" customWidth="1"/>
    <col min="11" max="15" width="6.42578125" style="1" customWidth="1"/>
    <col min="16" max="16" width="4.42578125" style="1" customWidth="1"/>
    <col min="17" max="17" width="14.85546875" style="1" customWidth="1"/>
    <col min="18" max="18" width="4.5703125" style="1" customWidth="1"/>
    <col min="19" max="23" width="6.42578125" style="1" customWidth="1"/>
    <col min="24" max="24" width="3.85546875" style="1" customWidth="1"/>
    <col min="25" max="25" width="14.85546875" style="1" customWidth="1"/>
    <col min="26" max="26" width="4.5703125" style="1" customWidth="1"/>
    <col min="27" max="31" width="6.42578125" style="1" customWidth="1"/>
    <col min="32" max="32" width="4.85546875" style="1" customWidth="1"/>
    <col min="33" max="34" width="9.140625" style="1"/>
    <col min="35" max="39" width="6.42578125" style="1" customWidth="1"/>
    <col min="40" max="42" width="9.140625" style="1"/>
    <col min="43" max="47" width="6.42578125" style="1" customWidth="1"/>
    <col min="48" max="48" width="9.140625" style="1"/>
    <col min="49" max="49" width="13.5703125" style="1" customWidth="1"/>
    <col min="50" max="50" width="9.140625" style="1"/>
    <col min="51" max="55" width="6.42578125" style="1" customWidth="1"/>
    <col min="56" max="58" width="9.140625" style="1"/>
    <col min="59" max="63" width="6.42578125" style="1" customWidth="1"/>
    <col min="64" max="16384" width="9.140625" style="1"/>
  </cols>
  <sheetData>
    <row r="1" spans="1:64" ht="15.75" thickBot="1" x14ac:dyDescent="0.3">
      <c r="A1" s="33" t="s">
        <v>84</v>
      </c>
      <c r="B1" s="33"/>
      <c r="C1" s="33"/>
      <c r="D1" s="33"/>
      <c r="E1" s="33"/>
      <c r="F1" s="33"/>
      <c r="G1" s="33"/>
      <c r="H1" s="12"/>
      <c r="I1" s="33" t="s">
        <v>179</v>
      </c>
      <c r="J1" s="33"/>
      <c r="K1" s="33"/>
      <c r="L1" s="33"/>
      <c r="M1" s="33"/>
      <c r="N1" s="33"/>
      <c r="O1" s="33"/>
      <c r="P1" s="12"/>
      <c r="Q1" s="33" t="s">
        <v>174</v>
      </c>
      <c r="R1" s="33"/>
      <c r="S1" s="33"/>
      <c r="T1" s="33"/>
      <c r="U1" s="33"/>
      <c r="V1" s="33"/>
      <c r="W1" s="33"/>
      <c r="X1" s="12"/>
      <c r="Y1" s="33" t="s">
        <v>178</v>
      </c>
      <c r="Z1" s="33"/>
      <c r="AA1" s="33"/>
      <c r="AB1" s="33"/>
      <c r="AC1" s="33"/>
      <c r="AD1" s="33"/>
      <c r="AE1" s="33"/>
      <c r="AF1" s="12"/>
      <c r="AG1" s="33" t="s">
        <v>175</v>
      </c>
      <c r="AH1" s="33"/>
      <c r="AI1" s="33"/>
      <c r="AJ1" s="33"/>
      <c r="AK1" s="33"/>
      <c r="AL1" s="33"/>
      <c r="AM1" s="33"/>
      <c r="AN1" s="12"/>
      <c r="AO1" s="33" t="s">
        <v>176</v>
      </c>
      <c r="AP1" s="33"/>
      <c r="AQ1" s="33"/>
      <c r="AR1" s="33"/>
      <c r="AS1" s="33"/>
      <c r="AT1" s="33"/>
      <c r="AU1" s="33"/>
      <c r="AV1" s="12"/>
      <c r="AW1" s="33" t="s">
        <v>177</v>
      </c>
      <c r="AX1" s="33"/>
      <c r="AY1" s="33"/>
      <c r="AZ1" s="33"/>
      <c r="BA1" s="33"/>
      <c r="BB1" s="33"/>
      <c r="BC1" s="33"/>
      <c r="BD1" s="12"/>
      <c r="BE1" s="33" t="s">
        <v>180</v>
      </c>
      <c r="BF1" s="33"/>
      <c r="BG1" s="33"/>
      <c r="BH1" s="33"/>
      <c r="BI1" s="33"/>
      <c r="BJ1" s="33"/>
      <c r="BK1" s="33"/>
      <c r="BL1" s="12"/>
    </row>
    <row r="2" spans="1:64" x14ac:dyDescent="0.25">
      <c r="A2" s="7" t="s">
        <v>0</v>
      </c>
      <c r="B2" s="8" t="s">
        <v>62</v>
      </c>
      <c r="C2" s="8" t="s">
        <v>3</v>
      </c>
      <c r="D2" s="8" t="s">
        <v>74</v>
      </c>
      <c r="E2" s="8" t="s">
        <v>75</v>
      </c>
      <c r="F2" s="8" t="s">
        <v>6</v>
      </c>
      <c r="G2" s="9" t="s">
        <v>7</v>
      </c>
      <c r="H2" s="12"/>
      <c r="I2" s="7" t="s">
        <v>0</v>
      </c>
      <c r="J2" s="8" t="s">
        <v>62</v>
      </c>
      <c r="K2" s="8" t="s">
        <v>3</v>
      </c>
      <c r="L2" s="8" t="s">
        <v>74</v>
      </c>
      <c r="M2" s="8" t="s">
        <v>75</v>
      </c>
      <c r="N2" s="8" t="s">
        <v>6</v>
      </c>
      <c r="O2" s="9" t="s">
        <v>7</v>
      </c>
      <c r="P2" s="12"/>
      <c r="Q2" s="7" t="s">
        <v>0</v>
      </c>
      <c r="R2" s="8" t="s">
        <v>62</v>
      </c>
      <c r="S2" s="8" t="s">
        <v>3</v>
      </c>
      <c r="T2" s="8" t="s">
        <v>74</v>
      </c>
      <c r="U2" s="8" t="s">
        <v>75</v>
      </c>
      <c r="V2" s="8" t="s">
        <v>6</v>
      </c>
      <c r="W2" s="9" t="s">
        <v>7</v>
      </c>
      <c r="X2" s="12"/>
      <c r="Y2" s="7" t="s">
        <v>0</v>
      </c>
      <c r="Z2" s="8" t="s">
        <v>62</v>
      </c>
      <c r="AA2" s="8" t="s">
        <v>3</v>
      </c>
      <c r="AB2" s="8" t="s">
        <v>74</v>
      </c>
      <c r="AC2" s="8" t="s">
        <v>75</v>
      </c>
      <c r="AD2" s="8" t="s">
        <v>6</v>
      </c>
      <c r="AE2" s="9" t="s">
        <v>7</v>
      </c>
      <c r="AF2" s="12"/>
      <c r="AG2" s="7" t="s">
        <v>0</v>
      </c>
      <c r="AH2" s="8" t="s">
        <v>62</v>
      </c>
      <c r="AI2" s="8" t="s">
        <v>3</v>
      </c>
      <c r="AJ2" s="8" t="s">
        <v>74</v>
      </c>
      <c r="AK2" s="8" t="s">
        <v>75</v>
      </c>
      <c r="AL2" s="8" t="s">
        <v>6</v>
      </c>
      <c r="AM2" s="9" t="s">
        <v>7</v>
      </c>
      <c r="AN2" s="12"/>
      <c r="AO2" s="7" t="s">
        <v>0</v>
      </c>
      <c r="AP2" s="8" t="s">
        <v>62</v>
      </c>
      <c r="AQ2" s="8" t="s">
        <v>3</v>
      </c>
      <c r="AR2" s="8" t="s">
        <v>74</v>
      </c>
      <c r="AS2" s="8" t="s">
        <v>75</v>
      </c>
      <c r="AT2" s="8" t="s">
        <v>6</v>
      </c>
      <c r="AU2" s="9" t="s">
        <v>7</v>
      </c>
      <c r="AV2" s="12"/>
      <c r="AW2" s="7" t="s">
        <v>0</v>
      </c>
      <c r="AX2" s="8" t="s">
        <v>62</v>
      </c>
      <c r="AY2" s="8" t="s">
        <v>3</v>
      </c>
      <c r="AZ2" s="8" t="s">
        <v>74</v>
      </c>
      <c r="BA2" s="8" t="s">
        <v>75</v>
      </c>
      <c r="BB2" s="8" t="s">
        <v>6</v>
      </c>
      <c r="BC2" s="9" t="s">
        <v>7</v>
      </c>
      <c r="BD2" s="12"/>
      <c r="BE2" s="7" t="s">
        <v>0</v>
      </c>
      <c r="BF2" s="8" t="s">
        <v>62</v>
      </c>
      <c r="BG2" s="8" t="s">
        <v>3</v>
      </c>
      <c r="BH2" s="8" t="s">
        <v>74</v>
      </c>
      <c r="BI2" s="8" t="s">
        <v>75</v>
      </c>
      <c r="BJ2" s="8" t="s">
        <v>6</v>
      </c>
      <c r="BK2" s="9" t="s">
        <v>7</v>
      </c>
      <c r="BL2" s="12"/>
    </row>
    <row r="3" spans="1:64" x14ac:dyDescent="0.25">
      <c r="A3" s="11" t="s">
        <v>66</v>
      </c>
      <c r="B3" s="6">
        <v>1</v>
      </c>
      <c r="C3" s="4">
        <f>IFERROR(VLOOKUP(A3,parts!$A$2:$Z$300,11,FALSE)*B3,0)</f>
        <v>6</v>
      </c>
      <c r="D3" s="4">
        <f>IFERROR(VLOOKUP(A3,parts!$A$2:$Z$300,12,FALSE)*B3,0)</f>
        <v>0</v>
      </c>
      <c r="E3" s="4">
        <f>IFERROR(VLOOKUP(A3,parts!$A$2:$Z$300,13,FALSE)*B3,0)</f>
        <v>6</v>
      </c>
      <c r="F3" s="4">
        <f>IFERROR(VLOOKUP(A3,parts!$A$2:$Z$300,5,FALSE),0)</f>
        <v>0</v>
      </c>
      <c r="G3" s="4">
        <f>IFERROR(VLOOKUP(A3,parts!$A$2:$Z$300,6,FALSE)*B3,0)</f>
        <v>0</v>
      </c>
      <c r="H3" s="12"/>
      <c r="I3" s="11" t="s">
        <v>66</v>
      </c>
      <c r="J3" s="6">
        <v>1</v>
      </c>
      <c r="K3" s="4">
        <f>IFERROR(VLOOKUP(I3,parts!$A$2:$Z$300,11,FALSE)*J3,0)</f>
        <v>6</v>
      </c>
      <c r="L3" s="4">
        <f>IFERROR(VLOOKUP(I3,parts!$A$2:$Z$300,12,FALSE)*J3,0)</f>
        <v>0</v>
      </c>
      <c r="M3" s="4">
        <f>IFERROR(VLOOKUP(I3,parts!$A$2:$Z$300,13,FALSE)*J3,0)</f>
        <v>6</v>
      </c>
      <c r="N3" s="4">
        <f>IFERROR(VLOOKUP(I3,parts!$A$2:$Z$300,5,FALSE),0)</f>
        <v>0</v>
      </c>
      <c r="O3" s="4">
        <f>IFERROR(VLOOKUP(I3,parts!$A$2:$Z$300,6,FALSE)*J3,0)</f>
        <v>0</v>
      </c>
      <c r="P3" s="12"/>
      <c r="Q3" s="11" t="s">
        <v>66</v>
      </c>
      <c r="R3" s="6">
        <v>1</v>
      </c>
      <c r="S3" s="4">
        <f>IFERROR(VLOOKUP(Q3,parts!$A$2:$Z$300,11,FALSE)*R3,0)</f>
        <v>6</v>
      </c>
      <c r="T3" s="4">
        <f>IFERROR(VLOOKUP(Q3,parts!$A$2:$Z$300,12,FALSE)*R3,0)</f>
        <v>0</v>
      </c>
      <c r="U3" s="4">
        <f>IFERROR(VLOOKUP(Q3,parts!$A$2:$Z$300,13,FALSE)*R3,0)</f>
        <v>6</v>
      </c>
      <c r="V3" s="4">
        <f>IFERROR(VLOOKUP(Q3,parts!$A$2:$Z$300,5,FALSE),0)</f>
        <v>0</v>
      </c>
      <c r="W3" s="4">
        <f>IFERROR(VLOOKUP(Q3,parts!$A$2:$Z$300,6,FALSE)*R3,0)</f>
        <v>0</v>
      </c>
      <c r="X3" s="12"/>
      <c r="Y3" s="11"/>
      <c r="Z3" s="6"/>
      <c r="AA3" s="4">
        <f>IFERROR(VLOOKUP(Y3,parts!$A$2:$Z$300,11,FALSE)*Z3,0)</f>
        <v>0</v>
      </c>
      <c r="AB3" s="4">
        <f>IFERROR(VLOOKUP(Y3,parts!$A$2:$Z$300,12,FALSE)*Z3,0)</f>
        <v>0</v>
      </c>
      <c r="AC3" s="4">
        <f>IFERROR(VLOOKUP(Y3,parts!$A$2:$Z$300,13,FALSE)*Z3,0)</f>
        <v>0</v>
      </c>
      <c r="AD3" s="4">
        <f>IFERROR(VLOOKUP(Y3,parts!$A$2:$Z$300,5,FALSE),0)</f>
        <v>0</v>
      </c>
      <c r="AE3" s="4">
        <f>IFERROR(VLOOKUP(Y3,parts!$A$2:$Z$300,6,FALSE)*Z3,0)</f>
        <v>0</v>
      </c>
      <c r="AF3" s="12"/>
      <c r="AG3" s="11"/>
      <c r="AH3" s="6"/>
      <c r="AI3" s="4">
        <f>IFERROR(VLOOKUP(AG3,parts!$A$2:$Z$300,11,FALSE)*AH3,0)</f>
        <v>0</v>
      </c>
      <c r="AJ3" s="4">
        <f>IFERROR(VLOOKUP(AG3,parts!$A$2:$Z$300,12,FALSE)*AH3,0)</f>
        <v>0</v>
      </c>
      <c r="AK3" s="4">
        <f>IFERROR(VLOOKUP(AG3,parts!$A$2:$Z$300,13,FALSE)*AH3,0)</f>
        <v>0</v>
      </c>
      <c r="AL3" s="4">
        <f>IFERROR(VLOOKUP(AG3,parts!$A$2:$Z$300,5,FALSE),0)</f>
        <v>0</v>
      </c>
      <c r="AM3" s="4">
        <f>IFERROR(VLOOKUP(AG3,parts!$A$2:$Z$300,6,FALSE)*AH3,0)</f>
        <v>0</v>
      </c>
      <c r="AN3" s="12"/>
      <c r="AO3" s="11"/>
      <c r="AP3" s="6"/>
      <c r="AQ3" s="4">
        <f>IFERROR(VLOOKUP(AO3,parts!$A$2:$Z$300,11,FALSE)*AP3,0)</f>
        <v>0</v>
      </c>
      <c r="AR3" s="4">
        <f>IFERROR(VLOOKUP(AO3,parts!$A$2:$Z$300,12,FALSE)*AP3,0)</f>
        <v>0</v>
      </c>
      <c r="AS3" s="4">
        <f>IFERROR(VLOOKUP(AO3,parts!$A$2:$Z$300,13,FALSE)*AP3,0)</f>
        <v>0</v>
      </c>
      <c r="AT3" s="4">
        <f>IFERROR(VLOOKUP(AO3,parts!$A$2:$Z$300,5,FALSE),0)</f>
        <v>0</v>
      </c>
      <c r="AU3" s="4">
        <f>IFERROR(VLOOKUP(AO3,parts!$A$2:$Z$300,6,FALSE)*AP3,0)</f>
        <v>0</v>
      </c>
      <c r="AV3" s="12"/>
      <c r="AW3" s="11"/>
      <c r="AX3" s="6"/>
      <c r="AY3" s="4">
        <f>IFERROR(VLOOKUP(AW3,parts!$A$2:$Z$300,11,FALSE)*AX3,0)</f>
        <v>0</v>
      </c>
      <c r="AZ3" s="4">
        <f>IFERROR(VLOOKUP(AW3,parts!$A$2:$Z$300,12,FALSE)*AX3,0)</f>
        <v>0</v>
      </c>
      <c r="BA3" s="4">
        <f>IFERROR(VLOOKUP(AW3,parts!$A$2:$Z$300,13,FALSE)*AX3,0)</f>
        <v>0</v>
      </c>
      <c r="BB3" s="4">
        <f>IFERROR(VLOOKUP(AW3,parts!$A$2:$Z$300,5,FALSE),0)</f>
        <v>0</v>
      </c>
      <c r="BC3" s="4">
        <f>IFERROR(VLOOKUP(AW3,parts!$A$2:$Z$300,6,FALSE)*AX3,0)</f>
        <v>0</v>
      </c>
      <c r="BD3" s="12"/>
      <c r="BE3" s="11"/>
      <c r="BF3" s="6"/>
      <c r="BG3" s="4">
        <f>IFERROR(VLOOKUP(BE3,parts!$A$2:$Z$300,11,FALSE)*BF3,0)</f>
        <v>0</v>
      </c>
      <c r="BH3" s="4">
        <f>IFERROR(VLOOKUP(BE3,parts!$A$2:$Z$300,12,FALSE)*BF3,0)</f>
        <v>0</v>
      </c>
      <c r="BI3" s="4">
        <f>IFERROR(VLOOKUP(BE3,parts!$A$2:$Z$300,13,FALSE)*BF3,0)</f>
        <v>0</v>
      </c>
      <c r="BJ3" s="4">
        <f>IFERROR(VLOOKUP(BE3,parts!$A$2:$Z$300,5,FALSE),0)</f>
        <v>0</v>
      </c>
      <c r="BK3" s="4">
        <f>IFERROR(VLOOKUP(BE3,parts!$A$2:$Z$300,6,FALSE)*BF3,0)</f>
        <v>0</v>
      </c>
      <c r="BL3" s="12"/>
    </row>
    <row r="4" spans="1:64" x14ac:dyDescent="0.25">
      <c r="A4" s="11" t="s">
        <v>67</v>
      </c>
      <c r="B4" s="6">
        <v>1</v>
      </c>
      <c r="C4" s="4">
        <f>IFERROR(VLOOKUP(A4,parts!$A$2:$Z$300,11,FALSE)*B4,0)</f>
        <v>6</v>
      </c>
      <c r="D4" s="4">
        <f>IFERROR(VLOOKUP(A4,parts!$A$2:$Z$300,12,FALSE)*B4,0)</f>
        <v>5.6000000000000005</v>
      </c>
      <c r="E4" s="4">
        <f>IFERROR(VLOOKUP(A4,parts!$A$2:$Z$300,13,FALSE)*B4,0)</f>
        <v>11.600000000000001</v>
      </c>
      <c r="F4" s="4">
        <f>IFERROR(VLOOKUP(A4,parts!$A$2:$Z$300,5,FALSE),0)</f>
        <v>313</v>
      </c>
      <c r="G4" s="4">
        <f>IFERROR(VLOOKUP(A4,parts!$A$2:$Z$300,6,FALSE)*B4,0)</f>
        <v>250</v>
      </c>
      <c r="H4" s="12"/>
      <c r="I4" s="11" t="s">
        <v>273</v>
      </c>
      <c r="J4" s="6">
        <v>1</v>
      </c>
      <c r="K4" s="4">
        <f>IFERROR(VLOOKUP(I4,parts!$A$2:$Z$300,11,FALSE)*J4,0)</f>
        <v>5</v>
      </c>
      <c r="L4" s="4">
        <f>IFERROR(VLOOKUP(I4,parts!$A$2:$Z$300,12,FALSE)*J4,0)</f>
        <v>4</v>
      </c>
      <c r="M4" s="4">
        <f>IFERROR(VLOOKUP(I4,parts!$A$2:$Z$300,13,FALSE)*J4,0)</f>
        <v>9</v>
      </c>
      <c r="N4" s="4">
        <f>IFERROR(VLOOKUP(I4,parts!$A$2:$Z$300,5,FALSE),0)</f>
        <v>315</v>
      </c>
      <c r="O4" s="4">
        <f>IFERROR(VLOOKUP(I4,parts!$A$2:$Z$300,6,FALSE)*J4,0)</f>
        <v>200</v>
      </c>
      <c r="P4" s="12"/>
      <c r="Q4" s="11" t="s">
        <v>67</v>
      </c>
      <c r="R4" s="6">
        <v>1</v>
      </c>
      <c r="S4" s="4">
        <f>IFERROR(VLOOKUP(Q4,parts!$A$2:$Z$300,11,FALSE)*R4,0)</f>
        <v>6</v>
      </c>
      <c r="T4" s="4">
        <f>IFERROR(VLOOKUP(Q4,parts!$A$2:$Z$300,12,FALSE)*R4,0)</f>
        <v>5.6000000000000005</v>
      </c>
      <c r="U4" s="4">
        <f>IFERROR(VLOOKUP(Q4,parts!$A$2:$Z$300,13,FALSE)*R4,0)</f>
        <v>11.600000000000001</v>
      </c>
      <c r="V4" s="4">
        <f>IFERROR(VLOOKUP(Q4,parts!$A$2:$Z$300,5,FALSE),0)</f>
        <v>313</v>
      </c>
      <c r="W4" s="4">
        <f>IFERROR(VLOOKUP(Q4,parts!$A$2:$Z$300,6,FALSE)*R4,0)</f>
        <v>250</v>
      </c>
      <c r="X4" s="12"/>
      <c r="Y4" s="11"/>
      <c r="Z4" s="6"/>
      <c r="AA4" s="4">
        <f>IFERROR(VLOOKUP(Y4,parts!$A$2:$Z$300,11,FALSE)*Z4,0)</f>
        <v>0</v>
      </c>
      <c r="AB4" s="4">
        <f>IFERROR(VLOOKUP(Y4,parts!$A$2:$Z$300,12,FALSE)*Z4,0)</f>
        <v>0</v>
      </c>
      <c r="AC4" s="4">
        <f>IFERROR(VLOOKUP(Y4,parts!$A$2:$Z$300,13,FALSE)*Z4,0)</f>
        <v>0</v>
      </c>
      <c r="AD4" s="4">
        <f>IFERROR(VLOOKUP(Y4,parts!$A$2:$Z$300,5,FALSE),0)</f>
        <v>0</v>
      </c>
      <c r="AE4" s="4">
        <f>IFERROR(VLOOKUP(Y4,parts!$A$2:$Z$300,6,FALSE)*Z4,0)</f>
        <v>0</v>
      </c>
      <c r="AF4" s="12"/>
      <c r="AG4" s="11"/>
      <c r="AH4" s="6"/>
      <c r="AI4" s="4">
        <f>IFERROR(VLOOKUP(AG4,parts!$A$2:$Z$300,11,FALSE)*AH4,0)</f>
        <v>0</v>
      </c>
      <c r="AJ4" s="4">
        <f>IFERROR(VLOOKUP(AG4,parts!$A$2:$Z$300,12,FALSE)*AH4,0)</f>
        <v>0</v>
      </c>
      <c r="AK4" s="4">
        <f>IFERROR(VLOOKUP(AG4,parts!$A$2:$Z$300,13,FALSE)*AH4,0)</f>
        <v>0</v>
      </c>
      <c r="AL4" s="4">
        <f>IFERROR(VLOOKUP(AG4,parts!$A$2:$Z$300,5,FALSE),0)</f>
        <v>0</v>
      </c>
      <c r="AM4" s="4">
        <f>IFERROR(VLOOKUP(AG4,parts!$A$2:$Z$300,6,FALSE)*AH4,0)</f>
        <v>0</v>
      </c>
      <c r="AN4" s="12"/>
      <c r="AO4" s="11"/>
      <c r="AP4" s="6"/>
      <c r="AQ4" s="4">
        <f>IFERROR(VLOOKUP(AO4,parts!$A$2:$Z$300,11,FALSE)*AP4,0)</f>
        <v>0</v>
      </c>
      <c r="AR4" s="4">
        <f>IFERROR(VLOOKUP(AO4,parts!$A$2:$Z$300,12,FALSE)*AP4,0)</f>
        <v>0</v>
      </c>
      <c r="AS4" s="4">
        <f>IFERROR(VLOOKUP(AO4,parts!$A$2:$Z$300,13,FALSE)*AP4,0)</f>
        <v>0</v>
      </c>
      <c r="AT4" s="4">
        <f>IFERROR(VLOOKUP(AO4,parts!$A$2:$Z$300,5,FALSE),0)</f>
        <v>0</v>
      </c>
      <c r="AU4" s="4">
        <f>IFERROR(VLOOKUP(AO4,parts!$A$2:$Z$300,6,FALSE)*AP4,0)</f>
        <v>0</v>
      </c>
      <c r="AV4" s="12"/>
      <c r="AW4" s="11"/>
      <c r="AX4" s="6"/>
      <c r="AY4" s="4">
        <f>IFERROR(VLOOKUP(AW4,parts!$A$2:$Z$300,11,FALSE)*AX4,0)</f>
        <v>0</v>
      </c>
      <c r="AZ4" s="4">
        <f>IFERROR(VLOOKUP(AW4,parts!$A$2:$Z$300,12,FALSE)*AX4,0)</f>
        <v>0</v>
      </c>
      <c r="BA4" s="4">
        <f>IFERROR(VLOOKUP(AW4,parts!$A$2:$Z$300,13,FALSE)*AX4,0)</f>
        <v>0</v>
      </c>
      <c r="BB4" s="4">
        <f>IFERROR(VLOOKUP(AW4,parts!$A$2:$Z$300,5,FALSE),0)</f>
        <v>0</v>
      </c>
      <c r="BC4" s="4">
        <f>IFERROR(VLOOKUP(AW4,parts!$A$2:$Z$300,6,FALSE)*AX4,0)</f>
        <v>0</v>
      </c>
      <c r="BD4" s="12"/>
      <c r="BE4" s="11"/>
      <c r="BF4" s="6"/>
      <c r="BG4" s="4">
        <f>IFERROR(VLOOKUP(BE4,parts!$A$2:$Z$300,11,FALSE)*BF4,0)</f>
        <v>0</v>
      </c>
      <c r="BH4" s="4">
        <f>IFERROR(VLOOKUP(BE4,parts!$A$2:$Z$300,12,FALSE)*BF4,0)</f>
        <v>0</v>
      </c>
      <c r="BI4" s="4">
        <f>IFERROR(VLOOKUP(BE4,parts!$A$2:$Z$300,13,FALSE)*BF4,0)</f>
        <v>0</v>
      </c>
      <c r="BJ4" s="4">
        <f>IFERROR(VLOOKUP(BE4,parts!$A$2:$Z$300,5,FALSE),0)</f>
        <v>0</v>
      </c>
      <c r="BK4" s="4">
        <f>IFERROR(VLOOKUP(BE4,parts!$A$2:$Z$300,6,FALSE)*BF4,0)</f>
        <v>0</v>
      </c>
      <c r="BL4" s="12"/>
    </row>
    <row r="5" spans="1:64" x14ac:dyDescent="0.25">
      <c r="A5" s="11" t="s">
        <v>64</v>
      </c>
      <c r="B5" s="6">
        <v>1</v>
      </c>
      <c r="C5" s="4">
        <f>IFERROR(VLOOKUP(A5,parts!$A$2:$Z$300,11,FALSE)*B5,0)</f>
        <v>0.15</v>
      </c>
      <c r="D5" s="4">
        <f>IFERROR(VLOOKUP(A5,parts!$A$2:$Z$300,12,FALSE)*B5,0)</f>
        <v>0</v>
      </c>
      <c r="E5" s="4">
        <f>IFERROR(VLOOKUP(A5,parts!$A$2:$Z$300,13,FALSE)*B5,0)</f>
        <v>0.15</v>
      </c>
      <c r="F5" s="4">
        <f>IFERROR(VLOOKUP(A5,parts!$A$2:$Z$300,5,FALSE),0)</f>
        <v>0</v>
      </c>
      <c r="G5" s="4">
        <f>IFERROR(VLOOKUP(A5,parts!$A$2:$Z$300,6,FALSE)*B5,0)</f>
        <v>0</v>
      </c>
      <c r="H5" s="12"/>
      <c r="I5" s="11" t="s">
        <v>64</v>
      </c>
      <c r="J5" s="6">
        <v>1</v>
      </c>
      <c r="K5" s="4">
        <f>IFERROR(VLOOKUP(I5,parts!$A$2:$Z$300,11,FALSE)*J5,0)</f>
        <v>0.15</v>
      </c>
      <c r="L5" s="4">
        <f>IFERROR(VLOOKUP(I5,parts!$A$2:$Z$300,12,FALSE)*J5,0)</f>
        <v>0</v>
      </c>
      <c r="M5" s="4">
        <f>IFERROR(VLOOKUP(I5,parts!$A$2:$Z$300,13,FALSE)*J5,0)</f>
        <v>0.15</v>
      </c>
      <c r="N5" s="4">
        <f>IFERROR(VLOOKUP(I5,parts!$A$2:$Z$300,5,FALSE),0)</f>
        <v>0</v>
      </c>
      <c r="O5" s="4">
        <f>IFERROR(VLOOKUP(I5,parts!$A$2:$Z$300,6,FALSE)*J5,0)</f>
        <v>0</v>
      </c>
      <c r="P5" s="12"/>
      <c r="Q5" s="11" t="s">
        <v>64</v>
      </c>
      <c r="R5" s="6">
        <v>1</v>
      </c>
      <c r="S5" s="4">
        <f>IFERROR(VLOOKUP(Q5,parts!$A$2:$Z$300,11,FALSE)*R5,0)</f>
        <v>0.15</v>
      </c>
      <c r="T5" s="4">
        <f>IFERROR(VLOOKUP(Q5,parts!$A$2:$Z$300,12,FALSE)*R5,0)</f>
        <v>0</v>
      </c>
      <c r="U5" s="4">
        <f>IFERROR(VLOOKUP(Q5,parts!$A$2:$Z$300,13,FALSE)*R5,0)</f>
        <v>0.15</v>
      </c>
      <c r="V5" s="4">
        <f>IFERROR(VLOOKUP(Q5,parts!$A$2:$Z$300,5,FALSE),0)</f>
        <v>0</v>
      </c>
      <c r="W5" s="4">
        <f>IFERROR(VLOOKUP(Q5,parts!$A$2:$Z$300,6,FALSE)*R5,0)</f>
        <v>0</v>
      </c>
      <c r="X5" s="12"/>
      <c r="Y5" s="11"/>
      <c r="Z5" s="6"/>
      <c r="AA5" s="4">
        <f>IFERROR(VLOOKUP(Y5,parts!$A$2:$Z$300,11,FALSE)*Z5,0)</f>
        <v>0</v>
      </c>
      <c r="AB5" s="4">
        <f>IFERROR(VLOOKUP(Y5,parts!$A$2:$Z$300,12,FALSE)*Z5,0)</f>
        <v>0</v>
      </c>
      <c r="AC5" s="4">
        <f>IFERROR(VLOOKUP(Y5,parts!$A$2:$Z$300,13,FALSE)*Z5,0)</f>
        <v>0</v>
      </c>
      <c r="AD5" s="4">
        <f>IFERROR(VLOOKUP(Y5,parts!$A$2:$Z$300,5,FALSE),0)</f>
        <v>0</v>
      </c>
      <c r="AE5" s="4">
        <f>IFERROR(VLOOKUP(Y5,parts!$A$2:$Z$300,6,FALSE)*Z5,0)</f>
        <v>0</v>
      </c>
      <c r="AF5" s="12"/>
      <c r="AG5" s="11"/>
      <c r="AH5" s="6"/>
      <c r="AI5" s="4">
        <f>IFERROR(VLOOKUP(AG5,parts!$A$2:$Z$300,11,FALSE)*AH5,0)</f>
        <v>0</v>
      </c>
      <c r="AJ5" s="4">
        <f>IFERROR(VLOOKUP(AG5,parts!$A$2:$Z$300,12,FALSE)*AH5,0)</f>
        <v>0</v>
      </c>
      <c r="AK5" s="4">
        <f>IFERROR(VLOOKUP(AG5,parts!$A$2:$Z$300,13,FALSE)*AH5,0)</f>
        <v>0</v>
      </c>
      <c r="AL5" s="4">
        <f>IFERROR(VLOOKUP(AG5,parts!$A$2:$Z$300,5,FALSE),0)</f>
        <v>0</v>
      </c>
      <c r="AM5" s="4">
        <f>IFERROR(VLOOKUP(AG5,parts!$A$2:$Z$300,6,FALSE)*AH5,0)</f>
        <v>0</v>
      </c>
      <c r="AN5" s="12"/>
      <c r="AO5" s="11"/>
      <c r="AP5" s="6"/>
      <c r="AQ5" s="4">
        <f>IFERROR(VLOOKUP(AO5,parts!$A$2:$Z$300,11,FALSE)*AP5,0)</f>
        <v>0</v>
      </c>
      <c r="AR5" s="4">
        <f>IFERROR(VLOOKUP(AO5,parts!$A$2:$Z$300,12,FALSE)*AP5,0)</f>
        <v>0</v>
      </c>
      <c r="AS5" s="4">
        <f>IFERROR(VLOOKUP(AO5,parts!$A$2:$Z$300,13,FALSE)*AP5,0)</f>
        <v>0</v>
      </c>
      <c r="AT5" s="4">
        <f>IFERROR(VLOOKUP(AO5,parts!$A$2:$Z$300,5,FALSE),0)</f>
        <v>0</v>
      </c>
      <c r="AU5" s="4">
        <f>IFERROR(VLOOKUP(AO5,parts!$A$2:$Z$300,6,FALSE)*AP5,0)</f>
        <v>0</v>
      </c>
      <c r="AV5" s="12"/>
      <c r="AW5" s="11"/>
      <c r="AX5" s="6"/>
      <c r="AY5" s="4">
        <f>IFERROR(VLOOKUP(AW5,parts!$A$2:$Z$300,11,FALSE)*AX5,0)</f>
        <v>0</v>
      </c>
      <c r="AZ5" s="4">
        <f>IFERROR(VLOOKUP(AW5,parts!$A$2:$Z$300,12,FALSE)*AX5,0)</f>
        <v>0</v>
      </c>
      <c r="BA5" s="4">
        <f>IFERROR(VLOOKUP(AW5,parts!$A$2:$Z$300,13,FALSE)*AX5,0)</f>
        <v>0</v>
      </c>
      <c r="BB5" s="4">
        <f>IFERROR(VLOOKUP(AW5,parts!$A$2:$Z$300,5,FALSE),0)</f>
        <v>0</v>
      </c>
      <c r="BC5" s="4">
        <f>IFERROR(VLOOKUP(AW5,parts!$A$2:$Z$300,6,FALSE)*AX5,0)</f>
        <v>0</v>
      </c>
      <c r="BD5" s="12"/>
      <c r="BE5" s="11"/>
      <c r="BF5" s="6"/>
      <c r="BG5" s="4">
        <f>IFERROR(VLOOKUP(BE5,parts!$A$2:$Z$300,11,FALSE)*BF5,0)</f>
        <v>0</v>
      </c>
      <c r="BH5" s="4">
        <f>IFERROR(VLOOKUP(BE5,parts!$A$2:$Z$300,12,FALSE)*BF5,0)</f>
        <v>0</v>
      </c>
      <c r="BI5" s="4">
        <f>IFERROR(VLOOKUP(BE5,parts!$A$2:$Z$300,13,FALSE)*BF5,0)</f>
        <v>0</v>
      </c>
      <c r="BJ5" s="4">
        <f>IFERROR(VLOOKUP(BE5,parts!$A$2:$Z$300,5,FALSE),0)</f>
        <v>0</v>
      </c>
      <c r="BK5" s="4">
        <f>IFERROR(VLOOKUP(BE5,parts!$A$2:$Z$300,6,FALSE)*BF5,0)</f>
        <v>0</v>
      </c>
      <c r="BL5" s="12"/>
    </row>
    <row r="6" spans="1:64" x14ac:dyDescent="0.25">
      <c r="A6" s="11"/>
      <c r="B6" s="6"/>
      <c r="C6" s="4">
        <f>IFERROR(VLOOKUP(A6,parts!$A$2:$Z$300,11,FALSE)*B6,0)</f>
        <v>0</v>
      </c>
      <c r="D6" s="4">
        <f>IFERROR(VLOOKUP(A6,parts!$A$2:$Z$300,12,FALSE)*B6,0)</f>
        <v>0</v>
      </c>
      <c r="E6" s="4">
        <f>IFERROR(VLOOKUP(A6,parts!$A$2:$Z$300,13,FALSE)*B6,0)</f>
        <v>0</v>
      </c>
      <c r="F6" s="4">
        <f>IFERROR(VLOOKUP(A6,parts!$A$2:$Z$300,5,FALSE),0)</f>
        <v>0</v>
      </c>
      <c r="G6" s="4">
        <f>IFERROR(VLOOKUP(A6,parts!$A$2:$Z$300,6,FALSE)*B6,0)</f>
        <v>0</v>
      </c>
      <c r="H6" s="12"/>
      <c r="I6" s="11"/>
      <c r="J6" s="6"/>
      <c r="K6" s="4">
        <f>IFERROR(VLOOKUP(I6,parts!$A$2:$Z$300,11,FALSE)*J6,0)</f>
        <v>0</v>
      </c>
      <c r="L6" s="4">
        <f>IFERROR(VLOOKUP(I6,parts!$A$2:$Z$300,12,FALSE)*J6,0)</f>
        <v>0</v>
      </c>
      <c r="M6" s="4">
        <f>IFERROR(VLOOKUP(I6,parts!$A$2:$Z$300,13,FALSE)*J6,0)</f>
        <v>0</v>
      </c>
      <c r="N6" s="4">
        <f>IFERROR(VLOOKUP(I6,parts!$A$2:$Z$300,5,FALSE),0)</f>
        <v>0</v>
      </c>
      <c r="O6" s="4">
        <f>IFERROR(VLOOKUP(I6,parts!$A$2:$Z$300,6,FALSE)*J6,0)</f>
        <v>0</v>
      </c>
      <c r="P6" s="12"/>
      <c r="Q6" s="11"/>
      <c r="R6" s="6"/>
      <c r="S6" s="4">
        <f>IFERROR(VLOOKUP(Q6,parts!$A$2:$Z$300,11,FALSE)*R6,0)</f>
        <v>0</v>
      </c>
      <c r="T6" s="4">
        <f>IFERROR(VLOOKUP(Q6,parts!$A$2:$Z$300,12,FALSE)*R6,0)</f>
        <v>0</v>
      </c>
      <c r="U6" s="4">
        <f>IFERROR(VLOOKUP(Q6,parts!$A$2:$Z$300,13,FALSE)*R6,0)</f>
        <v>0</v>
      </c>
      <c r="V6" s="4">
        <f>IFERROR(VLOOKUP(Q6,parts!$A$2:$Z$300,5,FALSE),0)</f>
        <v>0</v>
      </c>
      <c r="W6" s="4">
        <f>IFERROR(VLOOKUP(Q6,parts!$A$2:$Z$300,6,FALSE)*R6,0)</f>
        <v>0</v>
      </c>
      <c r="X6" s="12"/>
      <c r="Y6" s="11"/>
      <c r="Z6" s="6"/>
      <c r="AA6" s="4">
        <f>IFERROR(VLOOKUP(Y6,parts!$A$2:$Z$300,11,FALSE)*Z6,0)</f>
        <v>0</v>
      </c>
      <c r="AB6" s="4">
        <f>IFERROR(VLOOKUP(Y6,parts!$A$2:$Z$300,12,FALSE)*Z6,0)</f>
        <v>0</v>
      </c>
      <c r="AC6" s="4">
        <f>IFERROR(VLOOKUP(Y6,parts!$A$2:$Z$300,13,FALSE)*Z6,0)</f>
        <v>0</v>
      </c>
      <c r="AD6" s="4">
        <f>IFERROR(VLOOKUP(Y6,parts!$A$2:$Z$300,5,FALSE),0)</f>
        <v>0</v>
      </c>
      <c r="AE6" s="4">
        <f>IFERROR(VLOOKUP(Y6,parts!$A$2:$Z$300,6,FALSE)*Z6,0)</f>
        <v>0</v>
      </c>
      <c r="AF6" s="12"/>
      <c r="AG6" s="11"/>
      <c r="AH6" s="6"/>
      <c r="AI6" s="4">
        <f>IFERROR(VLOOKUP(AG6,parts!$A$2:$Z$300,11,FALSE)*AH6,0)</f>
        <v>0</v>
      </c>
      <c r="AJ6" s="4">
        <f>IFERROR(VLOOKUP(AG6,parts!$A$2:$Z$300,12,FALSE)*AH6,0)</f>
        <v>0</v>
      </c>
      <c r="AK6" s="4">
        <f>IFERROR(VLOOKUP(AG6,parts!$A$2:$Z$300,13,FALSE)*AH6,0)</f>
        <v>0</v>
      </c>
      <c r="AL6" s="4">
        <f>IFERROR(VLOOKUP(AG6,parts!$A$2:$Z$300,5,FALSE),0)</f>
        <v>0</v>
      </c>
      <c r="AM6" s="4">
        <f>IFERROR(VLOOKUP(AG6,parts!$A$2:$Z$300,6,FALSE)*AH6,0)</f>
        <v>0</v>
      </c>
      <c r="AN6" s="12"/>
      <c r="AO6" s="11"/>
      <c r="AP6" s="6"/>
      <c r="AQ6" s="4">
        <f>IFERROR(VLOOKUP(AO6,parts!$A$2:$Z$300,11,FALSE)*AP6,0)</f>
        <v>0</v>
      </c>
      <c r="AR6" s="4">
        <f>IFERROR(VLOOKUP(AO6,parts!$A$2:$Z$300,12,FALSE)*AP6,0)</f>
        <v>0</v>
      </c>
      <c r="AS6" s="4">
        <f>IFERROR(VLOOKUP(AO6,parts!$A$2:$Z$300,13,FALSE)*AP6,0)</f>
        <v>0</v>
      </c>
      <c r="AT6" s="4">
        <f>IFERROR(VLOOKUP(AO6,parts!$A$2:$Z$300,5,FALSE),0)</f>
        <v>0</v>
      </c>
      <c r="AU6" s="4">
        <f>IFERROR(VLOOKUP(AO6,parts!$A$2:$Z$300,6,FALSE)*AP6,0)</f>
        <v>0</v>
      </c>
      <c r="AV6" s="12"/>
      <c r="AW6" s="11"/>
      <c r="AX6" s="6"/>
      <c r="AY6" s="4">
        <f>IFERROR(VLOOKUP(AW6,parts!$A$2:$Z$300,11,FALSE)*AX6,0)</f>
        <v>0</v>
      </c>
      <c r="AZ6" s="4">
        <f>IFERROR(VLOOKUP(AW6,parts!$A$2:$Z$300,12,FALSE)*AX6,0)</f>
        <v>0</v>
      </c>
      <c r="BA6" s="4">
        <f>IFERROR(VLOOKUP(AW6,parts!$A$2:$Z$300,13,FALSE)*AX6,0)</f>
        <v>0</v>
      </c>
      <c r="BB6" s="4">
        <f>IFERROR(VLOOKUP(AW6,parts!$A$2:$Z$300,5,FALSE),0)</f>
        <v>0</v>
      </c>
      <c r="BC6" s="4">
        <f>IFERROR(VLOOKUP(AW6,parts!$A$2:$Z$300,6,FALSE)*AX6,0)</f>
        <v>0</v>
      </c>
      <c r="BD6" s="12"/>
      <c r="BE6" s="11"/>
      <c r="BF6" s="6"/>
      <c r="BG6" s="4">
        <f>IFERROR(VLOOKUP(BE6,parts!$A$2:$Z$300,11,FALSE)*BF6,0)</f>
        <v>0</v>
      </c>
      <c r="BH6" s="4">
        <f>IFERROR(VLOOKUP(BE6,parts!$A$2:$Z$300,12,FALSE)*BF6,0)</f>
        <v>0</v>
      </c>
      <c r="BI6" s="4">
        <f>IFERROR(VLOOKUP(BE6,parts!$A$2:$Z$300,13,FALSE)*BF6,0)</f>
        <v>0</v>
      </c>
      <c r="BJ6" s="4">
        <f>IFERROR(VLOOKUP(BE6,parts!$A$2:$Z$300,5,FALSE),0)</f>
        <v>0</v>
      </c>
      <c r="BK6" s="4">
        <f>IFERROR(VLOOKUP(BE6,parts!$A$2:$Z$300,6,FALSE)*BF6,0)</f>
        <v>0</v>
      </c>
      <c r="BL6" s="12"/>
    </row>
    <row r="7" spans="1:64" x14ac:dyDescent="0.25">
      <c r="A7" s="11"/>
      <c r="B7" s="6"/>
      <c r="C7" s="4">
        <f>IFERROR(VLOOKUP(A7,parts!$A$2:$Z$300,11,FALSE)*B7,0)</f>
        <v>0</v>
      </c>
      <c r="D7" s="4">
        <f>IFERROR(VLOOKUP(A7,parts!$A$2:$Z$300,12,FALSE)*B7,0)</f>
        <v>0</v>
      </c>
      <c r="E7" s="4">
        <f>IFERROR(VLOOKUP(A7,parts!$A$2:$Z$300,13,FALSE)*B7,0)</f>
        <v>0</v>
      </c>
      <c r="F7" s="4">
        <f>IFERROR(VLOOKUP(A7,parts!$A$2:$Z$300,5,FALSE),0)</f>
        <v>0</v>
      </c>
      <c r="G7" s="4">
        <f>IFERROR(VLOOKUP(A7,parts!$A$2:$Z$300,6,FALSE)*B7,0)</f>
        <v>0</v>
      </c>
      <c r="H7" s="12"/>
      <c r="I7" s="11"/>
      <c r="J7" s="6"/>
      <c r="K7" s="4">
        <f>IFERROR(VLOOKUP(I7,parts!$A$2:$Z$300,11,FALSE)*J7,0)</f>
        <v>0</v>
      </c>
      <c r="L7" s="4">
        <f>IFERROR(VLOOKUP(I7,parts!$A$2:$Z$300,12,FALSE)*J7,0)</f>
        <v>0</v>
      </c>
      <c r="M7" s="4">
        <f>IFERROR(VLOOKUP(I7,parts!$A$2:$Z$300,13,FALSE)*J7,0)</f>
        <v>0</v>
      </c>
      <c r="N7" s="4">
        <f>IFERROR(VLOOKUP(I7,parts!$A$2:$Z$300,5,FALSE),0)</f>
        <v>0</v>
      </c>
      <c r="O7" s="4">
        <f>IFERROR(VLOOKUP(I7,parts!$A$2:$Z$300,6,FALSE)*J7,0)</f>
        <v>0</v>
      </c>
      <c r="P7" s="12"/>
      <c r="Q7" s="11"/>
      <c r="R7" s="6"/>
      <c r="S7" s="4">
        <f>IFERROR(VLOOKUP(Q7,parts!$A$2:$Z$300,11,FALSE)*R7,0)</f>
        <v>0</v>
      </c>
      <c r="T7" s="4">
        <f>IFERROR(VLOOKUP(Q7,parts!$A$2:$Z$300,12,FALSE)*R7,0)</f>
        <v>0</v>
      </c>
      <c r="U7" s="4">
        <f>IFERROR(VLOOKUP(Q7,parts!$A$2:$Z$300,13,FALSE)*R7,0)</f>
        <v>0</v>
      </c>
      <c r="V7" s="4">
        <f>IFERROR(VLOOKUP(Q7,parts!$A$2:$Z$300,5,FALSE),0)</f>
        <v>0</v>
      </c>
      <c r="W7" s="4">
        <f>IFERROR(VLOOKUP(Q7,parts!$A$2:$Z$300,6,FALSE)*R7,0)</f>
        <v>0</v>
      </c>
      <c r="X7" s="12"/>
      <c r="Y7" s="11"/>
      <c r="Z7" s="6"/>
      <c r="AA7" s="4">
        <f>IFERROR(VLOOKUP(Y7,parts!$A$2:$Z$300,11,FALSE)*Z7,0)</f>
        <v>0</v>
      </c>
      <c r="AB7" s="4">
        <f>IFERROR(VLOOKUP(Y7,parts!$A$2:$Z$300,12,FALSE)*Z7,0)</f>
        <v>0</v>
      </c>
      <c r="AC7" s="4">
        <f>IFERROR(VLOOKUP(Y7,parts!$A$2:$Z$300,13,FALSE)*Z7,0)</f>
        <v>0</v>
      </c>
      <c r="AD7" s="4">
        <f>IFERROR(VLOOKUP(Y7,parts!$A$2:$Z$300,5,FALSE),0)</f>
        <v>0</v>
      </c>
      <c r="AE7" s="4">
        <f>IFERROR(VLOOKUP(Y7,parts!$A$2:$Z$300,6,FALSE)*Z7,0)</f>
        <v>0</v>
      </c>
      <c r="AF7" s="12"/>
      <c r="AG7" s="11"/>
      <c r="AH7" s="6"/>
      <c r="AI7" s="4">
        <f>IFERROR(VLOOKUP(AG7,parts!$A$2:$Z$300,11,FALSE)*AH7,0)</f>
        <v>0</v>
      </c>
      <c r="AJ7" s="4">
        <f>IFERROR(VLOOKUP(AG7,parts!$A$2:$Z$300,12,FALSE)*AH7,0)</f>
        <v>0</v>
      </c>
      <c r="AK7" s="4">
        <f>IFERROR(VLOOKUP(AG7,parts!$A$2:$Z$300,13,FALSE)*AH7,0)</f>
        <v>0</v>
      </c>
      <c r="AL7" s="4">
        <f>IFERROR(VLOOKUP(AG7,parts!$A$2:$Z$300,5,FALSE),0)</f>
        <v>0</v>
      </c>
      <c r="AM7" s="4">
        <f>IFERROR(VLOOKUP(AG7,parts!$A$2:$Z$300,6,FALSE)*AH7,0)</f>
        <v>0</v>
      </c>
      <c r="AN7" s="12"/>
      <c r="AO7" s="11"/>
      <c r="AP7" s="6"/>
      <c r="AQ7" s="4">
        <f>IFERROR(VLOOKUP(AO7,parts!$A$2:$Z$300,11,FALSE)*AP7,0)</f>
        <v>0</v>
      </c>
      <c r="AR7" s="4">
        <f>IFERROR(VLOOKUP(AO7,parts!$A$2:$Z$300,12,FALSE)*AP7,0)</f>
        <v>0</v>
      </c>
      <c r="AS7" s="4">
        <f>IFERROR(VLOOKUP(AO7,parts!$A$2:$Z$300,13,FALSE)*AP7,0)</f>
        <v>0</v>
      </c>
      <c r="AT7" s="4">
        <f>IFERROR(VLOOKUP(AO7,parts!$A$2:$Z$300,5,FALSE),0)</f>
        <v>0</v>
      </c>
      <c r="AU7" s="4">
        <f>IFERROR(VLOOKUP(AO7,parts!$A$2:$Z$300,6,FALSE)*AP7,0)</f>
        <v>0</v>
      </c>
      <c r="AV7" s="12"/>
      <c r="AW7" s="11"/>
      <c r="AX7" s="6"/>
      <c r="AY7" s="4">
        <f>IFERROR(VLOOKUP(AW7,parts!$A$2:$Z$300,11,FALSE)*AX7,0)</f>
        <v>0</v>
      </c>
      <c r="AZ7" s="4">
        <f>IFERROR(VLOOKUP(AW7,parts!$A$2:$Z$300,12,FALSE)*AX7,0)</f>
        <v>0</v>
      </c>
      <c r="BA7" s="4">
        <f>IFERROR(VLOOKUP(AW7,parts!$A$2:$Z$300,13,FALSE)*AX7,0)</f>
        <v>0</v>
      </c>
      <c r="BB7" s="4">
        <f>IFERROR(VLOOKUP(AW7,parts!$A$2:$Z$300,5,FALSE),0)</f>
        <v>0</v>
      </c>
      <c r="BC7" s="4">
        <f>IFERROR(VLOOKUP(AW7,parts!$A$2:$Z$300,6,FALSE)*AX7,0)</f>
        <v>0</v>
      </c>
      <c r="BD7" s="12"/>
      <c r="BE7" s="11"/>
      <c r="BF7" s="6"/>
      <c r="BG7" s="4">
        <f>IFERROR(VLOOKUP(BE7,parts!$A$2:$Z$300,11,FALSE)*BF7,0)</f>
        <v>0</v>
      </c>
      <c r="BH7" s="4">
        <f>IFERROR(VLOOKUP(BE7,parts!$A$2:$Z$300,12,FALSE)*BF7,0)</f>
        <v>0</v>
      </c>
      <c r="BI7" s="4">
        <f>IFERROR(VLOOKUP(BE7,parts!$A$2:$Z$300,13,FALSE)*BF7,0)</f>
        <v>0</v>
      </c>
      <c r="BJ7" s="4">
        <f>IFERROR(VLOOKUP(BE7,parts!$A$2:$Z$300,5,FALSE),0)</f>
        <v>0</v>
      </c>
      <c r="BK7" s="4">
        <f>IFERROR(VLOOKUP(BE7,parts!$A$2:$Z$300,6,FALSE)*BF7,0)</f>
        <v>0</v>
      </c>
      <c r="BL7" s="12"/>
    </row>
    <row r="8" spans="1:64" x14ac:dyDescent="0.25">
      <c r="A8" s="11"/>
      <c r="B8" s="6"/>
      <c r="C8" s="4">
        <f>IFERROR(VLOOKUP(A8,parts!$A$2:$Z$300,11,FALSE)*B8,0)</f>
        <v>0</v>
      </c>
      <c r="D8" s="4">
        <f>IFERROR(VLOOKUP(A8,parts!$A$2:$Z$300,12,FALSE)*B8,0)</f>
        <v>0</v>
      </c>
      <c r="E8" s="4">
        <f>IFERROR(VLOOKUP(A8,parts!$A$2:$Z$300,13,FALSE)*B8,0)</f>
        <v>0</v>
      </c>
      <c r="F8" s="4">
        <f>IFERROR(VLOOKUP(A8,parts!$A$2:$Z$300,5,FALSE),0)</f>
        <v>0</v>
      </c>
      <c r="G8" s="4">
        <f>IFERROR(VLOOKUP(A8,parts!$A$2:$Z$300,6,FALSE)*B8,0)</f>
        <v>0</v>
      </c>
      <c r="H8" s="12"/>
      <c r="I8" s="11"/>
      <c r="J8" s="6"/>
      <c r="K8" s="4">
        <f>IFERROR(VLOOKUP(I8,parts!$A$2:$Z$300,11,FALSE)*J8,0)</f>
        <v>0</v>
      </c>
      <c r="L8" s="4">
        <f>IFERROR(VLOOKUP(I8,parts!$A$2:$Z$300,12,FALSE)*J8,0)</f>
        <v>0</v>
      </c>
      <c r="M8" s="4">
        <f>IFERROR(VLOOKUP(I8,parts!$A$2:$Z$300,13,FALSE)*J8,0)</f>
        <v>0</v>
      </c>
      <c r="N8" s="4">
        <f>IFERROR(VLOOKUP(I8,parts!$A$2:$Z$300,5,FALSE),0)</f>
        <v>0</v>
      </c>
      <c r="O8" s="4">
        <f>IFERROR(VLOOKUP(I8,parts!$A$2:$Z$300,6,FALSE)*J8,0)</f>
        <v>0</v>
      </c>
      <c r="P8" s="12"/>
      <c r="Q8" s="11"/>
      <c r="R8" s="6"/>
      <c r="S8" s="4">
        <f>IFERROR(VLOOKUP(Q8,parts!$A$2:$Z$300,11,FALSE)*R8,0)</f>
        <v>0</v>
      </c>
      <c r="T8" s="4">
        <f>IFERROR(VLOOKUP(Q8,parts!$A$2:$Z$300,12,FALSE)*R8,0)</f>
        <v>0</v>
      </c>
      <c r="U8" s="4">
        <f>IFERROR(VLOOKUP(Q8,parts!$A$2:$Z$300,13,FALSE)*R8,0)</f>
        <v>0</v>
      </c>
      <c r="V8" s="4">
        <f>IFERROR(VLOOKUP(Q8,parts!$A$2:$Z$300,5,FALSE),0)</f>
        <v>0</v>
      </c>
      <c r="W8" s="4">
        <f>IFERROR(VLOOKUP(Q8,parts!$A$2:$Z$300,6,FALSE)*R8,0)</f>
        <v>0</v>
      </c>
      <c r="X8" s="12"/>
      <c r="Y8" s="11"/>
      <c r="Z8" s="6"/>
      <c r="AA8" s="4">
        <f>IFERROR(VLOOKUP(Y8,parts!$A$2:$Z$300,11,FALSE)*Z8,0)</f>
        <v>0</v>
      </c>
      <c r="AB8" s="4">
        <f>IFERROR(VLOOKUP(Y8,parts!$A$2:$Z$300,12,FALSE)*Z8,0)</f>
        <v>0</v>
      </c>
      <c r="AC8" s="4">
        <f>IFERROR(VLOOKUP(Y8,parts!$A$2:$Z$300,13,FALSE)*Z8,0)</f>
        <v>0</v>
      </c>
      <c r="AD8" s="4">
        <f>IFERROR(VLOOKUP(Y8,parts!$A$2:$Z$300,5,FALSE),0)</f>
        <v>0</v>
      </c>
      <c r="AE8" s="4">
        <f>IFERROR(VLOOKUP(Y8,parts!$A$2:$Z$300,6,FALSE)*Z8,0)</f>
        <v>0</v>
      </c>
      <c r="AF8" s="12"/>
      <c r="AG8" s="11"/>
      <c r="AH8" s="6"/>
      <c r="AI8" s="4">
        <f>IFERROR(VLOOKUP(AG8,parts!$A$2:$Z$300,11,FALSE)*AH8,0)</f>
        <v>0</v>
      </c>
      <c r="AJ8" s="4">
        <f>IFERROR(VLOOKUP(AG8,parts!$A$2:$Z$300,12,FALSE)*AH8,0)</f>
        <v>0</v>
      </c>
      <c r="AK8" s="4">
        <f>IFERROR(VLOOKUP(AG8,parts!$A$2:$Z$300,13,FALSE)*AH8,0)</f>
        <v>0</v>
      </c>
      <c r="AL8" s="4">
        <f>IFERROR(VLOOKUP(AG8,parts!$A$2:$Z$300,5,FALSE),0)</f>
        <v>0</v>
      </c>
      <c r="AM8" s="4">
        <f>IFERROR(VLOOKUP(AG8,parts!$A$2:$Z$300,6,FALSE)*AH8,0)</f>
        <v>0</v>
      </c>
      <c r="AN8" s="12"/>
      <c r="AO8" s="11"/>
      <c r="AP8" s="6"/>
      <c r="AQ8" s="4">
        <f>IFERROR(VLOOKUP(AO8,parts!$A$2:$Z$300,11,FALSE)*AP8,0)</f>
        <v>0</v>
      </c>
      <c r="AR8" s="4">
        <f>IFERROR(VLOOKUP(AO8,parts!$A$2:$Z$300,12,FALSE)*AP8,0)</f>
        <v>0</v>
      </c>
      <c r="AS8" s="4">
        <f>IFERROR(VLOOKUP(AO8,parts!$A$2:$Z$300,13,FALSE)*AP8,0)</f>
        <v>0</v>
      </c>
      <c r="AT8" s="4">
        <f>IFERROR(VLOOKUP(AO8,parts!$A$2:$Z$300,5,FALSE),0)</f>
        <v>0</v>
      </c>
      <c r="AU8" s="4">
        <f>IFERROR(VLOOKUP(AO8,parts!$A$2:$Z$300,6,FALSE)*AP8,0)</f>
        <v>0</v>
      </c>
      <c r="AV8" s="12"/>
      <c r="AW8" s="11"/>
      <c r="AX8" s="6"/>
      <c r="AY8" s="4">
        <f>IFERROR(VLOOKUP(AW8,parts!$A$2:$Z$300,11,FALSE)*AX8,0)</f>
        <v>0</v>
      </c>
      <c r="AZ8" s="4">
        <f>IFERROR(VLOOKUP(AW8,parts!$A$2:$Z$300,12,FALSE)*AX8,0)</f>
        <v>0</v>
      </c>
      <c r="BA8" s="4">
        <f>IFERROR(VLOOKUP(AW8,parts!$A$2:$Z$300,13,FALSE)*AX8,0)</f>
        <v>0</v>
      </c>
      <c r="BB8" s="4">
        <f>IFERROR(VLOOKUP(AW8,parts!$A$2:$Z$300,5,FALSE),0)</f>
        <v>0</v>
      </c>
      <c r="BC8" s="4">
        <f>IFERROR(VLOOKUP(AW8,parts!$A$2:$Z$300,6,FALSE)*AX8,0)</f>
        <v>0</v>
      </c>
      <c r="BD8" s="12"/>
      <c r="BE8" s="11"/>
      <c r="BF8" s="6"/>
      <c r="BG8" s="4">
        <f>IFERROR(VLOOKUP(BE8,parts!$A$2:$Z$300,11,FALSE)*BF8,0)</f>
        <v>0</v>
      </c>
      <c r="BH8" s="4">
        <f>IFERROR(VLOOKUP(BE8,parts!$A$2:$Z$300,12,FALSE)*BF8,0)</f>
        <v>0</v>
      </c>
      <c r="BI8" s="4">
        <f>IFERROR(VLOOKUP(BE8,parts!$A$2:$Z$300,13,FALSE)*BF8,0)</f>
        <v>0</v>
      </c>
      <c r="BJ8" s="4">
        <f>IFERROR(VLOOKUP(BE8,parts!$A$2:$Z$300,5,FALSE),0)</f>
        <v>0</v>
      </c>
      <c r="BK8" s="4">
        <f>IFERROR(VLOOKUP(BE8,parts!$A$2:$Z$300,6,FALSE)*BF8,0)</f>
        <v>0</v>
      </c>
      <c r="BL8" s="12"/>
    </row>
    <row r="9" spans="1:64" x14ac:dyDescent="0.25">
      <c r="A9" s="11"/>
      <c r="B9" s="6"/>
      <c r="C9" s="4">
        <f>IFERROR(VLOOKUP(A9,parts!$A$2:$Z$300,11,FALSE)*B9,0)</f>
        <v>0</v>
      </c>
      <c r="D9" s="4">
        <f>IFERROR(VLOOKUP(A9,parts!$A$2:$Z$300,12,FALSE)*B9,0)</f>
        <v>0</v>
      </c>
      <c r="E9" s="4">
        <f>IFERROR(VLOOKUP(A9,parts!$A$2:$Z$300,13,FALSE)*B9,0)</f>
        <v>0</v>
      </c>
      <c r="F9" s="4">
        <f>IFERROR(VLOOKUP(A9,parts!$A$2:$Z$300,5,FALSE),0)</f>
        <v>0</v>
      </c>
      <c r="G9" s="4">
        <f>IFERROR(VLOOKUP(A9,parts!$A$2:$Z$300,6,FALSE)*B9,0)</f>
        <v>0</v>
      </c>
      <c r="H9" s="12"/>
      <c r="I9" s="11"/>
      <c r="J9" s="6"/>
      <c r="K9" s="4">
        <f>IFERROR(VLOOKUP(I9,parts!$A$2:$Z$300,11,FALSE)*J9,0)</f>
        <v>0</v>
      </c>
      <c r="L9" s="4">
        <f>IFERROR(VLOOKUP(I9,parts!$A$2:$Z$300,12,FALSE)*J9,0)</f>
        <v>0</v>
      </c>
      <c r="M9" s="4">
        <f>IFERROR(VLOOKUP(I9,parts!$A$2:$Z$300,13,FALSE)*J9,0)</f>
        <v>0</v>
      </c>
      <c r="N9" s="4">
        <f>IFERROR(VLOOKUP(I9,parts!$A$2:$Z$300,5,FALSE),0)</f>
        <v>0</v>
      </c>
      <c r="O9" s="4">
        <f>IFERROR(VLOOKUP(I9,parts!$A$2:$Z$300,6,FALSE)*J9,0)</f>
        <v>0</v>
      </c>
      <c r="P9" s="12"/>
      <c r="Q9" s="11"/>
      <c r="R9" s="6"/>
      <c r="S9" s="4">
        <f>IFERROR(VLOOKUP(Q9,parts!$A$2:$Z$300,11,FALSE)*R9,0)</f>
        <v>0</v>
      </c>
      <c r="T9" s="4">
        <f>IFERROR(VLOOKUP(Q9,parts!$A$2:$Z$300,12,FALSE)*R9,0)</f>
        <v>0</v>
      </c>
      <c r="U9" s="4">
        <f>IFERROR(VLOOKUP(Q9,parts!$A$2:$Z$300,13,FALSE)*R9,0)</f>
        <v>0</v>
      </c>
      <c r="V9" s="4">
        <f>IFERROR(VLOOKUP(Q9,parts!$A$2:$Z$300,5,FALSE),0)</f>
        <v>0</v>
      </c>
      <c r="W9" s="4">
        <f>IFERROR(VLOOKUP(Q9,parts!$A$2:$Z$300,6,FALSE)*R9,0)</f>
        <v>0</v>
      </c>
      <c r="X9" s="12"/>
      <c r="Y9" s="11"/>
      <c r="Z9" s="6"/>
      <c r="AA9" s="4">
        <f>IFERROR(VLOOKUP(Y9,parts!$A$2:$Z$300,11,FALSE)*Z9,0)</f>
        <v>0</v>
      </c>
      <c r="AB9" s="4">
        <f>IFERROR(VLOOKUP(Y9,parts!$A$2:$Z$300,12,FALSE)*Z9,0)</f>
        <v>0</v>
      </c>
      <c r="AC9" s="4">
        <f>IFERROR(VLOOKUP(Y9,parts!$A$2:$Z$300,13,FALSE)*Z9,0)</f>
        <v>0</v>
      </c>
      <c r="AD9" s="4">
        <f>IFERROR(VLOOKUP(Y9,parts!$A$2:$Z$300,5,FALSE),0)</f>
        <v>0</v>
      </c>
      <c r="AE9" s="4">
        <f>IFERROR(VLOOKUP(Y9,parts!$A$2:$Z$300,6,FALSE)*Z9,0)</f>
        <v>0</v>
      </c>
      <c r="AF9" s="12"/>
      <c r="AG9" s="11"/>
      <c r="AH9" s="6"/>
      <c r="AI9" s="4">
        <f>IFERROR(VLOOKUP(AG9,parts!$A$2:$Z$300,11,FALSE)*AH9,0)</f>
        <v>0</v>
      </c>
      <c r="AJ9" s="4">
        <f>IFERROR(VLOOKUP(AG9,parts!$A$2:$Z$300,12,FALSE)*AH9,0)</f>
        <v>0</v>
      </c>
      <c r="AK9" s="4">
        <f>IFERROR(VLOOKUP(AG9,parts!$A$2:$Z$300,13,FALSE)*AH9,0)</f>
        <v>0</v>
      </c>
      <c r="AL9" s="4">
        <f>IFERROR(VLOOKUP(AG9,parts!$A$2:$Z$300,5,FALSE),0)</f>
        <v>0</v>
      </c>
      <c r="AM9" s="4">
        <f>IFERROR(VLOOKUP(AG9,parts!$A$2:$Z$300,6,FALSE)*AH9,0)</f>
        <v>0</v>
      </c>
      <c r="AN9" s="12"/>
      <c r="AO9" s="11"/>
      <c r="AP9" s="6"/>
      <c r="AQ9" s="4">
        <f>IFERROR(VLOOKUP(AO9,parts!$A$2:$Z$300,11,FALSE)*AP9,0)</f>
        <v>0</v>
      </c>
      <c r="AR9" s="4">
        <f>IFERROR(VLOOKUP(AO9,parts!$A$2:$Z$300,12,FALSE)*AP9,0)</f>
        <v>0</v>
      </c>
      <c r="AS9" s="4">
        <f>IFERROR(VLOOKUP(AO9,parts!$A$2:$Z$300,13,FALSE)*AP9,0)</f>
        <v>0</v>
      </c>
      <c r="AT9" s="4">
        <f>IFERROR(VLOOKUP(AO9,parts!$A$2:$Z$300,5,FALSE),0)</f>
        <v>0</v>
      </c>
      <c r="AU9" s="4">
        <f>IFERROR(VLOOKUP(AO9,parts!$A$2:$Z$300,6,FALSE)*AP9,0)</f>
        <v>0</v>
      </c>
      <c r="AV9" s="12"/>
      <c r="AW9" s="11"/>
      <c r="AX9" s="6"/>
      <c r="AY9" s="4">
        <f>IFERROR(VLOOKUP(AW9,parts!$A$2:$Z$300,11,FALSE)*AX9,0)</f>
        <v>0</v>
      </c>
      <c r="AZ9" s="4">
        <f>IFERROR(VLOOKUP(AW9,parts!$A$2:$Z$300,12,FALSE)*AX9,0)</f>
        <v>0</v>
      </c>
      <c r="BA9" s="4">
        <f>IFERROR(VLOOKUP(AW9,parts!$A$2:$Z$300,13,FALSE)*AX9,0)</f>
        <v>0</v>
      </c>
      <c r="BB9" s="4">
        <f>IFERROR(VLOOKUP(AW9,parts!$A$2:$Z$300,5,FALSE),0)</f>
        <v>0</v>
      </c>
      <c r="BC9" s="4">
        <f>IFERROR(VLOOKUP(AW9,parts!$A$2:$Z$300,6,FALSE)*AX9,0)</f>
        <v>0</v>
      </c>
      <c r="BD9" s="12"/>
      <c r="BE9" s="11"/>
      <c r="BF9" s="6"/>
      <c r="BG9" s="4">
        <f>IFERROR(VLOOKUP(BE9,parts!$A$2:$Z$300,11,FALSE)*BF9,0)</f>
        <v>0</v>
      </c>
      <c r="BH9" s="4">
        <f>IFERROR(VLOOKUP(BE9,parts!$A$2:$Z$300,12,FALSE)*BF9,0)</f>
        <v>0</v>
      </c>
      <c r="BI9" s="4">
        <f>IFERROR(VLOOKUP(BE9,parts!$A$2:$Z$300,13,FALSE)*BF9,0)</f>
        <v>0</v>
      </c>
      <c r="BJ9" s="4">
        <f>IFERROR(VLOOKUP(BE9,parts!$A$2:$Z$300,5,FALSE),0)</f>
        <v>0</v>
      </c>
      <c r="BK9" s="4">
        <f>IFERROR(VLOOKUP(BE9,parts!$A$2:$Z$300,6,FALSE)*BF9,0)</f>
        <v>0</v>
      </c>
      <c r="BL9" s="12"/>
    </row>
    <row r="10" spans="1:64" x14ac:dyDescent="0.25">
      <c r="A10" s="11"/>
      <c r="B10" s="6"/>
      <c r="C10" s="4">
        <f>IFERROR(VLOOKUP(A10,parts!$A$2:$Z$300,11,FALSE)*B10,0)</f>
        <v>0</v>
      </c>
      <c r="D10" s="4">
        <f>IFERROR(VLOOKUP(A10,parts!$A$2:$Z$300,12,FALSE)*B10,0)</f>
        <v>0</v>
      </c>
      <c r="E10" s="4">
        <f>IFERROR(VLOOKUP(A10,parts!$A$2:$Z$300,13,FALSE)*B10,0)</f>
        <v>0</v>
      </c>
      <c r="F10" s="4">
        <f>IFERROR(VLOOKUP(A10,parts!$A$2:$Z$300,5,FALSE),0)</f>
        <v>0</v>
      </c>
      <c r="G10" s="4">
        <f>IFERROR(VLOOKUP(A10,parts!$A$2:$Z$300,6,FALSE)*B10,0)</f>
        <v>0</v>
      </c>
      <c r="H10" s="12"/>
      <c r="I10" s="11"/>
      <c r="J10" s="6"/>
      <c r="K10" s="4">
        <f>IFERROR(VLOOKUP(I10,parts!$A$2:$Z$300,11,FALSE)*J10,0)</f>
        <v>0</v>
      </c>
      <c r="L10" s="4">
        <f>IFERROR(VLOOKUP(I10,parts!$A$2:$Z$300,12,FALSE)*J10,0)</f>
        <v>0</v>
      </c>
      <c r="M10" s="4">
        <f>IFERROR(VLOOKUP(I10,parts!$A$2:$Z$300,13,FALSE)*J10,0)</f>
        <v>0</v>
      </c>
      <c r="N10" s="4">
        <f>IFERROR(VLOOKUP(I10,parts!$A$2:$Z$300,5,FALSE),0)</f>
        <v>0</v>
      </c>
      <c r="O10" s="4">
        <f>IFERROR(VLOOKUP(I10,parts!$A$2:$Z$300,6,FALSE)*J10,0)</f>
        <v>0</v>
      </c>
      <c r="P10" s="12"/>
      <c r="Q10" s="11"/>
      <c r="R10" s="6"/>
      <c r="S10" s="4">
        <f>IFERROR(VLOOKUP(Q10,parts!$A$2:$Z$300,11,FALSE)*R10,0)</f>
        <v>0</v>
      </c>
      <c r="T10" s="4">
        <f>IFERROR(VLOOKUP(Q10,parts!$A$2:$Z$300,12,FALSE)*R10,0)</f>
        <v>0</v>
      </c>
      <c r="U10" s="4">
        <f>IFERROR(VLOOKUP(Q10,parts!$A$2:$Z$300,13,FALSE)*R10,0)</f>
        <v>0</v>
      </c>
      <c r="V10" s="4">
        <f>IFERROR(VLOOKUP(Q10,parts!$A$2:$Z$300,5,FALSE),0)</f>
        <v>0</v>
      </c>
      <c r="W10" s="4">
        <f>IFERROR(VLOOKUP(Q10,parts!$A$2:$Z$300,6,FALSE)*R10,0)</f>
        <v>0</v>
      </c>
      <c r="X10" s="12"/>
      <c r="Y10" s="11"/>
      <c r="Z10" s="6"/>
      <c r="AA10" s="4">
        <f>IFERROR(VLOOKUP(Y10,parts!$A$2:$Z$300,11,FALSE)*Z10,0)</f>
        <v>0</v>
      </c>
      <c r="AB10" s="4">
        <f>IFERROR(VLOOKUP(Y10,parts!$A$2:$Z$300,12,FALSE)*Z10,0)</f>
        <v>0</v>
      </c>
      <c r="AC10" s="4">
        <f>IFERROR(VLOOKUP(Y10,parts!$A$2:$Z$300,13,FALSE)*Z10,0)</f>
        <v>0</v>
      </c>
      <c r="AD10" s="4">
        <f>IFERROR(VLOOKUP(Y10,parts!$A$2:$Z$300,5,FALSE),0)</f>
        <v>0</v>
      </c>
      <c r="AE10" s="4">
        <f>IFERROR(VLOOKUP(Y10,parts!$A$2:$Z$300,6,FALSE)*Z10,0)</f>
        <v>0</v>
      </c>
      <c r="AF10" s="12"/>
      <c r="AG10" s="11"/>
      <c r="AH10" s="6"/>
      <c r="AI10" s="4">
        <f>IFERROR(VLOOKUP(AG10,parts!$A$2:$Z$300,11,FALSE)*AH10,0)</f>
        <v>0</v>
      </c>
      <c r="AJ10" s="4">
        <f>IFERROR(VLOOKUP(AG10,parts!$A$2:$Z$300,12,FALSE)*AH10,0)</f>
        <v>0</v>
      </c>
      <c r="AK10" s="4">
        <f>IFERROR(VLOOKUP(AG10,parts!$A$2:$Z$300,13,FALSE)*AH10,0)</f>
        <v>0</v>
      </c>
      <c r="AL10" s="4">
        <f>IFERROR(VLOOKUP(AG10,parts!$A$2:$Z$300,5,FALSE),0)</f>
        <v>0</v>
      </c>
      <c r="AM10" s="4">
        <f>IFERROR(VLOOKUP(AG10,parts!$A$2:$Z$300,6,FALSE)*AH10,0)</f>
        <v>0</v>
      </c>
      <c r="AN10" s="12"/>
      <c r="AO10" s="11"/>
      <c r="AP10" s="6"/>
      <c r="AQ10" s="4">
        <f>IFERROR(VLOOKUP(AO10,parts!$A$2:$Z$300,11,FALSE)*AP10,0)</f>
        <v>0</v>
      </c>
      <c r="AR10" s="4">
        <f>IFERROR(VLOOKUP(AO10,parts!$A$2:$Z$300,12,FALSE)*AP10,0)</f>
        <v>0</v>
      </c>
      <c r="AS10" s="4">
        <f>IFERROR(VLOOKUP(AO10,parts!$A$2:$Z$300,13,FALSE)*AP10,0)</f>
        <v>0</v>
      </c>
      <c r="AT10" s="4">
        <f>IFERROR(VLOOKUP(AO10,parts!$A$2:$Z$300,5,FALSE),0)</f>
        <v>0</v>
      </c>
      <c r="AU10" s="4">
        <f>IFERROR(VLOOKUP(AO10,parts!$A$2:$Z$300,6,FALSE)*AP10,0)</f>
        <v>0</v>
      </c>
      <c r="AV10" s="12"/>
      <c r="AW10" s="11"/>
      <c r="AX10" s="6"/>
      <c r="AY10" s="4">
        <f>IFERROR(VLOOKUP(AW10,parts!$A$2:$Z$300,11,FALSE)*AX10,0)</f>
        <v>0</v>
      </c>
      <c r="AZ10" s="4">
        <f>IFERROR(VLOOKUP(AW10,parts!$A$2:$Z$300,12,FALSE)*AX10,0)</f>
        <v>0</v>
      </c>
      <c r="BA10" s="4">
        <f>IFERROR(VLOOKUP(AW10,parts!$A$2:$Z$300,13,FALSE)*AX10,0)</f>
        <v>0</v>
      </c>
      <c r="BB10" s="4">
        <f>IFERROR(VLOOKUP(AW10,parts!$A$2:$Z$300,5,FALSE),0)</f>
        <v>0</v>
      </c>
      <c r="BC10" s="4">
        <f>IFERROR(VLOOKUP(AW10,parts!$A$2:$Z$300,6,FALSE)*AX10,0)</f>
        <v>0</v>
      </c>
      <c r="BD10" s="12"/>
      <c r="BE10" s="11"/>
      <c r="BF10" s="6"/>
      <c r="BG10" s="4">
        <f>IFERROR(VLOOKUP(BE10,parts!$A$2:$Z$300,11,FALSE)*BF10,0)</f>
        <v>0</v>
      </c>
      <c r="BH10" s="4">
        <f>IFERROR(VLOOKUP(BE10,parts!$A$2:$Z$300,12,FALSE)*BF10,0)</f>
        <v>0</v>
      </c>
      <c r="BI10" s="4">
        <f>IFERROR(VLOOKUP(BE10,parts!$A$2:$Z$300,13,FALSE)*BF10,0)</f>
        <v>0</v>
      </c>
      <c r="BJ10" s="4">
        <f>IFERROR(VLOOKUP(BE10,parts!$A$2:$Z$300,5,FALSE),0)</f>
        <v>0</v>
      </c>
      <c r="BK10" s="4">
        <f>IFERROR(VLOOKUP(BE10,parts!$A$2:$Z$300,6,FALSE)*BF10,0)</f>
        <v>0</v>
      </c>
      <c r="BL10" s="12"/>
    </row>
    <row r="11" spans="1:64" x14ac:dyDescent="0.25">
      <c r="A11" s="11"/>
      <c r="B11" s="6"/>
      <c r="C11" s="4">
        <f>IFERROR(VLOOKUP(A11,parts!$A$2:$Z$300,11,FALSE)*B11,0)</f>
        <v>0</v>
      </c>
      <c r="D11" s="4">
        <f>IFERROR(VLOOKUP(A11,parts!$A$2:$Z$300,12,FALSE)*B11,0)</f>
        <v>0</v>
      </c>
      <c r="E11" s="4">
        <f>IFERROR(VLOOKUP(A11,parts!$A$2:$Z$300,13,FALSE)*B11,0)</f>
        <v>0</v>
      </c>
      <c r="F11" s="4">
        <f>IFERROR(VLOOKUP(A11,parts!$A$2:$Z$300,5,FALSE),0)</f>
        <v>0</v>
      </c>
      <c r="G11" s="4">
        <f>IFERROR(VLOOKUP(A11,parts!$A$2:$Z$300,6,FALSE)*B11,0)</f>
        <v>0</v>
      </c>
      <c r="H11" s="12"/>
      <c r="I11" s="11"/>
      <c r="J11" s="6"/>
      <c r="K11" s="4">
        <f>IFERROR(VLOOKUP(I11,parts!$A$2:$Z$300,11,FALSE)*J11,0)</f>
        <v>0</v>
      </c>
      <c r="L11" s="4">
        <f>IFERROR(VLOOKUP(I11,parts!$A$2:$Z$300,12,FALSE)*J11,0)</f>
        <v>0</v>
      </c>
      <c r="M11" s="4">
        <f>IFERROR(VLOOKUP(I11,parts!$A$2:$Z$300,13,FALSE)*J11,0)</f>
        <v>0</v>
      </c>
      <c r="N11" s="4">
        <f>IFERROR(VLOOKUP(I11,parts!$A$2:$Z$300,5,FALSE),0)</f>
        <v>0</v>
      </c>
      <c r="O11" s="4">
        <f>IFERROR(VLOOKUP(I11,parts!$A$2:$Z$300,6,FALSE)*J11,0)</f>
        <v>0</v>
      </c>
      <c r="P11" s="12"/>
      <c r="Q11" s="11"/>
      <c r="R11" s="6"/>
      <c r="S11" s="4">
        <f>IFERROR(VLOOKUP(Q11,parts!$A$2:$Z$300,11,FALSE)*R11,0)</f>
        <v>0</v>
      </c>
      <c r="T11" s="4">
        <f>IFERROR(VLOOKUP(Q11,parts!$A$2:$Z$300,12,FALSE)*R11,0)</f>
        <v>0</v>
      </c>
      <c r="U11" s="4">
        <f>IFERROR(VLOOKUP(Q11,parts!$A$2:$Z$300,13,FALSE)*R11,0)</f>
        <v>0</v>
      </c>
      <c r="V11" s="4">
        <f>IFERROR(VLOOKUP(Q11,parts!$A$2:$Z$300,5,FALSE),0)</f>
        <v>0</v>
      </c>
      <c r="W11" s="4">
        <f>IFERROR(VLOOKUP(Q11,parts!$A$2:$Z$300,6,FALSE)*R11,0)</f>
        <v>0</v>
      </c>
      <c r="X11" s="12"/>
      <c r="Y11" s="11"/>
      <c r="Z11" s="6"/>
      <c r="AA11" s="4">
        <f>IFERROR(VLOOKUP(Y11,parts!$A$2:$Z$300,11,FALSE)*Z11,0)</f>
        <v>0</v>
      </c>
      <c r="AB11" s="4">
        <f>IFERROR(VLOOKUP(Y11,parts!$A$2:$Z$300,12,FALSE)*Z11,0)</f>
        <v>0</v>
      </c>
      <c r="AC11" s="4">
        <f>IFERROR(VLOOKUP(Y11,parts!$A$2:$Z$300,13,FALSE)*Z11,0)</f>
        <v>0</v>
      </c>
      <c r="AD11" s="4">
        <f>IFERROR(VLOOKUP(Y11,parts!$A$2:$Z$300,5,FALSE),0)</f>
        <v>0</v>
      </c>
      <c r="AE11" s="4">
        <f>IFERROR(VLOOKUP(Y11,parts!$A$2:$Z$300,6,FALSE)*Z11,0)</f>
        <v>0</v>
      </c>
      <c r="AF11" s="12"/>
      <c r="AG11" s="11"/>
      <c r="AH11" s="6"/>
      <c r="AI11" s="4">
        <f>IFERROR(VLOOKUP(AG11,parts!$A$2:$Z$300,11,FALSE)*AH11,0)</f>
        <v>0</v>
      </c>
      <c r="AJ11" s="4">
        <f>IFERROR(VLOOKUP(AG11,parts!$A$2:$Z$300,12,FALSE)*AH11,0)</f>
        <v>0</v>
      </c>
      <c r="AK11" s="4">
        <f>IFERROR(VLOOKUP(AG11,parts!$A$2:$Z$300,13,FALSE)*AH11,0)</f>
        <v>0</v>
      </c>
      <c r="AL11" s="4">
        <f>IFERROR(VLOOKUP(AG11,parts!$A$2:$Z$300,5,FALSE),0)</f>
        <v>0</v>
      </c>
      <c r="AM11" s="4">
        <f>IFERROR(VLOOKUP(AG11,parts!$A$2:$Z$300,6,FALSE)*AH11,0)</f>
        <v>0</v>
      </c>
      <c r="AN11" s="12"/>
      <c r="AO11" s="11"/>
      <c r="AP11" s="6"/>
      <c r="AQ11" s="4">
        <f>IFERROR(VLOOKUP(AO11,parts!$A$2:$Z$300,11,FALSE)*AP11,0)</f>
        <v>0</v>
      </c>
      <c r="AR11" s="4">
        <f>IFERROR(VLOOKUP(AO11,parts!$A$2:$Z$300,12,FALSE)*AP11,0)</f>
        <v>0</v>
      </c>
      <c r="AS11" s="4">
        <f>IFERROR(VLOOKUP(AO11,parts!$A$2:$Z$300,13,FALSE)*AP11,0)</f>
        <v>0</v>
      </c>
      <c r="AT11" s="4">
        <f>IFERROR(VLOOKUP(AO11,parts!$A$2:$Z$300,5,FALSE),0)</f>
        <v>0</v>
      </c>
      <c r="AU11" s="4">
        <f>IFERROR(VLOOKUP(AO11,parts!$A$2:$Z$300,6,FALSE)*AP11,0)</f>
        <v>0</v>
      </c>
      <c r="AV11" s="12"/>
      <c r="AW11" s="11"/>
      <c r="AX11" s="6"/>
      <c r="AY11" s="4">
        <f>IFERROR(VLOOKUP(AW11,parts!$A$2:$Z$300,11,FALSE)*AX11,0)</f>
        <v>0</v>
      </c>
      <c r="AZ11" s="4">
        <f>IFERROR(VLOOKUP(AW11,parts!$A$2:$Z$300,12,FALSE)*AX11,0)</f>
        <v>0</v>
      </c>
      <c r="BA11" s="4">
        <f>IFERROR(VLOOKUP(AW11,parts!$A$2:$Z$300,13,FALSE)*AX11,0)</f>
        <v>0</v>
      </c>
      <c r="BB11" s="4">
        <f>IFERROR(VLOOKUP(AW11,parts!$A$2:$Z$300,5,FALSE),0)</f>
        <v>0</v>
      </c>
      <c r="BC11" s="4">
        <f>IFERROR(VLOOKUP(AW11,parts!$A$2:$Z$300,6,FALSE)*AX11,0)</f>
        <v>0</v>
      </c>
      <c r="BD11" s="12"/>
      <c r="BE11" s="11"/>
      <c r="BF11" s="6"/>
      <c r="BG11" s="4">
        <f>IFERROR(VLOOKUP(BE11,parts!$A$2:$Z$300,11,FALSE)*BF11,0)</f>
        <v>0</v>
      </c>
      <c r="BH11" s="4">
        <f>IFERROR(VLOOKUP(BE11,parts!$A$2:$Z$300,12,FALSE)*BF11,0)</f>
        <v>0</v>
      </c>
      <c r="BI11" s="4">
        <f>IFERROR(VLOOKUP(BE11,parts!$A$2:$Z$300,13,FALSE)*BF11,0)</f>
        <v>0</v>
      </c>
      <c r="BJ11" s="4">
        <f>IFERROR(VLOOKUP(BE11,parts!$A$2:$Z$300,5,FALSE),0)</f>
        <v>0</v>
      </c>
      <c r="BK11" s="4">
        <f>IFERROR(VLOOKUP(BE11,parts!$A$2:$Z$300,6,FALSE)*BF11,0)</f>
        <v>0</v>
      </c>
      <c r="BL11" s="12"/>
    </row>
    <row r="12" spans="1:64" x14ac:dyDescent="0.25">
      <c r="A12" s="11"/>
      <c r="B12" s="6"/>
      <c r="C12" s="4">
        <f>IFERROR(VLOOKUP(A12,parts!$A$2:$Z$300,11,FALSE)*B12,0)</f>
        <v>0</v>
      </c>
      <c r="D12" s="4">
        <f>IFERROR(VLOOKUP(A12,parts!$A$2:$Z$300,12,FALSE)*B12,0)</f>
        <v>0</v>
      </c>
      <c r="E12" s="4">
        <f>IFERROR(VLOOKUP(A12,parts!$A$2:$Z$300,13,FALSE)*B12,0)</f>
        <v>0</v>
      </c>
      <c r="F12" s="4">
        <f>IFERROR(VLOOKUP(A12,parts!$A$2:$Z$300,5,FALSE),0)</f>
        <v>0</v>
      </c>
      <c r="G12" s="4">
        <f>IFERROR(VLOOKUP(A12,parts!$A$2:$Z$300,6,FALSE)*B12,0)</f>
        <v>0</v>
      </c>
      <c r="H12" s="12"/>
      <c r="I12" s="11"/>
      <c r="J12" s="6"/>
      <c r="K12" s="4">
        <f>IFERROR(VLOOKUP(I12,parts!$A$2:$Z$300,11,FALSE)*J12,0)</f>
        <v>0</v>
      </c>
      <c r="L12" s="4">
        <f>IFERROR(VLOOKUP(I12,parts!$A$2:$Z$300,12,FALSE)*J12,0)</f>
        <v>0</v>
      </c>
      <c r="M12" s="4">
        <f>IFERROR(VLOOKUP(I12,parts!$A$2:$Z$300,13,FALSE)*J12,0)</f>
        <v>0</v>
      </c>
      <c r="N12" s="4">
        <f>IFERROR(VLOOKUP(I12,parts!$A$2:$Z$300,5,FALSE),0)</f>
        <v>0</v>
      </c>
      <c r="O12" s="4">
        <f>IFERROR(VLOOKUP(I12,parts!$A$2:$Z$300,6,FALSE)*J12,0)</f>
        <v>0</v>
      </c>
      <c r="P12" s="12"/>
      <c r="Q12" s="11"/>
      <c r="R12" s="6"/>
      <c r="S12" s="4">
        <f>IFERROR(VLOOKUP(Q12,parts!$A$2:$Z$300,11,FALSE)*R12,0)</f>
        <v>0</v>
      </c>
      <c r="T12" s="4">
        <f>IFERROR(VLOOKUP(Q12,parts!$A$2:$Z$300,12,FALSE)*R12,0)</f>
        <v>0</v>
      </c>
      <c r="U12" s="4">
        <f>IFERROR(VLOOKUP(Q12,parts!$A$2:$Z$300,13,FALSE)*R12,0)</f>
        <v>0</v>
      </c>
      <c r="V12" s="4">
        <f>IFERROR(VLOOKUP(Q12,parts!$A$2:$Z$300,5,FALSE),0)</f>
        <v>0</v>
      </c>
      <c r="W12" s="4">
        <f>IFERROR(VLOOKUP(Q12,parts!$A$2:$Z$300,6,FALSE)*R12,0)</f>
        <v>0</v>
      </c>
      <c r="X12" s="12"/>
      <c r="Y12" s="11"/>
      <c r="Z12" s="6"/>
      <c r="AA12" s="4">
        <f>IFERROR(VLOOKUP(Y12,parts!$A$2:$Z$300,11,FALSE)*Z12,0)</f>
        <v>0</v>
      </c>
      <c r="AB12" s="4">
        <f>IFERROR(VLOOKUP(Y12,parts!$A$2:$Z$300,12,FALSE)*Z12,0)</f>
        <v>0</v>
      </c>
      <c r="AC12" s="4">
        <f>IFERROR(VLOOKUP(Y12,parts!$A$2:$Z$300,13,FALSE)*Z12,0)</f>
        <v>0</v>
      </c>
      <c r="AD12" s="4">
        <f>IFERROR(VLOOKUP(Y12,parts!$A$2:$Z$300,5,FALSE),0)</f>
        <v>0</v>
      </c>
      <c r="AE12" s="4">
        <f>IFERROR(VLOOKUP(Y12,parts!$A$2:$Z$300,6,FALSE)*Z12,0)</f>
        <v>0</v>
      </c>
      <c r="AF12" s="12"/>
      <c r="AG12" s="11"/>
      <c r="AH12" s="6"/>
      <c r="AI12" s="4">
        <f>IFERROR(VLOOKUP(AG12,parts!$A$2:$Z$300,11,FALSE)*AH12,0)</f>
        <v>0</v>
      </c>
      <c r="AJ12" s="4">
        <f>IFERROR(VLOOKUP(AG12,parts!$A$2:$Z$300,12,FALSE)*AH12,0)</f>
        <v>0</v>
      </c>
      <c r="AK12" s="4">
        <f>IFERROR(VLOOKUP(AG12,parts!$A$2:$Z$300,13,FALSE)*AH12,0)</f>
        <v>0</v>
      </c>
      <c r="AL12" s="4">
        <f>IFERROR(VLOOKUP(AG12,parts!$A$2:$Z$300,5,FALSE),0)</f>
        <v>0</v>
      </c>
      <c r="AM12" s="4">
        <f>IFERROR(VLOOKUP(AG12,parts!$A$2:$Z$300,6,FALSE)*AH12,0)</f>
        <v>0</v>
      </c>
      <c r="AN12" s="12"/>
      <c r="AO12" s="11"/>
      <c r="AP12" s="6"/>
      <c r="AQ12" s="4">
        <f>IFERROR(VLOOKUP(AO12,parts!$A$2:$Z$300,11,FALSE)*AP12,0)</f>
        <v>0</v>
      </c>
      <c r="AR12" s="4">
        <f>IFERROR(VLOOKUP(AO12,parts!$A$2:$Z$300,12,FALSE)*AP12,0)</f>
        <v>0</v>
      </c>
      <c r="AS12" s="4">
        <f>IFERROR(VLOOKUP(AO12,parts!$A$2:$Z$300,13,FALSE)*AP12,0)</f>
        <v>0</v>
      </c>
      <c r="AT12" s="4">
        <f>IFERROR(VLOOKUP(AO12,parts!$A$2:$Z$300,5,FALSE),0)</f>
        <v>0</v>
      </c>
      <c r="AU12" s="4">
        <f>IFERROR(VLOOKUP(AO12,parts!$A$2:$Z$300,6,FALSE)*AP12,0)</f>
        <v>0</v>
      </c>
      <c r="AV12" s="12"/>
      <c r="AW12" s="11"/>
      <c r="AX12" s="6"/>
      <c r="AY12" s="4">
        <f>IFERROR(VLOOKUP(AW12,parts!$A$2:$Z$300,11,FALSE)*AX12,0)</f>
        <v>0</v>
      </c>
      <c r="AZ12" s="4">
        <f>IFERROR(VLOOKUP(AW12,parts!$A$2:$Z$300,12,FALSE)*AX12,0)</f>
        <v>0</v>
      </c>
      <c r="BA12" s="4">
        <f>IFERROR(VLOOKUP(AW12,parts!$A$2:$Z$300,13,FALSE)*AX12,0)</f>
        <v>0</v>
      </c>
      <c r="BB12" s="4">
        <f>IFERROR(VLOOKUP(AW12,parts!$A$2:$Z$300,5,FALSE),0)</f>
        <v>0</v>
      </c>
      <c r="BC12" s="4">
        <f>IFERROR(VLOOKUP(AW12,parts!$A$2:$Z$300,6,FALSE)*AX12,0)</f>
        <v>0</v>
      </c>
      <c r="BD12" s="12"/>
      <c r="BE12" s="11"/>
      <c r="BF12" s="6"/>
      <c r="BG12" s="4">
        <f>IFERROR(VLOOKUP(BE12,parts!$A$2:$Z$300,11,FALSE)*BF12,0)</f>
        <v>0</v>
      </c>
      <c r="BH12" s="4">
        <f>IFERROR(VLOOKUP(BE12,parts!$A$2:$Z$300,12,FALSE)*BF12,0)</f>
        <v>0</v>
      </c>
      <c r="BI12" s="4">
        <f>IFERROR(VLOOKUP(BE12,parts!$A$2:$Z$300,13,FALSE)*BF12,0)</f>
        <v>0</v>
      </c>
      <c r="BJ12" s="4">
        <f>IFERROR(VLOOKUP(BE12,parts!$A$2:$Z$300,5,FALSE),0)</f>
        <v>0</v>
      </c>
      <c r="BK12" s="4">
        <f>IFERROR(VLOOKUP(BE12,parts!$A$2:$Z$300,6,FALSE)*BF12,0)</f>
        <v>0</v>
      </c>
      <c r="BL12" s="12"/>
    </row>
    <row r="13" spans="1:64" x14ac:dyDescent="0.25">
      <c r="A13" s="11"/>
      <c r="B13" s="6"/>
      <c r="C13" s="4">
        <f>IFERROR(VLOOKUP(A13,parts!$A$2:$Z$300,11,FALSE)*B13,0)</f>
        <v>0</v>
      </c>
      <c r="D13" s="4">
        <f>IFERROR(VLOOKUP(A13,parts!$A$2:$Z$300,12,FALSE)*B13,0)</f>
        <v>0</v>
      </c>
      <c r="E13" s="4">
        <f>IFERROR(VLOOKUP(A13,parts!$A$2:$Z$300,13,FALSE)*B13,0)</f>
        <v>0</v>
      </c>
      <c r="F13" s="4">
        <f>IFERROR(VLOOKUP(A13,parts!$A$2:$Z$300,5,FALSE),0)</f>
        <v>0</v>
      </c>
      <c r="G13" s="4">
        <f>IFERROR(VLOOKUP(A13,parts!$A$2:$Z$300,6,FALSE)*B13,0)</f>
        <v>0</v>
      </c>
      <c r="H13" s="12"/>
      <c r="I13" s="11"/>
      <c r="J13" s="6"/>
      <c r="K13" s="4">
        <f>IFERROR(VLOOKUP(I13,parts!$A$2:$Z$300,11,FALSE)*J13,0)</f>
        <v>0</v>
      </c>
      <c r="L13" s="4">
        <f>IFERROR(VLOOKUP(I13,parts!$A$2:$Z$300,12,FALSE)*J13,0)</f>
        <v>0</v>
      </c>
      <c r="M13" s="4">
        <f>IFERROR(VLOOKUP(I13,parts!$A$2:$Z$300,13,FALSE)*J13,0)</f>
        <v>0</v>
      </c>
      <c r="N13" s="4">
        <f>IFERROR(VLOOKUP(I13,parts!$A$2:$Z$300,5,FALSE),0)</f>
        <v>0</v>
      </c>
      <c r="O13" s="4">
        <f>IFERROR(VLOOKUP(I13,parts!$A$2:$Z$300,6,FALSE)*J13,0)</f>
        <v>0</v>
      </c>
      <c r="P13" s="12"/>
      <c r="Q13" s="11"/>
      <c r="R13" s="6"/>
      <c r="S13" s="4">
        <f>IFERROR(VLOOKUP(Q13,parts!$A$2:$Z$300,11,FALSE)*R13,0)</f>
        <v>0</v>
      </c>
      <c r="T13" s="4">
        <f>IFERROR(VLOOKUP(Q13,parts!$A$2:$Z$300,12,FALSE)*R13,0)</f>
        <v>0</v>
      </c>
      <c r="U13" s="4">
        <f>IFERROR(VLOOKUP(Q13,parts!$A$2:$Z$300,13,FALSE)*R13,0)</f>
        <v>0</v>
      </c>
      <c r="V13" s="4">
        <f>IFERROR(VLOOKUP(Q13,parts!$A$2:$Z$300,5,FALSE),0)</f>
        <v>0</v>
      </c>
      <c r="W13" s="4">
        <f>IFERROR(VLOOKUP(Q13,parts!$A$2:$Z$300,6,FALSE)*R13,0)</f>
        <v>0</v>
      </c>
      <c r="X13" s="12"/>
      <c r="Y13" s="11"/>
      <c r="Z13" s="6"/>
      <c r="AA13" s="4">
        <f>IFERROR(VLOOKUP(Y13,parts!$A$2:$Z$300,11,FALSE)*Z13,0)</f>
        <v>0</v>
      </c>
      <c r="AB13" s="4">
        <f>IFERROR(VLOOKUP(Y13,parts!$A$2:$Z$300,12,FALSE)*Z13,0)</f>
        <v>0</v>
      </c>
      <c r="AC13" s="4">
        <f>IFERROR(VLOOKUP(Y13,parts!$A$2:$Z$300,13,FALSE)*Z13,0)</f>
        <v>0</v>
      </c>
      <c r="AD13" s="4">
        <f>IFERROR(VLOOKUP(Y13,parts!$A$2:$Z$300,5,FALSE),0)</f>
        <v>0</v>
      </c>
      <c r="AE13" s="4">
        <f>IFERROR(VLOOKUP(Y13,parts!$A$2:$Z$300,6,FALSE)*Z13,0)</f>
        <v>0</v>
      </c>
      <c r="AF13" s="12"/>
      <c r="AG13" s="11"/>
      <c r="AH13" s="6"/>
      <c r="AI13" s="4">
        <f>IFERROR(VLOOKUP(AG13,parts!$A$2:$Z$300,11,FALSE)*AH13,0)</f>
        <v>0</v>
      </c>
      <c r="AJ13" s="4">
        <f>IFERROR(VLOOKUP(AG13,parts!$A$2:$Z$300,12,FALSE)*AH13,0)</f>
        <v>0</v>
      </c>
      <c r="AK13" s="4">
        <f>IFERROR(VLOOKUP(AG13,parts!$A$2:$Z$300,13,FALSE)*AH13,0)</f>
        <v>0</v>
      </c>
      <c r="AL13" s="4">
        <f>IFERROR(VLOOKUP(AG13,parts!$A$2:$Z$300,5,FALSE),0)</f>
        <v>0</v>
      </c>
      <c r="AM13" s="4">
        <f>IFERROR(VLOOKUP(AG13,parts!$A$2:$Z$300,6,FALSE)*AH13,0)</f>
        <v>0</v>
      </c>
      <c r="AN13" s="12"/>
      <c r="AO13" s="11"/>
      <c r="AP13" s="6"/>
      <c r="AQ13" s="4">
        <f>IFERROR(VLOOKUP(AO13,parts!$A$2:$Z$300,11,FALSE)*AP13,0)</f>
        <v>0</v>
      </c>
      <c r="AR13" s="4">
        <f>IFERROR(VLOOKUP(AO13,parts!$A$2:$Z$300,12,FALSE)*AP13,0)</f>
        <v>0</v>
      </c>
      <c r="AS13" s="4">
        <f>IFERROR(VLOOKUP(AO13,parts!$A$2:$Z$300,13,FALSE)*AP13,0)</f>
        <v>0</v>
      </c>
      <c r="AT13" s="4">
        <f>IFERROR(VLOOKUP(AO13,parts!$A$2:$Z$300,5,FALSE),0)</f>
        <v>0</v>
      </c>
      <c r="AU13" s="4">
        <f>IFERROR(VLOOKUP(AO13,parts!$A$2:$Z$300,6,FALSE)*AP13,0)</f>
        <v>0</v>
      </c>
      <c r="AV13" s="12"/>
      <c r="AW13" s="11"/>
      <c r="AX13" s="6"/>
      <c r="AY13" s="4">
        <f>IFERROR(VLOOKUP(AW13,parts!$A$2:$Z$300,11,FALSE)*AX13,0)</f>
        <v>0</v>
      </c>
      <c r="AZ13" s="4">
        <f>IFERROR(VLOOKUP(AW13,parts!$A$2:$Z$300,12,FALSE)*AX13,0)</f>
        <v>0</v>
      </c>
      <c r="BA13" s="4">
        <f>IFERROR(VLOOKUP(AW13,parts!$A$2:$Z$300,13,FALSE)*AX13,0)</f>
        <v>0</v>
      </c>
      <c r="BB13" s="4">
        <f>IFERROR(VLOOKUP(AW13,parts!$A$2:$Z$300,5,FALSE),0)</f>
        <v>0</v>
      </c>
      <c r="BC13" s="4">
        <f>IFERROR(VLOOKUP(AW13,parts!$A$2:$Z$300,6,FALSE)*AX13,0)</f>
        <v>0</v>
      </c>
      <c r="BD13" s="12"/>
      <c r="BE13" s="11"/>
      <c r="BF13" s="6"/>
      <c r="BG13" s="4">
        <f>IFERROR(VLOOKUP(BE13,parts!$A$2:$Z$300,11,FALSE)*BF13,0)</f>
        <v>0</v>
      </c>
      <c r="BH13" s="4">
        <f>IFERROR(VLOOKUP(BE13,parts!$A$2:$Z$300,12,FALSE)*BF13,0)</f>
        <v>0</v>
      </c>
      <c r="BI13" s="4">
        <f>IFERROR(VLOOKUP(BE13,parts!$A$2:$Z$300,13,FALSE)*BF13,0)</f>
        <v>0</v>
      </c>
      <c r="BJ13" s="4">
        <f>IFERROR(VLOOKUP(BE13,parts!$A$2:$Z$300,5,FALSE),0)</f>
        <v>0</v>
      </c>
      <c r="BK13" s="4">
        <f>IFERROR(VLOOKUP(BE13,parts!$A$2:$Z$300,6,FALSE)*BF13,0)</f>
        <v>0</v>
      </c>
      <c r="BL13" s="12"/>
    </row>
    <row r="14" spans="1:64" x14ac:dyDescent="0.25">
      <c r="A14" s="11"/>
      <c r="B14" s="6"/>
      <c r="C14" s="4">
        <f>IFERROR(VLOOKUP(A14,parts!$A$2:$Z$300,11,FALSE)*B14,0)</f>
        <v>0</v>
      </c>
      <c r="D14" s="4">
        <f>IFERROR(VLOOKUP(A14,parts!$A$2:$Z$300,12,FALSE)*B14,0)</f>
        <v>0</v>
      </c>
      <c r="E14" s="4">
        <f>IFERROR(VLOOKUP(A14,parts!$A$2:$Z$300,13,FALSE)*B14,0)</f>
        <v>0</v>
      </c>
      <c r="F14" s="4">
        <f>IFERROR(VLOOKUP(A14,parts!$A$2:$Z$300,5,FALSE),0)</f>
        <v>0</v>
      </c>
      <c r="G14" s="4">
        <f>IFERROR(VLOOKUP(A14,parts!$A$2:$Z$300,6,FALSE)*B14,0)</f>
        <v>0</v>
      </c>
      <c r="H14" s="12"/>
      <c r="I14" s="11"/>
      <c r="J14" s="6"/>
      <c r="K14" s="4">
        <f>IFERROR(VLOOKUP(I14,parts!$A$2:$Z$300,11,FALSE)*J14,0)</f>
        <v>0</v>
      </c>
      <c r="L14" s="4">
        <f>IFERROR(VLOOKUP(I14,parts!$A$2:$Z$300,12,FALSE)*J14,0)</f>
        <v>0</v>
      </c>
      <c r="M14" s="4">
        <f>IFERROR(VLOOKUP(I14,parts!$A$2:$Z$300,13,FALSE)*J14,0)</f>
        <v>0</v>
      </c>
      <c r="N14" s="4">
        <f>IFERROR(VLOOKUP(I14,parts!$A$2:$Z$300,5,FALSE),0)</f>
        <v>0</v>
      </c>
      <c r="O14" s="4">
        <f>IFERROR(VLOOKUP(I14,parts!$A$2:$Z$300,6,FALSE)*J14,0)</f>
        <v>0</v>
      </c>
      <c r="P14" s="12"/>
      <c r="Q14" s="11"/>
      <c r="R14" s="6"/>
      <c r="S14" s="4">
        <f>IFERROR(VLOOKUP(Q14,parts!$A$2:$Z$300,11,FALSE)*R14,0)</f>
        <v>0</v>
      </c>
      <c r="T14" s="4">
        <f>IFERROR(VLOOKUP(Q14,parts!$A$2:$Z$300,12,FALSE)*R14,0)</f>
        <v>0</v>
      </c>
      <c r="U14" s="4">
        <f>IFERROR(VLOOKUP(Q14,parts!$A$2:$Z$300,13,FALSE)*R14,0)</f>
        <v>0</v>
      </c>
      <c r="V14" s="4">
        <f>IFERROR(VLOOKUP(Q14,parts!$A$2:$Z$300,5,FALSE),0)</f>
        <v>0</v>
      </c>
      <c r="W14" s="4">
        <f>IFERROR(VLOOKUP(Q14,parts!$A$2:$Z$300,6,FALSE)*R14,0)</f>
        <v>0</v>
      </c>
      <c r="X14" s="12"/>
      <c r="Y14" s="11"/>
      <c r="Z14" s="6"/>
      <c r="AA14" s="4">
        <f>IFERROR(VLOOKUP(Y14,parts!$A$2:$Z$300,11,FALSE)*Z14,0)</f>
        <v>0</v>
      </c>
      <c r="AB14" s="4">
        <f>IFERROR(VLOOKUP(Y14,parts!$A$2:$Z$300,12,FALSE)*Z14,0)</f>
        <v>0</v>
      </c>
      <c r="AC14" s="4">
        <f>IFERROR(VLOOKUP(Y14,parts!$A$2:$Z$300,13,FALSE)*Z14,0)</f>
        <v>0</v>
      </c>
      <c r="AD14" s="4">
        <f>IFERROR(VLOOKUP(Y14,parts!$A$2:$Z$300,5,FALSE),0)</f>
        <v>0</v>
      </c>
      <c r="AE14" s="4">
        <f>IFERROR(VLOOKUP(Y14,parts!$A$2:$Z$300,6,FALSE)*Z14,0)</f>
        <v>0</v>
      </c>
      <c r="AF14" s="12"/>
      <c r="AG14" s="11"/>
      <c r="AH14" s="6"/>
      <c r="AI14" s="4">
        <f>IFERROR(VLOOKUP(AG14,parts!$A$2:$Z$300,11,FALSE)*AH14,0)</f>
        <v>0</v>
      </c>
      <c r="AJ14" s="4">
        <f>IFERROR(VLOOKUP(AG14,parts!$A$2:$Z$300,12,FALSE)*AH14,0)</f>
        <v>0</v>
      </c>
      <c r="AK14" s="4">
        <f>IFERROR(VLOOKUP(AG14,parts!$A$2:$Z$300,13,FALSE)*AH14,0)</f>
        <v>0</v>
      </c>
      <c r="AL14" s="4">
        <f>IFERROR(VLOOKUP(AG14,parts!$A$2:$Z$300,5,FALSE),0)</f>
        <v>0</v>
      </c>
      <c r="AM14" s="4">
        <f>IFERROR(VLOOKUP(AG14,parts!$A$2:$Z$300,6,FALSE)*AH14,0)</f>
        <v>0</v>
      </c>
      <c r="AN14" s="12"/>
      <c r="AO14" s="11"/>
      <c r="AP14" s="6"/>
      <c r="AQ14" s="4">
        <f>IFERROR(VLOOKUP(AO14,parts!$A$2:$Z$300,11,FALSE)*AP14,0)</f>
        <v>0</v>
      </c>
      <c r="AR14" s="4">
        <f>IFERROR(VLOOKUP(AO14,parts!$A$2:$Z$300,12,FALSE)*AP14,0)</f>
        <v>0</v>
      </c>
      <c r="AS14" s="4">
        <f>IFERROR(VLOOKUP(AO14,parts!$A$2:$Z$300,13,FALSE)*AP14,0)</f>
        <v>0</v>
      </c>
      <c r="AT14" s="4">
        <f>IFERROR(VLOOKUP(AO14,parts!$A$2:$Z$300,5,FALSE),0)</f>
        <v>0</v>
      </c>
      <c r="AU14" s="4">
        <f>IFERROR(VLOOKUP(AO14,parts!$A$2:$Z$300,6,FALSE)*AP14,0)</f>
        <v>0</v>
      </c>
      <c r="AV14" s="12"/>
      <c r="AW14" s="11"/>
      <c r="AX14" s="6"/>
      <c r="AY14" s="4">
        <f>IFERROR(VLOOKUP(AW14,parts!$A$2:$Z$300,11,FALSE)*AX14,0)</f>
        <v>0</v>
      </c>
      <c r="AZ14" s="4">
        <f>IFERROR(VLOOKUP(AW14,parts!$A$2:$Z$300,12,FALSE)*AX14,0)</f>
        <v>0</v>
      </c>
      <c r="BA14" s="4">
        <f>IFERROR(VLOOKUP(AW14,parts!$A$2:$Z$300,13,FALSE)*AX14,0)</f>
        <v>0</v>
      </c>
      <c r="BB14" s="4">
        <f>IFERROR(VLOOKUP(AW14,parts!$A$2:$Z$300,5,FALSE),0)</f>
        <v>0</v>
      </c>
      <c r="BC14" s="4">
        <f>IFERROR(VLOOKUP(AW14,parts!$A$2:$Z$300,6,FALSE)*AX14,0)</f>
        <v>0</v>
      </c>
      <c r="BD14" s="12"/>
      <c r="BE14" s="11"/>
      <c r="BF14" s="6"/>
      <c r="BG14" s="4">
        <f>IFERROR(VLOOKUP(BE14,parts!$A$2:$Z$300,11,FALSE)*BF14,0)</f>
        <v>0</v>
      </c>
      <c r="BH14" s="4">
        <f>IFERROR(VLOOKUP(BE14,parts!$A$2:$Z$300,12,FALSE)*BF14,0)</f>
        <v>0</v>
      </c>
      <c r="BI14" s="4">
        <f>IFERROR(VLOOKUP(BE14,parts!$A$2:$Z$300,13,FALSE)*BF14,0)</f>
        <v>0</v>
      </c>
      <c r="BJ14" s="4">
        <f>IFERROR(VLOOKUP(BE14,parts!$A$2:$Z$300,5,FALSE),0)</f>
        <v>0</v>
      </c>
      <c r="BK14" s="4">
        <f>IFERROR(VLOOKUP(BE14,parts!$A$2:$Z$300,6,FALSE)*BF14,0)</f>
        <v>0</v>
      </c>
      <c r="BL14" s="12"/>
    </row>
    <row r="15" spans="1:64" x14ac:dyDescent="0.25">
      <c r="A15" s="11"/>
      <c r="B15" s="6"/>
      <c r="C15" s="4">
        <f>IFERROR(VLOOKUP(A15,parts!$A$2:$Z$300,11,FALSE)*B15,0)</f>
        <v>0</v>
      </c>
      <c r="D15" s="4">
        <f>IFERROR(VLOOKUP(A15,parts!$A$2:$Z$300,12,FALSE)*B15,0)</f>
        <v>0</v>
      </c>
      <c r="E15" s="4">
        <f>IFERROR(VLOOKUP(A15,parts!$A$2:$Z$300,13,FALSE)*B15,0)</f>
        <v>0</v>
      </c>
      <c r="F15" s="4">
        <f>IFERROR(VLOOKUP(A15,parts!$A$2:$Z$300,5,FALSE),0)</f>
        <v>0</v>
      </c>
      <c r="G15" s="4">
        <f>IFERROR(VLOOKUP(A15,parts!$A$2:$Z$300,6,FALSE)*B15,0)</f>
        <v>0</v>
      </c>
      <c r="H15" s="12"/>
      <c r="I15" s="11"/>
      <c r="J15" s="6"/>
      <c r="K15" s="4">
        <f>IFERROR(VLOOKUP(I15,parts!$A$2:$Z$300,11,FALSE)*J15,0)</f>
        <v>0</v>
      </c>
      <c r="L15" s="4">
        <f>IFERROR(VLOOKUP(I15,parts!$A$2:$Z$300,12,FALSE)*J15,0)</f>
        <v>0</v>
      </c>
      <c r="M15" s="4">
        <f>IFERROR(VLOOKUP(I15,parts!$A$2:$Z$300,13,FALSE)*J15,0)</f>
        <v>0</v>
      </c>
      <c r="N15" s="4">
        <f>IFERROR(VLOOKUP(I15,parts!$A$2:$Z$300,5,FALSE),0)</f>
        <v>0</v>
      </c>
      <c r="O15" s="4">
        <f>IFERROR(VLOOKUP(I15,parts!$A$2:$Z$300,6,FALSE)*J15,0)</f>
        <v>0</v>
      </c>
      <c r="P15" s="12"/>
      <c r="Q15" s="11"/>
      <c r="R15" s="6"/>
      <c r="S15" s="4">
        <f>IFERROR(VLOOKUP(Q15,parts!$A$2:$Z$300,11,FALSE)*R15,0)</f>
        <v>0</v>
      </c>
      <c r="T15" s="4">
        <f>IFERROR(VLOOKUP(Q15,parts!$A$2:$Z$300,12,FALSE)*R15,0)</f>
        <v>0</v>
      </c>
      <c r="U15" s="4">
        <f>IFERROR(VLOOKUP(Q15,parts!$A$2:$Z$300,13,FALSE)*R15,0)</f>
        <v>0</v>
      </c>
      <c r="V15" s="4">
        <f>IFERROR(VLOOKUP(Q15,parts!$A$2:$Z$300,5,FALSE),0)</f>
        <v>0</v>
      </c>
      <c r="W15" s="4">
        <f>IFERROR(VLOOKUP(Q15,parts!$A$2:$Z$300,6,FALSE)*R15,0)</f>
        <v>0</v>
      </c>
      <c r="X15" s="12"/>
      <c r="Y15" s="11"/>
      <c r="Z15" s="6"/>
      <c r="AA15" s="4">
        <f>IFERROR(VLOOKUP(Y15,parts!$A$2:$Z$300,11,FALSE)*Z15,0)</f>
        <v>0</v>
      </c>
      <c r="AB15" s="4">
        <f>IFERROR(VLOOKUP(Y15,parts!$A$2:$Z$300,12,FALSE)*Z15,0)</f>
        <v>0</v>
      </c>
      <c r="AC15" s="4">
        <f>IFERROR(VLOOKUP(Y15,parts!$A$2:$Z$300,13,FALSE)*Z15,0)</f>
        <v>0</v>
      </c>
      <c r="AD15" s="4">
        <f>IFERROR(VLOOKUP(Y15,parts!$A$2:$Z$300,5,FALSE),0)</f>
        <v>0</v>
      </c>
      <c r="AE15" s="4">
        <f>IFERROR(VLOOKUP(Y15,parts!$A$2:$Z$300,6,FALSE)*Z15,0)</f>
        <v>0</v>
      </c>
      <c r="AF15" s="12"/>
      <c r="AG15" s="11"/>
      <c r="AH15" s="6"/>
      <c r="AI15" s="4">
        <f>IFERROR(VLOOKUP(AG15,parts!$A$2:$Z$300,11,FALSE)*AH15,0)</f>
        <v>0</v>
      </c>
      <c r="AJ15" s="4">
        <f>IFERROR(VLOOKUP(AG15,parts!$A$2:$Z$300,12,FALSE)*AH15,0)</f>
        <v>0</v>
      </c>
      <c r="AK15" s="4">
        <f>IFERROR(VLOOKUP(AG15,parts!$A$2:$Z$300,13,FALSE)*AH15,0)</f>
        <v>0</v>
      </c>
      <c r="AL15" s="4">
        <f>IFERROR(VLOOKUP(AG15,parts!$A$2:$Z$300,5,FALSE),0)</f>
        <v>0</v>
      </c>
      <c r="AM15" s="4">
        <f>IFERROR(VLOOKUP(AG15,parts!$A$2:$Z$300,6,FALSE)*AH15,0)</f>
        <v>0</v>
      </c>
      <c r="AN15" s="12"/>
      <c r="AO15" s="11"/>
      <c r="AP15" s="6"/>
      <c r="AQ15" s="4">
        <f>IFERROR(VLOOKUP(AO15,parts!$A$2:$Z$300,11,FALSE)*AP15,0)</f>
        <v>0</v>
      </c>
      <c r="AR15" s="4">
        <f>IFERROR(VLOOKUP(AO15,parts!$A$2:$Z$300,12,FALSE)*AP15,0)</f>
        <v>0</v>
      </c>
      <c r="AS15" s="4">
        <f>IFERROR(VLOOKUP(AO15,parts!$A$2:$Z$300,13,FALSE)*AP15,0)</f>
        <v>0</v>
      </c>
      <c r="AT15" s="4">
        <f>IFERROR(VLOOKUP(AO15,parts!$A$2:$Z$300,5,FALSE),0)</f>
        <v>0</v>
      </c>
      <c r="AU15" s="4">
        <f>IFERROR(VLOOKUP(AO15,parts!$A$2:$Z$300,6,FALSE)*AP15,0)</f>
        <v>0</v>
      </c>
      <c r="AV15" s="12"/>
      <c r="AW15" s="11"/>
      <c r="AX15" s="6"/>
      <c r="AY15" s="4">
        <f>IFERROR(VLOOKUP(AW15,parts!$A$2:$Z$300,11,FALSE)*AX15,0)</f>
        <v>0</v>
      </c>
      <c r="AZ15" s="4">
        <f>IFERROR(VLOOKUP(AW15,parts!$A$2:$Z$300,12,FALSE)*AX15,0)</f>
        <v>0</v>
      </c>
      <c r="BA15" s="4">
        <f>IFERROR(VLOOKUP(AW15,parts!$A$2:$Z$300,13,FALSE)*AX15,0)</f>
        <v>0</v>
      </c>
      <c r="BB15" s="4">
        <f>IFERROR(VLOOKUP(AW15,parts!$A$2:$Z$300,5,FALSE),0)</f>
        <v>0</v>
      </c>
      <c r="BC15" s="4">
        <f>IFERROR(VLOOKUP(AW15,parts!$A$2:$Z$300,6,FALSE)*AX15,0)</f>
        <v>0</v>
      </c>
      <c r="BD15" s="12"/>
      <c r="BE15" s="11"/>
      <c r="BF15" s="6"/>
      <c r="BG15" s="4">
        <f>IFERROR(VLOOKUP(BE15,parts!$A$2:$Z$300,11,FALSE)*BF15,0)</f>
        <v>0</v>
      </c>
      <c r="BH15" s="4">
        <f>IFERROR(VLOOKUP(BE15,parts!$A$2:$Z$300,12,FALSE)*BF15,0)</f>
        <v>0</v>
      </c>
      <c r="BI15" s="4">
        <f>IFERROR(VLOOKUP(BE15,parts!$A$2:$Z$300,13,FALSE)*BF15,0)</f>
        <v>0</v>
      </c>
      <c r="BJ15" s="4">
        <f>IFERROR(VLOOKUP(BE15,parts!$A$2:$Z$300,5,FALSE),0)</f>
        <v>0</v>
      </c>
      <c r="BK15" s="4">
        <f>IFERROR(VLOOKUP(BE15,parts!$A$2:$Z$300,6,FALSE)*BF15,0)</f>
        <v>0</v>
      </c>
      <c r="BL15" s="12"/>
    </row>
    <row r="16" spans="1:64" x14ac:dyDescent="0.25">
      <c r="A16" s="11"/>
      <c r="B16" s="6"/>
      <c r="C16" s="4">
        <f>IFERROR(VLOOKUP(A16,parts!$A$2:$Z$300,11,FALSE)*B16,0)</f>
        <v>0</v>
      </c>
      <c r="D16" s="4">
        <f>IFERROR(VLOOKUP(A16,parts!$A$2:$Z$300,12,FALSE)*B16,0)</f>
        <v>0</v>
      </c>
      <c r="E16" s="4">
        <f>IFERROR(VLOOKUP(A16,parts!$A$2:$Z$300,13,FALSE)*B16,0)</f>
        <v>0</v>
      </c>
      <c r="F16" s="4">
        <f>IFERROR(VLOOKUP(A16,parts!$A$2:$Z$300,5,FALSE),0)</f>
        <v>0</v>
      </c>
      <c r="G16" s="4">
        <f>IFERROR(VLOOKUP(A16,parts!$A$2:$Z$300,6,FALSE)*B16,0)</f>
        <v>0</v>
      </c>
      <c r="H16" s="12"/>
      <c r="I16" s="11"/>
      <c r="J16" s="6"/>
      <c r="K16" s="4">
        <f>IFERROR(VLOOKUP(I16,parts!$A$2:$Z$300,11,FALSE)*J16,0)</f>
        <v>0</v>
      </c>
      <c r="L16" s="4">
        <f>IFERROR(VLOOKUP(I16,parts!$A$2:$Z$300,12,FALSE)*J16,0)</f>
        <v>0</v>
      </c>
      <c r="M16" s="4">
        <f>IFERROR(VLOOKUP(I16,parts!$A$2:$Z$300,13,FALSE)*J16,0)</f>
        <v>0</v>
      </c>
      <c r="N16" s="4">
        <f>IFERROR(VLOOKUP(I16,parts!$A$2:$Z$300,5,FALSE),0)</f>
        <v>0</v>
      </c>
      <c r="O16" s="4">
        <f>IFERROR(VLOOKUP(I16,parts!$A$2:$Z$300,6,FALSE)*J16,0)</f>
        <v>0</v>
      </c>
      <c r="P16" s="12"/>
      <c r="Q16" s="11"/>
      <c r="R16" s="6"/>
      <c r="S16" s="4">
        <f>IFERROR(VLOOKUP(Q16,parts!$A$2:$Z$300,11,FALSE)*R16,0)</f>
        <v>0</v>
      </c>
      <c r="T16" s="4">
        <f>IFERROR(VLOOKUP(Q16,parts!$A$2:$Z$300,12,FALSE)*R16,0)</f>
        <v>0</v>
      </c>
      <c r="U16" s="4">
        <f>IFERROR(VLOOKUP(Q16,parts!$A$2:$Z$300,13,FALSE)*R16,0)</f>
        <v>0</v>
      </c>
      <c r="V16" s="4">
        <f>IFERROR(VLOOKUP(Q16,parts!$A$2:$Z$300,5,FALSE),0)</f>
        <v>0</v>
      </c>
      <c r="W16" s="4">
        <f>IFERROR(VLOOKUP(Q16,parts!$A$2:$Z$300,6,FALSE)*R16,0)</f>
        <v>0</v>
      </c>
      <c r="X16" s="12"/>
      <c r="Y16" s="11"/>
      <c r="Z16" s="6"/>
      <c r="AA16" s="4">
        <f>IFERROR(VLOOKUP(Y16,parts!$A$2:$Z$300,11,FALSE)*Z16,0)</f>
        <v>0</v>
      </c>
      <c r="AB16" s="4">
        <f>IFERROR(VLOOKUP(Y16,parts!$A$2:$Z$300,12,FALSE)*Z16,0)</f>
        <v>0</v>
      </c>
      <c r="AC16" s="4">
        <f>IFERROR(VLOOKUP(Y16,parts!$A$2:$Z$300,13,FALSE)*Z16,0)</f>
        <v>0</v>
      </c>
      <c r="AD16" s="4">
        <f>IFERROR(VLOOKUP(Y16,parts!$A$2:$Z$300,5,FALSE),0)</f>
        <v>0</v>
      </c>
      <c r="AE16" s="4">
        <f>IFERROR(VLOOKUP(Y16,parts!$A$2:$Z$300,6,FALSE)*Z16,0)</f>
        <v>0</v>
      </c>
      <c r="AF16" s="12"/>
      <c r="AG16" s="11"/>
      <c r="AH16" s="6"/>
      <c r="AI16" s="4">
        <f>IFERROR(VLOOKUP(AG16,parts!$A$2:$Z$300,11,FALSE)*AH16,0)</f>
        <v>0</v>
      </c>
      <c r="AJ16" s="4">
        <f>IFERROR(VLOOKUP(AG16,parts!$A$2:$Z$300,12,FALSE)*AH16,0)</f>
        <v>0</v>
      </c>
      <c r="AK16" s="4">
        <f>IFERROR(VLOOKUP(AG16,parts!$A$2:$Z$300,13,FALSE)*AH16,0)</f>
        <v>0</v>
      </c>
      <c r="AL16" s="4">
        <f>IFERROR(VLOOKUP(AG16,parts!$A$2:$Z$300,5,FALSE),0)</f>
        <v>0</v>
      </c>
      <c r="AM16" s="4">
        <f>IFERROR(VLOOKUP(AG16,parts!$A$2:$Z$300,6,FALSE)*AH16,0)</f>
        <v>0</v>
      </c>
      <c r="AN16" s="12"/>
      <c r="AO16" s="11"/>
      <c r="AP16" s="6"/>
      <c r="AQ16" s="4">
        <f>IFERROR(VLOOKUP(AO16,parts!$A$2:$Z$300,11,FALSE)*AP16,0)</f>
        <v>0</v>
      </c>
      <c r="AR16" s="4">
        <f>IFERROR(VLOOKUP(AO16,parts!$A$2:$Z$300,12,FALSE)*AP16,0)</f>
        <v>0</v>
      </c>
      <c r="AS16" s="4">
        <f>IFERROR(VLOOKUP(AO16,parts!$A$2:$Z$300,13,FALSE)*AP16,0)</f>
        <v>0</v>
      </c>
      <c r="AT16" s="4">
        <f>IFERROR(VLOOKUP(AO16,parts!$A$2:$Z$300,5,FALSE),0)</f>
        <v>0</v>
      </c>
      <c r="AU16" s="4">
        <f>IFERROR(VLOOKUP(AO16,parts!$A$2:$Z$300,6,FALSE)*AP16,0)</f>
        <v>0</v>
      </c>
      <c r="AV16" s="12"/>
      <c r="AW16" s="11"/>
      <c r="AX16" s="6"/>
      <c r="AY16" s="4">
        <f>IFERROR(VLOOKUP(AW16,parts!$A$2:$Z$300,11,FALSE)*AX16,0)</f>
        <v>0</v>
      </c>
      <c r="AZ16" s="4">
        <f>IFERROR(VLOOKUP(AW16,parts!$A$2:$Z$300,12,FALSE)*AX16,0)</f>
        <v>0</v>
      </c>
      <c r="BA16" s="4">
        <f>IFERROR(VLOOKUP(AW16,parts!$A$2:$Z$300,13,FALSE)*AX16,0)</f>
        <v>0</v>
      </c>
      <c r="BB16" s="4">
        <f>IFERROR(VLOOKUP(AW16,parts!$A$2:$Z$300,5,FALSE),0)</f>
        <v>0</v>
      </c>
      <c r="BC16" s="4">
        <f>IFERROR(VLOOKUP(AW16,parts!$A$2:$Z$300,6,FALSE)*AX16,0)</f>
        <v>0</v>
      </c>
      <c r="BD16" s="12"/>
      <c r="BE16" s="11"/>
      <c r="BF16" s="6"/>
      <c r="BG16" s="4">
        <f>IFERROR(VLOOKUP(BE16,parts!$A$2:$Z$300,11,FALSE)*BF16,0)</f>
        <v>0</v>
      </c>
      <c r="BH16" s="4">
        <f>IFERROR(VLOOKUP(BE16,parts!$A$2:$Z$300,12,FALSE)*BF16,0)</f>
        <v>0</v>
      </c>
      <c r="BI16" s="4">
        <f>IFERROR(VLOOKUP(BE16,parts!$A$2:$Z$300,13,FALSE)*BF16,0)</f>
        <v>0</v>
      </c>
      <c r="BJ16" s="4">
        <f>IFERROR(VLOOKUP(BE16,parts!$A$2:$Z$300,5,FALSE),0)</f>
        <v>0</v>
      </c>
      <c r="BK16" s="4">
        <f>IFERROR(VLOOKUP(BE16,parts!$A$2:$Z$300,6,FALSE)*BF16,0)</f>
        <v>0</v>
      </c>
      <c r="BL16" s="12"/>
    </row>
    <row r="17" spans="1:64" ht="15.75" thickBot="1" x14ac:dyDescent="0.3">
      <c r="A17" s="11"/>
      <c r="B17" s="6"/>
      <c r="C17" s="4">
        <f>IFERROR(VLOOKUP(A17,parts!$A$2:$Z$300,11,FALSE)*B17,0)</f>
        <v>0</v>
      </c>
      <c r="D17" s="4">
        <f>IFERROR(VLOOKUP(A17,parts!$A$2:$Z$300,12,FALSE)*B17,0)</f>
        <v>0</v>
      </c>
      <c r="E17" s="4">
        <f>IFERROR(VLOOKUP(A17,parts!$A$2:$Z$300,13,FALSE)*B17,0)</f>
        <v>0</v>
      </c>
      <c r="F17" s="4">
        <f>IFERROR(VLOOKUP(A17,parts!$A$2:$Z$300,5,FALSE),0)</f>
        <v>0</v>
      </c>
      <c r="G17" s="4">
        <f>IFERROR(VLOOKUP(A17,parts!$A$2:$Z$300,6,FALSE)*B17,0)</f>
        <v>0</v>
      </c>
      <c r="H17" s="12"/>
      <c r="I17" s="11"/>
      <c r="J17" s="6"/>
      <c r="K17" s="4">
        <f>IFERROR(VLOOKUP(I17,parts!$A$2:$Z$300,11,FALSE)*J17,0)</f>
        <v>0</v>
      </c>
      <c r="L17" s="4">
        <f>IFERROR(VLOOKUP(I17,parts!$A$2:$Z$300,12,FALSE)*J17,0)</f>
        <v>0</v>
      </c>
      <c r="M17" s="4">
        <f>IFERROR(VLOOKUP(I17,parts!$A$2:$Z$300,13,FALSE)*J17,0)</f>
        <v>0</v>
      </c>
      <c r="N17" s="4">
        <f>IFERROR(VLOOKUP(I17,parts!$A$2:$Z$300,5,FALSE),0)</f>
        <v>0</v>
      </c>
      <c r="O17" s="4">
        <f>IFERROR(VLOOKUP(I17,parts!$A$2:$Z$300,6,FALSE)*J17,0)</f>
        <v>0</v>
      </c>
      <c r="P17" s="12"/>
      <c r="Q17" s="11"/>
      <c r="R17" s="6"/>
      <c r="S17" s="4">
        <f>IFERROR(VLOOKUP(Q17,parts!$A$2:$Z$300,11,FALSE)*R17,0)</f>
        <v>0</v>
      </c>
      <c r="T17" s="4">
        <f>IFERROR(VLOOKUP(Q17,parts!$A$2:$Z$300,12,FALSE)*R17,0)</f>
        <v>0</v>
      </c>
      <c r="U17" s="4">
        <f>IFERROR(VLOOKUP(Q17,parts!$A$2:$Z$300,13,FALSE)*R17,0)</f>
        <v>0</v>
      </c>
      <c r="V17" s="4">
        <f>IFERROR(VLOOKUP(Q17,parts!$A$2:$Z$300,5,FALSE),0)</f>
        <v>0</v>
      </c>
      <c r="W17" s="4">
        <f>IFERROR(VLOOKUP(Q17,parts!$A$2:$Z$300,6,FALSE)*R17,0)</f>
        <v>0</v>
      </c>
      <c r="X17" s="12"/>
      <c r="Y17" s="11"/>
      <c r="Z17" s="6"/>
      <c r="AA17" s="4">
        <f>IFERROR(VLOOKUP(Y17,parts!$A$2:$Z$300,11,FALSE)*Z17,0)</f>
        <v>0</v>
      </c>
      <c r="AB17" s="4">
        <f>IFERROR(VLOOKUP(Y17,parts!$A$2:$Z$300,12,FALSE)*Z17,0)</f>
        <v>0</v>
      </c>
      <c r="AC17" s="4">
        <f>IFERROR(VLOOKUP(Y17,parts!$A$2:$Z$300,13,FALSE)*Z17,0)</f>
        <v>0</v>
      </c>
      <c r="AD17" s="4">
        <f>IFERROR(VLOOKUP(Y17,parts!$A$2:$Z$300,5,FALSE),0)</f>
        <v>0</v>
      </c>
      <c r="AE17" s="4">
        <f>IFERROR(VLOOKUP(Y17,parts!$A$2:$Z$300,6,FALSE)*Z17,0)</f>
        <v>0</v>
      </c>
      <c r="AF17" s="12"/>
      <c r="AG17" s="11"/>
      <c r="AH17" s="6"/>
      <c r="AI17" s="4">
        <f>IFERROR(VLOOKUP(AG17,parts!$A$2:$Z$300,11,FALSE)*AH17,0)</f>
        <v>0</v>
      </c>
      <c r="AJ17" s="4">
        <f>IFERROR(VLOOKUP(AG17,parts!$A$2:$Z$300,12,FALSE)*AH17,0)</f>
        <v>0</v>
      </c>
      <c r="AK17" s="4">
        <f>IFERROR(VLOOKUP(AG17,parts!$A$2:$Z$300,13,FALSE)*AH17,0)</f>
        <v>0</v>
      </c>
      <c r="AL17" s="4">
        <f>IFERROR(VLOOKUP(AG17,parts!$A$2:$Z$300,5,FALSE),0)</f>
        <v>0</v>
      </c>
      <c r="AM17" s="4">
        <f>IFERROR(VLOOKUP(AG17,parts!$A$2:$Z$300,6,FALSE)*AH17,0)</f>
        <v>0</v>
      </c>
      <c r="AN17" s="12"/>
      <c r="AO17" s="11"/>
      <c r="AP17" s="6"/>
      <c r="AQ17" s="4">
        <f>IFERROR(VLOOKUP(AO17,parts!$A$2:$Z$300,11,FALSE)*AP17,0)</f>
        <v>0</v>
      </c>
      <c r="AR17" s="4">
        <f>IFERROR(VLOOKUP(AO17,parts!$A$2:$Z$300,12,FALSE)*AP17,0)</f>
        <v>0</v>
      </c>
      <c r="AS17" s="4">
        <f>IFERROR(VLOOKUP(AO17,parts!$A$2:$Z$300,13,FALSE)*AP17,0)</f>
        <v>0</v>
      </c>
      <c r="AT17" s="4">
        <f>IFERROR(VLOOKUP(AO17,parts!$A$2:$Z$300,5,FALSE),0)</f>
        <v>0</v>
      </c>
      <c r="AU17" s="4">
        <f>IFERROR(VLOOKUP(AO17,parts!$A$2:$Z$300,6,FALSE)*AP17,0)</f>
        <v>0</v>
      </c>
      <c r="AV17" s="12"/>
      <c r="AW17" s="11"/>
      <c r="AX17" s="6"/>
      <c r="AY17" s="4">
        <f>IFERROR(VLOOKUP(AW17,parts!$A$2:$Z$300,11,FALSE)*AX17,0)</f>
        <v>0</v>
      </c>
      <c r="AZ17" s="4">
        <f>IFERROR(VLOOKUP(AW17,parts!$A$2:$Z$300,12,FALSE)*AX17,0)</f>
        <v>0</v>
      </c>
      <c r="BA17" s="4">
        <f>IFERROR(VLOOKUP(AW17,parts!$A$2:$Z$300,13,FALSE)*AX17,0)</f>
        <v>0</v>
      </c>
      <c r="BB17" s="4">
        <f>IFERROR(VLOOKUP(AW17,parts!$A$2:$Z$300,5,FALSE),0)</f>
        <v>0</v>
      </c>
      <c r="BC17" s="4">
        <f>IFERROR(VLOOKUP(AW17,parts!$A$2:$Z$300,6,FALSE)*AX17,0)</f>
        <v>0</v>
      </c>
      <c r="BD17" s="12"/>
      <c r="BE17" s="11"/>
      <c r="BF17" s="6"/>
      <c r="BG17" s="4">
        <f>IFERROR(VLOOKUP(BE17,parts!$A$2:$Z$300,11,FALSE)*BF17,0)</f>
        <v>0</v>
      </c>
      <c r="BH17" s="4">
        <f>IFERROR(VLOOKUP(BE17,parts!$A$2:$Z$300,12,FALSE)*BF17,0)</f>
        <v>0</v>
      </c>
      <c r="BI17" s="4">
        <f>IFERROR(VLOOKUP(BE17,parts!$A$2:$Z$300,13,FALSE)*BF17,0)</f>
        <v>0</v>
      </c>
      <c r="BJ17" s="4">
        <f>IFERROR(VLOOKUP(BE17,parts!$A$2:$Z$300,5,FALSE),0)</f>
        <v>0</v>
      </c>
      <c r="BK17" s="4">
        <f>IFERROR(VLOOKUP(BE17,parts!$A$2:$Z$300,6,FALSE)*BF17,0)</f>
        <v>0</v>
      </c>
      <c r="BL17" s="12"/>
    </row>
    <row r="18" spans="1:64" x14ac:dyDescent="0.25">
      <c r="A18" s="13"/>
      <c r="B18" s="14" t="s">
        <v>81</v>
      </c>
      <c r="C18" s="14" t="s">
        <v>3</v>
      </c>
      <c r="D18" s="14" t="s">
        <v>74</v>
      </c>
      <c r="E18" s="14" t="s">
        <v>77</v>
      </c>
      <c r="F18" s="14" t="s">
        <v>6</v>
      </c>
      <c r="G18" s="15" t="s">
        <v>7</v>
      </c>
      <c r="H18" s="12"/>
      <c r="I18" s="13"/>
      <c r="J18" s="14" t="s">
        <v>81</v>
      </c>
      <c r="K18" s="14" t="s">
        <v>3</v>
      </c>
      <c r="L18" s="14" t="s">
        <v>74</v>
      </c>
      <c r="M18" s="14" t="s">
        <v>77</v>
      </c>
      <c r="N18" s="14" t="s">
        <v>6</v>
      </c>
      <c r="O18" s="15" t="s">
        <v>7</v>
      </c>
      <c r="P18" s="12"/>
      <c r="Q18" s="13"/>
      <c r="R18" s="14" t="s">
        <v>81</v>
      </c>
      <c r="S18" s="14" t="s">
        <v>3</v>
      </c>
      <c r="T18" s="14" t="s">
        <v>74</v>
      </c>
      <c r="U18" s="14" t="s">
        <v>77</v>
      </c>
      <c r="V18" s="14" t="s">
        <v>6</v>
      </c>
      <c r="W18" s="15" t="s">
        <v>7</v>
      </c>
      <c r="X18" s="12"/>
      <c r="Y18" s="13"/>
      <c r="Z18" s="14" t="s">
        <v>81</v>
      </c>
      <c r="AA18" s="14" t="s">
        <v>3</v>
      </c>
      <c r="AB18" s="14" t="s">
        <v>74</v>
      </c>
      <c r="AC18" s="14" t="s">
        <v>77</v>
      </c>
      <c r="AD18" s="14" t="s">
        <v>6</v>
      </c>
      <c r="AE18" s="15" t="s">
        <v>7</v>
      </c>
      <c r="AF18" s="12"/>
      <c r="AG18" s="13"/>
      <c r="AH18" s="14" t="s">
        <v>81</v>
      </c>
      <c r="AI18" s="14" t="s">
        <v>3</v>
      </c>
      <c r="AJ18" s="14" t="s">
        <v>74</v>
      </c>
      <c r="AK18" s="14" t="s">
        <v>77</v>
      </c>
      <c r="AL18" s="14" t="s">
        <v>6</v>
      </c>
      <c r="AM18" s="15" t="s">
        <v>7</v>
      </c>
      <c r="AN18" s="12"/>
      <c r="AO18" s="13"/>
      <c r="AP18" s="14" t="s">
        <v>81</v>
      </c>
      <c r="AQ18" s="14" t="s">
        <v>3</v>
      </c>
      <c r="AR18" s="14" t="s">
        <v>74</v>
      </c>
      <c r="AS18" s="14" t="s">
        <v>77</v>
      </c>
      <c r="AT18" s="14" t="s">
        <v>6</v>
      </c>
      <c r="AU18" s="15" t="s">
        <v>7</v>
      </c>
      <c r="AV18" s="12"/>
      <c r="AW18" s="13"/>
      <c r="AX18" s="14" t="s">
        <v>81</v>
      </c>
      <c r="AY18" s="14" t="s">
        <v>3</v>
      </c>
      <c r="AZ18" s="14" t="s">
        <v>74</v>
      </c>
      <c r="BA18" s="14" t="s">
        <v>77</v>
      </c>
      <c r="BB18" s="14" t="s">
        <v>6</v>
      </c>
      <c r="BC18" s="15" t="s">
        <v>7</v>
      </c>
      <c r="BD18" s="12"/>
      <c r="BE18" s="13"/>
      <c r="BF18" s="14" t="s">
        <v>81</v>
      </c>
      <c r="BG18" s="14" t="s">
        <v>3</v>
      </c>
      <c r="BH18" s="14" t="s">
        <v>74</v>
      </c>
      <c r="BI18" s="14" t="s">
        <v>77</v>
      </c>
      <c r="BJ18" s="14" t="s">
        <v>6</v>
      </c>
      <c r="BK18" s="15" t="s">
        <v>7</v>
      </c>
      <c r="BL18" s="12"/>
    </row>
    <row r="19" spans="1:64" x14ac:dyDescent="0.25">
      <c r="A19" s="16" t="s">
        <v>76</v>
      </c>
      <c r="B19" s="4">
        <f>SUM(B3:B17)</f>
        <v>3</v>
      </c>
      <c r="C19" s="4">
        <f>SUM(C3:C17)</f>
        <v>12.15</v>
      </c>
      <c r="D19" s="4">
        <f>SUM(D3:D17)</f>
        <v>5.6000000000000005</v>
      </c>
      <c r="E19" s="4">
        <f>SUM(E3:E17)</f>
        <v>17.75</v>
      </c>
      <c r="F19" s="4">
        <f>LARGE(F3:F17,1)</f>
        <v>313</v>
      </c>
      <c r="G19" s="10">
        <f>SUM(G3:G17)</f>
        <v>250</v>
      </c>
      <c r="H19" s="12"/>
      <c r="I19" s="16" t="s">
        <v>76</v>
      </c>
      <c r="J19" s="4">
        <f>SUM(J3:J17)</f>
        <v>3</v>
      </c>
      <c r="K19" s="4">
        <f>SUM(K3:K17)</f>
        <v>11.15</v>
      </c>
      <c r="L19" s="4">
        <f>SUM(L3:L17)</f>
        <v>4</v>
      </c>
      <c r="M19" s="4">
        <f>SUM(M3:M17)</f>
        <v>15.15</v>
      </c>
      <c r="N19" s="4">
        <f>LARGE(N3:N17,1)</f>
        <v>315</v>
      </c>
      <c r="O19" s="10">
        <f>SUM(O3:O17)</f>
        <v>200</v>
      </c>
      <c r="P19" s="12"/>
      <c r="Q19" s="16" t="s">
        <v>76</v>
      </c>
      <c r="R19" s="4">
        <f>SUM(R3:R17)</f>
        <v>3</v>
      </c>
      <c r="S19" s="4">
        <f>SUM(S3:S17)</f>
        <v>12.15</v>
      </c>
      <c r="T19" s="4">
        <f>SUM(T3:T17)</f>
        <v>5.6000000000000005</v>
      </c>
      <c r="U19" s="4">
        <f>SUM(U3:U17)</f>
        <v>17.75</v>
      </c>
      <c r="V19" s="4">
        <f>LARGE(V3:V17,1)</f>
        <v>313</v>
      </c>
      <c r="W19" s="10">
        <f>SUM(W3:W17)</f>
        <v>250</v>
      </c>
      <c r="X19" s="12"/>
      <c r="Y19" s="16" t="s">
        <v>76</v>
      </c>
      <c r="Z19" s="4">
        <f>SUM(Z3:Z17)</f>
        <v>0</v>
      </c>
      <c r="AA19" s="4">
        <f>SUM(AA3:AA17)</f>
        <v>0</v>
      </c>
      <c r="AB19" s="4">
        <f>SUM(AB3:AB17)</f>
        <v>0</v>
      </c>
      <c r="AC19" s="4">
        <f>SUM(AC3:AC17)</f>
        <v>0</v>
      </c>
      <c r="AD19" s="4">
        <f>LARGE(AD3:AD17,1)</f>
        <v>0</v>
      </c>
      <c r="AE19" s="10">
        <f>SUM(AE3:AE17)</f>
        <v>0</v>
      </c>
      <c r="AF19" s="12"/>
      <c r="AG19" s="16" t="s">
        <v>76</v>
      </c>
      <c r="AH19" s="4">
        <f>SUM(AH3:AH17)</f>
        <v>0</v>
      </c>
      <c r="AI19" s="4">
        <f>SUM(AI3:AI17)</f>
        <v>0</v>
      </c>
      <c r="AJ19" s="4">
        <f>SUM(AJ3:AJ17)</f>
        <v>0</v>
      </c>
      <c r="AK19" s="4">
        <f>SUM(AK3:AK17)</f>
        <v>0</v>
      </c>
      <c r="AL19" s="4">
        <f>LARGE(AL3:AL17,1)</f>
        <v>0</v>
      </c>
      <c r="AM19" s="10">
        <f>SUM(AM3:AM17)</f>
        <v>0</v>
      </c>
      <c r="AN19" s="12"/>
      <c r="AO19" s="16" t="s">
        <v>76</v>
      </c>
      <c r="AP19" s="4">
        <f>SUM(AP3:AP17)</f>
        <v>0</v>
      </c>
      <c r="AQ19" s="4">
        <f>SUM(AQ3:AQ17)</f>
        <v>0</v>
      </c>
      <c r="AR19" s="4">
        <f>SUM(AR3:AR17)</f>
        <v>0</v>
      </c>
      <c r="AS19" s="4">
        <f>SUM(AS3:AS17)</f>
        <v>0</v>
      </c>
      <c r="AT19" s="4">
        <f>LARGE(AT3:AT17,1)</f>
        <v>0</v>
      </c>
      <c r="AU19" s="10">
        <f>SUM(AU3:AU17)</f>
        <v>0</v>
      </c>
      <c r="AV19" s="12"/>
      <c r="AW19" s="16" t="s">
        <v>76</v>
      </c>
      <c r="AX19" s="4">
        <f>SUM(AX3:AX17)</f>
        <v>0</v>
      </c>
      <c r="AY19" s="4">
        <f>SUM(AY3:AY17)</f>
        <v>0</v>
      </c>
      <c r="AZ19" s="4">
        <f>SUM(AZ3:AZ17)</f>
        <v>0</v>
      </c>
      <c r="BA19" s="4">
        <f>SUM(BA3:BA17)</f>
        <v>0</v>
      </c>
      <c r="BB19" s="4">
        <f>LARGE(BB3:BB17,1)</f>
        <v>0</v>
      </c>
      <c r="BC19" s="10">
        <f>SUM(BC3:BC17)</f>
        <v>0</v>
      </c>
      <c r="BD19" s="12"/>
      <c r="BE19" s="16" t="s">
        <v>76</v>
      </c>
      <c r="BF19" s="4">
        <f>SUM(BF3:BF17)</f>
        <v>0</v>
      </c>
      <c r="BG19" s="4">
        <f>SUM(BG3:BG17)</f>
        <v>0</v>
      </c>
      <c r="BH19" s="4">
        <f>SUM(BH3:BH17)</f>
        <v>0</v>
      </c>
      <c r="BI19" s="4">
        <f>SUM(BI3:BI17)</f>
        <v>0</v>
      </c>
      <c r="BJ19" s="4">
        <f>LARGE(BJ3:BJ17,1)</f>
        <v>0</v>
      </c>
      <c r="BK19" s="10">
        <f>SUM(BK3:BK17)</f>
        <v>0</v>
      </c>
      <c r="BL19" s="12"/>
    </row>
    <row r="20" spans="1:64" x14ac:dyDescent="0.25">
      <c r="A20" s="16" t="s">
        <v>79</v>
      </c>
      <c r="B20" s="27">
        <f>E19</f>
        <v>17.75</v>
      </c>
      <c r="C20" s="28"/>
      <c r="D20" s="28"/>
      <c r="E20" s="28"/>
      <c r="F20" s="28"/>
      <c r="G20" s="29"/>
      <c r="H20" s="12"/>
      <c r="I20" s="16" t="s">
        <v>79</v>
      </c>
      <c r="J20" s="27">
        <f>M19</f>
        <v>15.15</v>
      </c>
      <c r="K20" s="28"/>
      <c r="L20" s="28"/>
      <c r="M20" s="28"/>
      <c r="N20" s="28"/>
      <c r="O20" s="29"/>
      <c r="P20" s="12"/>
      <c r="Q20" s="16" t="s">
        <v>79</v>
      </c>
      <c r="R20" s="27">
        <f>U19</f>
        <v>17.75</v>
      </c>
      <c r="S20" s="28"/>
      <c r="T20" s="28"/>
      <c r="U20" s="28"/>
      <c r="V20" s="28"/>
      <c r="W20" s="29"/>
      <c r="X20" s="12"/>
      <c r="Y20" s="16" t="s">
        <v>79</v>
      </c>
      <c r="Z20" s="27">
        <f>AC19</f>
        <v>0</v>
      </c>
      <c r="AA20" s="28"/>
      <c r="AB20" s="28"/>
      <c r="AC20" s="28"/>
      <c r="AD20" s="28"/>
      <c r="AE20" s="29"/>
      <c r="AF20" s="12"/>
      <c r="AG20" s="16" t="s">
        <v>79</v>
      </c>
      <c r="AH20" s="27">
        <f>AK19</f>
        <v>0</v>
      </c>
      <c r="AI20" s="28"/>
      <c r="AJ20" s="28"/>
      <c r="AK20" s="28"/>
      <c r="AL20" s="28"/>
      <c r="AM20" s="29"/>
      <c r="AN20" s="12"/>
      <c r="AO20" s="16" t="s">
        <v>79</v>
      </c>
      <c r="AP20" s="27">
        <f>AS19</f>
        <v>0</v>
      </c>
      <c r="AQ20" s="28"/>
      <c r="AR20" s="28"/>
      <c r="AS20" s="28"/>
      <c r="AT20" s="28"/>
      <c r="AU20" s="29"/>
      <c r="AV20" s="12"/>
      <c r="AW20" s="16" t="s">
        <v>79</v>
      </c>
      <c r="AX20" s="27">
        <f>BA19</f>
        <v>0</v>
      </c>
      <c r="AY20" s="28"/>
      <c r="AZ20" s="28"/>
      <c r="BA20" s="28"/>
      <c r="BB20" s="28"/>
      <c r="BC20" s="29"/>
      <c r="BD20" s="12"/>
      <c r="BE20" s="16" t="s">
        <v>79</v>
      </c>
      <c r="BF20" s="27">
        <f>BI19</f>
        <v>0</v>
      </c>
      <c r="BG20" s="28"/>
      <c r="BH20" s="28"/>
      <c r="BI20" s="28"/>
      <c r="BJ20" s="28"/>
      <c r="BK20" s="29"/>
      <c r="BL20" s="12"/>
    </row>
    <row r="21" spans="1:64" x14ac:dyDescent="0.25">
      <c r="A21" s="16" t="s">
        <v>83</v>
      </c>
      <c r="B21" s="27">
        <f>C19</f>
        <v>12.15</v>
      </c>
      <c r="C21" s="28"/>
      <c r="D21" s="28"/>
      <c r="E21" s="28"/>
      <c r="F21" s="28"/>
      <c r="G21" s="29"/>
      <c r="H21" s="12"/>
      <c r="I21" s="16" t="s">
        <v>83</v>
      </c>
      <c r="J21" s="27">
        <f>K19</f>
        <v>11.15</v>
      </c>
      <c r="K21" s="28"/>
      <c r="L21" s="28"/>
      <c r="M21" s="28"/>
      <c r="N21" s="28"/>
      <c r="O21" s="29"/>
      <c r="P21" s="12"/>
      <c r="Q21" s="16" t="s">
        <v>83</v>
      </c>
      <c r="R21" s="27">
        <f>S19</f>
        <v>12.15</v>
      </c>
      <c r="S21" s="28"/>
      <c r="T21" s="28"/>
      <c r="U21" s="28"/>
      <c r="V21" s="28"/>
      <c r="W21" s="29"/>
      <c r="X21" s="12"/>
      <c r="Y21" s="16" t="s">
        <v>83</v>
      </c>
      <c r="Z21" s="27">
        <f>AA19</f>
        <v>0</v>
      </c>
      <c r="AA21" s="28"/>
      <c r="AB21" s="28"/>
      <c r="AC21" s="28"/>
      <c r="AD21" s="28"/>
      <c r="AE21" s="29"/>
      <c r="AF21" s="12"/>
      <c r="AG21" s="16" t="s">
        <v>83</v>
      </c>
      <c r="AH21" s="27">
        <f>AI19</f>
        <v>0</v>
      </c>
      <c r="AI21" s="28"/>
      <c r="AJ21" s="28"/>
      <c r="AK21" s="28"/>
      <c r="AL21" s="28"/>
      <c r="AM21" s="29"/>
      <c r="AN21" s="12"/>
      <c r="AO21" s="16" t="s">
        <v>83</v>
      </c>
      <c r="AP21" s="27">
        <f>AQ19</f>
        <v>0</v>
      </c>
      <c r="AQ21" s="28"/>
      <c r="AR21" s="28"/>
      <c r="AS21" s="28"/>
      <c r="AT21" s="28"/>
      <c r="AU21" s="29"/>
      <c r="AV21" s="12"/>
      <c r="AW21" s="16" t="s">
        <v>83</v>
      </c>
      <c r="AX21" s="27">
        <f>AY19</f>
        <v>0</v>
      </c>
      <c r="AY21" s="28"/>
      <c r="AZ21" s="28"/>
      <c r="BA21" s="28"/>
      <c r="BB21" s="28"/>
      <c r="BC21" s="29"/>
      <c r="BD21" s="12"/>
      <c r="BE21" s="16" t="s">
        <v>83</v>
      </c>
      <c r="BF21" s="27">
        <f>BG19</f>
        <v>0</v>
      </c>
      <c r="BG21" s="28"/>
      <c r="BH21" s="28"/>
      <c r="BI21" s="28"/>
      <c r="BJ21" s="28"/>
      <c r="BK21" s="29"/>
      <c r="BL21" s="12"/>
    </row>
    <row r="22" spans="1:64" x14ac:dyDescent="0.25">
      <c r="A22" s="16" t="s">
        <v>82</v>
      </c>
      <c r="B22" s="27">
        <f>IFERROR((G19/10/B20),0)</f>
        <v>1.408450704225352</v>
      </c>
      <c r="C22" s="28"/>
      <c r="D22" s="28"/>
      <c r="E22" s="28"/>
      <c r="F22" s="28"/>
      <c r="G22" s="29"/>
      <c r="H22" s="12"/>
      <c r="I22" s="16" t="s">
        <v>82</v>
      </c>
      <c r="J22" s="27">
        <f>IFERROR((O19/10/J20),0)</f>
        <v>1.3201320132013201</v>
      </c>
      <c r="K22" s="28"/>
      <c r="L22" s="28"/>
      <c r="M22" s="28"/>
      <c r="N22" s="28"/>
      <c r="O22" s="29"/>
      <c r="P22" s="12"/>
      <c r="Q22" s="16" t="s">
        <v>82</v>
      </c>
      <c r="R22" s="27">
        <f>IFERROR((W19/10/R20),0)</f>
        <v>1.408450704225352</v>
      </c>
      <c r="S22" s="28"/>
      <c r="T22" s="28"/>
      <c r="U22" s="28"/>
      <c r="V22" s="28"/>
      <c r="W22" s="29"/>
      <c r="X22" s="12"/>
      <c r="Y22" s="16" t="s">
        <v>82</v>
      </c>
      <c r="Z22" s="27">
        <f>IFERROR((AE19/10/Z20),0)</f>
        <v>0</v>
      </c>
      <c r="AA22" s="28"/>
      <c r="AB22" s="28"/>
      <c r="AC22" s="28"/>
      <c r="AD22" s="28"/>
      <c r="AE22" s="29"/>
      <c r="AF22" s="12"/>
      <c r="AG22" s="16" t="s">
        <v>82</v>
      </c>
      <c r="AH22" s="27">
        <f>IFERROR((AM19/10/AH20),0)</f>
        <v>0</v>
      </c>
      <c r="AI22" s="28"/>
      <c r="AJ22" s="28"/>
      <c r="AK22" s="28"/>
      <c r="AL22" s="28"/>
      <c r="AM22" s="29"/>
      <c r="AN22" s="12"/>
      <c r="AO22" s="16" t="s">
        <v>82</v>
      </c>
      <c r="AP22" s="27">
        <f>IFERROR((AU19/10/AP20),0)</f>
        <v>0</v>
      </c>
      <c r="AQ22" s="28"/>
      <c r="AR22" s="28"/>
      <c r="AS22" s="28"/>
      <c r="AT22" s="28"/>
      <c r="AU22" s="29"/>
      <c r="AV22" s="12"/>
      <c r="AW22" s="16" t="s">
        <v>82</v>
      </c>
      <c r="AX22" s="27">
        <f>IFERROR((BC19/10/AX20),0)</f>
        <v>0</v>
      </c>
      <c r="AY22" s="28"/>
      <c r="AZ22" s="28"/>
      <c r="BA22" s="28"/>
      <c r="BB22" s="28"/>
      <c r="BC22" s="29"/>
      <c r="BD22" s="12"/>
      <c r="BE22" s="16" t="s">
        <v>82</v>
      </c>
      <c r="BF22" s="27">
        <f>IFERROR((BK19/10/BF20),0)</f>
        <v>0</v>
      </c>
      <c r="BG22" s="28"/>
      <c r="BH22" s="28"/>
      <c r="BI22" s="28"/>
      <c r="BJ22" s="28"/>
      <c r="BK22" s="29"/>
      <c r="BL22" s="12"/>
    </row>
    <row r="23" spans="1:64" x14ac:dyDescent="0.25">
      <c r="A23" s="16" t="s">
        <v>78</v>
      </c>
      <c r="B23" s="27">
        <f>IFERROR((9.82 * F19) * LN(B20/C19),0)</f>
        <v>1165.0903288608963</v>
      </c>
      <c r="C23" s="28"/>
      <c r="D23" s="28"/>
      <c r="E23" s="28"/>
      <c r="F23" s="28"/>
      <c r="G23" s="29"/>
      <c r="H23" s="12"/>
      <c r="I23" s="16" t="s">
        <v>78</v>
      </c>
      <c r="J23" s="27">
        <f>IFERROR((9.82 * N19) * LN(J20/K19),0)</f>
        <v>948.28524662454618</v>
      </c>
      <c r="K23" s="28"/>
      <c r="L23" s="28"/>
      <c r="M23" s="28"/>
      <c r="N23" s="28"/>
      <c r="O23" s="29"/>
      <c r="P23" s="12"/>
      <c r="Q23" s="16" t="s">
        <v>78</v>
      </c>
      <c r="R23" s="27">
        <f>IFERROR((9.82 * V19) * LN(R20/S19),0)</f>
        <v>1165.0903288608963</v>
      </c>
      <c r="S23" s="28"/>
      <c r="T23" s="28"/>
      <c r="U23" s="28"/>
      <c r="V23" s="28"/>
      <c r="W23" s="29"/>
      <c r="X23" s="12"/>
      <c r="Y23" s="16" t="s">
        <v>78</v>
      </c>
      <c r="Z23" s="27">
        <f>IFERROR((9.82 * AD19) * LN(Z20/AA19),0)</f>
        <v>0</v>
      </c>
      <c r="AA23" s="28"/>
      <c r="AB23" s="28"/>
      <c r="AC23" s="28"/>
      <c r="AD23" s="28"/>
      <c r="AE23" s="29"/>
      <c r="AF23" s="12"/>
      <c r="AG23" s="16" t="s">
        <v>78</v>
      </c>
      <c r="AH23" s="27">
        <f>IFERROR((9.82 * AL19) * LN(AH20/AI19),0)</f>
        <v>0</v>
      </c>
      <c r="AI23" s="28"/>
      <c r="AJ23" s="28"/>
      <c r="AK23" s="28"/>
      <c r="AL23" s="28"/>
      <c r="AM23" s="29"/>
      <c r="AN23" s="12"/>
      <c r="AO23" s="16" t="s">
        <v>78</v>
      </c>
      <c r="AP23" s="27">
        <f>IFERROR((9.82 * AT19) * LN(AP20/AQ19),0)</f>
        <v>0</v>
      </c>
      <c r="AQ23" s="28"/>
      <c r="AR23" s="28"/>
      <c r="AS23" s="28"/>
      <c r="AT23" s="28"/>
      <c r="AU23" s="29"/>
      <c r="AV23" s="12"/>
      <c r="AW23" s="16" t="s">
        <v>78</v>
      </c>
      <c r="AX23" s="27">
        <f>IFERROR((9.82 * BB19) * LN(AX20/AY19),0)</f>
        <v>0</v>
      </c>
      <c r="AY23" s="28"/>
      <c r="AZ23" s="28"/>
      <c r="BA23" s="28"/>
      <c r="BB23" s="28"/>
      <c r="BC23" s="29"/>
      <c r="BD23" s="12"/>
      <c r="BE23" s="16" t="s">
        <v>78</v>
      </c>
      <c r="BF23" s="27">
        <f>IFERROR((9.82 * BJ19) * LN(BF20/BG19),0)</f>
        <v>0</v>
      </c>
      <c r="BG23" s="28"/>
      <c r="BH23" s="28"/>
      <c r="BI23" s="28"/>
      <c r="BJ23" s="28"/>
      <c r="BK23" s="29"/>
      <c r="BL23" s="12"/>
    </row>
    <row r="24" spans="1:64" ht="15.75" thickBot="1" x14ac:dyDescent="0.3">
      <c r="A24" s="17" t="s">
        <v>80</v>
      </c>
      <c r="B24" s="30">
        <f>B23</f>
        <v>1165.0903288608963</v>
      </c>
      <c r="C24" s="31"/>
      <c r="D24" s="31"/>
      <c r="E24" s="31"/>
      <c r="F24" s="31"/>
      <c r="G24" s="32"/>
      <c r="H24" s="12"/>
      <c r="I24" s="17" t="s">
        <v>80</v>
      </c>
      <c r="J24" s="30">
        <f>J23</f>
        <v>948.28524662454618</v>
      </c>
      <c r="K24" s="31"/>
      <c r="L24" s="31"/>
      <c r="M24" s="31"/>
      <c r="N24" s="31"/>
      <c r="O24" s="32"/>
      <c r="P24" s="12"/>
      <c r="Q24" s="17" t="s">
        <v>80</v>
      </c>
      <c r="R24" s="30">
        <f>R23</f>
        <v>1165.0903288608963</v>
      </c>
      <c r="S24" s="31"/>
      <c r="T24" s="31"/>
      <c r="U24" s="31"/>
      <c r="V24" s="31"/>
      <c r="W24" s="32"/>
      <c r="X24" s="12"/>
      <c r="Y24" s="17" t="s">
        <v>80</v>
      </c>
      <c r="Z24" s="30">
        <f>Z23</f>
        <v>0</v>
      </c>
      <c r="AA24" s="31"/>
      <c r="AB24" s="31"/>
      <c r="AC24" s="31"/>
      <c r="AD24" s="31"/>
      <c r="AE24" s="32"/>
      <c r="AF24" s="12"/>
      <c r="AG24" s="17" t="s">
        <v>80</v>
      </c>
      <c r="AH24" s="30">
        <f>AH23</f>
        <v>0</v>
      </c>
      <c r="AI24" s="31"/>
      <c r="AJ24" s="31"/>
      <c r="AK24" s="31"/>
      <c r="AL24" s="31"/>
      <c r="AM24" s="32"/>
      <c r="AN24" s="12"/>
      <c r="AO24" s="17" t="s">
        <v>80</v>
      </c>
      <c r="AP24" s="30">
        <f>AP23</f>
        <v>0</v>
      </c>
      <c r="AQ24" s="31"/>
      <c r="AR24" s="31"/>
      <c r="AS24" s="31"/>
      <c r="AT24" s="31"/>
      <c r="AU24" s="32"/>
      <c r="AV24" s="12"/>
      <c r="AW24" s="17" t="s">
        <v>80</v>
      </c>
      <c r="AX24" s="30">
        <f>AX23</f>
        <v>0</v>
      </c>
      <c r="AY24" s="31"/>
      <c r="AZ24" s="31"/>
      <c r="BA24" s="31"/>
      <c r="BB24" s="31"/>
      <c r="BC24" s="32"/>
      <c r="BD24" s="12"/>
      <c r="BE24" s="17" t="s">
        <v>80</v>
      </c>
      <c r="BF24" s="30">
        <f>BF23</f>
        <v>0</v>
      </c>
      <c r="BG24" s="31"/>
      <c r="BH24" s="31"/>
      <c r="BI24" s="31"/>
      <c r="BJ24" s="31"/>
      <c r="BK24" s="32"/>
      <c r="BL24" s="12"/>
    </row>
    <row r="25" spans="1:64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</row>
    <row r="26" spans="1:64" x14ac:dyDescent="0.25">
      <c r="A26" s="7" t="s">
        <v>0</v>
      </c>
      <c r="B26" s="8" t="s">
        <v>62</v>
      </c>
      <c r="C26" s="8" t="s">
        <v>3</v>
      </c>
      <c r="D26" s="8" t="s">
        <v>74</v>
      </c>
      <c r="E26" s="8" t="s">
        <v>75</v>
      </c>
      <c r="F26" s="8" t="s">
        <v>6</v>
      </c>
      <c r="G26" s="9" t="s">
        <v>7</v>
      </c>
      <c r="H26" s="12"/>
      <c r="I26" s="7" t="s">
        <v>0</v>
      </c>
      <c r="J26" s="8" t="s">
        <v>62</v>
      </c>
      <c r="K26" s="8" t="s">
        <v>3</v>
      </c>
      <c r="L26" s="8" t="s">
        <v>74</v>
      </c>
      <c r="M26" s="8" t="s">
        <v>75</v>
      </c>
      <c r="N26" s="8" t="s">
        <v>6</v>
      </c>
      <c r="O26" s="9" t="s">
        <v>7</v>
      </c>
      <c r="P26" s="12"/>
      <c r="Q26" s="7" t="s">
        <v>0</v>
      </c>
      <c r="R26" s="8" t="s">
        <v>62</v>
      </c>
      <c r="S26" s="8" t="s">
        <v>3</v>
      </c>
      <c r="T26" s="8" t="s">
        <v>74</v>
      </c>
      <c r="U26" s="8" t="s">
        <v>75</v>
      </c>
      <c r="V26" s="8" t="s">
        <v>6</v>
      </c>
      <c r="W26" s="9" t="s">
        <v>7</v>
      </c>
      <c r="X26" s="12"/>
      <c r="Y26" s="7" t="s">
        <v>0</v>
      </c>
      <c r="Z26" s="8" t="s">
        <v>62</v>
      </c>
      <c r="AA26" s="8" t="s">
        <v>3</v>
      </c>
      <c r="AB26" s="8" t="s">
        <v>74</v>
      </c>
      <c r="AC26" s="8" t="s">
        <v>75</v>
      </c>
      <c r="AD26" s="8" t="s">
        <v>6</v>
      </c>
      <c r="AE26" s="9" t="s">
        <v>7</v>
      </c>
      <c r="AF26" s="12"/>
      <c r="AG26" s="7" t="s">
        <v>0</v>
      </c>
      <c r="AH26" s="8" t="s">
        <v>62</v>
      </c>
      <c r="AI26" s="8" t="s">
        <v>3</v>
      </c>
      <c r="AJ26" s="8" t="s">
        <v>74</v>
      </c>
      <c r="AK26" s="8" t="s">
        <v>75</v>
      </c>
      <c r="AL26" s="8" t="s">
        <v>6</v>
      </c>
      <c r="AM26" s="9" t="s">
        <v>7</v>
      </c>
      <c r="AN26" s="12"/>
      <c r="AO26" s="7" t="s">
        <v>0</v>
      </c>
      <c r="AP26" s="8" t="s">
        <v>62</v>
      </c>
      <c r="AQ26" s="8" t="s">
        <v>3</v>
      </c>
      <c r="AR26" s="8" t="s">
        <v>74</v>
      </c>
      <c r="AS26" s="8" t="s">
        <v>75</v>
      </c>
      <c r="AT26" s="8" t="s">
        <v>6</v>
      </c>
      <c r="AU26" s="9" t="s">
        <v>7</v>
      </c>
      <c r="AV26" s="12"/>
      <c r="AW26" s="7" t="s">
        <v>0</v>
      </c>
      <c r="AX26" s="8" t="s">
        <v>62</v>
      </c>
      <c r="AY26" s="8" t="s">
        <v>3</v>
      </c>
      <c r="AZ26" s="8" t="s">
        <v>74</v>
      </c>
      <c r="BA26" s="8" t="s">
        <v>75</v>
      </c>
      <c r="BB26" s="8" t="s">
        <v>6</v>
      </c>
      <c r="BC26" s="9" t="s">
        <v>7</v>
      </c>
      <c r="BD26" s="12"/>
      <c r="BE26" s="7" t="s">
        <v>0</v>
      </c>
      <c r="BF26" s="8" t="s">
        <v>62</v>
      </c>
      <c r="BG26" s="8" t="s">
        <v>3</v>
      </c>
      <c r="BH26" s="8" t="s">
        <v>74</v>
      </c>
      <c r="BI26" s="8" t="s">
        <v>75</v>
      </c>
      <c r="BJ26" s="8" t="s">
        <v>6</v>
      </c>
      <c r="BK26" s="9" t="s">
        <v>7</v>
      </c>
      <c r="BL26" s="12"/>
    </row>
    <row r="27" spans="1:64" x14ac:dyDescent="0.25">
      <c r="A27" s="11" t="s">
        <v>68</v>
      </c>
      <c r="B27" s="6">
        <v>1</v>
      </c>
      <c r="C27" s="4">
        <f>IFERROR(VLOOKUP(A27,parts!$A$2:$Z$300,11,FALSE)*B27,0)</f>
        <v>10.55</v>
      </c>
      <c r="D27" s="4">
        <f>IFERROR(VLOOKUP(A27,parts!$A$2:$Z$300,12,FALSE)*B27,0)</f>
        <v>31.45</v>
      </c>
      <c r="E27" s="4">
        <f>IFERROR(VLOOKUP(A27,parts!$A$2:$Z$300,13,FALSE)*B27,0)</f>
        <v>42</v>
      </c>
      <c r="F27" s="4">
        <f>IFERROR(VLOOKUP(A27,parts!$A$2:$Z$300,5,FALSE),0)</f>
        <v>345</v>
      </c>
      <c r="G27" s="4">
        <f>IFERROR(VLOOKUP(A27,parts!$A$2:$Z$300,6,FALSE)*B27,0)</f>
        <v>750</v>
      </c>
      <c r="H27" s="12"/>
      <c r="I27" s="11" t="s">
        <v>272</v>
      </c>
      <c r="J27" s="6">
        <v>1</v>
      </c>
      <c r="K27" s="4">
        <f>IFERROR(VLOOKUP(I27,parts!$A$2:$Z$300,11,FALSE)*J27,0)</f>
        <v>2.6</v>
      </c>
      <c r="L27" s="4">
        <f>IFERROR(VLOOKUP(I27,parts!$A$2:$Z$300,12,FALSE)*J27,0)</f>
        <v>8.5</v>
      </c>
      <c r="M27" s="4">
        <f>IFERROR(VLOOKUP(I27,parts!$A$2:$Z$300,13,FALSE)*J27,0)</f>
        <v>11.1</v>
      </c>
      <c r="N27" s="4">
        <f>IFERROR(VLOOKUP(I27,parts!$A$2:$Z$300,5,FALSE),0)</f>
        <v>345</v>
      </c>
      <c r="O27" s="4">
        <f>IFERROR(VLOOKUP(I27,parts!$A$2:$Z$300,6,FALSE)*J27,0)</f>
        <v>250</v>
      </c>
      <c r="P27" s="12"/>
      <c r="Q27" s="11" t="s">
        <v>274</v>
      </c>
      <c r="R27" s="6">
        <v>1</v>
      </c>
      <c r="S27" s="4">
        <f>IFERROR(VLOOKUP(Q27,parts!$A$2:$Z$300,11,FALSE)*R27,0)</f>
        <v>1.7</v>
      </c>
      <c r="T27" s="4">
        <f>IFERROR(VLOOKUP(Q27,parts!$A$2:$Z$300,12,FALSE)*R27,0)</f>
        <v>5.0999999999999996</v>
      </c>
      <c r="U27" s="4">
        <f>IFERROR(VLOOKUP(Q27,parts!$A$2:$Z$300,13,FALSE)*R27,0)</f>
        <v>6.8</v>
      </c>
      <c r="V27" s="4">
        <f>IFERROR(VLOOKUP(Q27,parts!$A$2:$Z$300,5,FALSE),0)</f>
        <v>345</v>
      </c>
      <c r="W27" s="4">
        <f>IFERROR(VLOOKUP(Q27,parts!$A$2:$Z$300,6,FALSE)*R27,0)</f>
        <v>250</v>
      </c>
      <c r="X27" s="12"/>
      <c r="Y27" s="11"/>
      <c r="Z27" s="6"/>
      <c r="AA27" s="4">
        <f>IFERROR(VLOOKUP(Y27,parts!$A$2:$Z$300,11,FALSE)*Z27,0)</f>
        <v>0</v>
      </c>
      <c r="AB27" s="4">
        <f>IFERROR(VLOOKUP(Y27,parts!$A$2:$Z$300,12,FALSE)*Z27,0)</f>
        <v>0</v>
      </c>
      <c r="AC27" s="4">
        <f>IFERROR(VLOOKUP(Y27,parts!$A$2:$Z$300,13,FALSE)*Z27,0)</f>
        <v>0</v>
      </c>
      <c r="AD27" s="4">
        <f>IFERROR(VLOOKUP(Y27,parts!$A$2:$Z$300,5,FALSE),0)</f>
        <v>0</v>
      </c>
      <c r="AE27" s="4">
        <f>IFERROR(VLOOKUP(Y27,parts!$A$2:$Z$300,6,FALSE)*Z27,0)</f>
        <v>0</v>
      </c>
      <c r="AF27" s="12"/>
      <c r="AG27" s="11"/>
      <c r="AH27" s="6"/>
      <c r="AI27" s="4">
        <f>IFERROR(VLOOKUP(AG27,parts!$A$2:$Z$300,11,FALSE)*AH27,0)</f>
        <v>0</v>
      </c>
      <c r="AJ27" s="4">
        <f>IFERROR(VLOOKUP(AG27,parts!$A$2:$Z$300,12,FALSE)*AH27,0)</f>
        <v>0</v>
      </c>
      <c r="AK27" s="4">
        <f>IFERROR(VLOOKUP(AG27,parts!$A$2:$Z$300,13,FALSE)*AH27,0)</f>
        <v>0</v>
      </c>
      <c r="AL27" s="4">
        <f>IFERROR(VLOOKUP(AG27,parts!$A$2:$Z$300,5,FALSE),0)</f>
        <v>0</v>
      </c>
      <c r="AM27" s="4">
        <f>IFERROR(VLOOKUP(AG27,parts!$A$2:$Z$300,6,FALSE)*AH27,0)</f>
        <v>0</v>
      </c>
      <c r="AN27" s="12"/>
      <c r="AO27" s="11"/>
      <c r="AP27" s="6"/>
      <c r="AQ27" s="4">
        <f>IFERROR(VLOOKUP(AO27,parts!$A$2:$Z$300,11,FALSE)*AP27,0)</f>
        <v>0</v>
      </c>
      <c r="AR27" s="4">
        <f>IFERROR(VLOOKUP(AO27,parts!$A$2:$Z$300,12,FALSE)*AP27,0)</f>
        <v>0</v>
      </c>
      <c r="AS27" s="4">
        <f>IFERROR(VLOOKUP(AO27,parts!$A$2:$Z$300,13,FALSE)*AP27,0)</f>
        <v>0</v>
      </c>
      <c r="AT27" s="4">
        <f>IFERROR(VLOOKUP(AO27,parts!$A$2:$Z$300,5,FALSE),0)</f>
        <v>0</v>
      </c>
      <c r="AU27" s="4">
        <f>IFERROR(VLOOKUP(AO27,parts!$A$2:$Z$300,6,FALSE)*AP27,0)</f>
        <v>0</v>
      </c>
      <c r="AV27" s="12"/>
      <c r="AW27" s="11"/>
      <c r="AX27" s="6"/>
      <c r="AY27" s="4">
        <f>IFERROR(VLOOKUP(AW27,parts!$A$2:$Z$300,11,FALSE)*AX27,0)</f>
        <v>0</v>
      </c>
      <c r="AZ27" s="4">
        <f>IFERROR(VLOOKUP(AW27,parts!$A$2:$Z$300,12,FALSE)*AX27,0)</f>
        <v>0</v>
      </c>
      <c r="BA27" s="4">
        <f>IFERROR(VLOOKUP(AW27,parts!$A$2:$Z$300,13,FALSE)*AX27,0)</f>
        <v>0</v>
      </c>
      <c r="BB27" s="4">
        <f>IFERROR(VLOOKUP(AW27,parts!$A$2:$Z$300,5,FALSE),0)</f>
        <v>0</v>
      </c>
      <c r="BC27" s="4">
        <f>IFERROR(VLOOKUP(AW27,parts!$A$2:$Z$300,6,FALSE)*AX27,0)</f>
        <v>0</v>
      </c>
      <c r="BD27" s="12"/>
      <c r="BE27" s="11"/>
      <c r="BF27" s="6"/>
      <c r="BG27" s="4">
        <f>IFERROR(VLOOKUP(BE27,parts!$A$2:$Z$300,11,FALSE)*BF27,0)</f>
        <v>0</v>
      </c>
      <c r="BH27" s="4">
        <f>IFERROR(VLOOKUP(BE27,parts!$A$2:$Z$300,12,FALSE)*BF27,0)</f>
        <v>0</v>
      </c>
      <c r="BI27" s="4">
        <f>IFERROR(VLOOKUP(BE27,parts!$A$2:$Z$300,13,FALSE)*BF27,0)</f>
        <v>0</v>
      </c>
      <c r="BJ27" s="4">
        <f>IFERROR(VLOOKUP(BE27,parts!$A$2:$Z$300,5,FALSE),0)</f>
        <v>0</v>
      </c>
      <c r="BK27" s="4">
        <f>IFERROR(VLOOKUP(BE27,parts!$A$2:$Z$300,6,FALSE)*BF27,0)</f>
        <v>0</v>
      </c>
      <c r="BL27" s="12"/>
    </row>
    <row r="28" spans="1:64" x14ac:dyDescent="0.25">
      <c r="A28" s="11"/>
      <c r="B28" s="6"/>
      <c r="C28" s="4">
        <f>IFERROR(VLOOKUP(A28,parts!$A$2:$Z$300,11,FALSE)*B28,0)</f>
        <v>0</v>
      </c>
      <c r="D28" s="4">
        <f>IFERROR(VLOOKUP(A28,parts!$A$2:$Z$300,12,FALSE)*B28,0)</f>
        <v>0</v>
      </c>
      <c r="E28" s="4">
        <f>IFERROR(VLOOKUP(A28,parts!$A$2:$Z$300,13,FALSE)*B28,0)</f>
        <v>0</v>
      </c>
      <c r="F28" s="4">
        <f>IFERROR(VLOOKUP(A28,parts!$A$2:$Z$300,5,FALSE),0)</f>
        <v>0</v>
      </c>
      <c r="G28" s="4">
        <f>IFERROR(VLOOKUP(A28,parts!$A$2:$Z$300,6,FALSE)*B28,0)</f>
        <v>0</v>
      </c>
      <c r="H28" s="12"/>
      <c r="I28" s="11"/>
      <c r="J28" s="6"/>
      <c r="K28" s="4">
        <f>IFERROR(VLOOKUP(I28,parts!$A$2:$Z$300,11,FALSE)*J28,0)</f>
        <v>0</v>
      </c>
      <c r="L28" s="4">
        <f>IFERROR(VLOOKUP(I28,parts!$A$2:$Z$300,12,FALSE)*J28,0)</f>
        <v>0</v>
      </c>
      <c r="M28" s="4">
        <f>IFERROR(VLOOKUP(I28,parts!$A$2:$Z$300,13,FALSE)*J28,0)</f>
        <v>0</v>
      </c>
      <c r="N28" s="4">
        <f>IFERROR(VLOOKUP(I28,parts!$A$2:$Z$300,5,FALSE),0)</f>
        <v>0</v>
      </c>
      <c r="O28" s="4">
        <f>IFERROR(VLOOKUP(I28,parts!$A$2:$Z$300,6,FALSE)*J28,0)</f>
        <v>0</v>
      </c>
      <c r="P28" s="12"/>
      <c r="Q28" s="11"/>
      <c r="R28" s="6"/>
      <c r="S28" s="4">
        <f>IFERROR(VLOOKUP(Q28,parts!$A$2:$Z$300,11,FALSE)*R28,0)</f>
        <v>0</v>
      </c>
      <c r="T28" s="4">
        <f>IFERROR(VLOOKUP(Q28,parts!$A$2:$Z$300,12,FALSE)*R28,0)</f>
        <v>0</v>
      </c>
      <c r="U28" s="4">
        <f>IFERROR(VLOOKUP(Q28,parts!$A$2:$Z$300,13,FALSE)*R28,0)</f>
        <v>0</v>
      </c>
      <c r="V28" s="4">
        <f>IFERROR(VLOOKUP(Q28,parts!$A$2:$Z$300,5,FALSE),0)</f>
        <v>0</v>
      </c>
      <c r="W28" s="4">
        <f>IFERROR(VLOOKUP(Q28,parts!$A$2:$Z$300,6,FALSE)*R28,0)</f>
        <v>0</v>
      </c>
      <c r="X28" s="12"/>
      <c r="Y28" s="11"/>
      <c r="Z28" s="6"/>
      <c r="AA28" s="4">
        <f>IFERROR(VLOOKUP(Y28,parts!$A$2:$Z$300,11,FALSE)*Z28,0)</f>
        <v>0</v>
      </c>
      <c r="AB28" s="4">
        <f>IFERROR(VLOOKUP(Y28,parts!$A$2:$Z$300,12,FALSE)*Z28,0)</f>
        <v>0</v>
      </c>
      <c r="AC28" s="4">
        <f>IFERROR(VLOOKUP(Y28,parts!$A$2:$Z$300,13,FALSE)*Z28,0)</f>
        <v>0</v>
      </c>
      <c r="AD28" s="4">
        <f>IFERROR(VLOOKUP(Y28,parts!$A$2:$Z$300,5,FALSE),0)</f>
        <v>0</v>
      </c>
      <c r="AE28" s="4">
        <f>IFERROR(VLOOKUP(Y28,parts!$A$2:$Z$300,6,FALSE)*Z28,0)</f>
        <v>0</v>
      </c>
      <c r="AF28" s="12"/>
      <c r="AG28" s="11"/>
      <c r="AH28" s="6"/>
      <c r="AI28" s="4">
        <f>IFERROR(VLOOKUP(AG28,parts!$A$2:$Z$300,11,FALSE)*AH28,0)</f>
        <v>0</v>
      </c>
      <c r="AJ28" s="4">
        <f>IFERROR(VLOOKUP(AG28,parts!$A$2:$Z$300,12,FALSE)*AH28,0)</f>
        <v>0</v>
      </c>
      <c r="AK28" s="4">
        <f>IFERROR(VLOOKUP(AG28,parts!$A$2:$Z$300,13,FALSE)*AH28,0)</f>
        <v>0</v>
      </c>
      <c r="AL28" s="4">
        <f>IFERROR(VLOOKUP(AG28,parts!$A$2:$Z$300,5,FALSE),0)</f>
        <v>0</v>
      </c>
      <c r="AM28" s="4">
        <f>IFERROR(VLOOKUP(AG28,parts!$A$2:$Z$300,6,FALSE)*AH28,0)</f>
        <v>0</v>
      </c>
      <c r="AN28" s="12"/>
      <c r="AO28" s="11"/>
      <c r="AP28" s="6"/>
      <c r="AQ28" s="4">
        <f>IFERROR(VLOOKUP(AO28,parts!$A$2:$Z$300,11,FALSE)*AP28,0)</f>
        <v>0</v>
      </c>
      <c r="AR28" s="4">
        <f>IFERROR(VLOOKUP(AO28,parts!$A$2:$Z$300,12,FALSE)*AP28,0)</f>
        <v>0</v>
      </c>
      <c r="AS28" s="4">
        <f>IFERROR(VLOOKUP(AO28,parts!$A$2:$Z$300,13,FALSE)*AP28,0)</f>
        <v>0</v>
      </c>
      <c r="AT28" s="4">
        <f>IFERROR(VLOOKUP(AO28,parts!$A$2:$Z$300,5,FALSE),0)</f>
        <v>0</v>
      </c>
      <c r="AU28" s="4">
        <f>IFERROR(VLOOKUP(AO28,parts!$A$2:$Z$300,6,FALSE)*AP28,0)</f>
        <v>0</v>
      </c>
      <c r="AV28" s="12"/>
      <c r="AW28" s="11"/>
      <c r="AX28" s="6"/>
      <c r="AY28" s="4">
        <f>IFERROR(VLOOKUP(AW28,parts!$A$2:$Z$300,11,FALSE)*AX28,0)</f>
        <v>0</v>
      </c>
      <c r="AZ28" s="4">
        <f>IFERROR(VLOOKUP(AW28,parts!$A$2:$Z$300,12,FALSE)*AX28,0)</f>
        <v>0</v>
      </c>
      <c r="BA28" s="4">
        <f>IFERROR(VLOOKUP(AW28,parts!$A$2:$Z$300,13,FALSE)*AX28,0)</f>
        <v>0</v>
      </c>
      <c r="BB28" s="4">
        <f>IFERROR(VLOOKUP(AW28,parts!$A$2:$Z$300,5,FALSE),0)</f>
        <v>0</v>
      </c>
      <c r="BC28" s="4">
        <f>IFERROR(VLOOKUP(AW28,parts!$A$2:$Z$300,6,FALSE)*AX28,0)</f>
        <v>0</v>
      </c>
      <c r="BD28" s="12"/>
      <c r="BE28" s="11"/>
      <c r="BF28" s="6"/>
      <c r="BG28" s="4">
        <f>IFERROR(VLOOKUP(BE28,parts!$A$2:$Z$300,11,FALSE)*BF28,0)</f>
        <v>0</v>
      </c>
      <c r="BH28" s="4">
        <f>IFERROR(VLOOKUP(BE28,parts!$A$2:$Z$300,12,FALSE)*BF28,0)</f>
        <v>0</v>
      </c>
      <c r="BI28" s="4">
        <f>IFERROR(VLOOKUP(BE28,parts!$A$2:$Z$300,13,FALSE)*BF28,0)</f>
        <v>0</v>
      </c>
      <c r="BJ28" s="4">
        <f>IFERROR(VLOOKUP(BE28,parts!$A$2:$Z$300,5,FALSE),0)</f>
        <v>0</v>
      </c>
      <c r="BK28" s="4">
        <f>IFERROR(VLOOKUP(BE28,parts!$A$2:$Z$300,6,FALSE)*BF28,0)</f>
        <v>0</v>
      </c>
      <c r="BL28" s="12"/>
    </row>
    <row r="29" spans="1:64" x14ac:dyDescent="0.25">
      <c r="A29" s="11"/>
      <c r="B29" s="6"/>
      <c r="C29" s="4">
        <f>IFERROR(VLOOKUP(A29,parts!$A$2:$Z$300,11,FALSE)*B29,0)</f>
        <v>0</v>
      </c>
      <c r="D29" s="4">
        <f>IFERROR(VLOOKUP(A29,parts!$A$2:$Z$300,12,FALSE)*B29,0)</f>
        <v>0</v>
      </c>
      <c r="E29" s="4">
        <f>IFERROR(VLOOKUP(A29,parts!$A$2:$Z$300,13,FALSE)*B29,0)</f>
        <v>0</v>
      </c>
      <c r="F29" s="4">
        <f>IFERROR(VLOOKUP(A29,parts!$A$2:$Z$300,5,FALSE),0)</f>
        <v>0</v>
      </c>
      <c r="G29" s="4">
        <f>IFERROR(VLOOKUP(A29,parts!$A$2:$Z$300,6,FALSE)*B29,0)</f>
        <v>0</v>
      </c>
      <c r="H29" s="12"/>
      <c r="I29" s="11"/>
      <c r="J29" s="6"/>
      <c r="K29" s="4">
        <f>IFERROR(VLOOKUP(I29,parts!$A$2:$Z$300,11,FALSE)*J29,0)</f>
        <v>0</v>
      </c>
      <c r="L29" s="4">
        <f>IFERROR(VLOOKUP(I29,parts!$A$2:$Z$300,12,FALSE)*J29,0)</f>
        <v>0</v>
      </c>
      <c r="M29" s="4">
        <f>IFERROR(VLOOKUP(I29,parts!$A$2:$Z$300,13,FALSE)*J29,0)</f>
        <v>0</v>
      </c>
      <c r="N29" s="4">
        <f>IFERROR(VLOOKUP(I29,parts!$A$2:$Z$300,5,FALSE),0)</f>
        <v>0</v>
      </c>
      <c r="O29" s="4">
        <f>IFERROR(VLOOKUP(I29,parts!$A$2:$Z$300,6,FALSE)*J29,0)</f>
        <v>0</v>
      </c>
      <c r="P29" s="12"/>
      <c r="Q29" s="11"/>
      <c r="R29" s="6"/>
      <c r="S29" s="4">
        <f>IFERROR(VLOOKUP(Q29,parts!$A$2:$Z$300,11,FALSE)*R29,0)</f>
        <v>0</v>
      </c>
      <c r="T29" s="4">
        <f>IFERROR(VLOOKUP(Q29,parts!$A$2:$Z$300,12,FALSE)*R29,0)</f>
        <v>0</v>
      </c>
      <c r="U29" s="4">
        <f>IFERROR(VLOOKUP(Q29,parts!$A$2:$Z$300,13,FALSE)*R29,0)</f>
        <v>0</v>
      </c>
      <c r="V29" s="4">
        <f>IFERROR(VLOOKUP(Q29,parts!$A$2:$Z$300,5,FALSE),0)</f>
        <v>0</v>
      </c>
      <c r="W29" s="4">
        <f>IFERROR(VLOOKUP(Q29,parts!$A$2:$Z$300,6,FALSE)*R29,0)</f>
        <v>0</v>
      </c>
      <c r="X29" s="12"/>
      <c r="Y29" s="11"/>
      <c r="Z29" s="6"/>
      <c r="AA29" s="4">
        <f>IFERROR(VLOOKUP(Y29,parts!$A$2:$Z$300,11,FALSE)*Z29,0)</f>
        <v>0</v>
      </c>
      <c r="AB29" s="4">
        <f>IFERROR(VLOOKUP(Y29,parts!$A$2:$Z$300,12,FALSE)*Z29,0)</f>
        <v>0</v>
      </c>
      <c r="AC29" s="4">
        <f>IFERROR(VLOOKUP(Y29,parts!$A$2:$Z$300,13,FALSE)*Z29,0)</f>
        <v>0</v>
      </c>
      <c r="AD29" s="4">
        <f>IFERROR(VLOOKUP(Y29,parts!$A$2:$Z$300,5,FALSE),0)</f>
        <v>0</v>
      </c>
      <c r="AE29" s="4">
        <f>IFERROR(VLOOKUP(Y29,parts!$A$2:$Z$300,6,FALSE)*Z29,0)</f>
        <v>0</v>
      </c>
      <c r="AF29" s="12"/>
      <c r="AG29" s="11"/>
      <c r="AH29" s="6"/>
      <c r="AI29" s="4">
        <f>IFERROR(VLOOKUP(AG29,parts!$A$2:$Z$300,11,FALSE)*AH29,0)</f>
        <v>0</v>
      </c>
      <c r="AJ29" s="4">
        <f>IFERROR(VLOOKUP(AG29,parts!$A$2:$Z$300,12,FALSE)*AH29,0)</f>
        <v>0</v>
      </c>
      <c r="AK29" s="4">
        <f>IFERROR(VLOOKUP(AG29,parts!$A$2:$Z$300,13,FALSE)*AH29,0)</f>
        <v>0</v>
      </c>
      <c r="AL29" s="4">
        <f>IFERROR(VLOOKUP(AG29,parts!$A$2:$Z$300,5,FALSE),0)</f>
        <v>0</v>
      </c>
      <c r="AM29" s="4">
        <f>IFERROR(VLOOKUP(AG29,parts!$A$2:$Z$300,6,FALSE)*AH29,0)</f>
        <v>0</v>
      </c>
      <c r="AN29" s="12"/>
      <c r="AO29" s="11"/>
      <c r="AP29" s="6"/>
      <c r="AQ29" s="4">
        <f>IFERROR(VLOOKUP(AO29,parts!$A$2:$Z$300,11,FALSE)*AP29,0)</f>
        <v>0</v>
      </c>
      <c r="AR29" s="4">
        <f>IFERROR(VLOOKUP(AO29,parts!$A$2:$Z$300,12,FALSE)*AP29,0)</f>
        <v>0</v>
      </c>
      <c r="AS29" s="4">
        <f>IFERROR(VLOOKUP(AO29,parts!$A$2:$Z$300,13,FALSE)*AP29,0)</f>
        <v>0</v>
      </c>
      <c r="AT29" s="4">
        <f>IFERROR(VLOOKUP(AO29,parts!$A$2:$Z$300,5,FALSE),0)</f>
        <v>0</v>
      </c>
      <c r="AU29" s="4">
        <f>IFERROR(VLOOKUP(AO29,parts!$A$2:$Z$300,6,FALSE)*AP29,0)</f>
        <v>0</v>
      </c>
      <c r="AV29" s="12"/>
      <c r="AW29" s="11"/>
      <c r="AX29" s="6"/>
      <c r="AY29" s="4">
        <f>IFERROR(VLOOKUP(AW29,parts!$A$2:$Z$300,11,FALSE)*AX29,0)</f>
        <v>0</v>
      </c>
      <c r="AZ29" s="4">
        <f>IFERROR(VLOOKUP(AW29,parts!$A$2:$Z$300,12,FALSE)*AX29,0)</f>
        <v>0</v>
      </c>
      <c r="BA29" s="4">
        <f>IFERROR(VLOOKUP(AW29,parts!$A$2:$Z$300,13,FALSE)*AX29,0)</f>
        <v>0</v>
      </c>
      <c r="BB29" s="4">
        <f>IFERROR(VLOOKUP(AW29,parts!$A$2:$Z$300,5,FALSE),0)</f>
        <v>0</v>
      </c>
      <c r="BC29" s="4">
        <f>IFERROR(VLOOKUP(AW29,parts!$A$2:$Z$300,6,FALSE)*AX29,0)</f>
        <v>0</v>
      </c>
      <c r="BD29" s="12"/>
      <c r="BE29" s="11"/>
      <c r="BF29" s="6"/>
      <c r="BG29" s="4">
        <f>IFERROR(VLOOKUP(BE29,parts!$A$2:$Z$300,11,FALSE)*BF29,0)</f>
        <v>0</v>
      </c>
      <c r="BH29" s="4">
        <f>IFERROR(VLOOKUP(BE29,parts!$A$2:$Z$300,12,FALSE)*BF29,0)</f>
        <v>0</v>
      </c>
      <c r="BI29" s="4">
        <f>IFERROR(VLOOKUP(BE29,parts!$A$2:$Z$300,13,FALSE)*BF29,0)</f>
        <v>0</v>
      </c>
      <c r="BJ29" s="4">
        <f>IFERROR(VLOOKUP(BE29,parts!$A$2:$Z$300,5,FALSE),0)</f>
        <v>0</v>
      </c>
      <c r="BK29" s="4">
        <f>IFERROR(VLOOKUP(BE29,parts!$A$2:$Z$300,6,FALSE)*BF29,0)</f>
        <v>0</v>
      </c>
      <c r="BL29" s="12"/>
    </row>
    <row r="30" spans="1:64" x14ac:dyDescent="0.25">
      <c r="A30" s="11"/>
      <c r="B30" s="6"/>
      <c r="C30" s="4">
        <f>IFERROR(VLOOKUP(A30,parts!$A$2:$Z$300,11,FALSE)*B30,0)</f>
        <v>0</v>
      </c>
      <c r="D30" s="4">
        <f>IFERROR(VLOOKUP(A30,parts!$A$2:$Z$300,12,FALSE)*B30,0)</f>
        <v>0</v>
      </c>
      <c r="E30" s="4">
        <f>IFERROR(VLOOKUP(A30,parts!$A$2:$Z$300,13,FALSE)*B30,0)</f>
        <v>0</v>
      </c>
      <c r="F30" s="4">
        <f>IFERROR(VLOOKUP(A30,parts!$A$2:$Z$300,5,FALSE),0)</f>
        <v>0</v>
      </c>
      <c r="G30" s="4">
        <f>IFERROR(VLOOKUP(A30,parts!$A$2:$Z$300,6,FALSE)*B30,0)</f>
        <v>0</v>
      </c>
      <c r="H30" s="12"/>
      <c r="I30" s="11"/>
      <c r="J30" s="6"/>
      <c r="K30" s="4">
        <f>IFERROR(VLOOKUP(I30,parts!$A$2:$Z$300,11,FALSE)*J30,0)</f>
        <v>0</v>
      </c>
      <c r="L30" s="4">
        <f>IFERROR(VLOOKUP(I30,parts!$A$2:$Z$300,12,FALSE)*J30,0)</f>
        <v>0</v>
      </c>
      <c r="M30" s="4">
        <f>IFERROR(VLOOKUP(I30,parts!$A$2:$Z$300,13,FALSE)*J30,0)</f>
        <v>0</v>
      </c>
      <c r="N30" s="4">
        <f>IFERROR(VLOOKUP(I30,parts!$A$2:$Z$300,5,FALSE),0)</f>
        <v>0</v>
      </c>
      <c r="O30" s="4">
        <f>IFERROR(VLOOKUP(I30,parts!$A$2:$Z$300,6,FALSE)*J30,0)</f>
        <v>0</v>
      </c>
      <c r="P30" s="12"/>
      <c r="Q30" s="11"/>
      <c r="R30" s="6"/>
      <c r="S30" s="4">
        <f>IFERROR(VLOOKUP(Q30,parts!$A$2:$Z$300,11,FALSE)*R30,0)</f>
        <v>0</v>
      </c>
      <c r="T30" s="4">
        <f>IFERROR(VLOOKUP(Q30,parts!$A$2:$Z$300,12,FALSE)*R30,0)</f>
        <v>0</v>
      </c>
      <c r="U30" s="4">
        <f>IFERROR(VLOOKUP(Q30,parts!$A$2:$Z$300,13,FALSE)*R30,0)</f>
        <v>0</v>
      </c>
      <c r="V30" s="4">
        <f>IFERROR(VLOOKUP(Q30,parts!$A$2:$Z$300,5,FALSE),0)</f>
        <v>0</v>
      </c>
      <c r="W30" s="4">
        <f>IFERROR(VLOOKUP(Q30,parts!$A$2:$Z$300,6,FALSE)*R30,0)</f>
        <v>0</v>
      </c>
      <c r="X30" s="12"/>
      <c r="Y30" s="11"/>
      <c r="Z30" s="6"/>
      <c r="AA30" s="4">
        <f>IFERROR(VLOOKUP(Y30,parts!$A$2:$Z$300,11,FALSE)*Z30,0)</f>
        <v>0</v>
      </c>
      <c r="AB30" s="4">
        <f>IFERROR(VLOOKUP(Y30,parts!$A$2:$Z$300,12,FALSE)*Z30,0)</f>
        <v>0</v>
      </c>
      <c r="AC30" s="4">
        <f>IFERROR(VLOOKUP(Y30,parts!$A$2:$Z$300,13,FALSE)*Z30,0)</f>
        <v>0</v>
      </c>
      <c r="AD30" s="4">
        <f>IFERROR(VLOOKUP(Y30,parts!$A$2:$Z$300,5,FALSE),0)</f>
        <v>0</v>
      </c>
      <c r="AE30" s="4">
        <f>IFERROR(VLOOKUP(Y30,parts!$A$2:$Z$300,6,FALSE)*Z30,0)</f>
        <v>0</v>
      </c>
      <c r="AF30" s="12"/>
      <c r="AG30" s="11"/>
      <c r="AH30" s="6"/>
      <c r="AI30" s="4">
        <f>IFERROR(VLOOKUP(AG30,parts!$A$2:$Z$300,11,FALSE)*AH30,0)</f>
        <v>0</v>
      </c>
      <c r="AJ30" s="4">
        <f>IFERROR(VLOOKUP(AG30,parts!$A$2:$Z$300,12,FALSE)*AH30,0)</f>
        <v>0</v>
      </c>
      <c r="AK30" s="4">
        <f>IFERROR(VLOOKUP(AG30,parts!$A$2:$Z$300,13,FALSE)*AH30,0)</f>
        <v>0</v>
      </c>
      <c r="AL30" s="4">
        <f>IFERROR(VLOOKUP(AG30,parts!$A$2:$Z$300,5,FALSE),0)</f>
        <v>0</v>
      </c>
      <c r="AM30" s="4">
        <f>IFERROR(VLOOKUP(AG30,parts!$A$2:$Z$300,6,FALSE)*AH30,0)</f>
        <v>0</v>
      </c>
      <c r="AN30" s="12"/>
      <c r="AO30" s="11"/>
      <c r="AP30" s="6"/>
      <c r="AQ30" s="4">
        <f>IFERROR(VLOOKUP(AO30,parts!$A$2:$Z$300,11,FALSE)*AP30,0)</f>
        <v>0</v>
      </c>
      <c r="AR30" s="4">
        <f>IFERROR(VLOOKUP(AO30,parts!$A$2:$Z$300,12,FALSE)*AP30,0)</f>
        <v>0</v>
      </c>
      <c r="AS30" s="4">
        <f>IFERROR(VLOOKUP(AO30,parts!$A$2:$Z$300,13,FALSE)*AP30,0)</f>
        <v>0</v>
      </c>
      <c r="AT30" s="4">
        <f>IFERROR(VLOOKUP(AO30,parts!$A$2:$Z$300,5,FALSE),0)</f>
        <v>0</v>
      </c>
      <c r="AU30" s="4">
        <f>IFERROR(VLOOKUP(AO30,parts!$A$2:$Z$300,6,FALSE)*AP30,0)</f>
        <v>0</v>
      </c>
      <c r="AV30" s="12"/>
      <c r="AW30" s="11"/>
      <c r="AX30" s="6"/>
      <c r="AY30" s="4">
        <f>IFERROR(VLOOKUP(AW30,parts!$A$2:$Z$300,11,FALSE)*AX30,0)</f>
        <v>0</v>
      </c>
      <c r="AZ30" s="4">
        <f>IFERROR(VLOOKUP(AW30,parts!$A$2:$Z$300,12,FALSE)*AX30,0)</f>
        <v>0</v>
      </c>
      <c r="BA30" s="4">
        <f>IFERROR(VLOOKUP(AW30,parts!$A$2:$Z$300,13,FALSE)*AX30,0)</f>
        <v>0</v>
      </c>
      <c r="BB30" s="4">
        <f>IFERROR(VLOOKUP(AW30,parts!$A$2:$Z$300,5,FALSE),0)</f>
        <v>0</v>
      </c>
      <c r="BC30" s="4">
        <f>IFERROR(VLOOKUP(AW30,parts!$A$2:$Z$300,6,FALSE)*AX30,0)</f>
        <v>0</v>
      </c>
      <c r="BD30" s="12"/>
      <c r="BE30" s="11"/>
      <c r="BF30" s="6"/>
      <c r="BG30" s="4">
        <f>IFERROR(VLOOKUP(BE30,parts!$A$2:$Z$300,11,FALSE)*BF30,0)</f>
        <v>0</v>
      </c>
      <c r="BH30" s="4">
        <f>IFERROR(VLOOKUP(BE30,parts!$A$2:$Z$300,12,FALSE)*BF30,0)</f>
        <v>0</v>
      </c>
      <c r="BI30" s="4">
        <f>IFERROR(VLOOKUP(BE30,parts!$A$2:$Z$300,13,FALSE)*BF30,0)</f>
        <v>0</v>
      </c>
      <c r="BJ30" s="4">
        <f>IFERROR(VLOOKUP(BE30,parts!$A$2:$Z$300,5,FALSE),0)</f>
        <v>0</v>
      </c>
      <c r="BK30" s="4">
        <f>IFERROR(VLOOKUP(BE30,parts!$A$2:$Z$300,6,FALSE)*BF30,0)</f>
        <v>0</v>
      </c>
      <c r="BL30" s="12"/>
    </row>
    <row r="31" spans="1:64" x14ac:dyDescent="0.25">
      <c r="A31" s="11"/>
      <c r="B31" s="6"/>
      <c r="C31" s="4">
        <f>IFERROR(VLOOKUP(A31,parts!$A$2:$Z$300,11,FALSE)*B31,0)</f>
        <v>0</v>
      </c>
      <c r="D31" s="4">
        <f>IFERROR(VLOOKUP(A31,parts!$A$2:$Z$300,12,FALSE)*B31,0)</f>
        <v>0</v>
      </c>
      <c r="E31" s="4">
        <f>IFERROR(VLOOKUP(A31,parts!$A$2:$Z$300,13,FALSE)*B31,0)</f>
        <v>0</v>
      </c>
      <c r="F31" s="4">
        <f>IFERROR(VLOOKUP(A31,parts!$A$2:$Z$300,5,FALSE),0)</f>
        <v>0</v>
      </c>
      <c r="G31" s="4">
        <f>IFERROR(VLOOKUP(A31,parts!$A$2:$Z$300,6,FALSE)*B31,0)</f>
        <v>0</v>
      </c>
      <c r="H31" s="12"/>
      <c r="I31" s="11"/>
      <c r="J31" s="6"/>
      <c r="K31" s="4">
        <f>IFERROR(VLOOKUP(I31,parts!$A$2:$Z$300,11,FALSE)*J31,0)</f>
        <v>0</v>
      </c>
      <c r="L31" s="4">
        <f>IFERROR(VLOOKUP(I31,parts!$A$2:$Z$300,12,FALSE)*J31,0)</f>
        <v>0</v>
      </c>
      <c r="M31" s="4">
        <f>IFERROR(VLOOKUP(I31,parts!$A$2:$Z$300,13,FALSE)*J31,0)</f>
        <v>0</v>
      </c>
      <c r="N31" s="4">
        <f>IFERROR(VLOOKUP(I31,parts!$A$2:$Z$300,5,FALSE),0)</f>
        <v>0</v>
      </c>
      <c r="O31" s="4">
        <f>IFERROR(VLOOKUP(I31,parts!$A$2:$Z$300,6,FALSE)*J31,0)</f>
        <v>0</v>
      </c>
      <c r="P31" s="12"/>
      <c r="Q31" s="11"/>
      <c r="R31" s="6"/>
      <c r="S31" s="4">
        <f>IFERROR(VLOOKUP(Q31,parts!$A$2:$Z$300,11,FALSE)*R31,0)</f>
        <v>0</v>
      </c>
      <c r="T31" s="4">
        <f>IFERROR(VLOOKUP(Q31,parts!$A$2:$Z$300,12,FALSE)*R31,0)</f>
        <v>0</v>
      </c>
      <c r="U31" s="4">
        <f>IFERROR(VLOOKUP(Q31,parts!$A$2:$Z$300,13,FALSE)*R31,0)</f>
        <v>0</v>
      </c>
      <c r="V31" s="4">
        <f>IFERROR(VLOOKUP(Q31,parts!$A$2:$Z$300,5,FALSE),0)</f>
        <v>0</v>
      </c>
      <c r="W31" s="4">
        <f>IFERROR(VLOOKUP(Q31,parts!$A$2:$Z$300,6,FALSE)*R31,0)</f>
        <v>0</v>
      </c>
      <c r="X31" s="12"/>
      <c r="Y31" s="11"/>
      <c r="Z31" s="6"/>
      <c r="AA31" s="4">
        <f>IFERROR(VLOOKUP(Y31,parts!$A$2:$Z$300,11,FALSE)*Z31,0)</f>
        <v>0</v>
      </c>
      <c r="AB31" s="4">
        <f>IFERROR(VLOOKUP(Y31,parts!$A$2:$Z$300,12,FALSE)*Z31,0)</f>
        <v>0</v>
      </c>
      <c r="AC31" s="4">
        <f>IFERROR(VLOOKUP(Y31,parts!$A$2:$Z$300,13,FALSE)*Z31,0)</f>
        <v>0</v>
      </c>
      <c r="AD31" s="4">
        <f>IFERROR(VLOOKUP(Y31,parts!$A$2:$Z$300,5,FALSE),0)</f>
        <v>0</v>
      </c>
      <c r="AE31" s="4">
        <f>IFERROR(VLOOKUP(Y31,parts!$A$2:$Z$300,6,FALSE)*Z31,0)</f>
        <v>0</v>
      </c>
      <c r="AF31" s="12"/>
      <c r="AG31" s="11"/>
      <c r="AH31" s="6"/>
      <c r="AI31" s="4">
        <f>IFERROR(VLOOKUP(AG31,parts!$A$2:$Z$300,11,FALSE)*AH31,0)</f>
        <v>0</v>
      </c>
      <c r="AJ31" s="4">
        <f>IFERROR(VLOOKUP(AG31,parts!$A$2:$Z$300,12,FALSE)*AH31,0)</f>
        <v>0</v>
      </c>
      <c r="AK31" s="4">
        <f>IFERROR(VLOOKUP(AG31,parts!$A$2:$Z$300,13,FALSE)*AH31,0)</f>
        <v>0</v>
      </c>
      <c r="AL31" s="4">
        <f>IFERROR(VLOOKUP(AG31,parts!$A$2:$Z$300,5,FALSE),0)</f>
        <v>0</v>
      </c>
      <c r="AM31" s="4">
        <f>IFERROR(VLOOKUP(AG31,parts!$A$2:$Z$300,6,FALSE)*AH31,0)</f>
        <v>0</v>
      </c>
      <c r="AN31" s="12"/>
      <c r="AO31" s="11"/>
      <c r="AP31" s="6"/>
      <c r="AQ31" s="4">
        <f>IFERROR(VLOOKUP(AO31,parts!$A$2:$Z$300,11,FALSE)*AP31,0)</f>
        <v>0</v>
      </c>
      <c r="AR31" s="4">
        <f>IFERROR(VLOOKUP(AO31,parts!$A$2:$Z$300,12,FALSE)*AP31,0)</f>
        <v>0</v>
      </c>
      <c r="AS31" s="4">
        <f>IFERROR(VLOOKUP(AO31,parts!$A$2:$Z$300,13,FALSE)*AP31,0)</f>
        <v>0</v>
      </c>
      <c r="AT31" s="4">
        <f>IFERROR(VLOOKUP(AO31,parts!$A$2:$Z$300,5,FALSE),0)</f>
        <v>0</v>
      </c>
      <c r="AU31" s="4">
        <f>IFERROR(VLOOKUP(AO31,parts!$A$2:$Z$300,6,FALSE)*AP31,0)</f>
        <v>0</v>
      </c>
      <c r="AV31" s="12"/>
      <c r="AW31" s="11"/>
      <c r="AX31" s="6"/>
      <c r="AY31" s="4">
        <f>IFERROR(VLOOKUP(AW31,parts!$A$2:$Z$300,11,FALSE)*AX31,0)</f>
        <v>0</v>
      </c>
      <c r="AZ31" s="4">
        <f>IFERROR(VLOOKUP(AW31,parts!$A$2:$Z$300,12,FALSE)*AX31,0)</f>
        <v>0</v>
      </c>
      <c r="BA31" s="4">
        <f>IFERROR(VLOOKUP(AW31,parts!$A$2:$Z$300,13,FALSE)*AX31,0)</f>
        <v>0</v>
      </c>
      <c r="BB31" s="4">
        <f>IFERROR(VLOOKUP(AW31,parts!$A$2:$Z$300,5,FALSE),0)</f>
        <v>0</v>
      </c>
      <c r="BC31" s="4">
        <f>IFERROR(VLOOKUP(AW31,parts!$A$2:$Z$300,6,FALSE)*AX31,0)</f>
        <v>0</v>
      </c>
      <c r="BD31" s="12"/>
      <c r="BE31" s="11"/>
      <c r="BF31" s="6"/>
      <c r="BG31" s="4">
        <f>IFERROR(VLOOKUP(BE31,parts!$A$2:$Z$300,11,FALSE)*BF31,0)</f>
        <v>0</v>
      </c>
      <c r="BH31" s="4">
        <f>IFERROR(VLOOKUP(BE31,parts!$A$2:$Z$300,12,FALSE)*BF31,0)</f>
        <v>0</v>
      </c>
      <c r="BI31" s="4">
        <f>IFERROR(VLOOKUP(BE31,parts!$A$2:$Z$300,13,FALSE)*BF31,0)</f>
        <v>0</v>
      </c>
      <c r="BJ31" s="4">
        <f>IFERROR(VLOOKUP(BE31,parts!$A$2:$Z$300,5,FALSE),0)</f>
        <v>0</v>
      </c>
      <c r="BK31" s="4">
        <f>IFERROR(VLOOKUP(BE31,parts!$A$2:$Z$300,6,FALSE)*BF31,0)</f>
        <v>0</v>
      </c>
      <c r="BL31" s="12"/>
    </row>
    <row r="32" spans="1:64" x14ac:dyDescent="0.25">
      <c r="A32" s="11"/>
      <c r="B32" s="6"/>
      <c r="C32" s="4">
        <f>IFERROR(VLOOKUP(A32,parts!$A$2:$Z$300,11,FALSE)*B32,0)</f>
        <v>0</v>
      </c>
      <c r="D32" s="4">
        <f>IFERROR(VLOOKUP(A32,parts!$A$2:$Z$300,12,FALSE)*B32,0)</f>
        <v>0</v>
      </c>
      <c r="E32" s="4">
        <f>IFERROR(VLOOKUP(A32,parts!$A$2:$Z$300,13,FALSE)*B32,0)</f>
        <v>0</v>
      </c>
      <c r="F32" s="4">
        <f>IFERROR(VLOOKUP(A32,parts!$A$2:$Z$300,5,FALSE),0)</f>
        <v>0</v>
      </c>
      <c r="G32" s="4">
        <f>IFERROR(VLOOKUP(A32,parts!$A$2:$Z$300,6,FALSE)*B32,0)</f>
        <v>0</v>
      </c>
      <c r="H32" s="12"/>
      <c r="I32" s="11"/>
      <c r="J32" s="6"/>
      <c r="K32" s="4">
        <f>IFERROR(VLOOKUP(I32,parts!$A$2:$Z$300,11,FALSE)*J32,0)</f>
        <v>0</v>
      </c>
      <c r="L32" s="4">
        <f>IFERROR(VLOOKUP(I32,parts!$A$2:$Z$300,12,FALSE)*J32,0)</f>
        <v>0</v>
      </c>
      <c r="M32" s="4">
        <f>IFERROR(VLOOKUP(I32,parts!$A$2:$Z$300,13,FALSE)*J32,0)</f>
        <v>0</v>
      </c>
      <c r="N32" s="4">
        <f>IFERROR(VLOOKUP(I32,parts!$A$2:$Z$300,5,FALSE),0)</f>
        <v>0</v>
      </c>
      <c r="O32" s="4">
        <f>IFERROR(VLOOKUP(I32,parts!$A$2:$Z$300,6,FALSE)*J32,0)</f>
        <v>0</v>
      </c>
      <c r="P32" s="12"/>
      <c r="Q32" s="11"/>
      <c r="R32" s="6"/>
      <c r="S32" s="4">
        <f>IFERROR(VLOOKUP(Q32,parts!$A$2:$Z$300,11,FALSE)*R32,0)</f>
        <v>0</v>
      </c>
      <c r="T32" s="4">
        <f>IFERROR(VLOOKUP(Q32,parts!$A$2:$Z$300,12,FALSE)*R32,0)</f>
        <v>0</v>
      </c>
      <c r="U32" s="4">
        <f>IFERROR(VLOOKUP(Q32,parts!$A$2:$Z$300,13,FALSE)*R32,0)</f>
        <v>0</v>
      </c>
      <c r="V32" s="4">
        <f>IFERROR(VLOOKUP(Q32,parts!$A$2:$Z$300,5,FALSE),0)</f>
        <v>0</v>
      </c>
      <c r="W32" s="4">
        <f>IFERROR(VLOOKUP(Q32,parts!$A$2:$Z$300,6,FALSE)*R32,0)</f>
        <v>0</v>
      </c>
      <c r="X32" s="12"/>
      <c r="Y32" s="11"/>
      <c r="Z32" s="6"/>
      <c r="AA32" s="4">
        <f>IFERROR(VLOOKUP(Y32,parts!$A$2:$Z$300,11,FALSE)*Z32,0)</f>
        <v>0</v>
      </c>
      <c r="AB32" s="4">
        <f>IFERROR(VLOOKUP(Y32,parts!$A$2:$Z$300,12,FALSE)*Z32,0)</f>
        <v>0</v>
      </c>
      <c r="AC32" s="4">
        <f>IFERROR(VLOOKUP(Y32,parts!$A$2:$Z$300,13,FALSE)*Z32,0)</f>
        <v>0</v>
      </c>
      <c r="AD32" s="4">
        <f>IFERROR(VLOOKUP(Y32,parts!$A$2:$Z$300,5,FALSE),0)</f>
        <v>0</v>
      </c>
      <c r="AE32" s="4">
        <f>IFERROR(VLOOKUP(Y32,parts!$A$2:$Z$300,6,FALSE)*Z32,0)</f>
        <v>0</v>
      </c>
      <c r="AF32" s="12"/>
      <c r="AG32" s="11"/>
      <c r="AH32" s="6"/>
      <c r="AI32" s="4">
        <f>IFERROR(VLOOKUP(AG32,parts!$A$2:$Z$300,11,FALSE)*AH32,0)</f>
        <v>0</v>
      </c>
      <c r="AJ32" s="4">
        <f>IFERROR(VLOOKUP(AG32,parts!$A$2:$Z$300,12,FALSE)*AH32,0)</f>
        <v>0</v>
      </c>
      <c r="AK32" s="4">
        <f>IFERROR(VLOOKUP(AG32,parts!$A$2:$Z$300,13,FALSE)*AH32,0)</f>
        <v>0</v>
      </c>
      <c r="AL32" s="4">
        <f>IFERROR(VLOOKUP(AG32,parts!$A$2:$Z$300,5,FALSE),0)</f>
        <v>0</v>
      </c>
      <c r="AM32" s="4">
        <f>IFERROR(VLOOKUP(AG32,parts!$A$2:$Z$300,6,FALSE)*AH32,0)</f>
        <v>0</v>
      </c>
      <c r="AN32" s="12"/>
      <c r="AO32" s="11"/>
      <c r="AP32" s="6"/>
      <c r="AQ32" s="4">
        <f>IFERROR(VLOOKUP(AO32,parts!$A$2:$Z$300,11,FALSE)*AP32,0)</f>
        <v>0</v>
      </c>
      <c r="AR32" s="4">
        <f>IFERROR(VLOOKUP(AO32,parts!$A$2:$Z$300,12,FALSE)*AP32,0)</f>
        <v>0</v>
      </c>
      <c r="AS32" s="4">
        <f>IFERROR(VLOOKUP(AO32,parts!$A$2:$Z$300,13,FALSE)*AP32,0)</f>
        <v>0</v>
      </c>
      <c r="AT32" s="4">
        <f>IFERROR(VLOOKUP(AO32,parts!$A$2:$Z$300,5,FALSE),0)</f>
        <v>0</v>
      </c>
      <c r="AU32" s="4">
        <f>IFERROR(VLOOKUP(AO32,parts!$A$2:$Z$300,6,FALSE)*AP32,0)</f>
        <v>0</v>
      </c>
      <c r="AV32" s="12"/>
      <c r="AW32" s="11"/>
      <c r="AX32" s="6"/>
      <c r="AY32" s="4">
        <f>IFERROR(VLOOKUP(AW32,parts!$A$2:$Z$300,11,FALSE)*AX32,0)</f>
        <v>0</v>
      </c>
      <c r="AZ32" s="4">
        <f>IFERROR(VLOOKUP(AW32,parts!$A$2:$Z$300,12,FALSE)*AX32,0)</f>
        <v>0</v>
      </c>
      <c r="BA32" s="4">
        <f>IFERROR(VLOOKUP(AW32,parts!$A$2:$Z$300,13,FALSE)*AX32,0)</f>
        <v>0</v>
      </c>
      <c r="BB32" s="4">
        <f>IFERROR(VLOOKUP(AW32,parts!$A$2:$Z$300,5,FALSE),0)</f>
        <v>0</v>
      </c>
      <c r="BC32" s="4">
        <f>IFERROR(VLOOKUP(AW32,parts!$A$2:$Z$300,6,FALSE)*AX32,0)</f>
        <v>0</v>
      </c>
      <c r="BD32" s="12"/>
      <c r="BE32" s="11"/>
      <c r="BF32" s="6"/>
      <c r="BG32" s="4">
        <f>IFERROR(VLOOKUP(BE32,parts!$A$2:$Z$300,11,FALSE)*BF32,0)</f>
        <v>0</v>
      </c>
      <c r="BH32" s="4">
        <f>IFERROR(VLOOKUP(BE32,parts!$A$2:$Z$300,12,FALSE)*BF32,0)</f>
        <v>0</v>
      </c>
      <c r="BI32" s="4">
        <f>IFERROR(VLOOKUP(BE32,parts!$A$2:$Z$300,13,FALSE)*BF32,0)</f>
        <v>0</v>
      </c>
      <c r="BJ32" s="4">
        <f>IFERROR(VLOOKUP(BE32,parts!$A$2:$Z$300,5,FALSE),0)</f>
        <v>0</v>
      </c>
      <c r="BK32" s="4">
        <f>IFERROR(VLOOKUP(BE32,parts!$A$2:$Z$300,6,FALSE)*BF32,0)</f>
        <v>0</v>
      </c>
      <c r="BL32" s="12"/>
    </row>
    <row r="33" spans="1:64" x14ac:dyDescent="0.25">
      <c r="A33" s="11"/>
      <c r="B33" s="6"/>
      <c r="C33" s="4">
        <f>IFERROR(VLOOKUP(A33,parts!$A$2:$Z$300,11,FALSE)*B33,0)</f>
        <v>0</v>
      </c>
      <c r="D33" s="4">
        <f>IFERROR(VLOOKUP(A33,parts!$A$2:$Z$300,12,FALSE)*B33,0)</f>
        <v>0</v>
      </c>
      <c r="E33" s="4">
        <f>IFERROR(VLOOKUP(A33,parts!$A$2:$Z$300,13,FALSE)*B33,0)</f>
        <v>0</v>
      </c>
      <c r="F33" s="4">
        <f>IFERROR(VLOOKUP(A33,parts!$A$2:$Z$300,5,FALSE),0)</f>
        <v>0</v>
      </c>
      <c r="G33" s="4">
        <f>IFERROR(VLOOKUP(A33,parts!$A$2:$Z$300,6,FALSE)*B33,0)</f>
        <v>0</v>
      </c>
      <c r="H33" s="12"/>
      <c r="I33" s="11"/>
      <c r="J33" s="6"/>
      <c r="K33" s="4">
        <f>IFERROR(VLOOKUP(I33,parts!$A$2:$Z$300,11,FALSE)*J33,0)</f>
        <v>0</v>
      </c>
      <c r="L33" s="4">
        <f>IFERROR(VLOOKUP(I33,parts!$A$2:$Z$300,12,FALSE)*J33,0)</f>
        <v>0</v>
      </c>
      <c r="M33" s="4">
        <f>IFERROR(VLOOKUP(I33,parts!$A$2:$Z$300,13,FALSE)*J33,0)</f>
        <v>0</v>
      </c>
      <c r="N33" s="4">
        <f>IFERROR(VLOOKUP(I33,parts!$A$2:$Z$300,5,FALSE),0)</f>
        <v>0</v>
      </c>
      <c r="O33" s="4">
        <f>IFERROR(VLOOKUP(I33,parts!$A$2:$Z$300,6,FALSE)*J33,0)</f>
        <v>0</v>
      </c>
      <c r="P33" s="12"/>
      <c r="Q33" s="11"/>
      <c r="R33" s="6"/>
      <c r="S33" s="4">
        <f>IFERROR(VLOOKUP(Q33,parts!$A$2:$Z$300,11,FALSE)*R33,0)</f>
        <v>0</v>
      </c>
      <c r="T33" s="4">
        <f>IFERROR(VLOOKUP(Q33,parts!$A$2:$Z$300,12,FALSE)*R33,0)</f>
        <v>0</v>
      </c>
      <c r="U33" s="4">
        <f>IFERROR(VLOOKUP(Q33,parts!$A$2:$Z$300,13,FALSE)*R33,0)</f>
        <v>0</v>
      </c>
      <c r="V33" s="4">
        <f>IFERROR(VLOOKUP(Q33,parts!$A$2:$Z$300,5,FALSE),0)</f>
        <v>0</v>
      </c>
      <c r="W33" s="4">
        <f>IFERROR(VLOOKUP(Q33,parts!$A$2:$Z$300,6,FALSE)*R33,0)</f>
        <v>0</v>
      </c>
      <c r="X33" s="12"/>
      <c r="Y33" s="11"/>
      <c r="Z33" s="6"/>
      <c r="AA33" s="4">
        <f>IFERROR(VLOOKUP(Y33,parts!$A$2:$Z$300,11,FALSE)*Z33,0)</f>
        <v>0</v>
      </c>
      <c r="AB33" s="4">
        <f>IFERROR(VLOOKUP(Y33,parts!$A$2:$Z$300,12,FALSE)*Z33,0)</f>
        <v>0</v>
      </c>
      <c r="AC33" s="4">
        <f>IFERROR(VLOOKUP(Y33,parts!$A$2:$Z$300,13,FALSE)*Z33,0)</f>
        <v>0</v>
      </c>
      <c r="AD33" s="4">
        <f>IFERROR(VLOOKUP(Y33,parts!$A$2:$Z$300,5,FALSE),0)</f>
        <v>0</v>
      </c>
      <c r="AE33" s="4">
        <f>IFERROR(VLOOKUP(Y33,parts!$A$2:$Z$300,6,FALSE)*Z33,0)</f>
        <v>0</v>
      </c>
      <c r="AF33" s="12"/>
      <c r="AG33" s="11"/>
      <c r="AH33" s="6"/>
      <c r="AI33" s="4">
        <f>IFERROR(VLOOKUP(AG33,parts!$A$2:$Z$300,11,FALSE)*AH33,0)</f>
        <v>0</v>
      </c>
      <c r="AJ33" s="4">
        <f>IFERROR(VLOOKUP(AG33,parts!$A$2:$Z$300,12,FALSE)*AH33,0)</f>
        <v>0</v>
      </c>
      <c r="AK33" s="4">
        <f>IFERROR(VLOOKUP(AG33,parts!$A$2:$Z$300,13,FALSE)*AH33,0)</f>
        <v>0</v>
      </c>
      <c r="AL33" s="4">
        <f>IFERROR(VLOOKUP(AG33,parts!$A$2:$Z$300,5,FALSE),0)</f>
        <v>0</v>
      </c>
      <c r="AM33" s="4">
        <f>IFERROR(VLOOKUP(AG33,parts!$A$2:$Z$300,6,FALSE)*AH33,0)</f>
        <v>0</v>
      </c>
      <c r="AN33" s="12"/>
      <c r="AO33" s="11"/>
      <c r="AP33" s="6"/>
      <c r="AQ33" s="4">
        <f>IFERROR(VLOOKUP(AO33,parts!$A$2:$Z$300,11,FALSE)*AP33,0)</f>
        <v>0</v>
      </c>
      <c r="AR33" s="4">
        <f>IFERROR(VLOOKUP(AO33,parts!$A$2:$Z$300,12,FALSE)*AP33,0)</f>
        <v>0</v>
      </c>
      <c r="AS33" s="4">
        <f>IFERROR(VLOOKUP(AO33,parts!$A$2:$Z$300,13,FALSE)*AP33,0)</f>
        <v>0</v>
      </c>
      <c r="AT33" s="4">
        <f>IFERROR(VLOOKUP(AO33,parts!$A$2:$Z$300,5,FALSE),0)</f>
        <v>0</v>
      </c>
      <c r="AU33" s="4">
        <f>IFERROR(VLOOKUP(AO33,parts!$A$2:$Z$300,6,FALSE)*AP33,0)</f>
        <v>0</v>
      </c>
      <c r="AV33" s="12"/>
      <c r="AW33" s="11"/>
      <c r="AX33" s="6"/>
      <c r="AY33" s="4">
        <f>IFERROR(VLOOKUP(AW33,parts!$A$2:$Z$300,11,FALSE)*AX33,0)</f>
        <v>0</v>
      </c>
      <c r="AZ33" s="4">
        <f>IFERROR(VLOOKUP(AW33,parts!$A$2:$Z$300,12,FALSE)*AX33,0)</f>
        <v>0</v>
      </c>
      <c r="BA33" s="4">
        <f>IFERROR(VLOOKUP(AW33,parts!$A$2:$Z$300,13,FALSE)*AX33,0)</f>
        <v>0</v>
      </c>
      <c r="BB33" s="4">
        <f>IFERROR(VLOOKUP(AW33,parts!$A$2:$Z$300,5,FALSE),0)</f>
        <v>0</v>
      </c>
      <c r="BC33" s="4">
        <f>IFERROR(VLOOKUP(AW33,parts!$A$2:$Z$300,6,FALSE)*AX33,0)</f>
        <v>0</v>
      </c>
      <c r="BD33" s="12"/>
      <c r="BE33" s="11"/>
      <c r="BF33" s="6"/>
      <c r="BG33" s="4">
        <f>IFERROR(VLOOKUP(BE33,parts!$A$2:$Z$300,11,FALSE)*BF33,0)</f>
        <v>0</v>
      </c>
      <c r="BH33" s="4">
        <f>IFERROR(VLOOKUP(BE33,parts!$A$2:$Z$300,12,FALSE)*BF33,0)</f>
        <v>0</v>
      </c>
      <c r="BI33" s="4">
        <f>IFERROR(VLOOKUP(BE33,parts!$A$2:$Z$300,13,FALSE)*BF33,0)</f>
        <v>0</v>
      </c>
      <c r="BJ33" s="4">
        <f>IFERROR(VLOOKUP(BE33,parts!$A$2:$Z$300,5,FALSE),0)</f>
        <v>0</v>
      </c>
      <c r="BK33" s="4">
        <f>IFERROR(VLOOKUP(BE33,parts!$A$2:$Z$300,6,FALSE)*BF33,0)</f>
        <v>0</v>
      </c>
      <c r="BL33" s="12"/>
    </row>
    <row r="34" spans="1:64" x14ac:dyDescent="0.25">
      <c r="A34" s="11"/>
      <c r="B34" s="6"/>
      <c r="C34" s="4">
        <f>IFERROR(VLOOKUP(A34,parts!$A$2:$Z$300,11,FALSE)*B34,0)</f>
        <v>0</v>
      </c>
      <c r="D34" s="4">
        <f>IFERROR(VLOOKUP(A34,parts!$A$2:$Z$300,12,FALSE)*B34,0)</f>
        <v>0</v>
      </c>
      <c r="E34" s="4">
        <f>IFERROR(VLOOKUP(A34,parts!$A$2:$Z$300,13,FALSE)*B34,0)</f>
        <v>0</v>
      </c>
      <c r="F34" s="4">
        <f>IFERROR(VLOOKUP(A34,parts!$A$2:$Z$300,5,FALSE),0)</f>
        <v>0</v>
      </c>
      <c r="G34" s="4">
        <f>IFERROR(VLOOKUP(A34,parts!$A$2:$Z$300,6,FALSE)*B34,0)</f>
        <v>0</v>
      </c>
      <c r="H34" s="12"/>
      <c r="I34" s="11"/>
      <c r="J34" s="6"/>
      <c r="K34" s="4">
        <f>IFERROR(VLOOKUP(I34,parts!$A$2:$Z$300,11,FALSE)*J34,0)</f>
        <v>0</v>
      </c>
      <c r="L34" s="4">
        <f>IFERROR(VLOOKUP(I34,parts!$A$2:$Z$300,12,FALSE)*J34,0)</f>
        <v>0</v>
      </c>
      <c r="M34" s="4">
        <f>IFERROR(VLOOKUP(I34,parts!$A$2:$Z$300,13,FALSE)*J34,0)</f>
        <v>0</v>
      </c>
      <c r="N34" s="4">
        <f>IFERROR(VLOOKUP(I34,parts!$A$2:$Z$300,5,FALSE),0)</f>
        <v>0</v>
      </c>
      <c r="O34" s="4">
        <f>IFERROR(VLOOKUP(I34,parts!$A$2:$Z$300,6,FALSE)*J34,0)</f>
        <v>0</v>
      </c>
      <c r="P34" s="12"/>
      <c r="Q34" s="11"/>
      <c r="R34" s="6"/>
      <c r="S34" s="4">
        <f>IFERROR(VLOOKUP(Q34,parts!$A$2:$Z$300,11,FALSE)*R34,0)</f>
        <v>0</v>
      </c>
      <c r="T34" s="4">
        <f>IFERROR(VLOOKUP(Q34,parts!$A$2:$Z$300,12,FALSE)*R34,0)</f>
        <v>0</v>
      </c>
      <c r="U34" s="4">
        <f>IFERROR(VLOOKUP(Q34,parts!$A$2:$Z$300,13,FALSE)*R34,0)</f>
        <v>0</v>
      </c>
      <c r="V34" s="4">
        <f>IFERROR(VLOOKUP(Q34,parts!$A$2:$Z$300,5,FALSE),0)</f>
        <v>0</v>
      </c>
      <c r="W34" s="4">
        <f>IFERROR(VLOOKUP(Q34,parts!$A$2:$Z$300,6,FALSE)*R34,0)</f>
        <v>0</v>
      </c>
      <c r="X34" s="12"/>
      <c r="Y34" s="11"/>
      <c r="Z34" s="6"/>
      <c r="AA34" s="4">
        <f>IFERROR(VLOOKUP(Y34,parts!$A$2:$Z$300,11,FALSE)*Z34,0)</f>
        <v>0</v>
      </c>
      <c r="AB34" s="4">
        <f>IFERROR(VLOOKUP(Y34,parts!$A$2:$Z$300,12,FALSE)*Z34,0)</f>
        <v>0</v>
      </c>
      <c r="AC34" s="4">
        <f>IFERROR(VLOOKUP(Y34,parts!$A$2:$Z$300,13,FALSE)*Z34,0)</f>
        <v>0</v>
      </c>
      <c r="AD34" s="4">
        <f>IFERROR(VLOOKUP(Y34,parts!$A$2:$Z$300,5,FALSE),0)</f>
        <v>0</v>
      </c>
      <c r="AE34" s="4">
        <f>IFERROR(VLOOKUP(Y34,parts!$A$2:$Z$300,6,FALSE)*Z34,0)</f>
        <v>0</v>
      </c>
      <c r="AF34" s="12"/>
      <c r="AG34" s="11"/>
      <c r="AH34" s="6"/>
      <c r="AI34" s="4">
        <f>IFERROR(VLOOKUP(AG34,parts!$A$2:$Z$300,11,FALSE)*AH34,0)</f>
        <v>0</v>
      </c>
      <c r="AJ34" s="4">
        <f>IFERROR(VLOOKUP(AG34,parts!$A$2:$Z$300,12,FALSE)*AH34,0)</f>
        <v>0</v>
      </c>
      <c r="AK34" s="4">
        <f>IFERROR(VLOOKUP(AG34,parts!$A$2:$Z$300,13,FALSE)*AH34,0)</f>
        <v>0</v>
      </c>
      <c r="AL34" s="4">
        <f>IFERROR(VLOOKUP(AG34,parts!$A$2:$Z$300,5,FALSE),0)</f>
        <v>0</v>
      </c>
      <c r="AM34" s="4">
        <f>IFERROR(VLOOKUP(AG34,parts!$A$2:$Z$300,6,FALSE)*AH34,0)</f>
        <v>0</v>
      </c>
      <c r="AN34" s="12"/>
      <c r="AO34" s="11"/>
      <c r="AP34" s="6"/>
      <c r="AQ34" s="4">
        <f>IFERROR(VLOOKUP(AO34,parts!$A$2:$Z$300,11,FALSE)*AP34,0)</f>
        <v>0</v>
      </c>
      <c r="AR34" s="4">
        <f>IFERROR(VLOOKUP(AO34,parts!$A$2:$Z$300,12,FALSE)*AP34,0)</f>
        <v>0</v>
      </c>
      <c r="AS34" s="4">
        <f>IFERROR(VLOOKUP(AO34,parts!$A$2:$Z$300,13,FALSE)*AP34,0)</f>
        <v>0</v>
      </c>
      <c r="AT34" s="4">
        <f>IFERROR(VLOOKUP(AO34,parts!$A$2:$Z$300,5,FALSE),0)</f>
        <v>0</v>
      </c>
      <c r="AU34" s="4">
        <f>IFERROR(VLOOKUP(AO34,parts!$A$2:$Z$300,6,FALSE)*AP34,0)</f>
        <v>0</v>
      </c>
      <c r="AV34" s="12"/>
      <c r="AW34" s="11"/>
      <c r="AX34" s="6"/>
      <c r="AY34" s="4">
        <f>IFERROR(VLOOKUP(AW34,parts!$A$2:$Z$300,11,FALSE)*AX34,0)</f>
        <v>0</v>
      </c>
      <c r="AZ34" s="4">
        <f>IFERROR(VLOOKUP(AW34,parts!$A$2:$Z$300,12,FALSE)*AX34,0)</f>
        <v>0</v>
      </c>
      <c r="BA34" s="4">
        <f>IFERROR(VLOOKUP(AW34,parts!$A$2:$Z$300,13,FALSE)*AX34,0)</f>
        <v>0</v>
      </c>
      <c r="BB34" s="4">
        <f>IFERROR(VLOOKUP(AW34,parts!$A$2:$Z$300,5,FALSE),0)</f>
        <v>0</v>
      </c>
      <c r="BC34" s="4">
        <f>IFERROR(VLOOKUP(AW34,parts!$A$2:$Z$300,6,FALSE)*AX34,0)</f>
        <v>0</v>
      </c>
      <c r="BD34" s="12"/>
      <c r="BE34" s="11"/>
      <c r="BF34" s="6"/>
      <c r="BG34" s="4">
        <f>IFERROR(VLOOKUP(BE34,parts!$A$2:$Z$300,11,FALSE)*BF34,0)</f>
        <v>0</v>
      </c>
      <c r="BH34" s="4">
        <f>IFERROR(VLOOKUP(BE34,parts!$A$2:$Z$300,12,FALSE)*BF34,0)</f>
        <v>0</v>
      </c>
      <c r="BI34" s="4">
        <f>IFERROR(VLOOKUP(BE34,parts!$A$2:$Z$300,13,FALSE)*BF34,0)</f>
        <v>0</v>
      </c>
      <c r="BJ34" s="4">
        <f>IFERROR(VLOOKUP(BE34,parts!$A$2:$Z$300,5,FALSE),0)</f>
        <v>0</v>
      </c>
      <c r="BK34" s="4">
        <f>IFERROR(VLOOKUP(BE34,parts!$A$2:$Z$300,6,FALSE)*BF34,0)</f>
        <v>0</v>
      </c>
      <c r="BL34" s="12"/>
    </row>
    <row r="35" spans="1:64" x14ac:dyDescent="0.25">
      <c r="A35" s="11"/>
      <c r="B35" s="6"/>
      <c r="C35" s="4">
        <f>IFERROR(VLOOKUP(A35,parts!$A$2:$Z$300,11,FALSE)*B35,0)</f>
        <v>0</v>
      </c>
      <c r="D35" s="4">
        <f>IFERROR(VLOOKUP(A35,parts!$A$2:$Z$300,12,FALSE)*B35,0)</f>
        <v>0</v>
      </c>
      <c r="E35" s="4">
        <f>IFERROR(VLOOKUP(A35,parts!$A$2:$Z$300,13,FALSE)*B35,0)</f>
        <v>0</v>
      </c>
      <c r="F35" s="4">
        <f>IFERROR(VLOOKUP(A35,parts!$A$2:$Z$300,5,FALSE),0)</f>
        <v>0</v>
      </c>
      <c r="G35" s="4">
        <f>IFERROR(VLOOKUP(A35,parts!$A$2:$Z$300,6,FALSE)*B35,0)</f>
        <v>0</v>
      </c>
      <c r="H35" s="12"/>
      <c r="I35" s="11"/>
      <c r="J35" s="6"/>
      <c r="K35" s="4">
        <f>IFERROR(VLOOKUP(I35,parts!$A$2:$Z$300,11,FALSE)*J35,0)</f>
        <v>0</v>
      </c>
      <c r="L35" s="4">
        <f>IFERROR(VLOOKUP(I35,parts!$A$2:$Z$300,12,FALSE)*J35,0)</f>
        <v>0</v>
      </c>
      <c r="M35" s="4">
        <f>IFERROR(VLOOKUP(I35,parts!$A$2:$Z$300,13,FALSE)*J35,0)</f>
        <v>0</v>
      </c>
      <c r="N35" s="4">
        <f>IFERROR(VLOOKUP(I35,parts!$A$2:$Z$300,5,FALSE),0)</f>
        <v>0</v>
      </c>
      <c r="O35" s="4">
        <f>IFERROR(VLOOKUP(I35,parts!$A$2:$Z$300,6,FALSE)*J35,0)</f>
        <v>0</v>
      </c>
      <c r="P35" s="12"/>
      <c r="Q35" s="11"/>
      <c r="R35" s="6"/>
      <c r="S35" s="4">
        <f>IFERROR(VLOOKUP(Q35,parts!$A$2:$Z$300,11,FALSE)*R35,0)</f>
        <v>0</v>
      </c>
      <c r="T35" s="4">
        <f>IFERROR(VLOOKUP(Q35,parts!$A$2:$Z$300,12,FALSE)*R35,0)</f>
        <v>0</v>
      </c>
      <c r="U35" s="4">
        <f>IFERROR(VLOOKUP(Q35,parts!$A$2:$Z$300,13,FALSE)*R35,0)</f>
        <v>0</v>
      </c>
      <c r="V35" s="4">
        <f>IFERROR(VLOOKUP(Q35,parts!$A$2:$Z$300,5,FALSE),0)</f>
        <v>0</v>
      </c>
      <c r="W35" s="4">
        <f>IFERROR(VLOOKUP(Q35,parts!$A$2:$Z$300,6,FALSE)*R35,0)</f>
        <v>0</v>
      </c>
      <c r="X35" s="12"/>
      <c r="Y35" s="11"/>
      <c r="Z35" s="6"/>
      <c r="AA35" s="4">
        <f>IFERROR(VLOOKUP(Y35,parts!$A$2:$Z$300,11,FALSE)*Z35,0)</f>
        <v>0</v>
      </c>
      <c r="AB35" s="4">
        <f>IFERROR(VLOOKUP(Y35,parts!$A$2:$Z$300,12,FALSE)*Z35,0)</f>
        <v>0</v>
      </c>
      <c r="AC35" s="4">
        <f>IFERROR(VLOOKUP(Y35,parts!$A$2:$Z$300,13,FALSE)*Z35,0)</f>
        <v>0</v>
      </c>
      <c r="AD35" s="4">
        <f>IFERROR(VLOOKUP(Y35,parts!$A$2:$Z$300,5,FALSE),0)</f>
        <v>0</v>
      </c>
      <c r="AE35" s="4">
        <f>IFERROR(VLOOKUP(Y35,parts!$A$2:$Z$300,6,FALSE)*Z35,0)</f>
        <v>0</v>
      </c>
      <c r="AF35" s="12"/>
      <c r="AG35" s="11"/>
      <c r="AH35" s="6"/>
      <c r="AI35" s="4">
        <f>IFERROR(VLOOKUP(AG35,parts!$A$2:$Z$300,11,FALSE)*AH35,0)</f>
        <v>0</v>
      </c>
      <c r="AJ35" s="4">
        <f>IFERROR(VLOOKUP(AG35,parts!$A$2:$Z$300,12,FALSE)*AH35,0)</f>
        <v>0</v>
      </c>
      <c r="AK35" s="4">
        <f>IFERROR(VLOOKUP(AG35,parts!$A$2:$Z$300,13,FALSE)*AH35,0)</f>
        <v>0</v>
      </c>
      <c r="AL35" s="4">
        <f>IFERROR(VLOOKUP(AG35,parts!$A$2:$Z$300,5,FALSE),0)</f>
        <v>0</v>
      </c>
      <c r="AM35" s="4">
        <f>IFERROR(VLOOKUP(AG35,parts!$A$2:$Z$300,6,FALSE)*AH35,0)</f>
        <v>0</v>
      </c>
      <c r="AN35" s="12"/>
      <c r="AO35" s="11"/>
      <c r="AP35" s="6"/>
      <c r="AQ35" s="4">
        <f>IFERROR(VLOOKUP(AO35,parts!$A$2:$Z$300,11,FALSE)*AP35,0)</f>
        <v>0</v>
      </c>
      <c r="AR35" s="4">
        <f>IFERROR(VLOOKUP(AO35,parts!$A$2:$Z$300,12,FALSE)*AP35,0)</f>
        <v>0</v>
      </c>
      <c r="AS35" s="4">
        <f>IFERROR(VLOOKUP(AO35,parts!$A$2:$Z$300,13,FALSE)*AP35,0)</f>
        <v>0</v>
      </c>
      <c r="AT35" s="4">
        <f>IFERROR(VLOOKUP(AO35,parts!$A$2:$Z$300,5,FALSE),0)</f>
        <v>0</v>
      </c>
      <c r="AU35" s="4">
        <f>IFERROR(VLOOKUP(AO35,parts!$A$2:$Z$300,6,FALSE)*AP35,0)</f>
        <v>0</v>
      </c>
      <c r="AV35" s="12"/>
      <c r="AW35" s="11"/>
      <c r="AX35" s="6"/>
      <c r="AY35" s="4">
        <f>IFERROR(VLOOKUP(AW35,parts!$A$2:$Z$300,11,FALSE)*AX35,0)</f>
        <v>0</v>
      </c>
      <c r="AZ35" s="4">
        <f>IFERROR(VLOOKUP(AW35,parts!$A$2:$Z$300,12,FALSE)*AX35,0)</f>
        <v>0</v>
      </c>
      <c r="BA35" s="4">
        <f>IFERROR(VLOOKUP(AW35,parts!$A$2:$Z$300,13,FALSE)*AX35,0)</f>
        <v>0</v>
      </c>
      <c r="BB35" s="4">
        <f>IFERROR(VLOOKUP(AW35,parts!$A$2:$Z$300,5,FALSE),0)</f>
        <v>0</v>
      </c>
      <c r="BC35" s="4">
        <f>IFERROR(VLOOKUP(AW35,parts!$A$2:$Z$300,6,FALSE)*AX35,0)</f>
        <v>0</v>
      </c>
      <c r="BD35" s="12"/>
      <c r="BE35" s="11"/>
      <c r="BF35" s="6"/>
      <c r="BG35" s="4">
        <f>IFERROR(VLOOKUP(BE35,parts!$A$2:$Z$300,11,FALSE)*BF35,0)</f>
        <v>0</v>
      </c>
      <c r="BH35" s="4">
        <f>IFERROR(VLOOKUP(BE35,parts!$A$2:$Z$300,12,FALSE)*BF35,0)</f>
        <v>0</v>
      </c>
      <c r="BI35" s="4">
        <f>IFERROR(VLOOKUP(BE35,parts!$A$2:$Z$300,13,FALSE)*BF35,0)</f>
        <v>0</v>
      </c>
      <c r="BJ35" s="4">
        <f>IFERROR(VLOOKUP(BE35,parts!$A$2:$Z$300,5,FALSE),0)</f>
        <v>0</v>
      </c>
      <c r="BK35" s="4">
        <f>IFERROR(VLOOKUP(BE35,parts!$A$2:$Z$300,6,FALSE)*BF35,0)</f>
        <v>0</v>
      </c>
      <c r="BL35" s="12"/>
    </row>
    <row r="36" spans="1:64" x14ac:dyDescent="0.25">
      <c r="A36" s="11"/>
      <c r="B36" s="6"/>
      <c r="C36" s="4">
        <f>IFERROR(VLOOKUP(A36,parts!$A$2:$Z$300,11,FALSE)*B36,0)</f>
        <v>0</v>
      </c>
      <c r="D36" s="4">
        <f>IFERROR(VLOOKUP(A36,parts!$A$2:$Z$300,12,FALSE)*B36,0)</f>
        <v>0</v>
      </c>
      <c r="E36" s="4">
        <f>IFERROR(VLOOKUP(A36,parts!$A$2:$Z$300,13,FALSE)*B36,0)</f>
        <v>0</v>
      </c>
      <c r="F36" s="4">
        <f>IFERROR(VLOOKUP(A36,parts!$A$2:$Z$300,5,FALSE),0)</f>
        <v>0</v>
      </c>
      <c r="G36" s="4">
        <f>IFERROR(VLOOKUP(A36,parts!$A$2:$Z$300,6,FALSE)*B36,0)</f>
        <v>0</v>
      </c>
      <c r="H36" s="12"/>
      <c r="I36" s="11"/>
      <c r="J36" s="6"/>
      <c r="K36" s="4">
        <f>IFERROR(VLOOKUP(I36,parts!$A$2:$Z$300,11,FALSE)*J36,0)</f>
        <v>0</v>
      </c>
      <c r="L36" s="4">
        <f>IFERROR(VLOOKUP(I36,parts!$A$2:$Z$300,12,FALSE)*J36,0)</f>
        <v>0</v>
      </c>
      <c r="M36" s="4">
        <f>IFERROR(VLOOKUP(I36,parts!$A$2:$Z$300,13,FALSE)*J36,0)</f>
        <v>0</v>
      </c>
      <c r="N36" s="4">
        <f>IFERROR(VLOOKUP(I36,parts!$A$2:$Z$300,5,FALSE),0)</f>
        <v>0</v>
      </c>
      <c r="O36" s="4">
        <f>IFERROR(VLOOKUP(I36,parts!$A$2:$Z$300,6,FALSE)*J36,0)</f>
        <v>0</v>
      </c>
      <c r="P36" s="12"/>
      <c r="Q36" s="11"/>
      <c r="R36" s="6"/>
      <c r="S36" s="4">
        <f>IFERROR(VLOOKUP(Q36,parts!$A$2:$Z$300,11,FALSE)*R36,0)</f>
        <v>0</v>
      </c>
      <c r="T36" s="4">
        <f>IFERROR(VLOOKUP(Q36,parts!$A$2:$Z$300,12,FALSE)*R36,0)</f>
        <v>0</v>
      </c>
      <c r="U36" s="4">
        <f>IFERROR(VLOOKUP(Q36,parts!$A$2:$Z$300,13,FALSE)*R36,0)</f>
        <v>0</v>
      </c>
      <c r="V36" s="4">
        <f>IFERROR(VLOOKUP(Q36,parts!$A$2:$Z$300,5,FALSE),0)</f>
        <v>0</v>
      </c>
      <c r="W36" s="4">
        <f>IFERROR(VLOOKUP(Q36,parts!$A$2:$Z$300,6,FALSE)*R36,0)</f>
        <v>0</v>
      </c>
      <c r="X36" s="12"/>
      <c r="Y36" s="11"/>
      <c r="Z36" s="6"/>
      <c r="AA36" s="4">
        <f>IFERROR(VLOOKUP(Y36,parts!$A$2:$Z$300,11,FALSE)*Z36,0)</f>
        <v>0</v>
      </c>
      <c r="AB36" s="4">
        <f>IFERROR(VLOOKUP(Y36,parts!$A$2:$Z$300,12,FALSE)*Z36,0)</f>
        <v>0</v>
      </c>
      <c r="AC36" s="4">
        <f>IFERROR(VLOOKUP(Y36,parts!$A$2:$Z$300,13,FALSE)*Z36,0)</f>
        <v>0</v>
      </c>
      <c r="AD36" s="4">
        <f>IFERROR(VLOOKUP(Y36,parts!$A$2:$Z$300,5,FALSE),0)</f>
        <v>0</v>
      </c>
      <c r="AE36" s="4">
        <f>IFERROR(VLOOKUP(Y36,parts!$A$2:$Z$300,6,FALSE)*Z36,0)</f>
        <v>0</v>
      </c>
      <c r="AF36" s="12"/>
      <c r="AG36" s="11"/>
      <c r="AH36" s="6"/>
      <c r="AI36" s="4">
        <f>IFERROR(VLOOKUP(AG36,parts!$A$2:$Z$300,11,FALSE)*AH36,0)</f>
        <v>0</v>
      </c>
      <c r="AJ36" s="4">
        <f>IFERROR(VLOOKUP(AG36,parts!$A$2:$Z$300,12,FALSE)*AH36,0)</f>
        <v>0</v>
      </c>
      <c r="AK36" s="4">
        <f>IFERROR(VLOOKUP(AG36,parts!$A$2:$Z$300,13,FALSE)*AH36,0)</f>
        <v>0</v>
      </c>
      <c r="AL36" s="4">
        <f>IFERROR(VLOOKUP(AG36,parts!$A$2:$Z$300,5,FALSE),0)</f>
        <v>0</v>
      </c>
      <c r="AM36" s="4">
        <f>IFERROR(VLOOKUP(AG36,parts!$A$2:$Z$300,6,FALSE)*AH36,0)</f>
        <v>0</v>
      </c>
      <c r="AN36" s="12"/>
      <c r="AO36" s="11"/>
      <c r="AP36" s="6"/>
      <c r="AQ36" s="4">
        <f>IFERROR(VLOOKUP(AO36,parts!$A$2:$Z$300,11,FALSE)*AP36,0)</f>
        <v>0</v>
      </c>
      <c r="AR36" s="4">
        <f>IFERROR(VLOOKUP(AO36,parts!$A$2:$Z$300,12,FALSE)*AP36,0)</f>
        <v>0</v>
      </c>
      <c r="AS36" s="4">
        <f>IFERROR(VLOOKUP(AO36,parts!$A$2:$Z$300,13,FALSE)*AP36,0)</f>
        <v>0</v>
      </c>
      <c r="AT36" s="4">
        <f>IFERROR(VLOOKUP(AO36,parts!$A$2:$Z$300,5,FALSE),0)</f>
        <v>0</v>
      </c>
      <c r="AU36" s="4">
        <f>IFERROR(VLOOKUP(AO36,parts!$A$2:$Z$300,6,FALSE)*AP36,0)</f>
        <v>0</v>
      </c>
      <c r="AV36" s="12"/>
      <c r="AW36" s="11"/>
      <c r="AX36" s="6"/>
      <c r="AY36" s="4">
        <f>IFERROR(VLOOKUP(AW36,parts!$A$2:$Z$300,11,FALSE)*AX36,0)</f>
        <v>0</v>
      </c>
      <c r="AZ36" s="4">
        <f>IFERROR(VLOOKUP(AW36,parts!$A$2:$Z$300,12,FALSE)*AX36,0)</f>
        <v>0</v>
      </c>
      <c r="BA36" s="4">
        <f>IFERROR(VLOOKUP(AW36,parts!$A$2:$Z$300,13,FALSE)*AX36,0)</f>
        <v>0</v>
      </c>
      <c r="BB36" s="4">
        <f>IFERROR(VLOOKUP(AW36,parts!$A$2:$Z$300,5,FALSE),0)</f>
        <v>0</v>
      </c>
      <c r="BC36" s="4">
        <f>IFERROR(VLOOKUP(AW36,parts!$A$2:$Z$300,6,FALSE)*AX36,0)</f>
        <v>0</v>
      </c>
      <c r="BD36" s="12"/>
      <c r="BE36" s="11"/>
      <c r="BF36" s="6"/>
      <c r="BG36" s="4">
        <f>IFERROR(VLOOKUP(BE36,parts!$A$2:$Z$300,11,FALSE)*BF36,0)</f>
        <v>0</v>
      </c>
      <c r="BH36" s="4">
        <f>IFERROR(VLOOKUP(BE36,parts!$A$2:$Z$300,12,FALSE)*BF36,0)</f>
        <v>0</v>
      </c>
      <c r="BI36" s="4">
        <f>IFERROR(VLOOKUP(BE36,parts!$A$2:$Z$300,13,FALSE)*BF36,0)</f>
        <v>0</v>
      </c>
      <c r="BJ36" s="4">
        <f>IFERROR(VLOOKUP(BE36,parts!$A$2:$Z$300,5,FALSE),0)</f>
        <v>0</v>
      </c>
      <c r="BK36" s="4">
        <f>IFERROR(VLOOKUP(BE36,parts!$A$2:$Z$300,6,FALSE)*BF36,0)</f>
        <v>0</v>
      </c>
      <c r="BL36" s="12"/>
    </row>
    <row r="37" spans="1:64" x14ac:dyDescent="0.25">
      <c r="A37" s="11"/>
      <c r="B37" s="6"/>
      <c r="C37" s="4">
        <f>IFERROR(VLOOKUP(A37,parts!$A$2:$Z$300,11,FALSE)*B37,0)</f>
        <v>0</v>
      </c>
      <c r="D37" s="4">
        <f>IFERROR(VLOOKUP(A37,parts!$A$2:$Z$300,12,FALSE)*B37,0)</f>
        <v>0</v>
      </c>
      <c r="E37" s="4">
        <f>IFERROR(VLOOKUP(A37,parts!$A$2:$Z$300,13,FALSE)*B37,0)</f>
        <v>0</v>
      </c>
      <c r="F37" s="4">
        <f>IFERROR(VLOOKUP(A37,parts!$A$2:$Z$300,5,FALSE),0)</f>
        <v>0</v>
      </c>
      <c r="G37" s="4">
        <f>IFERROR(VLOOKUP(A37,parts!$A$2:$Z$300,6,FALSE)*B37,0)</f>
        <v>0</v>
      </c>
      <c r="H37" s="12"/>
      <c r="I37" s="11"/>
      <c r="J37" s="6"/>
      <c r="K37" s="4">
        <f>IFERROR(VLOOKUP(I37,parts!$A$2:$Z$300,11,FALSE)*J37,0)</f>
        <v>0</v>
      </c>
      <c r="L37" s="4">
        <f>IFERROR(VLOOKUP(I37,parts!$A$2:$Z$300,12,FALSE)*J37,0)</f>
        <v>0</v>
      </c>
      <c r="M37" s="4">
        <f>IFERROR(VLOOKUP(I37,parts!$A$2:$Z$300,13,FALSE)*J37,0)</f>
        <v>0</v>
      </c>
      <c r="N37" s="4">
        <f>IFERROR(VLOOKUP(I37,parts!$A$2:$Z$300,5,FALSE),0)</f>
        <v>0</v>
      </c>
      <c r="O37" s="4">
        <f>IFERROR(VLOOKUP(I37,parts!$A$2:$Z$300,6,FALSE)*J37,0)</f>
        <v>0</v>
      </c>
      <c r="P37" s="12"/>
      <c r="Q37" s="11"/>
      <c r="R37" s="6"/>
      <c r="S37" s="4">
        <f>IFERROR(VLOOKUP(Q37,parts!$A$2:$Z$300,11,FALSE)*R37,0)</f>
        <v>0</v>
      </c>
      <c r="T37" s="4">
        <f>IFERROR(VLOOKUP(Q37,parts!$A$2:$Z$300,12,FALSE)*R37,0)</f>
        <v>0</v>
      </c>
      <c r="U37" s="4">
        <f>IFERROR(VLOOKUP(Q37,parts!$A$2:$Z$300,13,FALSE)*R37,0)</f>
        <v>0</v>
      </c>
      <c r="V37" s="4">
        <f>IFERROR(VLOOKUP(Q37,parts!$A$2:$Z$300,5,FALSE),0)</f>
        <v>0</v>
      </c>
      <c r="W37" s="4">
        <f>IFERROR(VLOOKUP(Q37,parts!$A$2:$Z$300,6,FALSE)*R37,0)</f>
        <v>0</v>
      </c>
      <c r="X37" s="12"/>
      <c r="Y37" s="11"/>
      <c r="Z37" s="6"/>
      <c r="AA37" s="4">
        <f>IFERROR(VLOOKUP(Y37,parts!$A$2:$Z$300,11,FALSE)*Z37,0)</f>
        <v>0</v>
      </c>
      <c r="AB37" s="4">
        <f>IFERROR(VLOOKUP(Y37,parts!$A$2:$Z$300,12,FALSE)*Z37,0)</f>
        <v>0</v>
      </c>
      <c r="AC37" s="4">
        <f>IFERROR(VLOOKUP(Y37,parts!$A$2:$Z$300,13,FALSE)*Z37,0)</f>
        <v>0</v>
      </c>
      <c r="AD37" s="4">
        <f>IFERROR(VLOOKUP(Y37,parts!$A$2:$Z$300,5,FALSE),0)</f>
        <v>0</v>
      </c>
      <c r="AE37" s="4">
        <f>IFERROR(VLOOKUP(Y37,parts!$A$2:$Z$300,6,FALSE)*Z37,0)</f>
        <v>0</v>
      </c>
      <c r="AF37" s="12"/>
      <c r="AG37" s="11"/>
      <c r="AH37" s="6"/>
      <c r="AI37" s="4">
        <f>IFERROR(VLOOKUP(AG37,parts!$A$2:$Z$300,11,FALSE)*AH37,0)</f>
        <v>0</v>
      </c>
      <c r="AJ37" s="4">
        <f>IFERROR(VLOOKUP(AG37,parts!$A$2:$Z$300,12,FALSE)*AH37,0)</f>
        <v>0</v>
      </c>
      <c r="AK37" s="4">
        <f>IFERROR(VLOOKUP(AG37,parts!$A$2:$Z$300,13,FALSE)*AH37,0)</f>
        <v>0</v>
      </c>
      <c r="AL37" s="4">
        <f>IFERROR(VLOOKUP(AG37,parts!$A$2:$Z$300,5,FALSE),0)</f>
        <v>0</v>
      </c>
      <c r="AM37" s="4">
        <f>IFERROR(VLOOKUP(AG37,parts!$A$2:$Z$300,6,FALSE)*AH37,0)</f>
        <v>0</v>
      </c>
      <c r="AN37" s="12"/>
      <c r="AO37" s="11"/>
      <c r="AP37" s="6"/>
      <c r="AQ37" s="4">
        <f>IFERROR(VLOOKUP(AO37,parts!$A$2:$Z$300,11,FALSE)*AP37,0)</f>
        <v>0</v>
      </c>
      <c r="AR37" s="4">
        <f>IFERROR(VLOOKUP(AO37,parts!$A$2:$Z$300,12,FALSE)*AP37,0)</f>
        <v>0</v>
      </c>
      <c r="AS37" s="4">
        <f>IFERROR(VLOOKUP(AO37,parts!$A$2:$Z$300,13,FALSE)*AP37,0)</f>
        <v>0</v>
      </c>
      <c r="AT37" s="4">
        <f>IFERROR(VLOOKUP(AO37,parts!$A$2:$Z$300,5,FALSE),0)</f>
        <v>0</v>
      </c>
      <c r="AU37" s="4">
        <f>IFERROR(VLOOKUP(AO37,parts!$A$2:$Z$300,6,FALSE)*AP37,0)</f>
        <v>0</v>
      </c>
      <c r="AV37" s="12"/>
      <c r="AW37" s="11"/>
      <c r="AX37" s="6"/>
      <c r="AY37" s="4">
        <f>IFERROR(VLOOKUP(AW37,parts!$A$2:$Z$300,11,FALSE)*AX37,0)</f>
        <v>0</v>
      </c>
      <c r="AZ37" s="4">
        <f>IFERROR(VLOOKUP(AW37,parts!$A$2:$Z$300,12,FALSE)*AX37,0)</f>
        <v>0</v>
      </c>
      <c r="BA37" s="4">
        <f>IFERROR(VLOOKUP(AW37,parts!$A$2:$Z$300,13,FALSE)*AX37,0)</f>
        <v>0</v>
      </c>
      <c r="BB37" s="4">
        <f>IFERROR(VLOOKUP(AW37,parts!$A$2:$Z$300,5,FALSE),0)</f>
        <v>0</v>
      </c>
      <c r="BC37" s="4">
        <f>IFERROR(VLOOKUP(AW37,parts!$A$2:$Z$300,6,FALSE)*AX37,0)</f>
        <v>0</v>
      </c>
      <c r="BD37" s="12"/>
      <c r="BE37" s="11"/>
      <c r="BF37" s="6"/>
      <c r="BG37" s="4">
        <f>IFERROR(VLOOKUP(BE37,parts!$A$2:$Z$300,11,FALSE)*BF37,0)</f>
        <v>0</v>
      </c>
      <c r="BH37" s="4">
        <f>IFERROR(VLOOKUP(BE37,parts!$A$2:$Z$300,12,FALSE)*BF37,0)</f>
        <v>0</v>
      </c>
      <c r="BI37" s="4">
        <f>IFERROR(VLOOKUP(BE37,parts!$A$2:$Z$300,13,FALSE)*BF37,0)</f>
        <v>0</v>
      </c>
      <c r="BJ37" s="4">
        <f>IFERROR(VLOOKUP(BE37,parts!$A$2:$Z$300,5,FALSE),0)</f>
        <v>0</v>
      </c>
      <c r="BK37" s="4">
        <f>IFERROR(VLOOKUP(BE37,parts!$A$2:$Z$300,6,FALSE)*BF37,0)</f>
        <v>0</v>
      </c>
      <c r="BL37" s="12"/>
    </row>
    <row r="38" spans="1:64" x14ac:dyDescent="0.25">
      <c r="A38" s="11"/>
      <c r="B38" s="6"/>
      <c r="C38" s="4">
        <f>IFERROR(VLOOKUP(A38,parts!$A$2:$Z$300,11,FALSE)*B38,0)</f>
        <v>0</v>
      </c>
      <c r="D38" s="4">
        <f>IFERROR(VLOOKUP(A38,parts!$A$2:$Z$300,12,FALSE)*B38,0)</f>
        <v>0</v>
      </c>
      <c r="E38" s="4">
        <f>IFERROR(VLOOKUP(A38,parts!$A$2:$Z$300,13,FALSE)*B38,0)</f>
        <v>0</v>
      </c>
      <c r="F38" s="4">
        <f>IFERROR(VLOOKUP(A38,parts!$A$2:$Z$300,5,FALSE),0)</f>
        <v>0</v>
      </c>
      <c r="G38" s="4">
        <f>IFERROR(VLOOKUP(A38,parts!$A$2:$Z$300,6,FALSE)*B38,0)</f>
        <v>0</v>
      </c>
      <c r="H38" s="12"/>
      <c r="I38" s="11"/>
      <c r="J38" s="6"/>
      <c r="K38" s="4">
        <f>IFERROR(VLOOKUP(I38,parts!$A$2:$Z$300,11,FALSE)*J38,0)</f>
        <v>0</v>
      </c>
      <c r="L38" s="4">
        <f>IFERROR(VLOOKUP(I38,parts!$A$2:$Z$300,12,FALSE)*J38,0)</f>
        <v>0</v>
      </c>
      <c r="M38" s="4">
        <f>IFERROR(VLOOKUP(I38,parts!$A$2:$Z$300,13,FALSE)*J38,0)</f>
        <v>0</v>
      </c>
      <c r="N38" s="4">
        <f>IFERROR(VLOOKUP(I38,parts!$A$2:$Z$300,5,FALSE),0)</f>
        <v>0</v>
      </c>
      <c r="O38" s="4">
        <f>IFERROR(VLOOKUP(I38,parts!$A$2:$Z$300,6,FALSE)*J38,0)</f>
        <v>0</v>
      </c>
      <c r="P38" s="12"/>
      <c r="Q38" s="11"/>
      <c r="R38" s="6"/>
      <c r="S38" s="4">
        <f>IFERROR(VLOOKUP(Q38,parts!$A$2:$Z$300,11,FALSE)*R38,0)</f>
        <v>0</v>
      </c>
      <c r="T38" s="4">
        <f>IFERROR(VLOOKUP(Q38,parts!$A$2:$Z$300,12,FALSE)*R38,0)</f>
        <v>0</v>
      </c>
      <c r="U38" s="4">
        <f>IFERROR(VLOOKUP(Q38,parts!$A$2:$Z$300,13,FALSE)*R38,0)</f>
        <v>0</v>
      </c>
      <c r="V38" s="4">
        <f>IFERROR(VLOOKUP(Q38,parts!$A$2:$Z$300,5,FALSE),0)</f>
        <v>0</v>
      </c>
      <c r="W38" s="4">
        <f>IFERROR(VLOOKUP(Q38,parts!$A$2:$Z$300,6,FALSE)*R38,0)</f>
        <v>0</v>
      </c>
      <c r="X38" s="12"/>
      <c r="Y38" s="11"/>
      <c r="Z38" s="6"/>
      <c r="AA38" s="4">
        <f>IFERROR(VLOOKUP(Y38,parts!$A$2:$Z$300,11,FALSE)*Z38,0)</f>
        <v>0</v>
      </c>
      <c r="AB38" s="4">
        <f>IFERROR(VLOOKUP(Y38,parts!$A$2:$Z$300,12,FALSE)*Z38,0)</f>
        <v>0</v>
      </c>
      <c r="AC38" s="4">
        <f>IFERROR(VLOOKUP(Y38,parts!$A$2:$Z$300,13,FALSE)*Z38,0)</f>
        <v>0</v>
      </c>
      <c r="AD38" s="4">
        <f>IFERROR(VLOOKUP(Y38,parts!$A$2:$Z$300,5,FALSE),0)</f>
        <v>0</v>
      </c>
      <c r="AE38" s="4">
        <f>IFERROR(VLOOKUP(Y38,parts!$A$2:$Z$300,6,FALSE)*Z38,0)</f>
        <v>0</v>
      </c>
      <c r="AF38" s="12"/>
      <c r="AG38" s="11"/>
      <c r="AH38" s="6"/>
      <c r="AI38" s="4">
        <f>IFERROR(VLOOKUP(AG38,parts!$A$2:$Z$300,11,FALSE)*AH38,0)</f>
        <v>0</v>
      </c>
      <c r="AJ38" s="4">
        <f>IFERROR(VLOOKUP(AG38,parts!$A$2:$Z$300,12,FALSE)*AH38,0)</f>
        <v>0</v>
      </c>
      <c r="AK38" s="4">
        <f>IFERROR(VLOOKUP(AG38,parts!$A$2:$Z$300,13,FALSE)*AH38,0)</f>
        <v>0</v>
      </c>
      <c r="AL38" s="4">
        <f>IFERROR(VLOOKUP(AG38,parts!$A$2:$Z$300,5,FALSE),0)</f>
        <v>0</v>
      </c>
      <c r="AM38" s="4">
        <f>IFERROR(VLOOKUP(AG38,parts!$A$2:$Z$300,6,FALSE)*AH38,0)</f>
        <v>0</v>
      </c>
      <c r="AN38" s="12"/>
      <c r="AO38" s="11"/>
      <c r="AP38" s="6"/>
      <c r="AQ38" s="4">
        <f>IFERROR(VLOOKUP(AO38,parts!$A$2:$Z$300,11,FALSE)*AP38,0)</f>
        <v>0</v>
      </c>
      <c r="AR38" s="4">
        <f>IFERROR(VLOOKUP(AO38,parts!$A$2:$Z$300,12,FALSE)*AP38,0)</f>
        <v>0</v>
      </c>
      <c r="AS38" s="4">
        <f>IFERROR(VLOOKUP(AO38,parts!$A$2:$Z$300,13,FALSE)*AP38,0)</f>
        <v>0</v>
      </c>
      <c r="AT38" s="4">
        <f>IFERROR(VLOOKUP(AO38,parts!$A$2:$Z$300,5,FALSE),0)</f>
        <v>0</v>
      </c>
      <c r="AU38" s="4">
        <f>IFERROR(VLOOKUP(AO38,parts!$A$2:$Z$300,6,FALSE)*AP38,0)</f>
        <v>0</v>
      </c>
      <c r="AV38" s="12"/>
      <c r="AW38" s="11"/>
      <c r="AX38" s="6"/>
      <c r="AY38" s="4">
        <f>IFERROR(VLOOKUP(AW38,parts!$A$2:$Z$300,11,FALSE)*AX38,0)</f>
        <v>0</v>
      </c>
      <c r="AZ38" s="4">
        <f>IFERROR(VLOOKUP(AW38,parts!$A$2:$Z$300,12,FALSE)*AX38,0)</f>
        <v>0</v>
      </c>
      <c r="BA38" s="4">
        <f>IFERROR(VLOOKUP(AW38,parts!$A$2:$Z$300,13,FALSE)*AX38,0)</f>
        <v>0</v>
      </c>
      <c r="BB38" s="4">
        <f>IFERROR(VLOOKUP(AW38,parts!$A$2:$Z$300,5,FALSE),0)</f>
        <v>0</v>
      </c>
      <c r="BC38" s="4">
        <f>IFERROR(VLOOKUP(AW38,parts!$A$2:$Z$300,6,FALSE)*AX38,0)</f>
        <v>0</v>
      </c>
      <c r="BD38" s="12"/>
      <c r="BE38" s="11"/>
      <c r="BF38" s="6"/>
      <c r="BG38" s="4">
        <f>IFERROR(VLOOKUP(BE38,parts!$A$2:$Z$300,11,FALSE)*BF38,0)</f>
        <v>0</v>
      </c>
      <c r="BH38" s="4">
        <f>IFERROR(VLOOKUP(BE38,parts!$A$2:$Z$300,12,FALSE)*BF38,0)</f>
        <v>0</v>
      </c>
      <c r="BI38" s="4">
        <f>IFERROR(VLOOKUP(BE38,parts!$A$2:$Z$300,13,FALSE)*BF38,0)</f>
        <v>0</v>
      </c>
      <c r="BJ38" s="4">
        <f>IFERROR(VLOOKUP(BE38,parts!$A$2:$Z$300,5,FALSE),0)</f>
        <v>0</v>
      </c>
      <c r="BK38" s="4">
        <f>IFERROR(VLOOKUP(BE38,parts!$A$2:$Z$300,6,FALSE)*BF38,0)</f>
        <v>0</v>
      </c>
      <c r="BL38" s="12"/>
    </row>
    <row r="39" spans="1:64" x14ac:dyDescent="0.25">
      <c r="A39" s="11"/>
      <c r="B39" s="6"/>
      <c r="C39" s="4">
        <f>IFERROR(VLOOKUP(A39,parts!$A$2:$Z$300,11,FALSE)*B39,0)</f>
        <v>0</v>
      </c>
      <c r="D39" s="4">
        <f>IFERROR(VLOOKUP(A39,parts!$A$2:$Z$300,12,FALSE)*B39,0)</f>
        <v>0</v>
      </c>
      <c r="E39" s="4">
        <f>IFERROR(VLOOKUP(A39,parts!$A$2:$Z$300,13,FALSE)*B39,0)</f>
        <v>0</v>
      </c>
      <c r="F39" s="4">
        <f>IFERROR(VLOOKUP(A39,parts!$A$2:$Z$300,5,FALSE),0)</f>
        <v>0</v>
      </c>
      <c r="G39" s="4">
        <f>IFERROR(VLOOKUP(A39,parts!$A$2:$Z$300,6,FALSE)*B39,0)</f>
        <v>0</v>
      </c>
      <c r="H39" s="12"/>
      <c r="I39" s="11"/>
      <c r="J39" s="6"/>
      <c r="K39" s="4">
        <f>IFERROR(VLOOKUP(I39,parts!$A$2:$Z$300,11,FALSE)*J39,0)</f>
        <v>0</v>
      </c>
      <c r="L39" s="4">
        <f>IFERROR(VLOOKUP(I39,parts!$A$2:$Z$300,12,FALSE)*J39,0)</f>
        <v>0</v>
      </c>
      <c r="M39" s="4">
        <f>IFERROR(VLOOKUP(I39,parts!$A$2:$Z$300,13,FALSE)*J39,0)</f>
        <v>0</v>
      </c>
      <c r="N39" s="4">
        <f>IFERROR(VLOOKUP(I39,parts!$A$2:$Z$300,5,FALSE),0)</f>
        <v>0</v>
      </c>
      <c r="O39" s="4">
        <f>IFERROR(VLOOKUP(I39,parts!$A$2:$Z$300,6,FALSE)*J39,0)</f>
        <v>0</v>
      </c>
      <c r="P39" s="12"/>
      <c r="Q39" s="11"/>
      <c r="R39" s="6"/>
      <c r="S39" s="4">
        <f>IFERROR(VLOOKUP(Q39,parts!$A$2:$Z$300,11,FALSE)*R39,0)</f>
        <v>0</v>
      </c>
      <c r="T39" s="4">
        <f>IFERROR(VLOOKUP(Q39,parts!$A$2:$Z$300,12,FALSE)*R39,0)</f>
        <v>0</v>
      </c>
      <c r="U39" s="4">
        <f>IFERROR(VLOOKUP(Q39,parts!$A$2:$Z$300,13,FALSE)*R39,0)</f>
        <v>0</v>
      </c>
      <c r="V39" s="4">
        <f>IFERROR(VLOOKUP(Q39,parts!$A$2:$Z$300,5,FALSE),0)</f>
        <v>0</v>
      </c>
      <c r="W39" s="4">
        <f>IFERROR(VLOOKUP(Q39,parts!$A$2:$Z$300,6,FALSE)*R39,0)</f>
        <v>0</v>
      </c>
      <c r="X39" s="12"/>
      <c r="Y39" s="11"/>
      <c r="Z39" s="6"/>
      <c r="AA39" s="4">
        <f>IFERROR(VLOOKUP(Y39,parts!$A$2:$Z$300,11,FALSE)*Z39,0)</f>
        <v>0</v>
      </c>
      <c r="AB39" s="4">
        <f>IFERROR(VLOOKUP(Y39,parts!$A$2:$Z$300,12,FALSE)*Z39,0)</f>
        <v>0</v>
      </c>
      <c r="AC39" s="4">
        <f>IFERROR(VLOOKUP(Y39,parts!$A$2:$Z$300,13,FALSE)*Z39,0)</f>
        <v>0</v>
      </c>
      <c r="AD39" s="4">
        <f>IFERROR(VLOOKUP(Y39,parts!$A$2:$Z$300,5,FALSE),0)</f>
        <v>0</v>
      </c>
      <c r="AE39" s="4">
        <f>IFERROR(VLOOKUP(Y39,parts!$A$2:$Z$300,6,FALSE)*Z39,0)</f>
        <v>0</v>
      </c>
      <c r="AF39" s="12"/>
      <c r="AG39" s="11"/>
      <c r="AH39" s="6"/>
      <c r="AI39" s="4">
        <f>IFERROR(VLOOKUP(AG39,parts!$A$2:$Z$300,11,FALSE)*AH39,0)</f>
        <v>0</v>
      </c>
      <c r="AJ39" s="4">
        <f>IFERROR(VLOOKUP(AG39,parts!$A$2:$Z$300,12,FALSE)*AH39,0)</f>
        <v>0</v>
      </c>
      <c r="AK39" s="4">
        <f>IFERROR(VLOOKUP(AG39,parts!$A$2:$Z$300,13,FALSE)*AH39,0)</f>
        <v>0</v>
      </c>
      <c r="AL39" s="4">
        <f>IFERROR(VLOOKUP(AG39,parts!$A$2:$Z$300,5,FALSE),0)</f>
        <v>0</v>
      </c>
      <c r="AM39" s="4">
        <f>IFERROR(VLOOKUP(AG39,parts!$A$2:$Z$300,6,FALSE)*AH39,0)</f>
        <v>0</v>
      </c>
      <c r="AN39" s="12"/>
      <c r="AO39" s="11"/>
      <c r="AP39" s="6"/>
      <c r="AQ39" s="4">
        <f>IFERROR(VLOOKUP(AO39,parts!$A$2:$Z$300,11,FALSE)*AP39,0)</f>
        <v>0</v>
      </c>
      <c r="AR39" s="4">
        <f>IFERROR(VLOOKUP(AO39,parts!$A$2:$Z$300,12,FALSE)*AP39,0)</f>
        <v>0</v>
      </c>
      <c r="AS39" s="4">
        <f>IFERROR(VLOOKUP(AO39,parts!$A$2:$Z$300,13,FALSE)*AP39,0)</f>
        <v>0</v>
      </c>
      <c r="AT39" s="4">
        <f>IFERROR(VLOOKUP(AO39,parts!$A$2:$Z$300,5,FALSE),0)</f>
        <v>0</v>
      </c>
      <c r="AU39" s="4">
        <f>IFERROR(VLOOKUP(AO39,parts!$A$2:$Z$300,6,FALSE)*AP39,0)</f>
        <v>0</v>
      </c>
      <c r="AV39" s="12"/>
      <c r="AW39" s="11"/>
      <c r="AX39" s="6"/>
      <c r="AY39" s="4">
        <f>IFERROR(VLOOKUP(AW39,parts!$A$2:$Z$300,11,FALSE)*AX39,0)</f>
        <v>0</v>
      </c>
      <c r="AZ39" s="4">
        <f>IFERROR(VLOOKUP(AW39,parts!$A$2:$Z$300,12,FALSE)*AX39,0)</f>
        <v>0</v>
      </c>
      <c r="BA39" s="4">
        <f>IFERROR(VLOOKUP(AW39,parts!$A$2:$Z$300,13,FALSE)*AX39,0)</f>
        <v>0</v>
      </c>
      <c r="BB39" s="4">
        <f>IFERROR(VLOOKUP(AW39,parts!$A$2:$Z$300,5,FALSE),0)</f>
        <v>0</v>
      </c>
      <c r="BC39" s="4">
        <f>IFERROR(VLOOKUP(AW39,parts!$A$2:$Z$300,6,FALSE)*AX39,0)</f>
        <v>0</v>
      </c>
      <c r="BD39" s="12"/>
      <c r="BE39" s="11"/>
      <c r="BF39" s="6"/>
      <c r="BG39" s="4">
        <f>IFERROR(VLOOKUP(BE39,parts!$A$2:$Z$300,11,FALSE)*BF39,0)</f>
        <v>0</v>
      </c>
      <c r="BH39" s="4">
        <f>IFERROR(VLOOKUP(BE39,parts!$A$2:$Z$300,12,FALSE)*BF39,0)</f>
        <v>0</v>
      </c>
      <c r="BI39" s="4">
        <f>IFERROR(VLOOKUP(BE39,parts!$A$2:$Z$300,13,FALSE)*BF39,0)</f>
        <v>0</v>
      </c>
      <c r="BJ39" s="4">
        <f>IFERROR(VLOOKUP(BE39,parts!$A$2:$Z$300,5,FALSE),0)</f>
        <v>0</v>
      </c>
      <c r="BK39" s="4">
        <f>IFERROR(VLOOKUP(BE39,parts!$A$2:$Z$300,6,FALSE)*BF39,0)</f>
        <v>0</v>
      </c>
      <c r="BL39" s="12"/>
    </row>
    <row r="40" spans="1:64" x14ac:dyDescent="0.25">
      <c r="A40" s="11"/>
      <c r="B40" s="6"/>
      <c r="C40" s="4">
        <f>IFERROR(VLOOKUP(A40,parts!$A$2:$Z$300,11,FALSE)*B40,0)</f>
        <v>0</v>
      </c>
      <c r="D40" s="4">
        <f>IFERROR(VLOOKUP(A40,parts!$A$2:$Z$300,12,FALSE)*B40,0)</f>
        <v>0</v>
      </c>
      <c r="E40" s="4">
        <f>IFERROR(VLOOKUP(A40,parts!$A$2:$Z$300,13,FALSE)*B40,0)</f>
        <v>0</v>
      </c>
      <c r="F40" s="4">
        <f>IFERROR(VLOOKUP(A40,parts!$A$2:$Z$300,5,FALSE),0)</f>
        <v>0</v>
      </c>
      <c r="G40" s="4">
        <f>IFERROR(VLOOKUP(A40,parts!$A$2:$Z$300,6,FALSE)*B40,0)</f>
        <v>0</v>
      </c>
      <c r="H40" s="12"/>
      <c r="I40" s="11"/>
      <c r="J40" s="6"/>
      <c r="K40" s="4">
        <f>IFERROR(VLOOKUP(I40,parts!$A$2:$Z$300,11,FALSE)*J40,0)</f>
        <v>0</v>
      </c>
      <c r="L40" s="4">
        <f>IFERROR(VLOOKUP(I40,parts!$A$2:$Z$300,12,FALSE)*J40,0)</f>
        <v>0</v>
      </c>
      <c r="M40" s="4">
        <f>IFERROR(VLOOKUP(I40,parts!$A$2:$Z$300,13,FALSE)*J40,0)</f>
        <v>0</v>
      </c>
      <c r="N40" s="4">
        <f>IFERROR(VLOOKUP(I40,parts!$A$2:$Z$300,5,FALSE),0)</f>
        <v>0</v>
      </c>
      <c r="O40" s="4">
        <f>IFERROR(VLOOKUP(I40,parts!$A$2:$Z$300,6,FALSE)*J40,0)</f>
        <v>0</v>
      </c>
      <c r="P40" s="12"/>
      <c r="Q40" s="11"/>
      <c r="R40" s="6"/>
      <c r="S40" s="4">
        <f>IFERROR(VLOOKUP(Q40,parts!$A$2:$Z$300,11,FALSE)*R40,0)</f>
        <v>0</v>
      </c>
      <c r="T40" s="4">
        <f>IFERROR(VLOOKUP(Q40,parts!$A$2:$Z$300,12,FALSE)*R40,0)</f>
        <v>0</v>
      </c>
      <c r="U40" s="4">
        <f>IFERROR(VLOOKUP(Q40,parts!$A$2:$Z$300,13,FALSE)*R40,0)</f>
        <v>0</v>
      </c>
      <c r="V40" s="4">
        <f>IFERROR(VLOOKUP(Q40,parts!$A$2:$Z$300,5,FALSE),0)</f>
        <v>0</v>
      </c>
      <c r="W40" s="4">
        <f>IFERROR(VLOOKUP(Q40,parts!$A$2:$Z$300,6,FALSE)*R40,0)</f>
        <v>0</v>
      </c>
      <c r="X40" s="12"/>
      <c r="Y40" s="11"/>
      <c r="Z40" s="6"/>
      <c r="AA40" s="4">
        <f>IFERROR(VLOOKUP(Y40,parts!$A$2:$Z$300,11,FALSE)*Z40,0)</f>
        <v>0</v>
      </c>
      <c r="AB40" s="4">
        <f>IFERROR(VLOOKUP(Y40,parts!$A$2:$Z$300,12,FALSE)*Z40,0)</f>
        <v>0</v>
      </c>
      <c r="AC40" s="4">
        <f>IFERROR(VLOOKUP(Y40,parts!$A$2:$Z$300,13,FALSE)*Z40,0)</f>
        <v>0</v>
      </c>
      <c r="AD40" s="4">
        <f>IFERROR(VLOOKUP(Y40,parts!$A$2:$Z$300,5,FALSE),0)</f>
        <v>0</v>
      </c>
      <c r="AE40" s="4">
        <f>IFERROR(VLOOKUP(Y40,parts!$A$2:$Z$300,6,FALSE)*Z40,0)</f>
        <v>0</v>
      </c>
      <c r="AF40" s="12"/>
      <c r="AG40" s="11"/>
      <c r="AH40" s="6"/>
      <c r="AI40" s="4">
        <f>IFERROR(VLOOKUP(AG40,parts!$A$2:$Z$300,11,FALSE)*AH40,0)</f>
        <v>0</v>
      </c>
      <c r="AJ40" s="4">
        <f>IFERROR(VLOOKUP(AG40,parts!$A$2:$Z$300,12,FALSE)*AH40,0)</f>
        <v>0</v>
      </c>
      <c r="AK40" s="4">
        <f>IFERROR(VLOOKUP(AG40,parts!$A$2:$Z$300,13,FALSE)*AH40,0)</f>
        <v>0</v>
      </c>
      <c r="AL40" s="4">
        <f>IFERROR(VLOOKUP(AG40,parts!$A$2:$Z$300,5,FALSE),0)</f>
        <v>0</v>
      </c>
      <c r="AM40" s="4">
        <f>IFERROR(VLOOKUP(AG40,parts!$A$2:$Z$300,6,FALSE)*AH40,0)</f>
        <v>0</v>
      </c>
      <c r="AN40" s="12"/>
      <c r="AO40" s="11"/>
      <c r="AP40" s="6"/>
      <c r="AQ40" s="4">
        <f>IFERROR(VLOOKUP(AO40,parts!$A$2:$Z$300,11,FALSE)*AP40,0)</f>
        <v>0</v>
      </c>
      <c r="AR40" s="4">
        <f>IFERROR(VLOOKUP(AO40,parts!$A$2:$Z$300,12,FALSE)*AP40,0)</f>
        <v>0</v>
      </c>
      <c r="AS40" s="4">
        <f>IFERROR(VLOOKUP(AO40,parts!$A$2:$Z$300,13,FALSE)*AP40,0)</f>
        <v>0</v>
      </c>
      <c r="AT40" s="4">
        <f>IFERROR(VLOOKUP(AO40,parts!$A$2:$Z$300,5,FALSE),0)</f>
        <v>0</v>
      </c>
      <c r="AU40" s="4">
        <f>IFERROR(VLOOKUP(AO40,parts!$A$2:$Z$300,6,FALSE)*AP40,0)</f>
        <v>0</v>
      </c>
      <c r="AV40" s="12"/>
      <c r="AW40" s="11"/>
      <c r="AX40" s="6"/>
      <c r="AY40" s="4">
        <f>IFERROR(VLOOKUP(AW40,parts!$A$2:$Z$300,11,FALSE)*AX40,0)</f>
        <v>0</v>
      </c>
      <c r="AZ40" s="4">
        <f>IFERROR(VLOOKUP(AW40,parts!$A$2:$Z$300,12,FALSE)*AX40,0)</f>
        <v>0</v>
      </c>
      <c r="BA40" s="4">
        <f>IFERROR(VLOOKUP(AW40,parts!$A$2:$Z$300,13,FALSE)*AX40,0)</f>
        <v>0</v>
      </c>
      <c r="BB40" s="4">
        <f>IFERROR(VLOOKUP(AW40,parts!$A$2:$Z$300,5,FALSE),0)</f>
        <v>0</v>
      </c>
      <c r="BC40" s="4">
        <f>IFERROR(VLOOKUP(AW40,parts!$A$2:$Z$300,6,FALSE)*AX40,0)</f>
        <v>0</v>
      </c>
      <c r="BD40" s="12"/>
      <c r="BE40" s="11"/>
      <c r="BF40" s="6"/>
      <c r="BG40" s="4">
        <f>IFERROR(VLOOKUP(BE40,parts!$A$2:$Z$300,11,FALSE)*BF40,0)</f>
        <v>0</v>
      </c>
      <c r="BH40" s="4">
        <f>IFERROR(VLOOKUP(BE40,parts!$A$2:$Z$300,12,FALSE)*BF40,0)</f>
        <v>0</v>
      </c>
      <c r="BI40" s="4">
        <f>IFERROR(VLOOKUP(BE40,parts!$A$2:$Z$300,13,FALSE)*BF40,0)</f>
        <v>0</v>
      </c>
      <c r="BJ40" s="4">
        <f>IFERROR(VLOOKUP(BE40,parts!$A$2:$Z$300,5,FALSE),0)</f>
        <v>0</v>
      </c>
      <c r="BK40" s="4">
        <f>IFERROR(VLOOKUP(BE40,parts!$A$2:$Z$300,6,FALSE)*BF40,0)</f>
        <v>0</v>
      </c>
      <c r="BL40" s="12"/>
    </row>
    <row r="41" spans="1:64" ht="15.75" thickBot="1" x14ac:dyDescent="0.3">
      <c r="A41" s="11"/>
      <c r="B41" s="6"/>
      <c r="C41" s="4">
        <f>IFERROR(VLOOKUP(A41,parts!$A$2:$Z$300,11,FALSE)*B41,0)</f>
        <v>0</v>
      </c>
      <c r="D41" s="4">
        <f>IFERROR(VLOOKUP(A41,parts!$A$2:$Z$300,12,FALSE)*B41,0)</f>
        <v>0</v>
      </c>
      <c r="E41" s="4">
        <f>IFERROR(VLOOKUP(A41,parts!$A$2:$Z$300,13,FALSE)*B41,0)</f>
        <v>0</v>
      </c>
      <c r="F41" s="4">
        <f>IFERROR(VLOOKUP(A41,parts!$A$2:$Z$300,5,FALSE),0)</f>
        <v>0</v>
      </c>
      <c r="G41" s="4">
        <f>IFERROR(VLOOKUP(A41,parts!$A$2:$Z$300,6,FALSE)*B41,0)</f>
        <v>0</v>
      </c>
      <c r="H41" s="12"/>
      <c r="I41" s="11"/>
      <c r="J41" s="6"/>
      <c r="K41" s="4">
        <f>IFERROR(VLOOKUP(I41,parts!$A$2:$Z$300,11,FALSE)*J41,0)</f>
        <v>0</v>
      </c>
      <c r="L41" s="4">
        <f>IFERROR(VLOOKUP(I41,parts!$A$2:$Z$300,12,FALSE)*J41,0)</f>
        <v>0</v>
      </c>
      <c r="M41" s="4">
        <f>IFERROR(VLOOKUP(I41,parts!$A$2:$Z$300,13,FALSE)*J41,0)</f>
        <v>0</v>
      </c>
      <c r="N41" s="4">
        <f>IFERROR(VLOOKUP(I41,parts!$A$2:$Z$300,5,FALSE),0)</f>
        <v>0</v>
      </c>
      <c r="O41" s="4">
        <f>IFERROR(VLOOKUP(I41,parts!$A$2:$Z$300,6,FALSE)*J41,0)</f>
        <v>0</v>
      </c>
      <c r="P41" s="12"/>
      <c r="Q41" s="11"/>
      <c r="R41" s="6"/>
      <c r="S41" s="4">
        <f>IFERROR(VLOOKUP(Q41,parts!$A$2:$Z$300,11,FALSE)*R41,0)</f>
        <v>0</v>
      </c>
      <c r="T41" s="4">
        <f>IFERROR(VLOOKUP(Q41,parts!$A$2:$Z$300,12,FALSE)*R41,0)</f>
        <v>0</v>
      </c>
      <c r="U41" s="4">
        <f>IFERROR(VLOOKUP(Q41,parts!$A$2:$Z$300,13,FALSE)*R41,0)</f>
        <v>0</v>
      </c>
      <c r="V41" s="4">
        <f>IFERROR(VLOOKUP(Q41,parts!$A$2:$Z$300,5,FALSE),0)</f>
        <v>0</v>
      </c>
      <c r="W41" s="4">
        <f>IFERROR(VLOOKUP(Q41,parts!$A$2:$Z$300,6,FALSE)*R41,0)</f>
        <v>0</v>
      </c>
      <c r="X41" s="12"/>
      <c r="Y41" s="11"/>
      <c r="Z41" s="6"/>
      <c r="AA41" s="4">
        <f>IFERROR(VLOOKUP(Y41,parts!$A$2:$Z$300,11,FALSE)*Z41,0)</f>
        <v>0</v>
      </c>
      <c r="AB41" s="4">
        <f>IFERROR(VLOOKUP(Y41,parts!$A$2:$Z$300,12,FALSE)*Z41,0)</f>
        <v>0</v>
      </c>
      <c r="AC41" s="4">
        <f>IFERROR(VLOOKUP(Y41,parts!$A$2:$Z$300,13,FALSE)*Z41,0)</f>
        <v>0</v>
      </c>
      <c r="AD41" s="4">
        <f>IFERROR(VLOOKUP(Y41,parts!$A$2:$Z$300,5,FALSE),0)</f>
        <v>0</v>
      </c>
      <c r="AE41" s="4">
        <f>IFERROR(VLOOKUP(Y41,parts!$A$2:$Z$300,6,FALSE)*Z41,0)</f>
        <v>0</v>
      </c>
      <c r="AF41" s="12"/>
      <c r="AG41" s="11"/>
      <c r="AH41" s="6"/>
      <c r="AI41" s="4">
        <f>IFERROR(VLOOKUP(AG41,parts!$A$2:$Z$300,11,FALSE)*AH41,0)</f>
        <v>0</v>
      </c>
      <c r="AJ41" s="4">
        <f>IFERROR(VLOOKUP(AG41,parts!$A$2:$Z$300,12,FALSE)*AH41,0)</f>
        <v>0</v>
      </c>
      <c r="AK41" s="4">
        <f>IFERROR(VLOOKUP(AG41,parts!$A$2:$Z$300,13,FALSE)*AH41,0)</f>
        <v>0</v>
      </c>
      <c r="AL41" s="4">
        <f>IFERROR(VLOOKUP(AG41,parts!$A$2:$Z$300,5,FALSE),0)</f>
        <v>0</v>
      </c>
      <c r="AM41" s="4">
        <f>IFERROR(VLOOKUP(AG41,parts!$A$2:$Z$300,6,FALSE)*AH41,0)</f>
        <v>0</v>
      </c>
      <c r="AN41" s="12"/>
      <c r="AO41" s="11"/>
      <c r="AP41" s="6"/>
      <c r="AQ41" s="4">
        <f>IFERROR(VLOOKUP(AO41,parts!$A$2:$Z$300,11,FALSE)*AP41,0)</f>
        <v>0</v>
      </c>
      <c r="AR41" s="4">
        <f>IFERROR(VLOOKUP(AO41,parts!$A$2:$Z$300,12,FALSE)*AP41,0)</f>
        <v>0</v>
      </c>
      <c r="AS41" s="4">
        <f>IFERROR(VLOOKUP(AO41,parts!$A$2:$Z$300,13,FALSE)*AP41,0)</f>
        <v>0</v>
      </c>
      <c r="AT41" s="4">
        <f>IFERROR(VLOOKUP(AO41,parts!$A$2:$Z$300,5,FALSE),0)</f>
        <v>0</v>
      </c>
      <c r="AU41" s="4">
        <f>IFERROR(VLOOKUP(AO41,parts!$A$2:$Z$300,6,FALSE)*AP41,0)</f>
        <v>0</v>
      </c>
      <c r="AV41" s="12"/>
      <c r="AW41" s="11"/>
      <c r="AX41" s="6"/>
      <c r="AY41" s="4">
        <f>IFERROR(VLOOKUP(AW41,parts!$A$2:$Z$300,11,FALSE)*AX41,0)</f>
        <v>0</v>
      </c>
      <c r="AZ41" s="4">
        <f>IFERROR(VLOOKUP(AW41,parts!$A$2:$Z$300,12,FALSE)*AX41,0)</f>
        <v>0</v>
      </c>
      <c r="BA41" s="4">
        <f>IFERROR(VLOOKUP(AW41,parts!$A$2:$Z$300,13,FALSE)*AX41,0)</f>
        <v>0</v>
      </c>
      <c r="BB41" s="4">
        <f>IFERROR(VLOOKUP(AW41,parts!$A$2:$Z$300,5,FALSE),0)</f>
        <v>0</v>
      </c>
      <c r="BC41" s="4">
        <f>IFERROR(VLOOKUP(AW41,parts!$A$2:$Z$300,6,FALSE)*AX41,0)</f>
        <v>0</v>
      </c>
      <c r="BD41" s="12"/>
      <c r="BE41" s="11"/>
      <c r="BF41" s="6"/>
      <c r="BG41" s="4">
        <f>IFERROR(VLOOKUP(BE41,parts!$A$2:$Z$300,11,FALSE)*BF41,0)</f>
        <v>0</v>
      </c>
      <c r="BH41" s="4">
        <f>IFERROR(VLOOKUP(BE41,parts!$A$2:$Z$300,12,FALSE)*BF41,0)</f>
        <v>0</v>
      </c>
      <c r="BI41" s="4">
        <f>IFERROR(VLOOKUP(BE41,parts!$A$2:$Z$300,13,FALSE)*BF41,0)</f>
        <v>0</v>
      </c>
      <c r="BJ41" s="4">
        <f>IFERROR(VLOOKUP(BE41,parts!$A$2:$Z$300,5,FALSE),0)</f>
        <v>0</v>
      </c>
      <c r="BK41" s="4">
        <f>IFERROR(VLOOKUP(BE41,parts!$A$2:$Z$300,6,FALSE)*BF41,0)</f>
        <v>0</v>
      </c>
      <c r="BL41" s="12"/>
    </row>
    <row r="42" spans="1:64" x14ac:dyDescent="0.25">
      <c r="A42" s="13"/>
      <c r="B42" s="14" t="s">
        <v>81</v>
      </c>
      <c r="C42" s="14" t="s">
        <v>3</v>
      </c>
      <c r="D42" s="14" t="s">
        <v>74</v>
      </c>
      <c r="E42" s="14" t="s">
        <v>77</v>
      </c>
      <c r="F42" s="14" t="s">
        <v>6</v>
      </c>
      <c r="G42" s="15" t="s">
        <v>7</v>
      </c>
      <c r="H42" s="12"/>
      <c r="I42" s="13"/>
      <c r="J42" s="14" t="s">
        <v>81</v>
      </c>
      <c r="K42" s="14" t="s">
        <v>3</v>
      </c>
      <c r="L42" s="14" t="s">
        <v>74</v>
      </c>
      <c r="M42" s="14" t="s">
        <v>77</v>
      </c>
      <c r="N42" s="14" t="s">
        <v>6</v>
      </c>
      <c r="O42" s="15" t="s">
        <v>7</v>
      </c>
      <c r="P42" s="12"/>
      <c r="Q42" s="13"/>
      <c r="R42" s="14" t="s">
        <v>81</v>
      </c>
      <c r="S42" s="14" t="s">
        <v>3</v>
      </c>
      <c r="T42" s="14" t="s">
        <v>74</v>
      </c>
      <c r="U42" s="14" t="s">
        <v>77</v>
      </c>
      <c r="V42" s="14" t="s">
        <v>6</v>
      </c>
      <c r="W42" s="15" t="s">
        <v>7</v>
      </c>
      <c r="X42" s="12"/>
      <c r="Y42" s="13"/>
      <c r="Z42" s="14" t="s">
        <v>81</v>
      </c>
      <c r="AA42" s="14" t="s">
        <v>3</v>
      </c>
      <c r="AB42" s="14" t="s">
        <v>74</v>
      </c>
      <c r="AC42" s="14" t="s">
        <v>77</v>
      </c>
      <c r="AD42" s="14" t="s">
        <v>6</v>
      </c>
      <c r="AE42" s="15" t="s">
        <v>7</v>
      </c>
      <c r="AF42" s="12"/>
      <c r="AG42" s="13"/>
      <c r="AH42" s="14" t="s">
        <v>81</v>
      </c>
      <c r="AI42" s="14" t="s">
        <v>3</v>
      </c>
      <c r="AJ42" s="14" t="s">
        <v>74</v>
      </c>
      <c r="AK42" s="14" t="s">
        <v>77</v>
      </c>
      <c r="AL42" s="14" t="s">
        <v>6</v>
      </c>
      <c r="AM42" s="15" t="s">
        <v>7</v>
      </c>
      <c r="AN42" s="12"/>
      <c r="AO42" s="13"/>
      <c r="AP42" s="14" t="s">
        <v>81</v>
      </c>
      <c r="AQ42" s="14" t="s">
        <v>3</v>
      </c>
      <c r="AR42" s="14" t="s">
        <v>74</v>
      </c>
      <c r="AS42" s="14" t="s">
        <v>77</v>
      </c>
      <c r="AT42" s="14" t="s">
        <v>6</v>
      </c>
      <c r="AU42" s="15" t="s">
        <v>7</v>
      </c>
      <c r="AV42" s="12"/>
      <c r="AW42" s="13"/>
      <c r="AX42" s="14" t="s">
        <v>81</v>
      </c>
      <c r="AY42" s="14" t="s">
        <v>3</v>
      </c>
      <c r="AZ42" s="14" t="s">
        <v>74</v>
      </c>
      <c r="BA42" s="14" t="s">
        <v>77</v>
      </c>
      <c r="BB42" s="14" t="s">
        <v>6</v>
      </c>
      <c r="BC42" s="15" t="s">
        <v>7</v>
      </c>
      <c r="BD42" s="12"/>
      <c r="BE42" s="13"/>
      <c r="BF42" s="14" t="s">
        <v>81</v>
      </c>
      <c r="BG42" s="14" t="s">
        <v>3</v>
      </c>
      <c r="BH42" s="14" t="s">
        <v>74</v>
      </c>
      <c r="BI42" s="14" t="s">
        <v>77</v>
      </c>
      <c r="BJ42" s="14" t="s">
        <v>6</v>
      </c>
      <c r="BK42" s="15" t="s">
        <v>7</v>
      </c>
      <c r="BL42" s="12"/>
    </row>
    <row r="43" spans="1:64" x14ac:dyDescent="0.25">
      <c r="A43" s="16" t="s">
        <v>76</v>
      </c>
      <c r="B43" s="4">
        <f>SUM(B27:B41)+B19</f>
        <v>4</v>
      </c>
      <c r="C43" s="4">
        <f>SUM(C27:C41)</f>
        <v>10.55</v>
      </c>
      <c r="D43" s="4">
        <f>SUM(D27:D41)</f>
        <v>31.45</v>
      </c>
      <c r="E43" s="4">
        <f>SUM(E27:E41)</f>
        <v>42</v>
      </c>
      <c r="F43" s="4">
        <f>LARGE(F27:F41,1)</f>
        <v>345</v>
      </c>
      <c r="G43" s="10">
        <f>SUM(G27:G41)</f>
        <v>750</v>
      </c>
      <c r="H43" s="12"/>
      <c r="I43" s="16" t="s">
        <v>76</v>
      </c>
      <c r="J43" s="4">
        <f>SUM(J27:J41)+J19</f>
        <v>4</v>
      </c>
      <c r="K43" s="4">
        <f>SUM(K27:K41)</f>
        <v>2.6</v>
      </c>
      <c r="L43" s="4">
        <f>SUM(L27:L41)</f>
        <v>8.5</v>
      </c>
      <c r="M43" s="4">
        <f>SUM(M27:M41)</f>
        <v>11.1</v>
      </c>
      <c r="N43" s="4">
        <f>LARGE(N27:N41,1)</f>
        <v>345</v>
      </c>
      <c r="O43" s="10">
        <f>SUM(O27:O41)</f>
        <v>250</v>
      </c>
      <c r="P43" s="12"/>
      <c r="Q43" s="16" t="s">
        <v>76</v>
      </c>
      <c r="R43" s="4">
        <f>SUM(R27:R41)+R19</f>
        <v>4</v>
      </c>
      <c r="S43" s="4">
        <f>SUM(S27:S41)</f>
        <v>1.7</v>
      </c>
      <c r="T43" s="4">
        <f>SUM(T27:T41)</f>
        <v>5.0999999999999996</v>
      </c>
      <c r="U43" s="4">
        <f>SUM(U27:U41)</f>
        <v>6.8</v>
      </c>
      <c r="V43" s="4">
        <f>LARGE(V27:V41,1)</f>
        <v>345</v>
      </c>
      <c r="W43" s="10">
        <f>SUM(W27:W41)</f>
        <v>250</v>
      </c>
      <c r="X43" s="12"/>
      <c r="Y43" s="16" t="s">
        <v>76</v>
      </c>
      <c r="Z43" s="4">
        <f>SUM(Z27:Z41)+Z19</f>
        <v>0</v>
      </c>
      <c r="AA43" s="4">
        <f>SUM(AA27:AA41)</f>
        <v>0</v>
      </c>
      <c r="AB43" s="4">
        <f>SUM(AB27:AB41)</f>
        <v>0</v>
      </c>
      <c r="AC43" s="4">
        <f>SUM(AC27:AC41)</f>
        <v>0</v>
      </c>
      <c r="AD43" s="4">
        <f>LARGE(AD27:AD41,1)</f>
        <v>0</v>
      </c>
      <c r="AE43" s="10">
        <f>SUM(AE27:AE41)</f>
        <v>0</v>
      </c>
      <c r="AF43" s="12"/>
      <c r="AG43" s="16" t="s">
        <v>76</v>
      </c>
      <c r="AH43" s="4">
        <f>SUM(AH27:AH41)+AH19</f>
        <v>0</v>
      </c>
      <c r="AI43" s="4">
        <f>SUM(AI27:AI41)</f>
        <v>0</v>
      </c>
      <c r="AJ43" s="4">
        <f>SUM(AJ27:AJ41)</f>
        <v>0</v>
      </c>
      <c r="AK43" s="4">
        <f>SUM(AK27:AK41)</f>
        <v>0</v>
      </c>
      <c r="AL43" s="4">
        <f>LARGE(AL27:AL41,1)</f>
        <v>0</v>
      </c>
      <c r="AM43" s="10">
        <f>SUM(AM27:AM41)</f>
        <v>0</v>
      </c>
      <c r="AN43" s="12"/>
      <c r="AO43" s="16" t="s">
        <v>76</v>
      </c>
      <c r="AP43" s="4">
        <f>SUM(AP27:AP41)+AP19</f>
        <v>0</v>
      </c>
      <c r="AQ43" s="4">
        <f>SUM(AQ27:AQ41)</f>
        <v>0</v>
      </c>
      <c r="AR43" s="4">
        <f>SUM(AR27:AR41)</f>
        <v>0</v>
      </c>
      <c r="AS43" s="4">
        <f>SUM(AS27:AS41)</f>
        <v>0</v>
      </c>
      <c r="AT43" s="4">
        <f>LARGE(AT27:AT41,1)</f>
        <v>0</v>
      </c>
      <c r="AU43" s="10">
        <f>SUM(AU27:AU41)</f>
        <v>0</v>
      </c>
      <c r="AV43" s="12"/>
      <c r="AW43" s="16" t="s">
        <v>76</v>
      </c>
      <c r="AX43" s="4">
        <f>SUM(AX27:AX41)+AX19</f>
        <v>0</v>
      </c>
      <c r="AY43" s="4">
        <f>SUM(AY27:AY41)</f>
        <v>0</v>
      </c>
      <c r="AZ43" s="4">
        <f>SUM(AZ27:AZ41)</f>
        <v>0</v>
      </c>
      <c r="BA43" s="4">
        <f>SUM(BA27:BA41)</f>
        <v>0</v>
      </c>
      <c r="BB43" s="4">
        <f>LARGE(BB27:BB41,1)</f>
        <v>0</v>
      </c>
      <c r="BC43" s="10">
        <f>SUM(BC27:BC41)</f>
        <v>0</v>
      </c>
      <c r="BD43" s="12"/>
      <c r="BE43" s="16" t="s">
        <v>76</v>
      </c>
      <c r="BF43" s="4">
        <f>SUM(BF27:BF41)+BF19</f>
        <v>0</v>
      </c>
      <c r="BG43" s="4">
        <f>SUM(BG27:BG41)</f>
        <v>0</v>
      </c>
      <c r="BH43" s="4">
        <f>SUM(BH27:BH41)</f>
        <v>0</v>
      </c>
      <c r="BI43" s="4">
        <f>SUM(BI27:BI41)</f>
        <v>0</v>
      </c>
      <c r="BJ43" s="4">
        <f>LARGE(BJ27:BJ41,1)</f>
        <v>0</v>
      </c>
      <c r="BK43" s="10">
        <f>SUM(BK27:BK41)</f>
        <v>0</v>
      </c>
      <c r="BL43" s="12"/>
    </row>
    <row r="44" spans="1:64" x14ac:dyDescent="0.25">
      <c r="A44" s="16" t="s">
        <v>79</v>
      </c>
      <c r="B44" s="27">
        <f>E43+B20</f>
        <v>59.75</v>
      </c>
      <c r="C44" s="28"/>
      <c r="D44" s="28"/>
      <c r="E44" s="28"/>
      <c r="F44" s="28"/>
      <c r="G44" s="29"/>
      <c r="H44" s="12"/>
      <c r="I44" s="16" t="s">
        <v>79</v>
      </c>
      <c r="J44" s="27">
        <f>M43+J20</f>
        <v>26.25</v>
      </c>
      <c r="K44" s="28"/>
      <c r="L44" s="28"/>
      <c r="M44" s="28"/>
      <c r="N44" s="28"/>
      <c r="O44" s="29"/>
      <c r="P44" s="12"/>
      <c r="Q44" s="16" t="s">
        <v>79</v>
      </c>
      <c r="R44" s="27">
        <f>U43+R20</f>
        <v>24.55</v>
      </c>
      <c r="S44" s="28"/>
      <c r="T44" s="28"/>
      <c r="U44" s="28"/>
      <c r="V44" s="28"/>
      <c r="W44" s="29"/>
      <c r="X44" s="12"/>
      <c r="Y44" s="16" t="s">
        <v>79</v>
      </c>
      <c r="Z44" s="27">
        <f>AC43+Z20</f>
        <v>0</v>
      </c>
      <c r="AA44" s="28"/>
      <c r="AB44" s="28"/>
      <c r="AC44" s="28"/>
      <c r="AD44" s="28"/>
      <c r="AE44" s="29"/>
      <c r="AF44" s="12"/>
      <c r="AG44" s="16" t="s">
        <v>79</v>
      </c>
      <c r="AH44" s="27">
        <f>AK43+AH20</f>
        <v>0</v>
      </c>
      <c r="AI44" s="28"/>
      <c r="AJ44" s="28"/>
      <c r="AK44" s="28"/>
      <c r="AL44" s="28"/>
      <c r="AM44" s="29"/>
      <c r="AN44" s="12"/>
      <c r="AO44" s="16" t="s">
        <v>79</v>
      </c>
      <c r="AP44" s="27">
        <f>AS43+AP20</f>
        <v>0</v>
      </c>
      <c r="AQ44" s="28"/>
      <c r="AR44" s="28"/>
      <c r="AS44" s="28"/>
      <c r="AT44" s="28"/>
      <c r="AU44" s="29"/>
      <c r="AV44" s="12"/>
      <c r="AW44" s="16" t="s">
        <v>79</v>
      </c>
      <c r="AX44" s="27">
        <f>BA43+AX20</f>
        <v>0</v>
      </c>
      <c r="AY44" s="28"/>
      <c r="AZ44" s="28"/>
      <c r="BA44" s="28"/>
      <c r="BB44" s="28"/>
      <c r="BC44" s="29"/>
      <c r="BD44" s="12"/>
      <c r="BE44" s="16" t="s">
        <v>79</v>
      </c>
      <c r="BF44" s="27">
        <f>BI43+BF20</f>
        <v>0</v>
      </c>
      <c r="BG44" s="28"/>
      <c r="BH44" s="28"/>
      <c r="BI44" s="28"/>
      <c r="BJ44" s="28"/>
      <c r="BK44" s="29"/>
      <c r="BL44" s="12"/>
    </row>
    <row r="45" spans="1:64" x14ac:dyDescent="0.25">
      <c r="A45" s="16" t="s">
        <v>83</v>
      </c>
      <c r="B45" s="27">
        <f>C43+B20</f>
        <v>28.3</v>
      </c>
      <c r="C45" s="28"/>
      <c r="D45" s="28"/>
      <c r="E45" s="28"/>
      <c r="F45" s="28"/>
      <c r="G45" s="29"/>
      <c r="H45" s="12"/>
      <c r="I45" s="16" t="s">
        <v>83</v>
      </c>
      <c r="J45" s="27">
        <f>K43+J20</f>
        <v>17.75</v>
      </c>
      <c r="K45" s="28"/>
      <c r="L45" s="28"/>
      <c r="M45" s="28"/>
      <c r="N45" s="28"/>
      <c r="O45" s="29"/>
      <c r="P45" s="12"/>
      <c r="Q45" s="16" t="s">
        <v>83</v>
      </c>
      <c r="R45" s="27">
        <f>S43+R20</f>
        <v>19.45</v>
      </c>
      <c r="S45" s="28"/>
      <c r="T45" s="28"/>
      <c r="U45" s="28"/>
      <c r="V45" s="28"/>
      <c r="W45" s="29"/>
      <c r="X45" s="12"/>
      <c r="Y45" s="16" t="s">
        <v>83</v>
      </c>
      <c r="Z45" s="27">
        <f>AA43+Z20</f>
        <v>0</v>
      </c>
      <c r="AA45" s="28"/>
      <c r="AB45" s="28"/>
      <c r="AC45" s="28"/>
      <c r="AD45" s="28"/>
      <c r="AE45" s="29"/>
      <c r="AF45" s="12"/>
      <c r="AG45" s="16" t="s">
        <v>83</v>
      </c>
      <c r="AH45" s="27">
        <f>AI43+AH20</f>
        <v>0</v>
      </c>
      <c r="AI45" s="28"/>
      <c r="AJ45" s="28"/>
      <c r="AK45" s="28"/>
      <c r="AL45" s="28"/>
      <c r="AM45" s="29"/>
      <c r="AN45" s="12"/>
      <c r="AO45" s="16" t="s">
        <v>83</v>
      </c>
      <c r="AP45" s="27">
        <f>AQ43+AP20</f>
        <v>0</v>
      </c>
      <c r="AQ45" s="28"/>
      <c r="AR45" s="28"/>
      <c r="AS45" s="28"/>
      <c r="AT45" s="28"/>
      <c r="AU45" s="29"/>
      <c r="AV45" s="12"/>
      <c r="AW45" s="16" t="s">
        <v>83</v>
      </c>
      <c r="AX45" s="27">
        <f>AY43+AX20</f>
        <v>0</v>
      </c>
      <c r="AY45" s="28"/>
      <c r="AZ45" s="28"/>
      <c r="BA45" s="28"/>
      <c r="BB45" s="28"/>
      <c r="BC45" s="29"/>
      <c r="BD45" s="12"/>
      <c r="BE45" s="16" t="s">
        <v>83</v>
      </c>
      <c r="BF45" s="27">
        <f>BG43+BF20</f>
        <v>0</v>
      </c>
      <c r="BG45" s="28"/>
      <c r="BH45" s="28"/>
      <c r="BI45" s="28"/>
      <c r="BJ45" s="28"/>
      <c r="BK45" s="29"/>
      <c r="BL45" s="12"/>
    </row>
    <row r="46" spans="1:64" x14ac:dyDescent="0.25">
      <c r="A46" s="16" t="s">
        <v>82</v>
      </c>
      <c r="B46" s="27">
        <f>IFERROR((G43/10/B44),0)</f>
        <v>1.2552301255230125</v>
      </c>
      <c r="C46" s="28"/>
      <c r="D46" s="28"/>
      <c r="E46" s="28"/>
      <c r="F46" s="28"/>
      <c r="G46" s="29"/>
      <c r="H46" s="12"/>
      <c r="I46" s="16" t="s">
        <v>82</v>
      </c>
      <c r="J46" s="27">
        <f>IFERROR((O43/10/J44),0)</f>
        <v>0.95238095238095233</v>
      </c>
      <c r="K46" s="28"/>
      <c r="L46" s="28"/>
      <c r="M46" s="28"/>
      <c r="N46" s="28"/>
      <c r="O46" s="29"/>
      <c r="P46" s="12"/>
      <c r="Q46" s="16" t="s">
        <v>82</v>
      </c>
      <c r="R46" s="27">
        <f>IFERROR((W43/10/R44),0)</f>
        <v>1.0183299389002036</v>
      </c>
      <c r="S46" s="28"/>
      <c r="T46" s="28"/>
      <c r="U46" s="28"/>
      <c r="V46" s="28"/>
      <c r="W46" s="29"/>
      <c r="X46" s="12"/>
      <c r="Y46" s="16" t="s">
        <v>82</v>
      </c>
      <c r="Z46" s="27">
        <f>IFERROR((AE43/10/Z44),0)</f>
        <v>0</v>
      </c>
      <c r="AA46" s="28"/>
      <c r="AB46" s="28"/>
      <c r="AC46" s="28"/>
      <c r="AD46" s="28"/>
      <c r="AE46" s="29"/>
      <c r="AF46" s="12"/>
      <c r="AG46" s="16" t="s">
        <v>82</v>
      </c>
      <c r="AH46" s="27">
        <f>IFERROR((AM43/10/AH44),0)</f>
        <v>0</v>
      </c>
      <c r="AI46" s="28"/>
      <c r="AJ46" s="28"/>
      <c r="AK46" s="28"/>
      <c r="AL46" s="28"/>
      <c r="AM46" s="29"/>
      <c r="AN46" s="12"/>
      <c r="AO46" s="16" t="s">
        <v>82</v>
      </c>
      <c r="AP46" s="27">
        <f>IFERROR((AU43/10/AP44),0)</f>
        <v>0</v>
      </c>
      <c r="AQ46" s="28"/>
      <c r="AR46" s="28"/>
      <c r="AS46" s="28"/>
      <c r="AT46" s="28"/>
      <c r="AU46" s="29"/>
      <c r="AV46" s="12"/>
      <c r="AW46" s="16" t="s">
        <v>82</v>
      </c>
      <c r="AX46" s="27">
        <f>IFERROR((BC43/10/AX44),0)</f>
        <v>0</v>
      </c>
      <c r="AY46" s="28"/>
      <c r="AZ46" s="28"/>
      <c r="BA46" s="28"/>
      <c r="BB46" s="28"/>
      <c r="BC46" s="29"/>
      <c r="BD46" s="12"/>
      <c r="BE46" s="16" t="s">
        <v>82</v>
      </c>
      <c r="BF46" s="27">
        <f>IFERROR((BK43/10/BF44),0)</f>
        <v>0</v>
      </c>
      <c r="BG46" s="28"/>
      <c r="BH46" s="28"/>
      <c r="BI46" s="28"/>
      <c r="BJ46" s="28"/>
      <c r="BK46" s="29"/>
      <c r="BL46" s="12"/>
    </row>
    <row r="47" spans="1:64" x14ac:dyDescent="0.25">
      <c r="A47" s="16" t="s">
        <v>78</v>
      </c>
      <c r="B47" s="27">
        <f>IFERROR((9.82 * F43) * LN(B44/B45),0)</f>
        <v>2531.8026935796902</v>
      </c>
      <c r="C47" s="28"/>
      <c r="D47" s="28"/>
      <c r="E47" s="28"/>
      <c r="F47" s="28"/>
      <c r="G47" s="29"/>
      <c r="H47" s="12"/>
      <c r="I47" s="16" t="s">
        <v>78</v>
      </c>
      <c r="J47" s="27">
        <f>IFERROR((9.82 * N43) * LN(J44/J45),0)</f>
        <v>1325.6191148704008</v>
      </c>
      <c r="K47" s="28"/>
      <c r="L47" s="28"/>
      <c r="M47" s="28"/>
      <c r="N47" s="28"/>
      <c r="O47" s="29"/>
      <c r="P47" s="12"/>
      <c r="Q47" s="16" t="s">
        <v>78</v>
      </c>
      <c r="R47" s="27">
        <f>IFERROR((9.82 * V43) * LN(R44/R45),0)</f>
        <v>788.92260231012244</v>
      </c>
      <c r="S47" s="28"/>
      <c r="T47" s="28"/>
      <c r="U47" s="28"/>
      <c r="V47" s="28"/>
      <c r="W47" s="29"/>
      <c r="X47" s="12"/>
      <c r="Y47" s="16" t="s">
        <v>78</v>
      </c>
      <c r="Z47" s="27">
        <f>IFERROR((9.82 * AD43) * LN(Z44/Z45),0)</f>
        <v>0</v>
      </c>
      <c r="AA47" s="28"/>
      <c r="AB47" s="28"/>
      <c r="AC47" s="28"/>
      <c r="AD47" s="28"/>
      <c r="AE47" s="29"/>
      <c r="AF47" s="12"/>
      <c r="AG47" s="16" t="s">
        <v>78</v>
      </c>
      <c r="AH47" s="27">
        <f>IFERROR((9.82 * AL43) * LN(AH44/AH45),0)</f>
        <v>0</v>
      </c>
      <c r="AI47" s="28"/>
      <c r="AJ47" s="28"/>
      <c r="AK47" s="28"/>
      <c r="AL47" s="28"/>
      <c r="AM47" s="29"/>
      <c r="AN47" s="12"/>
      <c r="AO47" s="16" t="s">
        <v>78</v>
      </c>
      <c r="AP47" s="27">
        <f>IFERROR((9.82 * AT43) * LN(AP44/AP45),0)</f>
        <v>0</v>
      </c>
      <c r="AQ47" s="28"/>
      <c r="AR47" s="28"/>
      <c r="AS47" s="28"/>
      <c r="AT47" s="28"/>
      <c r="AU47" s="29"/>
      <c r="AV47" s="12"/>
      <c r="AW47" s="16" t="s">
        <v>78</v>
      </c>
      <c r="AX47" s="27">
        <f>IFERROR((9.82 * BB43) * LN(AX44/AX45),0)</f>
        <v>0</v>
      </c>
      <c r="AY47" s="28"/>
      <c r="AZ47" s="28"/>
      <c r="BA47" s="28"/>
      <c r="BB47" s="28"/>
      <c r="BC47" s="29"/>
      <c r="BD47" s="12"/>
      <c r="BE47" s="16" t="s">
        <v>78</v>
      </c>
      <c r="BF47" s="27">
        <f>IFERROR((9.82 * BJ43) * LN(BF44/BF45),0)</f>
        <v>0</v>
      </c>
      <c r="BG47" s="28"/>
      <c r="BH47" s="28"/>
      <c r="BI47" s="28"/>
      <c r="BJ47" s="28"/>
      <c r="BK47" s="29"/>
      <c r="BL47" s="12"/>
    </row>
    <row r="48" spans="1:64" ht="15.75" thickBot="1" x14ac:dyDescent="0.3">
      <c r="A48" s="17" t="s">
        <v>80</v>
      </c>
      <c r="B48" s="30">
        <f>B47+B24</f>
        <v>3696.8930224405867</v>
      </c>
      <c r="C48" s="31"/>
      <c r="D48" s="31"/>
      <c r="E48" s="31"/>
      <c r="F48" s="31"/>
      <c r="G48" s="32"/>
      <c r="H48" s="12"/>
      <c r="I48" s="17" t="s">
        <v>80</v>
      </c>
      <c r="J48" s="30">
        <f>J47+J24</f>
        <v>2273.9043614949469</v>
      </c>
      <c r="K48" s="31"/>
      <c r="L48" s="31"/>
      <c r="M48" s="31"/>
      <c r="N48" s="31"/>
      <c r="O48" s="32"/>
      <c r="P48" s="12"/>
      <c r="Q48" s="17" t="s">
        <v>80</v>
      </c>
      <c r="R48" s="30">
        <f>R47+R24</f>
        <v>1954.0129311710189</v>
      </c>
      <c r="S48" s="31"/>
      <c r="T48" s="31"/>
      <c r="U48" s="31"/>
      <c r="V48" s="31"/>
      <c r="W48" s="32"/>
      <c r="X48" s="12"/>
      <c r="Y48" s="17" t="s">
        <v>80</v>
      </c>
      <c r="Z48" s="30">
        <f>Z47+Z24</f>
        <v>0</v>
      </c>
      <c r="AA48" s="31"/>
      <c r="AB48" s="31"/>
      <c r="AC48" s="31"/>
      <c r="AD48" s="31"/>
      <c r="AE48" s="32"/>
      <c r="AF48" s="12"/>
      <c r="AG48" s="17" t="s">
        <v>80</v>
      </c>
      <c r="AH48" s="30">
        <f>AH47+AH24</f>
        <v>0</v>
      </c>
      <c r="AI48" s="31"/>
      <c r="AJ48" s="31"/>
      <c r="AK48" s="31"/>
      <c r="AL48" s="31"/>
      <c r="AM48" s="32"/>
      <c r="AN48" s="12"/>
      <c r="AO48" s="17" t="s">
        <v>80</v>
      </c>
      <c r="AP48" s="30">
        <f>AP47+AP24</f>
        <v>0</v>
      </c>
      <c r="AQ48" s="31"/>
      <c r="AR48" s="31"/>
      <c r="AS48" s="31"/>
      <c r="AT48" s="31"/>
      <c r="AU48" s="32"/>
      <c r="AV48" s="12"/>
      <c r="AW48" s="17" t="s">
        <v>80</v>
      </c>
      <c r="AX48" s="30">
        <f>AX47+AX24</f>
        <v>0</v>
      </c>
      <c r="AY48" s="31"/>
      <c r="AZ48" s="31"/>
      <c r="BA48" s="31"/>
      <c r="BB48" s="31"/>
      <c r="BC48" s="32"/>
      <c r="BD48" s="12"/>
      <c r="BE48" s="17" t="s">
        <v>80</v>
      </c>
      <c r="BF48" s="30">
        <f>BF47+BF24</f>
        <v>0</v>
      </c>
      <c r="BG48" s="31"/>
      <c r="BH48" s="31"/>
      <c r="BI48" s="31"/>
      <c r="BJ48" s="31"/>
      <c r="BK48" s="32"/>
      <c r="BL48" s="12"/>
    </row>
    <row r="49" spans="1:64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</row>
    <row r="50" spans="1:64" x14ac:dyDescent="0.25">
      <c r="A50" s="7" t="s">
        <v>0</v>
      </c>
      <c r="B50" s="8" t="s">
        <v>62</v>
      </c>
      <c r="C50" s="8" t="s">
        <v>3</v>
      </c>
      <c r="D50" s="8" t="s">
        <v>74</v>
      </c>
      <c r="E50" s="8" t="s">
        <v>75</v>
      </c>
      <c r="F50" s="8" t="s">
        <v>6</v>
      </c>
      <c r="G50" s="9" t="s">
        <v>7</v>
      </c>
      <c r="H50" s="12"/>
      <c r="I50" s="7" t="s">
        <v>0</v>
      </c>
      <c r="J50" s="8" t="s">
        <v>62</v>
      </c>
      <c r="K50" s="8" t="s">
        <v>3</v>
      </c>
      <c r="L50" s="8" t="s">
        <v>74</v>
      </c>
      <c r="M50" s="8" t="s">
        <v>75</v>
      </c>
      <c r="N50" s="8" t="s">
        <v>6</v>
      </c>
      <c r="O50" s="9" t="s">
        <v>7</v>
      </c>
      <c r="P50" s="12"/>
      <c r="Q50" s="7" t="s">
        <v>0</v>
      </c>
      <c r="R50" s="8" t="s">
        <v>62</v>
      </c>
      <c r="S50" s="8" t="s">
        <v>3</v>
      </c>
      <c r="T50" s="8" t="s">
        <v>74</v>
      </c>
      <c r="U50" s="8" t="s">
        <v>75</v>
      </c>
      <c r="V50" s="8" t="s">
        <v>6</v>
      </c>
      <c r="W50" s="9" t="s">
        <v>7</v>
      </c>
      <c r="X50" s="12"/>
      <c r="Y50" s="7" t="s">
        <v>0</v>
      </c>
      <c r="Z50" s="8" t="s">
        <v>62</v>
      </c>
      <c r="AA50" s="8" t="s">
        <v>3</v>
      </c>
      <c r="AB50" s="8" t="s">
        <v>74</v>
      </c>
      <c r="AC50" s="8" t="s">
        <v>75</v>
      </c>
      <c r="AD50" s="8" t="s">
        <v>6</v>
      </c>
      <c r="AE50" s="9" t="s">
        <v>7</v>
      </c>
      <c r="AF50" s="12"/>
      <c r="AG50" s="7" t="s">
        <v>0</v>
      </c>
      <c r="AH50" s="8" t="s">
        <v>62</v>
      </c>
      <c r="AI50" s="8" t="s">
        <v>3</v>
      </c>
      <c r="AJ50" s="8" t="s">
        <v>74</v>
      </c>
      <c r="AK50" s="8" t="s">
        <v>75</v>
      </c>
      <c r="AL50" s="8" t="s">
        <v>6</v>
      </c>
      <c r="AM50" s="9" t="s">
        <v>7</v>
      </c>
      <c r="AN50" s="12"/>
      <c r="AO50" s="7" t="s">
        <v>0</v>
      </c>
      <c r="AP50" s="8" t="s">
        <v>62</v>
      </c>
      <c r="AQ50" s="8" t="s">
        <v>3</v>
      </c>
      <c r="AR50" s="8" t="s">
        <v>74</v>
      </c>
      <c r="AS50" s="8" t="s">
        <v>75</v>
      </c>
      <c r="AT50" s="8" t="s">
        <v>6</v>
      </c>
      <c r="AU50" s="9" t="s">
        <v>7</v>
      </c>
      <c r="AV50" s="12"/>
      <c r="AW50" s="7" t="s">
        <v>0</v>
      </c>
      <c r="AX50" s="8" t="s">
        <v>62</v>
      </c>
      <c r="AY50" s="8" t="s">
        <v>3</v>
      </c>
      <c r="AZ50" s="8" t="s">
        <v>74</v>
      </c>
      <c r="BA50" s="8" t="s">
        <v>75</v>
      </c>
      <c r="BB50" s="8" t="s">
        <v>6</v>
      </c>
      <c r="BC50" s="9" t="s">
        <v>7</v>
      </c>
      <c r="BD50" s="12"/>
      <c r="BE50" s="7" t="s">
        <v>0</v>
      </c>
      <c r="BF50" s="8" t="s">
        <v>62</v>
      </c>
      <c r="BG50" s="8" t="s">
        <v>3</v>
      </c>
      <c r="BH50" s="8" t="s">
        <v>74</v>
      </c>
      <c r="BI50" s="8" t="s">
        <v>75</v>
      </c>
      <c r="BJ50" s="8" t="s">
        <v>6</v>
      </c>
      <c r="BK50" s="9" t="s">
        <v>7</v>
      </c>
      <c r="BL50" s="12"/>
    </row>
    <row r="51" spans="1:64" x14ac:dyDescent="0.25">
      <c r="A51" s="11" t="s">
        <v>184</v>
      </c>
      <c r="B51" s="6">
        <v>1</v>
      </c>
      <c r="C51" s="4">
        <f>IFERROR(VLOOKUP(A51,parts!$A$2:$Z$300,11,FALSE)*B51,0)</f>
        <v>29.4</v>
      </c>
      <c r="D51" s="4">
        <f>IFERROR(VLOOKUP(A51,parts!$A$2:$Z$300,12,FALSE)*B51,0)</f>
        <v>166.6</v>
      </c>
      <c r="E51" s="4">
        <f>IFERROR(VLOOKUP(A51,parts!$A$2:$Z$300,13,FALSE)*B51,0)</f>
        <v>196</v>
      </c>
      <c r="F51" s="4">
        <f>IFERROR(VLOOKUP(A51,parts!$A$2:$Z$300,5,FALSE),0)</f>
        <v>0</v>
      </c>
      <c r="G51" s="4">
        <f>IFERROR(VLOOKUP(A51,parts!$A$2:$Z$300,6,FALSE)*B51,0)</f>
        <v>0</v>
      </c>
      <c r="H51" s="12"/>
      <c r="I51" s="11"/>
      <c r="J51" s="6"/>
      <c r="K51" s="4">
        <f>IFERROR(VLOOKUP(I51,parts!$A$2:$Z$300,11,FALSE)*J51,0)</f>
        <v>0</v>
      </c>
      <c r="L51" s="4">
        <f>IFERROR(VLOOKUP(I51,parts!$A$2:$Z$300,12,FALSE)*J51,0)</f>
        <v>0</v>
      </c>
      <c r="M51" s="4">
        <f>IFERROR(VLOOKUP(I51,parts!$A$2:$Z$300,13,FALSE)*J51,0)</f>
        <v>0</v>
      </c>
      <c r="N51" s="4">
        <f>IFERROR(VLOOKUP(I51,parts!$A$2:$Z$300,5,FALSE),0)</f>
        <v>0</v>
      </c>
      <c r="O51" s="4">
        <f>IFERROR(VLOOKUP(I51,parts!$A$2:$Z$300,6,FALSE)*J51,0)</f>
        <v>0</v>
      </c>
      <c r="P51" s="12"/>
      <c r="Q51" s="11"/>
      <c r="R51" s="6"/>
      <c r="S51" s="4">
        <f>IFERROR(VLOOKUP(Q51,parts!$A$2:$Z$300,11,FALSE)*R51,0)</f>
        <v>0</v>
      </c>
      <c r="T51" s="4">
        <f>IFERROR(VLOOKUP(Q51,parts!$A$2:$Z$300,12,FALSE)*R51,0)</f>
        <v>0</v>
      </c>
      <c r="U51" s="4">
        <f>IFERROR(VLOOKUP(Q51,parts!$A$2:$Z$300,13,FALSE)*R51,0)</f>
        <v>0</v>
      </c>
      <c r="V51" s="4">
        <f>IFERROR(VLOOKUP(Q51,parts!$A$2:$Z$300,5,FALSE),0)</f>
        <v>0</v>
      </c>
      <c r="W51" s="4">
        <f>IFERROR(VLOOKUP(Q51,parts!$A$2:$Z$300,6,FALSE)*R51,0)</f>
        <v>0</v>
      </c>
      <c r="X51" s="12"/>
      <c r="Y51" s="11"/>
      <c r="Z51" s="6"/>
      <c r="AA51" s="4">
        <f>IFERROR(VLOOKUP(Y51,parts!$A$2:$Z$300,11,FALSE)*Z51,0)</f>
        <v>0</v>
      </c>
      <c r="AB51" s="4">
        <f>IFERROR(VLOOKUP(Y51,parts!$A$2:$Z$300,12,FALSE)*Z51,0)</f>
        <v>0</v>
      </c>
      <c r="AC51" s="4">
        <f>IFERROR(VLOOKUP(Y51,parts!$A$2:$Z$300,13,FALSE)*Z51,0)</f>
        <v>0</v>
      </c>
      <c r="AD51" s="4">
        <f>IFERROR(VLOOKUP(Y51,parts!$A$2:$Z$300,5,FALSE),0)</f>
        <v>0</v>
      </c>
      <c r="AE51" s="4">
        <f>IFERROR(VLOOKUP(Y51,parts!$A$2:$Z$300,6,FALSE)*Z51,0)</f>
        <v>0</v>
      </c>
      <c r="AF51" s="12"/>
      <c r="AG51" s="11"/>
      <c r="AH51" s="6"/>
      <c r="AI51" s="4">
        <f>IFERROR(VLOOKUP(AG51,parts!$A$2:$Z$300,11,FALSE)*AH51,0)</f>
        <v>0</v>
      </c>
      <c r="AJ51" s="4">
        <f>IFERROR(VLOOKUP(AG51,parts!$A$2:$Z$300,12,FALSE)*AH51,0)</f>
        <v>0</v>
      </c>
      <c r="AK51" s="4">
        <f>IFERROR(VLOOKUP(AG51,parts!$A$2:$Z$300,13,FALSE)*AH51,0)</f>
        <v>0</v>
      </c>
      <c r="AL51" s="4">
        <f>IFERROR(VLOOKUP(AG51,parts!$A$2:$Z$300,5,FALSE),0)</f>
        <v>0</v>
      </c>
      <c r="AM51" s="4">
        <f>IFERROR(VLOOKUP(AG51,parts!$A$2:$Z$300,6,FALSE)*AH51,0)</f>
        <v>0</v>
      </c>
      <c r="AN51" s="12"/>
      <c r="AO51" s="11"/>
      <c r="AP51" s="6"/>
      <c r="AQ51" s="4">
        <f>IFERROR(VLOOKUP(AO51,parts!$A$2:$Z$300,11,FALSE)*AP51,0)</f>
        <v>0</v>
      </c>
      <c r="AR51" s="4">
        <f>IFERROR(VLOOKUP(AO51,parts!$A$2:$Z$300,12,FALSE)*AP51,0)</f>
        <v>0</v>
      </c>
      <c r="AS51" s="4">
        <f>IFERROR(VLOOKUP(AO51,parts!$A$2:$Z$300,13,FALSE)*AP51,0)</f>
        <v>0</v>
      </c>
      <c r="AT51" s="4">
        <f>IFERROR(VLOOKUP(AO51,parts!$A$2:$Z$300,5,FALSE),0)</f>
        <v>0</v>
      </c>
      <c r="AU51" s="4">
        <f>IFERROR(VLOOKUP(AO51,parts!$A$2:$Z$300,6,FALSE)*AP51,0)</f>
        <v>0</v>
      </c>
      <c r="AV51" s="12"/>
      <c r="AW51" s="11"/>
      <c r="AX51" s="6"/>
      <c r="AY51" s="4">
        <f>IFERROR(VLOOKUP(AW51,parts!$A$2:$Z$300,11,FALSE)*AX51,0)</f>
        <v>0</v>
      </c>
      <c r="AZ51" s="4">
        <f>IFERROR(VLOOKUP(AW51,parts!$A$2:$Z$300,12,FALSE)*AX51,0)</f>
        <v>0</v>
      </c>
      <c r="BA51" s="4">
        <f>IFERROR(VLOOKUP(AW51,parts!$A$2:$Z$300,13,FALSE)*AX51,0)</f>
        <v>0</v>
      </c>
      <c r="BB51" s="4">
        <f>IFERROR(VLOOKUP(AW51,parts!$A$2:$Z$300,5,FALSE),0)</f>
        <v>0</v>
      </c>
      <c r="BC51" s="4">
        <f>IFERROR(VLOOKUP(AW51,parts!$A$2:$Z$300,6,FALSE)*AX51,0)</f>
        <v>0</v>
      </c>
      <c r="BD51" s="12"/>
      <c r="BE51" s="11"/>
      <c r="BF51" s="6"/>
      <c r="BG51" s="4">
        <f>IFERROR(VLOOKUP(BE51,parts!$A$2:$Z$300,11,FALSE)*BF51,0)</f>
        <v>0</v>
      </c>
      <c r="BH51" s="4">
        <f>IFERROR(VLOOKUP(BE51,parts!$A$2:$Z$300,12,FALSE)*BF51,0)</f>
        <v>0</v>
      </c>
      <c r="BI51" s="4">
        <f>IFERROR(VLOOKUP(BE51,parts!$A$2:$Z$300,13,FALSE)*BF51,0)</f>
        <v>0</v>
      </c>
      <c r="BJ51" s="4">
        <f>IFERROR(VLOOKUP(BE51,parts!$A$2:$Z$300,5,FALSE),0)</f>
        <v>0</v>
      </c>
      <c r="BK51" s="4">
        <f>IFERROR(VLOOKUP(BE51,parts!$A$2:$Z$300,6,FALSE)*BF51,0)</f>
        <v>0</v>
      </c>
      <c r="BL51" s="12"/>
    </row>
    <row r="52" spans="1:64" x14ac:dyDescent="0.25">
      <c r="A52" s="11" t="s">
        <v>158</v>
      </c>
      <c r="B52" s="6">
        <v>1</v>
      </c>
      <c r="C52" s="4">
        <f>IFERROR(VLOOKUP(A52,parts!$A$2:$Z$300,11,FALSE)*B52,0)</f>
        <v>23</v>
      </c>
      <c r="D52" s="4">
        <f>IFERROR(VLOOKUP(A52,parts!$A$2:$Z$300,12,FALSE)*B52,0)</f>
        <v>0</v>
      </c>
      <c r="E52" s="4">
        <f>IFERROR(VLOOKUP(A52,parts!$A$2:$Z$300,13,FALSE)*B52,0)</f>
        <v>23</v>
      </c>
      <c r="F52" s="4">
        <f>IFERROR(VLOOKUP(A52,parts!$A$2:$Z$300,5,FALSE),0)</f>
        <v>320</v>
      </c>
      <c r="G52" s="4">
        <f>IFERROR(VLOOKUP(A52,parts!$A$2:$Z$300,6,FALSE)*B52,0)</f>
        <v>5700</v>
      </c>
      <c r="H52" s="12"/>
      <c r="I52" s="11"/>
      <c r="J52" s="6"/>
      <c r="K52" s="4">
        <f>IFERROR(VLOOKUP(I52,parts!$A$2:$Z$300,11,FALSE)*J52,0)</f>
        <v>0</v>
      </c>
      <c r="L52" s="4">
        <f>IFERROR(VLOOKUP(I52,parts!$A$2:$Z$300,12,FALSE)*J52,0)</f>
        <v>0</v>
      </c>
      <c r="M52" s="4">
        <f>IFERROR(VLOOKUP(I52,parts!$A$2:$Z$300,13,FALSE)*J52,0)</f>
        <v>0</v>
      </c>
      <c r="N52" s="4">
        <f>IFERROR(VLOOKUP(I52,parts!$A$2:$Z$300,5,FALSE),0)</f>
        <v>0</v>
      </c>
      <c r="O52" s="4">
        <f>IFERROR(VLOOKUP(I52,parts!$A$2:$Z$300,6,FALSE)*J52,0)</f>
        <v>0</v>
      </c>
      <c r="P52" s="12"/>
      <c r="Q52" s="11"/>
      <c r="R52" s="6"/>
      <c r="S52" s="4">
        <f>IFERROR(VLOOKUP(Q52,parts!$A$2:$Z$300,11,FALSE)*R52,0)</f>
        <v>0</v>
      </c>
      <c r="T52" s="4">
        <f>IFERROR(VLOOKUP(Q52,parts!$A$2:$Z$300,12,FALSE)*R52,0)</f>
        <v>0</v>
      </c>
      <c r="U52" s="4">
        <f>IFERROR(VLOOKUP(Q52,parts!$A$2:$Z$300,13,FALSE)*R52,0)</f>
        <v>0</v>
      </c>
      <c r="V52" s="4">
        <f>IFERROR(VLOOKUP(Q52,parts!$A$2:$Z$300,5,FALSE),0)</f>
        <v>0</v>
      </c>
      <c r="W52" s="4">
        <f>IFERROR(VLOOKUP(Q52,parts!$A$2:$Z$300,6,FALSE)*R52,0)</f>
        <v>0</v>
      </c>
      <c r="X52" s="12"/>
      <c r="Y52" s="11"/>
      <c r="Z52" s="6"/>
      <c r="AA52" s="4">
        <f>IFERROR(VLOOKUP(Y52,parts!$A$2:$Z$300,11,FALSE)*Z52,0)</f>
        <v>0</v>
      </c>
      <c r="AB52" s="4">
        <f>IFERROR(VLOOKUP(Y52,parts!$A$2:$Z$300,12,FALSE)*Z52,0)</f>
        <v>0</v>
      </c>
      <c r="AC52" s="4">
        <f>IFERROR(VLOOKUP(Y52,parts!$A$2:$Z$300,13,FALSE)*Z52,0)</f>
        <v>0</v>
      </c>
      <c r="AD52" s="4">
        <f>IFERROR(VLOOKUP(Y52,parts!$A$2:$Z$300,5,FALSE),0)</f>
        <v>0</v>
      </c>
      <c r="AE52" s="4">
        <f>IFERROR(VLOOKUP(Y52,parts!$A$2:$Z$300,6,FALSE)*Z52,0)</f>
        <v>0</v>
      </c>
      <c r="AF52" s="12"/>
      <c r="AG52" s="11"/>
      <c r="AH52" s="6"/>
      <c r="AI52" s="4">
        <f>IFERROR(VLOOKUP(AG52,parts!$A$2:$Z$300,11,FALSE)*AH52,0)</f>
        <v>0</v>
      </c>
      <c r="AJ52" s="4">
        <f>IFERROR(VLOOKUP(AG52,parts!$A$2:$Z$300,12,FALSE)*AH52,0)</f>
        <v>0</v>
      </c>
      <c r="AK52" s="4">
        <f>IFERROR(VLOOKUP(AG52,parts!$A$2:$Z$300,13,FALSE)*AH52,0)</f>
        <v>0</v>
      </c>
      <c r="AL52" s="4">
        <f>IFERROR(VLOOKUP(AG52,parts!$A$2:$Z$300,5,FALSE),0)</f>
        <v>0</v>
      </c>
      <c r="AM52" s="4">
        <f>IFERROR(VLOOKUP(AG52,parts!$A$2:$Z$300,6,FALSE)*AH52,0)</f>
        <v>0</v>
      </c>
      <c r="AN52" s="12"/>
      <c r="AO52" s="11"/>
      <c r="AP52" s="6"/>
      <c r="AQ52" s="4">
        <f>IFERROR(VLOOKUP(AO52,parts!$A$2:$Z$300,11,FALSE)*AP52,0)</f>
        <v>0</v>
      </c>
      <c r="AR52" s="4">
        <f>IFERROR(VLOOKUP(AO52,parts!$A$2:$Z$300,12,FALSE)*AP52,0)</f>
        <v>0</v>
      </c>
      <c r="AS52" s="4">
        <f>IFERROR(VLOOKUP(AO52,parts!$A$2:$Z$300,13,FALSE)*AP52,0)</f>
        <v>0</v>
      </c>
      <c r="AT52" s="4">
        <f>IFERROR(VLOOKUP(AO52,parts!$A$2:$Z$300,5,FALSE),0)</f>
        <v>0</v>
      </c>
      <c r="AU52" s="4">
        <f>IFERROR(VLOOKUP(AO52,parts!$A$2:$Z$300,6,FALSE)*AP52,0)</f>
        <v>0</v>
      </c>
      <c r="AV52" s="12"/>
      <c r="AW52" s="11"/>
      <c r="AX52" s="6"/>
      <c r="AY52" s="4">
        <f>IFERROR(VLOOKUP(AW52,parts!$A$2:$Z$300,11,FALSE)*AX52,0)</f>
        <v>0</v>
      </c>
      <c r="AZ52" s="4">
        <f>IFERROR(VLOOKUP(AW52,parts!$A$2:$Z$300,12,FALSE)*AX52,0)</f>
        <v>0</v>
      </c>
      <c r="BA52" s="4">
        <f>IFERROR(VLOOKUP(AW52,parts!$A$2:$Z$300,13,FALSE)*AX52,0)</f>
        <v>0</v>
      </c>
      <c r="BB52" s="4">
        <f>IFERROR(VLOOKUP(AW52,parts!$A$2:$Z$300,5,FALSE),0)</f>
        <v>0</v>
      </c>
      <c r="BC52" s="4">
        <f>IFERROR(VLOOKUP(AW52,parts!$A$2:$Z$300,6,FALSE)*AX52,0)</f>
        <v>0</v>
      </c>
      <c r="BD52" s="12"/>
      <c r="BE52" s="11"/>
      <c r="BF52" s="6"/>
      <c r="BG52" s="4">
        <f>IFERROR(VLOOKUP(BE52,parts!$A$2:$Z$300,11,FALSE)*BF52,0)</f>
        <v>0</v>
      </c>
      <c r="BH52" s="4">
        <f>IFERROR(VLOOKUP(BE52,parts!$A$2:$Z$300,12,FALSE)*BF52,0)</f>
        <v>0</v>
      </c>
      <c r="BI52" s="4">
        <f>IFERROR(VLOOKUP(BE52,parts!$A$2:$Z$300,13,FALSE)*BF52,0)</f>
        <v>0</v>
      </c>
      <c r="BJ52" s="4">
        <f>IFERROR(VLOOKUP(BE52,parts!$A$2:$Z$300,5,FALSE),0)</f>
        <v>0</v>
      </c>
      <c r="BK52" s="4">
        <f>IFERROR(VLOOKUP(BE52,parts!$A$2:$Z$300,6,FALSE)*BF52,0)</f>
        <v>0</v>
      </c>
      <c r="BL52" s="12"/>
    </row>
    <row r="53" spans="1:64" x14ac:dyDescent="0.25">
      <c r="A53" s="11"/>
      <c r="B53" s="6"/>
      <c r="C53" s="4">
        <f>IFERROR(VLOOKUP(A53,parts!$A$2:$Z$300,11,FALSE)*B53,0)</f>
        <v>0</v>
      </c>
      <c r="D53" s="4">
        <f>IFERROR(VLOOKUP(A53,parts!$A$2:$Z$300,12,FALSE)*B53,0)</f>
        <v>0</v>
      </c>
      <c r="E53" s="4">
        <f>IFERROR(VLOOKUP(A53,parts!$A$2:$Z$300,13,FALSE)*B53,0)</f>
        <v>0</v>
      </c>
      <c r="F53" s="4">
        <f>IFERROR(VLOOKUP(A53,parts!$A$2:$Z$300,5,FALSE),0)</f>
        <v>0</v>
      </c>
      <c r="G53" s="4">
        <f>IFERROR(VLOOKUP(A53,parts!$A$2:$Z$300,6,FALSE)*B53,0)</f>
        <v>0</v>
      </c>
      <c r="H53" s="12"/>
      <c r="I53" s="11"/>
      <c r="J53" s="6"/>
      <c r="K53" s="4">
        <f>IFERROR(VLOOKUP(I53,parts!$A$2:$Z$300,11,FALSE)*J53,0)</f>
        <v>0</v>
      </c>
      <c r="L53" s="4">
        <f>IFERROR(VLOOKUP(I53,parts!$A$2:$Z$300,12,FALSE)*J53,0)</f>
        <v>0</v>
      </c>
      <c r="M53" s="4">
        <f>IFERROR(VLOOKUP(I53,parts!$A$2:$Z$300,13,FALSE)*J53,0)</f>
        <v>0</v>
      </c>
      <c r="N53" s="4">
        <f>IFERROR(VLOOKUP(I53,parts!$A$2:$Z$300,5,FALSE),0)</f>
        <v>0</v>
      </c>
      <c r="O53" s="4">
        <f>IFERROR(VLOOKUP(I53,parts!$A$2:$Z$300,6,FALSE)*J53,0)</f>
        <v>0</v>
      </c>
      <c r="P53" s="12"/>
      <c r="Q53" s="11"/>
      <c r="R53" s="6"/>
      <c r="S53" s="4">
        <f>IFERROR(VLOOKUP(Q53,parts!$A$2:$Z$300,11,FALSE)*R53,0)</f>
        <v>0</v>
      </c>
      <c r="T53" s="4">
        <f>IFERROR(VLOOKUP(Q53,parts!$A$2:$Z$300,12,FALSE)*R53,0)</f>
        <v>0</v>
      </c>
      <c r="U53" s="4">
        <f>IFERROR(VLOOKUP(Q53,parts!$A$2:$Z$300,13,FALSE)*R53,0)</f>
        <v>0</v>
      </c>
      <c r="V53" s="4">
        <f>IFERROR(VLOOKUP(Q53,parts!$A$2:$Z$300,5,FALSE),0)</f>
        <v>0</v>
      </c>
      <c r="W53" s="4">
        <f>IFERROR(VLOOKUP(Q53,parts!$A$2:$Z$300,6,FALSE)*R53,0)</f>
        <v>0</v>
      </c>
      <c r="X53" s="12"/>
      <c r="Y53" s="11"/>
      <c r="Z53" s="6"/>
      <c r="AA53" s="4">
        <f>IFERROR(VLOOKUP(Y53,parts!$A$2:$Z$300,11,FALSE)*Z53,0)</f>
        <v>0</v>
      </c>
      <c r="AB53" s="4">
        <f>IFERROR(VLOOKUP(Y53,parts!$A$2:$Z$300,12,FALSE)*Z53,0)</f>
        <v>0</v>
      </c>
      <c r="AC53" s="4">
        <f>IFERROR(VLOOKUP(Y53,parts!$A$2:$Z$300,13,FALSE)*Z53,0)</f>
        <v>0</v>
      </c>
      <c r="AD53" s="4">
        <f>IFERROR(VLOOKUP(Y53,parts!$A$2:$Z$300,5,FALSE),0)</f>
        <v>0</v>
      </c>
      <c r="AE53" s="4">
        <f>IFERROR(VLOOKUP(Y53,parts!$A$2:$Z$300,6,FALSE)*Z53,0)</f>
        <v>0</v>
      </c>
      <c r="AF53" s="12"/>
      <c r="AG53" s="11"/>
      <c r="AH53" s="6"/>
      <c r="AI53" s="4">
        <f>IFERROR(VLOOKUP(AG53,parts!$A$2:$Z$300,11,FALSE)*AH53,0)</f>
        <v>0</v>
      </c>
      <c r="AJ53" s="4">
        <f>IFERROR(VLOOKUP(AG53,parts!$A$2:$Z$300,12,FALSE)*AH53,0)</f>
        <v>0</v>
      </c>
      <c r="AK53" s="4">
        <f>IFERROR(VLOOKUP(AG53,parts!$A$2:$Z$300,13,FALSE)*AH53,0)</f>
        <v>0</v>
      </c>
      <c r="AL53" s="4">
        <f>IFERROR(VLOOKUP(AG53,parts!$A$2:$Z$300,5,FALSE),0)</f>
        <v>0</v>
      </c>
      <c r="AM53" s="4">
        <f>IFERROR(VLOOKUP(AG53,parts!$A$2:$Z$300,6,FALSE)*AH53,0)</f>
        <v>0</v>
      </c>
      <c r="AN53" s="12"/>
      <c r="AO53" s="11"/>
      <c r="AP53" s="6"/>
      <c r="AQ53" s="4">
        <f>IFERROR(VLOOKUP(AO53,parts!$A$2:$Z$300,11,FALSE)*AP53,0)</f>
        <v>0</v>
      </c>
      <c r="AR53" s="4">
        <f>IFERROR(VLOOKUP(AO53,parts!$A$2:$Z$300,12,FALSE)*AP53,0)</f>
        <v>0</v>
      </c>
      <c r="AS53" s="4">
        <f>IFERROR(VLOOKUP(AO53,parts!$A$2:$Z$300,13,FALSE)*AP53,0)</f>
        <v>0</v>
      </c>
      <c r="AT53" s="4">
        <f>IFERROR(VLOOKUP(AO53,parts!$A$2:$Z$300,5,FALSE),0)</f>
        <v>0</v>
      </c>
      <c r="AU53" s="4">
        <f>IFERROR(VLOOKUP(AO53,parts!$A$2:$Z$300,6,FALSE)*AP53,0)</f>
        <v>0</v>
      </c>
      <c r="AV53" s="12"/>
      <c r="AW53" s="11"/>
      <c r="AX53" s="6"/>
      <c r="AY53" s="4">
        <f>IFERROR(VLOOKUP(AW53,parts!$A$2:$Z$300,11,FALSE)*AX53,0)</f>
        <v>0</v>
      </c>
      <c r="AZ53" s="4">
        <f>IFERROR(VLOOKUP(AW53,parts!$A$2:$Z$300,12,FALSE)*AX53,0)</f>
        <v>0</v>
      </c>
      <c r="BA53" s="4">
        <f>IFERROR(VLOOKUP(AW53,parts!$A$2:$Z$300,13,FALSE)*AX53,0)</f>
        <v>0</v>
      </c>
      <c r="BB53" s="4">
        <f>IFERROR(VLOOKUP(AW53,parts!$A$2:$Z$300,5,FALSE),0)</f>
        <v>0</v>
      </c>
      <c r="BC53" s="4">
        <f>IFERROR(VLOOKUP(AW53,parts!$A$2:$Z$300,6,FALSE)*AX53,0)</f>
        <v>0</v>
      </c>
      <c r="BD53" s="12"/>
      <c r="BE53" s="11"/>
      <c r="BF53" s="6"/>
      <c r="BG53" s="4">
        <f>IFERROR(VLOOKUP(BE53,parts!$A$2:$Z$300,11,FALSE)*BF53,0)</f>
        <v>0</v>
      </c>
      <c r="BH53" s="4">
        <f>IFERROR(VLOOKUP(BE53,parts!$A$2:$Z$300,12,FALSE)*BF53,0)</f>
        <v>0</v>
      </c>
      <c r="BI53" s="4">
        <f>IFERROR(VLOOKUP(BE53,parts!$A$2:$Z$300,13,FALSE)*BF53,0)</f>
        <v>0</v>
      </c>
      <c r="BJ53" s="4">
        <f>IFERROR(VLOOKUP(BE53,parts!$A$2:$Z$300,5,FALSE),0)</f>
        <v>0</v>
      </c>
      <c r="BK53" s="4">
        <f>IFERROR(VLOOKUP(BE53,parts!$A$2:$Z$300,6,FALSE)*BF53,0)</f>
        <v>0</v>
      </c>
      <c r="BL53" s="12"/>
    </row>
    <row r="54" spans="1:64" x14ac:dyDescent="0.25">
      <c r="A54" s="11"/>
      <c r="B54" s="6"/>
      <c r="C54" s="4">
        <f>IFERROR(VLOOKUP(A54,parts!$A$2:$Z$300,11,FALSE)*B54,0)</f>
        <v>0</v>
      </c>
      <c r="D54" s="4">
        <f>IFERROR(VLOOKUP(A54,parts!$A$2:$Z$300,12,FALSE)*B54,0)</f>
        <v>0</v>
      </c>
      <c r="E54" s="4">
        <f>IFERROR(VLOOKUP(A54,parts!$A$2:$Z$300,13,FALSE)*B54,0)</f>
        <v>0</v>
      </c>
      <c r="F54" s="4">
        <f>IFERROR(VLOOKUP(A54,parts!$A$2:$Z$300,5,FALSE),0)</f>
        <v>0</v>
      </c>
      <c r="G54" s="4">
        <f>IFERROR(VLOOKUP(A54,parts!$A$2:$Z$300,6,FALSE)*B54,0)</f>
        <v>0</v>
      </c>
      <c r="H54" s="12"/>
      <c r="I54" s="11"/>
      <c r="J54" s="6"/>
      <c r="K54" s="4">
        <f>IFERROR(VLOOKUP(I54,parts!$A$2:$Z$300,11,FALSE)*J54,0)</f>
        <v>0</v>
      </c>
      <c r="L54" s="4">
        <f>IFERROR(VLOOKUP(I54,parts!$A$2:$Z$300,12,FALSE)*J54,0)</f>
        <v>0</v>
      </c>
      <c r="M54" s="4">
        <f>IFERROR(VLOOKUP(I54,parts!$A$2:$Z$300,13,FALSE)*J54,0)</f>
        <v>0</v>
      </c>
      <c r="N54" s="4">
        <f>IFERROR(VLOOKUP(I54,parts!$A$2:$Z$300,5,FALSE),0)</f>
        <v>0</v>
      </c>
      <c r="O54" s="4">
        <f>IFERROR(VLOOKUP(I54,parts!$A$2:$Z$300,6,FALSE)*J54,0)</f>
        <v>0</v>
      </c>
      <c r="P54" s="12"/>
      <c r="Q54" s="11"/>
      <c r="R54" s="6"/>
      <c r="S54" s="4">
        <f>IFERROR(VLOOKUP(Q54,parts!$A$2:$Z$300,11,FALSE)*R54,0)</f>
        <v>0</v>
      </c>
      <c r="T54" s="4">
        <f>IFERROR(VLOOKUP(Q54,parts!$A$2:$Z$300,12,FALSE)*R54,0)</f>
        <v>0</v>
      </c>
      <c r="U54" s="4">
        <f>IFERROR(VLOOKUP(Q54,parts!$A$2:$Z$300,13,FALSE)*R54,0)</f>
        <v>0</v>
      </c>
      <c r="V54" s="4">
        <f>IFERROR(VLOOKUP(Q54,parts!$A$2:$Z$300,5,FALSE),0)</f>
        <v>0</v>
      </c>
      <c r="W54" s="4">
        <f>IFERROR(VLOOKUP(Q54,parts!$A$2:$Z$300,6,FALSE)*R54,0)</f>
        <v>0</v>
      </c>
      <c r="X54" s="12"/>
      <c r="Y54" s="11"/>
      <c r="Z54" s="6"/>
      <c r="AA54" s="4">
        <f>IFERROR(VLOOKUP(Y54,parts!$A$2:$Z$300,11,FALSE)*Z54,0)</f>
        <v>0</v>
      </c>
      <c r="AB54" s="4">
        <f>IFERROR(VLOOKUP(Y54,parts!$A$2:$Z$300,12,FALSE)*Z54,0)</f>
        <v>0</v>
      </c>
      <c r="AC54" s="4">
        <f>IFERROR(VLOOKUP(Y54,parts!$A$2:$Z$300,13,FALSE)*Z54,0)</f>
        <v>0</v>
      </c>
      <c r="AD54" s="4">
        <f>IFERROR(VLOOKUP(Y54,parts!$A$2:$Z$300,5,FALSE),0)</f>
        <v>0</v>
      </c>
      <c r="AE54" s="4">
        <f>IFERROR(VLOOKUP(Y54,parts!$A$2:$Z$300,6,FALSE)*Z54,0)</f>
        <v>0</v>
      </c>
      <c r="AF54" s="12"/>
      <c r="AG54" s="11"/>
      <c r="AH54" s="6"/>
      <c r="AI54" s="4">
        <f>IFERROR(VLOOKUP(AG54,parts!$A$2:$Z$300,11,FALSE)*AH54,0)</f>
        <v>0</v>
      </c>
      <c r="AJ54" s="4">
        <f>IFERROR(VLOOKUP(AG54,parts!$A$2:$Z$300,12,FALSE)*AH54,0)</f>
        <v>0</v>
      </c>
      <c r="AK54" s="4">
        <f>IFERROR(VLOOKUP(AG54,parts!$A$2:$Z$300,13,FALSE)*AH54,0)</f>
        <v>0</v>
      </c>
      <c r="AL54" s="4">
        <f>IFERROR(VLOOKUP(AG54,parts!$A$2:$Z$300,5,FALSE),0)</f>
        <v>0</v>
      </c>
      <c r="AM54" s="4">
        <f>IFERROR(VLOOKUP(AG54,parts!$A$2:$Z$300,6,FALSE)*AH54,0)</f>
        <v>0</v>
      </c>
      <c r="AN54" s="12"/>
      <c r="AO54" s="11"/>
      <c r="AP54" s="6"/>
      <c r="AQ54" s="4">
        <f>IFERROR(VLOOKUP(AO54,parts!$A$2:$Z$300,11,FALSE)*AP54,0)</f>
        <v>0</v>
      </c>
      <c r="AR54" s="4">
        <f>IFERROR(VLOOKUP(AO54,parts!$A$2:$Z$300,12,FALSE)*AP54,0)</f>
        <v>0</v>
      </c>
      <c r="AS54" s="4">
        <f>IFERROR(VLOOKUP(AO54,parts!$A$2:$Z$300,13,FALSE)*AP54,0)</f>
        <v>0</v>
      </c>
      <c r="AT54" s="4">
        <f>IFERROR(VLOOKUP(AO54,parts!$A$2:$Z$300,5,FALSE),0)</f>
        <v>0</v>
      </c>
      <c r="AU54" s="4">
        <f>IFERROR(VLOOKUP(AO54,parts!$A$2:$Z$300,6,FALSE)*AP54,0)</f>
        <v>0</v>
      </c>
      <c r="AV54" s="12"/>
      <c r="AW54" s="11"/>
      <c r="AX54" s="6"/>
      <c r="AY54" s="4">
        <f>IFERROR(VLOOKUP(AW54,parts!$A$2:$Z$300,11,FALSE)*AX54,0)</f>
        <v>0</v>
      </c>
      <c r="AZ54" s="4">
        <f>IFERROR(VLOOKUP(AW54,parts!$A$2:$Z$300,12,FALSE)*AX54,0)</f>
        <v>0</v>
      </c>
      <c r="BA54" s="4">
        <f>IFERROR(VLOOKUP(AW54,parts!$A$2:$Z$300,13,FALSE)*AX54,0)</f>
        <v>0</v>
      </c>
      <c r="BB54" s="4">
        <f>IFERROR(VLOOKUP(AW54,parts!$A$2:$Z$300,5,FALSE),0)</f>
        <v>0</v>
      </c>
      <c r="BC54" s="4">
        <f>IFERROR(VLOOKUP(AW54,parts!$A$2:$Z$300,6,FALSE)*AX54,0)</f>
        <v>0</v>
      </c>
      <c r="BD54" s="12"/>
      <c r="BE54" s="11"/>
      <c r="BF54" s="6"/>
      <c r="BG54" s="4">
        <f>IFERROR(VLOOKUP(BE54,parts!$A$2:$Z$300,11,FALSE)*BF54,0)</f>
        <v>0</v>
      </c>
      <c r="BH54" s="4">
        <f>IFERROR(VLOOKUP(BE54,parts!$A$2:$Z$300,12,FALSE)*BF54,0)</f>
        <v>0</v>
      </c>
      <c r="BI54" s="4">
        <f>IFERROR(VLOOKUP(BE54,parts!$A$2:$Z$300,13,FALSE)*BF54,0)</f>
        <v>0</v>
      </c>
      <c r="BJ54" s="4">
        <f>IFERROR(VLOOKUP(BE54,parts!$A$2:$Z$300,5,FALSE),0)</f>
        <v>0</v>
      </c>
      <c r="BK54" s="4">
        <f>IFERROR(VLOOKUP(BE54,parts!$A$2:$Z$300,6,FALSE)*BF54,0)</f>
        <v>0</v>
      </c>
      <c r="BL54" s="12"/>
    </row>
    <row r="55" spans="1:64" x14ac:dyDescent="0.25">
      <c r="A55" s="11"/>
      <c r="B55" s="6"/>
      <c r="C55" s="4">
        <f>IFERROR(VLOOKUP(A55,parts!$A$2:$Z$300,11,FALSE)*B55,0)</f>
        <v>0</v>
      </c>
      <c r="D55" s="4">
        <f>IFERROR(VLOOKUP(A55,parts!$A$2:$Z$300,12,FALSE)*B55,0)</f>
        <v>0</v>
      </c>
      <c r="E55" s="4">
        <f>IFERROR(VLOOKUP(A55,parts!$A$2:$Z$300,13,FALSE)*B55,0)</f>
        <v>0</v>
      </c>
      <c r="F55" s="4">
        <f>IFERROR(VLOOKUP(A55,parts!$A$2:$Z$300,5,FALSE),0)</f>
        <v>0</v>
      </c>
      <c r="G55" s="4">
        <f>IFERROR(VLOOKUP(A55,parts!$A$2:$Z$300,6,FALSE)*B55,0)</f>
        <v>0</v>
      </c>
      <c r="H55" s="12"/>
      <c r="I55" s="11"/>
      <c r="J55" s="6"/>
      <c r="K55" s="4">
        <f>IFERROR(VLOOKUP(I55,parts!$A$2:$Z$300,11,FALSE)*J55,0)</f>
        <v>0</v>
      </c>
      <c r="L55" s="4">
        <f>IFERROR(VLOOKUP(I55,parts!$A$2:$Z$300,12,FALSE)*J55,0)</f>
        <v>0</v>
      </c>
      <c r="M55" s="4">
        <f>IFERROR(VLOOKUP(I55,parts!$A$2:$Z$300,13,FALSE)*J55,0)</f>
        <v>0</v>
      </c>
      <c r="N55" s="4">
        <f>IFERROR(VLOOKUP(I55,parts!$A$2:$Z$300,5,FALSE),0)</f>
        <v>0</v>
      </c>
      <c r="O55" s="4">
        <f>IFERROR(VLOOKUP(I55,parts!$A$2:$Z$300,6,FALSE)*J55,0)</f>
        <v>0</v>
      </c>
      <c r="P55" s="12"/>
      <c r="Q55" s="11"/>
      <c r="R55" s="6"/>
      <c r="S55" s="4">
        <f>IFERROR(VLOOKUP(Q55,parts!$A$2:$Z$300,11,FALSE)*R55,0)</f>
        <v>0</v>
      </c>
      <c r="T55" s="4">
        <f>IFERROR(VLOOKUP(Q55,parts!$A$2:$Z$300,12,FALSE)*R55,0)</f>
        <v>0</v>
      </c>
      <c r="U55" s="4">
        <f>IFERROR(VLOOKUP(Q55,parts!$A$2:$Z$300,13,FALSE)*R55,0)</f>
        <v>0</v>
      </c>
      <c r="V55" s="4">
        <f>IFERROR(VLOOKUP(Q55,parts!$A$2:$Z$300,5,FALSE),0)</f>
        <v>0</v>
      </c>
      <c r="W55" s="4">
        <f>IFERROR(VLOOKUP(Q55,parts!$A$2:$Z$300,6,FALSE)*R55,0)</f>
        <v>0</v>
      </c>
      <c r="X55" s="12"/>
      <c r="Y55" s="11"/>
      <c r="Z55" s="6"/>
      <c r="AA55" s="4">
        <f>IFERROR(VLOOKUP(Y55,parts!$A$2:$Z$300,11,FALSE)*Z55,0)</f>
        <v>0</v>
      </c>
      <c r="AB55" s="4">
        <f>IFERROR(VLOOKUP(Y55,parts!$A$2:$Z$300,12,FALSE)*Z55,0)</f>
        <v>0</v>
      </c>
      <c r="AC55" s="4">
        <f>IFERROR(VLOOKUP(Y55,parts!$A$2:$Z$300,13,FALSE)*Z55,0)</f>
        <v>0</v>
      </c>
      <c r="AD55" s="4">
        <f>IFERROR(VLOOKUP(Y55,parts!$A$2:$Z$300,5,FALSE),0)</f>
        <v>0</v>
      </c>
      <c r="AE55" s="4">
        <f>IFERROR(VLOOKUP(Y55,parts!$A$2:$Z$300,6,FALSE)*Z55,0)</f>
        <v>0</v>
      </c>
      <c r="AF55" s="12"/>
      <c r="AG55" s="11"/>
      <c r="AH55" s="6"/>
      <c r="AI55" s="4">
        <f>IFERROR(VLOOKUP(AG55,parts!$A$2:$Z$300,11,FALSE)*AH55,0)</f>
        <v>0</v>
      </c>
      <c r="AJ55" s="4">
        <f>IFERROR(VLOOKUP(AG55,parts!$A$2:$Z$300,12,FALSE)*AH55,0)</f>
        <v>0</v>
      </c>
      <c r="AK55" s="4">
        <f>IFERROR(VLOOKUP(AG55,parts!$A$2:$Z$300,13,FALSE)*AH55,0)</f>
        <v>0</v>
      </c>
      <c r="AL55" s="4">
        <f>IFERROR(VLOOKUP(AG55,parts!$A$2:$Z$300,5,FALSE),0)</f>
        <v>0</v>
      </c>
      <c r="AM55" s="4">
        <f>IFERROR(VLOOKUP(AG55,parts!$A$2:$Z$300,6,FALSE)*AH55,0)</f>
        <v>0</v>
      </c>
      <c r="AN55" s="12"/>
      <c r="AO55" s="11"/>
      <c r="AP55" s="6"/>
      <c r="AQ55" s="4">
        <f>IFERROR(VLOOKUP(AO55,parts!$A$2:$Z$300,11,FALSE)*AP55,0)</f>
        <v>0</v>
      </c>
      <c r="AR55" s="4">
        <f>IFERROR(VLOOKUP(AO55,parts!$A$2:$Z$300,12,FALSE)*AP55,0)</f>
        <v>0</v>
      </c>
      <c r="AS55" s="4">
        <f>IFERROR(VLOOKUP(AO55,parts!$A$2:$Z$300,13,FALSE)*AP55,0)</f>
        <v>0</v>
      </c>
      <c r="AT55" s="4">
        <f>IFERROR(VLOOKUP(AO55,parts!$A$2:$Z$300,5,FALSE),0)</f>
        <v>0</v>
      </c>
      <c r="AU55" s="4">
        <f>IFERROR(VLOOKUP(AO55,parts!$A$2:$Z$300,6,FALSE)*AP55,0)</f>
        <v>0</v>
      </c>
      <c r="AV55" s="12"/>
      <c r="AW55" s="11"/>
      <c r="AX55" s="6"/>
      <c r="AY55" s="4">
        <f>IFERROR(VLOOKUP(AW55,parts!$A$2:$Z$300,11,FALSE)*AX55,0)</f>
        <v>0</v>
      </c>
      <c r="AZ55" s="4">
        <f>IFERROR(VLOOKUP(AW55,parts!$A$2:$Z$300,12,FALSE)*AX55,0)</f>
        <v>0</v>
      </c>
      <c r="BA55" s="4">
        <f>IFERROR(VLOOKUP(AW55,parts!$A$2:$Z$300,13,FALSE)*AX55,0)</f>
        <v>0</v>
      </c>
      <c r="BB55" s="4">
        <f>IFERROR(VLOOKUP(AW55,parts!$A$2:$Z$300,5,FALSE),0)</f>
        <v>0</v>
      </c>
      <c r="BC55" s="4">
        <f>IFERROR(VLOOKUP(AW55,parts!$A$2:$Z$300,6,FALSE)*AX55,0)</f>
        <v>0</v>
      </c>
      <c r="BD55" s="12"/>
      <c r="BE55" s="11"/>
      <c r="BF55" s="6"/>
      <c r="BG55" s="4">
        <f>IFERROR(VLOOKUP(BE55,parts!$A$2:$Z$300,11,FALSE)*BF55,0)</f>
        <v>0</v>
      </c>
      <c r="BH55" s="4">
        <f>IFERROR(VLOOKUP(BE55,parts!$A$2:$Z$300,12,FALSE)*BF55,0)</f>
        <v>0</v>
      </c>
      <c r="BI55" s="4">
        <f>IFERROR(VLOOKUP(BE55,parts!$A$2:$Z$300,13,FALSE)*BF55,0)</f>
        <v>0</v>
      </c>
      <c r="BJ55" s="4">
        <f>IFERROR(VLOOKUP(BE55,parts!$A$2:$Z$300,5,FALSE),0)</f>
        <v>0</v>
      </c>
      <c r="BK55" s="4">
        <f>IFERROR(VLOOKUP(BE55,parts!$A$2:$Z$300,6,FALSE)*BF55,0)</f>
        <v>0</v>
      </c>
      <c r="BL55" s="12"/>
    </row>
    <row r="56" spans="1:64" x14ac:dyDescent="0.25">
      <c r="A56" s="11"/>
      <c r="B56" s="6"/>
      <c r="C56" s="4">
        <f>IFERROR(VLOOKUP(A56,parts!$A$2:$Z$300,11,FALSE)*B56,0)</f>
        <v>0</v>
      </c>
      <c r="D56" s="4">
        <f>IFERROR(VLOOKUP(A56,parts!$A$2:$Z$300,12,FALSE)*B56,0)</f>
        <v>0</v>
      </c>
      <c r="E56" s="4">
        <f>IFERROR(VLOOKUP(A56,parts!$A$2:$Z$300,13,FALSE)*B56,0)</f>
        <v>0</v>
      </c>
      <c r="F56" s="4">
        <f>IFERROR(VLOOKUP(A56,parts!$A$2:$Z$300,5,FALSE),0)</f>
        <v>0</v>
      </c>
      <c r="G56" s="4">
        <f>IFERROR(VLOOKUP(A56,parts!$A$2:$Z$300,6,FALSE)*B56,0)</f>
        <v>0</v>
      </c>
      <c r="H56" s="12"/>
      <c r="I56" s="11"/>
      <c r="J56" s="6"/>
      <c r="K56" s="4">
        <f>IFERROR(VLOOKUP(I56,parts!$A$2:$Z$300,11,FALSE)*J56,0)</f>
        <v>0</v>
      </c>
      <c r="L56" s="4">
        <f>IFERROR(VLOOKUP(I56,parts!$A$2:$Z$300,12,FALSE)*J56,0)</f>
        <v>0</v>
      </c>
      <c r="M56" s="4">
        <f>IFERROR(VLOOKUP(I56,parts!$A$2:$Z$300,13,FALSE)*J56,0)</f>
        <v>0</v>
      </c>
      <c r="N56" s="4">
        <f>IFERROR(VLOOKUP(I56,parts!$A$2:$Z$300,5,FALSE),0)</f>
        <v>0</v>
      </c>
      <c r="O56" s="4">
        <f>IFERROR(VLOOKUP(I56,parts!$A$2:$Z$300,6,FALSE)*J56,0)</f>
        <v>0</v>
      </c>
      <c r="P56" s="12"/>
      <c r="Q56" s="11"/>
      <c r="R56" s="6"/>
      <c r="S56" s="4">
        <f>IFERROR(VLOOKUP(Q56,parts!$A$2:$Z$300,11,FALSE)*R56,0)</f>
        <v>0</v>
      </c>
      <c r="T56" s="4">
        <f>IFERROR(VLOOKUP(Q56,parts!$A$2:$Z$300,12,FALSE)*R56,0)</f>
        <v>0</v>
      </c>
      <c r="U56" s="4">
        <f>IFERROR(VLOOKUP(Q56,parts!$A$2:$Z$300,13,FALSE)*R56,0)</f>
        <v>0</v>
      </c>
      <c r="V56" s="4">
        <f>IFERROR(VLOOKUP(Q56,parts!$A$2:$Z$300,5,FALSE),0)</f>
        <v>0</v>
      </c>
      <c r="W56" s="4">
        <f>IFERROR(VLOOKUP(Q56,parts!$A$2:$Z$300,6,FALSE)*R56,0)</f>
        <v>0</v>
      </c>
      <c r="X56" s="12"/>
      <c r="Y56" s="11"/>
      <c r="Z56" s="6"/>
      <c r="AA56" s="4">
        <f>IFERROR(VLOOKUP(Y56,parts!$A$2:$Z$300,11,FALSE)*Z56,0)</f>
        <v>0</v>
      </c>
      <c r="AB56" s="4">
        <f>IFERROR(VLOOKUP(Y56,parts!$A$2:$Z$300,12,FALSE)*Z56,0)</f>
        <v>0</v>
      </c>
      <c r="AC56" s="4">
        <f>IFERROR(VLOOKUP(Y56,parts!$A$2:$Z$300,13,FALSE)*Z56,0)</f>
        <v>0</v>
      </c>
      <c r="AD56" s="4">
        <f>IFERROR(VLOOKUP(Y56,parts!$A$2:$Z$300,5,FALSE),0)</f>
        <v>0</v>
      </c>
      <c r="AE56" s="4">
        <f>IFERROR(VLOOKUP(Y56,parts!$A$2:$Z$300,6,FALSE)*Z56,0)</f>
        <v>0</v>
      </c>
      <c r="AF56" s="12"/>
      <c r="AG56" s="11"/>
      <c r="AH56" s="6"/>
      <c r="AI56" s="4">
        <f>IFERROR(VLOOKUP(AG56,parts!$A$2:$Z$300,11,FALSE)*AH56,0)</f>
        <v>0</v>
      </c>
      <c r="AJ56" s="4">
        <f>IFERROR(VLOOKUP(AG56,parts!$A$2:$Z$300,12,FALSE)*AH56,0)</f>
        <v>0</v>
      </c>
      <c r="AK56" s="4">
        <f>IFERROR(VLOOKUP(AG56,parts!$A$2:$Z$300,13,FALSE)*AH56,0)</f>
        <v>0</v>
      </c>
      <c r="AL56" s="4">
        <f>IFERROR(VLOOKUP(AG56,parts!$A$2:$Z$300,5,FALSE),0)</f>
        <v>0</v>
      </c>
      <c r="AM56" s="4">
        <f>IFERROR(VLOOKUP(AG56,parts!$A$2:$Z$300,6,FALSE)*AH56,0)</f>
        <v>0</v>
      </c>
      <c r="AN56" s="12"/>
      <c r="AO56" s="11"/>
      <c r="AP56" s="6"/>
      <c r="AQ56" s="4">
        <f>IFERROR(VLOOKUP(AO56,parts!$A$2:$Z$300,11,FALSE)*AP56,0)</f>
        <v>0</v>
      </c>
      <c r="AR56" s="4">
        <f>IFERROR(VLOOKUP(AO56,parts!$A$2:$Z$300,12,FALSE)*AP56,0)</f>
        <v>0</v>
      </c>
      <c r="AS56" s="4">
        <f>IFERROR(VLOOKUP(AO56,parts!$A$2:$Z$300,13,FALSE)*AP56,0)</f>
        <v>0</v>
      </c>
      <c r="AT56" s="4">
        <f>IFERROR(VLOOKUP(AO56,parts!$A$2:$Z$300,5,FALSE),0)</f>
        <v>0</v>
      </c>
      <c r="AU56" s="4">
        <f>IFERROR(VLOOKUP(AO56,parts!$A$2:$Z$300,6,FALSE)*AP56,0)</f>
        <v>0</v>
      </c>
      <c r="AV56" s="12"/>
      <c r="AW56" s="11"/>
      <c r="AX56" s="6"/>
      <c r="AY56" s="4">
        <f>IFERROR(VLOOKUP(AW56,parts!$A$2:$Z$300,11,FALSE)*AX56,0)</f>
        <v>0</v>
      </c>
      <c r="AZ56" s="4">
        <f>IFERROR(VLOOKUP(AW56,parts!$A$2:$Z$300,12,FALSE)*AX56,0)</f>
        <v>0</v>
      </c>
      <c r="BA56" s="4">
        <f>IFERROR(VLOOKUP(AW56,parts!$A$2:$Z$300,13,FALSE)*AX56,0)</f>
        <v>0</v>
      </c>
      <c r="BB56" s="4">
        <f>IFERROR(VLOOKUP(AW56,parts!$A$2:$Z$300,5,FALSE),0)</f>
        <v>0</v>
      </c>
      <c r="BC56" s="4">
        <f>IFERROR(VLOOKUP(AW56,parts!$A$2:$Z$300,6,FALSE)*AX56,0)</f>
        <v>0</v>
      </c>
      <c r="BD56" s="12"/>
      <c r="BE56" s="11"/>
      <c r="BF56" s="6"/>
      <c r="BG56" s="4">
        <f>IFERROR(VLOOKUP(BE56,parts!$A$2:$Z$300,11,FALSE)*BF56,0)</f>
        <v>0</v>
      </c>
      <c r="BH56" s="4">
        <f>IFERROR(VLOOKUP(BE56,parts!$A$2:$Z$300,12,FALSE)*BF56,0)</f>
        <v>0</v>
      </c>
      <c r="BI56" s="4">
        <f>IFERROR(VLOOKUP(BE56,parts!$A$2:$Z$300,13,FALSE)*BF56,0)</f>
        <v>0</v>
      </c>
      <c r="BJ56" s="4">
        <f>IFERROR(VLOOKUP(BE56,parts!$A$2:$Z$300,5,FALSE),0)</f>
        <v>0</v>
      </c>
      <c r="BK56" s="4">
        <f>IFERROR(VLOOKUP(BE56,parts!$A$2:$Z$300,6,FALSE)*BF56,0)</f>
        <v>0</v>
      </c>
      <c r="BL56" s="12"/>
    </row>
    <row r="57" spans="1:64" x14ac:dyDescent="0.25">
      <c r="A57" s="11"/>
      <c r="B57" s="6"/>
      <c r="C57" s="4">
        <f>IFERROR(VLOOKUP(A57,parts!$A$2:$Z$300,11,FALSE)*B57,0)</f>
        <v>0</v>
      </c>
      <c r="D57" s="4">
        <f>IFERROR(VLOOKUP(A57,parts!$A$2:$Z$300,12,FALSE)*B57,0)</f>
        <v>0</v>
      </c>
      <c r="E57" s="4">
        <f>IFERROR(VLOOKUP(A57,parts!$A$2:$Z$300,13,FALSE)*B57,0)</f>
        <v>0</v>
      </c>
      <c r="F57" s="4">
        <f>IFERROR(VLOOKUP(A57,parts!$A$2:$Z$300,5,FALSE),0)</f>
        <v>0</v>
      </c>
      <c r="G57" s="4">
        <f>IFERROR(VLOOKUP(A57,parts!$A$2:$Z$300,6,FALSE)*B57,0)</f>
        <v>0</v>
      </c>
      <c r="H57" s="12"/>
      <c r="I57" s="11"/>
      <c r="J57" s="6"/>
      <c r="K57" s="4">
        <f>IFERROR(VLOOKUP(I57,parts!$A$2:$Z$300,11,FALSE)*J57,0)</f>
        <v>0</v>
      </c>
      <c r="L57" s="4">
        <f>IFERROR(VLOOKUP(I57,parts!$A$2:$Z$300,12,FALSE)*J57,0)</f>
        <v>0</v>
      </c>
      <c r="M57" s="4">
        <f>IFERROR(VLOOKUP(I57,parts!$A$2:$Z$300,13,FALSE)*J57,0)</f>
        <v>0</v>
      </c>
      <c r="N57" s="4">
        <f>IFERROR(VLOOKUP(I57,parts!$A$2:$Z$300,5,FALSE),0)</f>
        <v>0</v>
      </c>
      <c r="O57" s="4">
        <f>IFERROR(VLOOKUP(I57,parts!$A$2:$Z$300,6,FALSE)*J57,0)</f>
        <v>0</v>
      </c>
      <c r="P57" s="12"/>
      <c r="Q57" s="11"/>
      <c r="R57" s="6"/>
      <c r="S57" s="4">
        <f>IFERROR(VLOOKUP(Q57,parts!$A$2:$Z$300,11,FALSE)*R57,0)</f>
        <v>0</v>
      </c>
      <c r="T57" s="4">
        <f>IFERROR(VLOOKUP(Q57,parts!$A$2:$Z$300,12,FALSE)*R57,0)</f>
        <v>0</v>
      </c>
      <c r="U57" s="4">
        <f>IFERROR(VLOOKUP(Q57,parts!$A$2:$Z$300,13,FALSE)*R57,0)</f>
        <v>0</v>
      </c>
      <c r="V57" s="4">
        <f>IFERROR(VLOOKUP(Q57,parts!$A$2:$Z$300,5,FALSE),0)</f>
        <v>0</v>
      </c>
      <c r="W57" s="4">
        <f>IFERROR(VLOOKUP(Q57,parts!$A$2:$Z$300,6,FALSE)*R57,0)</f>
        <v>0</v>
      </c>
      <c r="X57" s="12"/>
      <c r="Y57" s="11"/>
      <c r="Z57" s="6"/>
      <c r="AA57" s="4">
        <f>IFERROR(VLOOKUP(Y57,parts!$A$2:$Z$300,11,FALSE)*Z57,0)</f>
        <v>0</v>
      </c>
      <c r="AB57" s="4">
        <f>IFERROR(VLOOKUP(Y57,parts!$A$2:$Z$300,12,FALSE)*Z57,0)</f>
        <v>0</v>
      </c>
      <c r="AC57" s="4">
        <f>IFERROR(VLOOKUP(Y57,parts!$A$2:$Z$300,13,FALSE)*Z57,0)</f>
        <v>0</v>
      </c>
      <c r="AD57" s="4">
        <f>IFERROR(VLOOKUP(Y57,parts!$A$2:$Z$300,5,FALSE),0)</f>
        <v>0</v>
      </c>
      <c r="AE57" s="4">
        <f>IFERROR(VLOOKUP(Y57,parts!$A$2:$Z$300,6,FALSE)*Z57,0)</f>
        <v>0</v>
      </c>
      <c r="AF57" s="12"/>
      <c r="AG57" s="11"/>
      <c r="AH57" s="6"/>
      <c r="AI57" s="4">
        <f>IFERROR(VLOOKUP(AG57,parts!$A$2:$Z$300,11,FALSE)*AH57,0)</f>
        <v>0</v>
      </c>
      <c r="AJ57" s="4">
        <f>IFERROR(VLOOKUP(AG57,parts!$A$2:$Z$300,12,FALSE)*AH57,0)</f>
        <v>0</v>
      </c>
      <c r="AK57" s="4">
        <f>IFERROR(VLOOKUP(AG57,parts!$A$2:$Z$300,13,FALSE)*AH57,0)</f>
        <v>0</v>
      </c>
      <c r="AL57" s="4">
        <f>IFERROR(VLOOKUP(AG57,parts!$A$2:$Z$300,5,FALSE),0)</f>
        <v>0</v>
      </c>
      <c r="AM57" s="4">
        <f>IFERROR(VLOOKUP(AG57,parts!$A$2:$Z$300,6,FALSE)*AH57,0)</f>
        <v>0</v>
      </c>
      <c r="AN57" s="12"/>
      <c r="AO57" s="11"/>
      <c r="AP57" s="6"/>
      <c r="AQ57" s="4">
        <f>IFERROR(VLOOKUP(AO57,parts!$A$2:$Z$300,11,FALSE)*AP57,0)</f>
        <v>0</v>
      </c>
      <c r="AR57" s="4">
        <f>IFERROR(VLOOKUP(AO57,parts!$A$2:$Z$300,12,FALSE)*AP57,0)</f>
        <v>0</v>
      </c>
      <c r="AS57" s="4">
        <f>IFERROR(VLOOKUP(AO57,parts!$A$2:$Z$300,13,FALSE)*AP57,0)</f>
        <v>0</v>
      </c>
      <c r="AT57" s="4">
        <f>IFERROR(VLOOKUP(AO57,parts!$A$2:$Z$300,5,FALSE),0)</f>
        <v>0</v>
      </c>
      <c r="AU57" s="4">
        <f>IFERROR(VLOOKUP(AO57,parts!$A$2:$Z$300,6,FALSE)*AP57,0)</f>
        <v>0</v>
      </c>
      <c r="AV57" s="12"/>
      <c r="AW57" s="11"/>
      <c r="AX57" s="6"/>
      <c r="AY57" s="4">
        <f>IFERROR(VLOOKUP(AW57,parts!$A$2:$Z$300,11,FALSE)*AX57,0)</f>
        <v>0</v>
      </c>
      <c r="AZ57" s="4">
        <f>IFERROR(VLOOKUP(AW57,parts!$A$2:$Z$300,12,FALSE)*AX57,0)</f>
        <v>0</v>
      </c>
      <c r="BA57" s="4">
        <f>IFERROR(VLOOKUP(AW57,parts!$A$2:$Z$300,13,FALSE)*AX57,0)</f>
        <v>0</v>
      </c>
      <c r="BB57" s="4">
        <f>IFERROR(VLOOKUP(AW57,parts!$A$2:$Z$300,5,FALSE),0)</f>
        <v>0</v>
      </c>
      <c r="BC57" s="4">
        <f>IFERROR(VLOOKUP(AW57,parts!$A$2:$Z$300,6,FALSE)*AX57,0)</f>
        <v>0</v>
      </c>
      <c r="BD57" s="12"/>
      <c r="BE57" s="11"/>
      <c r="BF57" s="6"/>
      <c r="BG57" s="4">
        <f>IFERROR(VLOOKUP(BE57,parts!$A$2:$Z$300,11,FALSE)*BF57,0)</f>
        <v>0</v>
      </c>
      <c r="BH57" s="4">
        <f>IFERROR(VLOOKUP(BE57,parts!$A$2:$Z$300,12,FALSE)*BF57,0)</f>
        <v>0</v>
      </c>
      <c r="BI57" s="4">
        <f>IFERROR(VLOOKUP(BE57,parts!$A$2:$Z$300,13,FALSE)*BF57,0)</f>
        <v>0</v>
      </c>
      <c r="BJ57" s="4">
        <f>IFERROR(VLOOKUP(BE57,parts!$A$2:$Z$300,5,FALSE),0)</f>
        <v>0</v>
      </c>
      <c r="BK57" s="4">
        <f>IFERROR(VLOOKUP(BE57,parts!$A$2:$Z$300,6,FALSE)*BF57,0)</f>
        <v>0</v>
      </c>
      <c r="BL57" s="12"/>
    </row>
    <row r="58" spans="1:64" x14ac:dyDescent="0.25">
      <c r="A58" s="11"/>
      <c r="B58" s="6"/>
      <c r="C58" s="4">
        <f>IFERROR(VLOOKUP(A58,parts!$A$2:$Z$300,11,FALSE)*B58,0)</f>
        <v>0</v>
      </c>
      <c r="D58" s="4">
        <f>IFERROR(VLOOKUP(A58,parts!$A$2:$Z$300,12,FALSE)*B58,0)</f>
        <v>0</v>
      </c>
      <c r="E58" s="4">
        <f>IFERROR(VLOOKUP(A58,parts!$A$2:$Z$300,13,FALSE)*B58,0)</f>
        <v>0</v>
      </c>
      <c r="F58" s="4">
        <f>IFERROR(VLOOKUP(A58,parts!$A$2:$Z$300,5,FALSE),0)</f>
        <v>0</v>
      </c>
      <c r="G58" s="4">
        <f>IFERROR(VLOOKUP(A58,parts!$A$2:$Z$300,6,FALSE)*B58,0)</f>
        <v>0</v>
      </c>
      <c r="H58" s="12"/>
      <c r="I58" s="11"/>
      <c r="J58" s="6"/>
      <c r="K58" s="4">
        <f>IFERROR(VLOOKUP(I58,parts!$A$2:$Z$300,11,FALSE)*J58,0)</f>
        <v>0</v>
      </c>
      <c r="L58" s="4">
        <f>IFERROR(VLOOKUP(I58,parts!$A$2:$Z$300,12,FALSE)*J58,0)</f>
        <v>0</v>
      </c>
      <c r="M58" s="4">
        <f>IFERROR(VLOOKUP(I58,parts!$A$2:$Z$300,13,FALSE)*J58,0)</f>
        <v>0</v>
      </c>
      <c r="N58" s="4">
        <f>IFERROR(VLOOKUP(I58,parts!$A$2:$Z$300,5,FALSE),0)</f>
        <v>0</v>
      </c>
      <c r="O58" s="4">
        <f>IFERROR(VLOOKUP(I58,parts!$A$2:$Z$300,6,FALSE)*J58,0)</f>
        <v>0</v>
      </c>
      <c r="P58" s="12"/>
      <c r="Q58" s="11"/>
      <c r="R58" s="6"/>
      <c r="S58" s="4">
        <f>IFERROR(VLOOKUP(Q58,parts!$A$2:$Z$300,11,FALSE)*R58,0)</f>
        <v>0</v>
      </c>
      <c r="T58" s="4">
        <f>IFERROR(VLOOKUP(Q58,parts!$A$2:$Z$300,12,FALSE)*R58,0)</f>
        <v>0</v>
      </c>
      <c r="U58" s="4">
        <f>IFERROR(VLOOKUP(Q58,parts!$A$2:$Z$300,13,FALSE)*R58,0)</f>
        <v>0</v>
      </c>
      <c r="V58" s="4">
        <f>IFERROR(VLOOKUP(Q58,parts!$A$2:$Z$300,5,FALSE),0)</f>
        <v>0</v>
      </c>
      <c r="W58" s="4">
        <f>IFERROR(VLOOKUP(Q58,parts!$A$2:$Z$300,6,FALSE)*R58,0)</f>
        <v>0</v>
      </c>
      <c r="X58" s="12"/>
      <c r="Y58" s="11"/>
      <c r="Z58" s="6"/>
      <c r="AA58" s="4">
        <f>IFERROR(VLOOKUP(Y58,parts!$A$2:$Z$300,11,FALSE)*Z58,0)</f>
        <v>0</v>
      </c>
      <c r="AB58" s="4">
        <f>IFERROR(VLOOKUP(Y58,parts!$A$2:$Z$300,12,FALSE)*Z58,0)</f>
        <v>0</v>
      </c>
      <c r="AC58" s="4">
        <f>IFERROR(VLOOKUP(Y58,parts!$A$2:$Z$300,13,FALSE)*Z58,0)</f>
        <v>0</v>
      </c>
      <c r="AD58" s="4">
        <f>IFERROR(VLOOKUP(Y58,parts!$A$2:$Z$300,5,FALSE),0)</f>
        <v>0</v>
      </c>
      <c r="AE58" s="4">
        <f>IFERROR(VLOOKUP(Y58,parts!$A$2:$Z$300,6,FALSE)*Z58,0)</f>
        <v>0</v>
      </c>
      <c r="AF58" s="12"/>
      <c r="AG58" s="11"/>
      <c r="AH58" s="6"/>
      <c r="AI58" s="4">
        <f>IFERROR(VLOOKUP(AG58,parts!$A$2:$Z$300,11,FALSE)*AH58,0)</f>
        <v>0</v>
      </c>
      <c r="AJ58" s="4">
        <f>IFERROR(VLOOKUP(AG58,parts!$A$2:$Z$300,12,FALSE)*AH58,0)</f>
        <v>0</v>
      </c>
      <c r="AK58" s="4">
        <f>IFERROR(VLOOKUP(AG58,parts!$A$2:$Z$300,13,FALSE)*AH58,0)</f>
        <v>0</v>
      </c>
      <c r="AL58" s="4">
        <f>IFERROR(VLOOKUP(AG58,parts!$A$2:$Z$300,5,FALSE),0)</f>
        <v>0</v>
      </c>
      <c r="AM58" s="4">
        <f>IFERROR(VLOOKUP(AG58,parts!$A$2:$Z$300,6,FALSE)*AH58,0)</f>
        <v>0</v>
      </c>
      <c r="AN58" s="12"/>
      <c r="AO58" s="11"/>
      <c r="AP58" s="6"/>
      <c r="AQ58" s="4">
        <f>IFERROR(VLOOKUP(AO58,parts!$A$2:$Z$300,11,FALSE)*AP58,0)</f>
        <v>0</v>
      </c>
      <c r="AR58" s="4">
        <f>IFERROR(VLOOKUP(AO58,parts!$A$2:$Z$300,12,FALSE)*AP58,0)</f>
        <v>0</v>
      </c>
      <c r="AS58" s="4">
        <f>IFERROR(VLOOKUP(AO58,parts!$A$2:$Z$300,13,FALSE)*AP58,0)</f>
        <v>0</v>
      </c>
      <c r="AT58" s="4">
        <f>IFERROR(VLOOKUP(AO58,parts!$A$2:$Z$300,5,FALSE),0)</f>
        <v>0</v>
      </c>
      <c r="AU58" s="4">
        <f>IFERROR(VLOOKUP(AO58,parts!$A$2:$Z$300,6,FALSE)*AP58,0)</f>
        <v>0</v>
      </c>
      <c r="AV58" s="12"/>
      <c r="AW58" s="11"/>
      <c r="AX58" s="6"/>
      <c r="AY58" s="4">
        <f>IFERROR(VLOOKUP(AW58,parts!$A$2:$Z$300,11,FALSE)*AX58,0)</f>
        <v>0</v>
      </c>
      <c r="AZ58" s="4">
        <f>IFERROR(VLOOKUP(AW58,parts!$A$2:$Z$300,12,FALSE)*AX58,0)</f>
        <v>0</v>
      </c>
      <c r="BA58" s="4">
        <f>IFERROR(VLOOKUP(AW58,parts!$A$2:$Z$300,13,FALSE)*AX58,0)</f>
        <v>0</v>
      </c>
      <c r="BB58" s="4">
        <f>IFERROR(VLOOKUP(AW58,parts!$A$2:$Z$300,5,FALSE),0)</f>
        <v>0</v>
      </c>
      <c r="BC58" s="4">
        <f>IFERROR(VLOOKUP(AW58,parts!$A$2:$Z$300,6,FALSE)*AX58,0)</f>
        <v>0</v>
      </c>
      <c r="BD58" s="12"/>
      <c r="BE58" s="11"/>
      <c r="BF58" s="6"/>
      <c r="BG58" s="4">
        <f>IFERROR(VLOOKUP(BE58,parts!$A$2:$Z$300,11,FALSE)*BF58,0)</f>
        <v>0</v>
      </c>
      <c r="BH58" s="4">
        <f>IFERROR(VLOOKUP(BE58,parts!$A$2:$Z$300,12,FALSE)*BF58,0)</f>
        <v>0</v>
      </c>
      <c r="BI58" s="4">
        <f>IFERROR(VLOOKUP(BE58,parts!$A$2:$Z$300,13,FALSE)*BF58,0)</f>
        <v>0</v>
      </c>
      <c r="BJ58" s="4">
        <f>IFERROR(VLOOKUP(BE58,parts!$A$2:$Z$300,5,FALSE),0)</f>
        <v>0</v>
      </c>
      <c r="BK58" s="4">
        <f>IFERROR(VLOOKUP(BE58,parts!$A$2:$Z$300,6,FALSE)*BF58,0)</f>
        <v>0</v>
      </c>
      <c r="BL58" s="12"/>
    </row>
    <row r="59" spans="1:64" x14ac:dyDescent="0.25">
      <c r="A59" s="11"/>
      <c r="B59" s="6"/>
      <c r="C59" s="4">
        <f>IFERROR(VLOOKUP(A59,parts!$A$2:$Z$300,11,FALSE)*B59,0)</f>
        <v>0</v>
      </c>
      <c r="D59" s="4">
        <f>IFERROR(VLOOKUP(A59,parts!$A$2:$Z$300,12,FALSE)*B59,0)</f>
        <v>0</v>
      </c>
      <c r="E59" s="4">
        <f>IFERROR(VLOOKUP(A59,parts!$A$2:$Z$300,13,FALSE)*B59,0)</f>
        <v>0</v>
      </c>
      <c r="F59" s="4">
        <f>IFERROR(VLOOKUP(A59,parts!$A$2:$Z$300,5,FALSE),0)</f>
        <v>0</v>
      </c>
      <c r="G59" s="4">
        <f>IFERROR(VLOOKUP(A59,parts!$A$2:$Z$300,6,FALSE)*B59,0)</f>
        <v>0</v>
      </c>
      <c r="H59" s="12"/>
      <c r="I59" s="11"/>
      <c r="J59" s="6"/>
      <c r="K59" s="4">
        <f>IFERROR(VLOOKUP(I59,parts!$A$2:$Z$300,11,FALSE)*J59,0)</f>
        <v>0</v>
      </c>
      <c r="L59" s="4">
        <f>IFERROR(VLOOKUP(I59,parts!$A$2:$Z$300,12,FALSE)*J59,0)</f>
        <v>0</v>
      </c>
      <c r="M59" s="4">
        <f>IFERROR(VLOOKUP(I59,parts!$A$2:$Z$300,13,FALSE)*J59,0)</f>
        <v>0</v>
      </c>
      <c r="N59" s="4">
        <f>IFERROR(VLOOKUP(I59,parts!$A$2:$Z$300,5,FALSE),0)</f>
        <v>0</v>
      </c>
      <c r="O59" s="4">
        <f>IFERROR(VLOOKUP(I59,parts!$A$2:$Z$300,6,FALSE)*J59,0)</f>
        <v>0</v>
      </c>
      <c r="P59" s="12"/>
      <c r="Q59" s="11"/>
      <c r="R59" s="6"/>
      <c r="S59" s="4">
        <f>IFERROR(VLOOKUP(Q59,parts!$A$2:$Z$300,11,FALSE)*R59,0)</f>
        <v>0</v>
      </c>
      <c r="T59" s="4">
        <f>IFERROR(VLOOKUP(Q59,parts!$A$2:$Z$300,12,FALSE)*R59,0)</f>
        <v>0</v>
      </c>
      <c r="U59" s="4">
        <f>IFERROR(VLOOKUP(Q59,parts!$A$2:$Z$300,13,FALSE)*R59,0)</f>
        <v>0</v>
      </c>
      <c r="V59" s="4">
        <f>IFERROR(VLOOKUP(Q59,parts!$A$2:$Z$300,5,FALSE),0)</f>
        <v>0</v>
      </c>
      <c r="W59" s="4">
        <f>IFERROR(VLOOKUP(Q59,parts!$A$2:$Z$300,6,FALSE)*R59,0)</f>
        <v>0</v>
      </c>
      <c r="X59" s="12"/>
      <c r="Y59" s="11"/>
      <c r="Z59" s="6"/>
      <c r="AA59" s="4">
        <f>IFERROR(VLOOKUP(Y59,parts!$A$2:$Z$300,11,FALSE)*Z59,0)</f>
        <v>0</v>
      </c>
      <c r="AB59" s="4">
        <f>IFERROR(VLOOKUP(Y59,parts!$A$2:$Z$300,12,FALSE)*Z59,0)</f>
        <v>0</v>
      </c>
      <c r="AC59" s="4">
        <f>IFERROR(VLOOKUP(Y59,parts!$A$2:$Z$300,13,FALSE)*Z59,0)</f>
        <v>0</v>
      </c>
      <c r="AD59" s="4">
        <f>IFERROR(VLOOKUP(Y59,parts!$A$2:$Z$300,5,FALSE),0)</f>
        <v>0</v>
      </c>
      <c r="AE59" s="4">
        <f>IFERROR(VLOOKUP(Y59,parts!$A$2:$Z$300,6,FALSE)*Z59,0)</f>
        <v>0</v>
      </c>
      <c r="AF59" s="12"/>
      <c r="AG59" s="11"/>
      <c r="AH59" s="6"/>
      <c r="AI59" s="4">
        <f>IFERROR(VLOOKUP(AG59,parts!$A$2:$Z$300,11,FALSE)*AH59,0)</f>
        <v>0</v>
      </c>
      <c r="AJ59" s="4">
        <f>IFERROR(VLOOKUP(AG59,parts!$A$2:$Z$300,12,FALSE)*AH59,0)</f>
        <v>0</v>
      </c>
      <c r="AK59" s="4">
        <f>IFERROR(VLOOKUP(AG59,parts!$A$2:$Z$300,13,FALSE)*AH59,0)</f>
        <v>0</v>
      </c>
      <c r="AL59" s="4">
        <f>IFERROR(VLOOKUP(AG59,parts!$A$2:$Z$300,5,FALSE),0)</f>
        <v>0</v>
      </c>
      <c r="AM59" s="4">
        <f>IFERROR(VLOOKUP(AG59,parts!$A$2:$Z$300,6,FALSE)*AH59,0)</f>
        <v>0</v>
      </c>
      <c r="AN59" s="12"/>
      <c r="AO59" s="11"/>
      <c r="AP59" s="6"/>
      <c r="AQ59" s="4">
        <f>IFERROR(VLOOKUP(AO59,parts!$A$2:$Z$300,11,FALSE)*AP59,0)</f>
        <v>0</v>
      </c>
      <c r="AR59" s="4">
        <f>IFERROR(VLOOKUP(AO59,parts!$A$2:$Z$300,12,FALSE)*AP59,0)</f>
        <v>0</v>
      </c>
      <c r="AS59" s="4">
        <f>IFERROR(VLOOKUP(AO59,parts!$A$2:$Z$300,13,FALSE)*AP59,0)</f>
        <v>0</v>
      </c>
      <c r="AT59" s="4">
        <f>IFERROR(VLOOKUP(AO59,parts!$A$2:$Z$300,5,FALSE),0)</f>
        <v>0</v>
      </c>
      <c r="AU59" s="4">
        <f>IFERROR(VLOOKUP(AO59,parts!$A$2:$Z$300,6,FALSE)*AP59,0)</f>
        <v>0</v>
      </c>
      <c r="AV59" s="12"/>
      <c r="AW59" s="11"/>
      <c r="AX59" s="6"/>
      <c r="AY59" s="4">
        <f>IFERROR(VLOOKUP(AW59,parts!$A$2:$Z$300,11,FALSE)*AX59,0)</f>
        <v>0</v>
      </c>
      <c r="AZ59" s="4">
        <f>IFERROR(VLOOKUP(AW59,parts!$A$2:$Z$300,12,FALSE)*AX59,0)</f>
        <v>0</v>
      </c>
      <c r="BA59" s="4">
        <f>IFERROR(VLOOKUP(AW59,parts!$A$2:$Z$300,13,FALSE)*AX59,0)</f>
        <v>0</v>
      </c>
      <c r="BB59" s="4">
        <f>IFERROR(VLOOKUP(AW59,parts!$A$2:$Z$300,5,FALSE),0)</f>
        <v>0</v>
      </c>
      <c r="BC59" s="4">
        <f>IFERROR(VLOOKUP(AW59,parts!$A$2:$Z$300,6,FALSE)*AX59,0)</f>
        <v>0</v>
      </c>
      <c r="BD59" s="12"/>
      <c r="BE59" s="11"/>
      <c r="BF59" s="6"/>
      <c r="BG59" s="4">
        <f>IFERROR(VLOOKUP(BE59,parts!$A$2:$Z$300,11,FALSE)*BF59,0)</f>
        <v>0</v>
      </c>
      <c r="BH59" s="4">
        <f>IFERROR(VLOOKUP(BE59,parts!$A$2:$Z$300,12,FALSE)*BF59,0)</f>
        <v>0</v>
      </c>
      <c r="BI59" s="4">
        <f>IFERROR(VLOOKUP(BE59,parts!$A$2:$Z$300,13,FALSE)*BF59,0)</f>
        <v>0</v>
      </c>
      <c r="BJ59" s="4">
        <f>IFERROR(VLOOKUP(BE59,parts!$A$2:$Z$300,5,FALSE),0)</f>
        <v>0</v>
      </c>
      <c r="BK59" s="4">
        <f>IFERROR(VLOOKUP(BE59,parts!$A$2:$Z$300,6,FALSE)*BF59,0)</f>
        <v>0</v>
      </c>
      <c r="BL59" s="12"/>
    </row>
    <row r="60" spans="1:64" x14ac:dyDescent="0.25">
      <c r="A60" s="11"/>
      <c r="B60" s="6"/>
      <c r="C60" s="4">
        <f>IFERROR(VLOOKUP(A60,parts!$A$2:$Z$300,11,FALSE)*B60,0)</f>
        <v>0</v>
      </c>
      <c r="D60" s="4">
        <f>IFERROR(VLOOKUP(A60,parts!$A$2:$Z$300,12,FALSE)*B60,0)</f>
        <v>0</v>
      </c>
      <c r="E60" s="4">
        <f>IFERROR(VLOOKUP(A60,parts!$A$2:$Z$300,13,FALSE)*B60,0)</f>
        <v>0</v>
      </c>
      <c r="F60" s="4">
        <f>IFERROR(VLOOKUP(A60,parts!$A$2:$Z$300,5,FALSE),0)</f>
        <v>0</v>
      </c>
      <c r="G60" s="4">
        <f>IFERROR(VLOOKUP(A60,parts!$A$2:$Z$300,6,FALSE)*B60,0)</f>
        <v>0</v>
      </c>
      <c r="H60" s="12"/>
      <c r="I60" s="11"/>
      <c r="J60" s="6"/>
      <c r="K60" s="4">
        <f>IFERROR(VLOOKUP(I60,parts!$A$2:$Z$300,11,FALSE)*J60,0)</f>
        <v>0</v>
      </c>
      <c r="L60" s="4">
        <f>IFERROR(VLOOKUP(I60,parts!$A$2:$Z$300,12,FALSE)*J60,0)</f>
        <v>0</v>
      </c>
      <c r="M60" s="4">
        <f>IFERROR(VLOOKUP(I60,parts!$A$2:$Z$300,13,FALSE)*J60,0)</f>
        <v>0</v>
      </c>
      <c r="N60" s="4">
        <f>IFERROR(VLOOKUP(I60,parts!$A$2:$Z$300,5,FALSE),0)</f>
        <v>0</v>
      </c>
      <c r="O60" s="4">
        <f>IFERROR(VLOOKUP(I60,parts!$A$2:$Z$300,6,FALSE)*J60,0)</f>
        <v>0</v>
      </c>
      <c r="P60" s="12"/>
      <c r="Q60" s="11"/>
      <c r="R60" s="6"/>
      <c r="S60" s="4">
        <f>IFERROR(VLOOKUP(Q60,parts!$A$2:$Z$300,11,FALSE)*R60,0)</f>
        <v>0</v>
      </c>
      <c r="T60" s="4">
        <f>IFERROR(VLOOKUP(Q60,parts!$A$2:$Z$300,12,FALSE)*R60,0)</f>
        <v>0</v>
      </c>
      <c r="U60" s="4">
        <f>IFERROR(VLOOKUP(Q60,parts!$A$2:$Z$300,13,FALSE)*R60,0)</f>
        <v>0</v>
      </c>
      <c r="V60" s="4">
        <f>IFERROR(VLOOKUP(Q60,parts!$A$2:$Z$300,5,FALSE),0)</f>
        <v>0</v>
      </c>
      <c r="W60" s="4">
        <f>IFERROR(VLOOKUP(Q60,parts!$A$2:$Z$300,6,FALSE)*R60,0)</f>
        <v>0</v>
      </c>
      <c r="X60" s="12"/>
      <c r="Y60" s="11"/>
      <c r="Z60" s="6"/>
      <c r="AA60" s="4">
        <f>IFERROR(VLOOKUP(Y60,parts!$A$2:$Z$300,11,FALSE)*Z60,0)</f>
        <v>0</v>
      </c>
      <c r="AB60" s="4">
        <f>IFERROR(VLOOKUP(Y60,parts!$A$2:$Z$300,12,FALSE)*Z60,0)</f>
        <v>0</v>
      </c>
      <c r="AC60" s="4">
        <f>IFERROR(VLOOKUP(Y60,parts!$A$2:$Z$300,13,FALSE)*Z60,0)</f>
        <v>0</v>
      </c>
      <c r="AD60" s="4">
        <f>IFERROR(VLOOKUP(Y60,parts!$A$2:$Z$300,5,FALSE),0)</f>
        <v>0</v>
      </c>
      <c r="AE60" s="4">
        <f>IFERROR(VLOOKUP(Y60,parts!$A$2:$Z$300,6,FALSE)*Z60,0)</f>
        <v>0</v>
      </c>
      <c r="AF60" s="12"/>
      <c r="AG60" s="11"/>
      <c r="AH60" s="6"/>
      <c r="AI60" s="4">
        <f>IFERROR(VLOOKUP(AG60,parts!$A$2:$Z$300,11,FALSE)*AH60,0)</f>
        <v>0</v>
      </c>
      <c r="AJ60" s="4">
        <f>IFERROR(VLOOKUP(AG60,parts!$A$2:$Z$300,12,FALSE)*AH60,0)</f>
        <v>0</v>
      </c>
      <c r="AK60" s="4">
        <f>IFERROR(VLOOKUP(AG60,parts!$A$2:$Z$300,13,FALSE)*AH60,0)</f>
        <v>0</v>
      </c>
      <c r="AL60" s="4">
        <f>IFERROR(VLOOKUP(AG60,parts!$A$2:$Z$300,5,FALSE),0)</f>
        <v>0</v>
      </c>
      <c r="AM60" s="4">
        <f>IFERROR(VLOOKUP(AG60,parts!$A$2:$Z$300,6,FALSE)*AH60,0)</f>
        <v>0</v>
      </c>
      <c r="AN60" s="12"/>
      <c r="AO60" s="11"/>
      <c r="AP60" s="6"/>
      <c r="AQ60" s="4">
        <f>IFERROR(VLOOKUP(AO60,parts!$A$2:$Z$300,11,FALSE)*AP60,0)</f>
        <v>0</v>
      </c>
      <c r="AR60" s="4">
        <f>IFERROR(VLOOKUP(AO60,parts!$A$2:$Z$300,12,FALSE)*AP60,0)</f>
        <v>0</v>
      </c>
      <c r="AS60" s="4">
        <f>IFERROR(VLOOKUP(AO60,parts!$A$2:$Z$300,13,FALSE)*AP60,0)</f>
        <v>0</v>
      </c>
      <c r="AT60" s="4">
        <f>IFERROR(VLOOKUP(AO60,parts!$A$2:$Z$300,5,FALSE),0)</f>
        <v>0</v>
      </c>
      <c r="AU60" s="4">
        <f>IFERROR(VLOOKUP(AO60,parts!$A$2:$Z$300,6,FALSE)*AP60,0)</f>
        <v>0</v>
      </c>
      <c r="AV60" s="12"/>
      <c r="AW60" s="11"/>
      <c r="AX60" s="6"/>
      <c r="AY60" s="4">
        <f>IFERROR(VLOOKUP(AW60,parts!$A$2:$Z$300,11,FALSE)*AX60,0)</f>
        <v>0</v>
      </c>
      <c r="AZ60" s="4">
        <f>IFERROR(VLOOKUP(AW60,parts!$A$2:$Z$300,12,FALSE)*AX60,0)</f>
        <v>0</v>
      </c>
      <c r="BA60" s="4">
        <f>IFERROR(VLOOKUP(AW60,parts!$A$2:$Z$300,13,FALSE)*AX60,0)</f>
        <v>0</v>
      </c>
      <c r="BB60" s="4">
        <f>IFERROR(VLOOKUP(AW60,parts!$A$2:$Z$300,5,FALSE),0)</f>
        <v>0</v>
      </c>
      <c r="BC60" s="4">
        <f>IFERROR(VLOOKUP(AW60,parts!$A$2:$Z$300,6,FALSE)*AX60,0)</f>
        <v>0</v>
      </c>
      <c r="BD60" s="12"/>
      <c r="BE60" s="11"/>
      <c r="BF60" s="6"/>
      <c r="BG60" s="4">
        <f>IFERROR(VLOOKUP(BE60,parts!$A$2:$Z$300,11,FALSE)*BF60,0)</f>
        <v>0</v>
      </c>
      <c r="BH60" s="4">
        <f>IFERROR(VLOOKUP(BE60,parts!$A$2:$Z$300,12,FALSE)*BF60,0)</f>
        <v>0</v>
      </c>
      <c r="BI60" s="4">
        <f>IFERROR(VLOOKUP(BE60,parts!$A$2:$Z$300,13,FALSE)*BF60,0)</f>
        <v>0</v>
      </c>
      <c r="BJ60" s="4">
        <f>IFERROR(VLOOKUP(BE60,parts!$A$2:$Z$300,5,FALSE),0)</f>
        <v>0</v>
      </c>
      <c r="BK60" s="4">
        <f>IFERROR(VLOOKUP(BE60,parts!$A$2:$Z$300,6,FALSE)*BF60,0)</f>
        <v>0</v>
      </c>
      <c r="BL60" s="12"/>
    </row>
    <row r="61" spans="1:64" x14ac:dyDescent="0.25">
      <c r="A61" s="11"/>
      <c r="B61" s="6"/>
      <c r="C61" s="4">
        <f>IFERROR(VLOOKUP(A61,parts!$A$2:$Z$300,11,FALSE)*B61,0)</f>
        <v>0</v>
      </c>
      <c r="D61" s="4">
        <f>IFERROR(VLOOKUP(A61,parts!$A$2:$Z$300,12,FALSE)*B61,0)</f>
        <v>0</v>
      </c>
      <c r="E61" s="4">
        <f>IFERROR(VLOOKUP(A61,parts!$A$2:$Z$300,13,FALSE)*B61,0)</f>
        <v>0</v>
      </c>
      <c r="F61" s="4">
        <f>IFERROR(VLOOKUP(A61,parts!$A$2:$Z$300,5,FALSE),0)</f>
        <v>0</v>
      </c>
      <c r="G61" s="4">
        <f>IFERROR(VLOOKUP(A61,parts!$A$2:$Z$300,6,FALSE)*B61,0)</f>
        <v>0</v>
      </c>
      <c r="H61" s="12"/>
      <c r="I61" s="11"/>
      <c r="J61" s="6"/>
      <c r="K61" s="4">
        <f>IFERROR(VLOOKUP(I61,parts!$A$2:$Z$300,11,FALSE)*J61,0)</f>
        <v>0</v>
      </c>
      <c r="L61" s="4">
        <f>IFERROR(VLOOKUP(I61,parts!$A$2:$Z$300,12,FALSE)*J61,0)</f>
        <v>0</v>
      </c>
      <c r="M61" s="4">
        <f>IFERROR(VLOOKUP(I61,parts!$A$2:$Z$300,13,FALSE)*J61,0)</f>
        <v>0</v>
      </c>
      <c r="N61" s="4">
        <f>IFERROR(VLOOKUP(I61,parts!$A$2:$Z$300,5,FALSE),0)</f>
        <v>0</v>
      </c>
      <c r="O61" s="4">
        <f>IFERROR(VLOOKUP(I61,parts!$A$2:$Z$300,6,FALSE)*J61,0)</f>
        <v>0</v>
      </c>
      <c r="P61" s="12"/>
      <c r="Q61" s="11"/>
      <c r="R61" s="6"/>
      <c r="S61" s="4">
        <f>IFERROR(VLOOKUP(Q61,parts!$A$2:$Z$300,11,FALSE)*R61,0)</f>
        <v>0</v>
      </c>
      <c r="T61" s="4">
        <f>IFERROR(VLOOKUP(Q61,parts!$A$2:$Z$300,12,FALSE)*R61,0)</f>
        <v>0</v>
      </c>
      <c r="U61" s="4">
        <f>IFERROR(VLOOKUP(Q61,parts!$A$2:$Z$300,13,FALSE)*R61,0)</f>
        <v>0</v>
      </c>
      <c r="V61" s="4">
        <f>IFERROR(VLOOKUP(Q61,parts!$A$2:$Z$300,5,FALSE),0)</f>
        <v>0</v>
      </c>
      <c r="W61" s="4">
        <f>IFERROR(VLOOKUP(Q61,parts!$A$2:$Z$300,6,FALSE)*R61,0)</f>
        <v>0</v>
      </c>
      <c r="X61" s="12"/>
      <c r="Y61" s="11"/>
      <c r="Z61" s="6"/>
      <c r="AA61" s="4">
        <f>IFERROR(VLOOKUP(Y61,parts!$A$2:$Z$300,11,FALSE)*Z61,0)</f>
        <v>0</v>
      </c>
      <c r="AB61" s="4">
        <f>IFERROR(VLOOKUP(Y61,parts!$A$2:$Z$300,12,FALSE)*Z61,0)</f>
        <v>0</v>
      </c>
      <c r="AC61" s="4">
        <f>IFERROR(VLOOKUP(Y61,parts!$A$2:$Z$300,13,FALSE)*Z61,0)</f>
        <v>0</v>
      </c>
      <c r="AD61" s="4">
        <f>IFERROR(VLOOKUP(Y61,parts!$A$2:$Z$300,5,FALSE),0)</f>
        <v>0</v>
      </c>
      <c r="AE61" s="4">
        <f>IFERROR(VLOOKUP(Y61,parts!$A$2:$Z$300,6,FALSE)*Z61,0)</f>
        <v>0</v>
      </c>
      <c r="AF61" s="12"/>
      <c r="AG61" s="11"/>
      <c r="AH61" s="6"/>
      <c r="AI61" s="4">
        <f>IFERROR(VLOOKUP(AG61,parts!$A$2:$Z$300,11,FALSE)*AH61,0)</f>
        <v>0</v>
      </c>
      <c r="AJ61" s="4">
        <f>IFERROR(VLOOKUP(AG61,parts!$A$2:$Z$300,12,FALSE)*AH61,0)</f>
        <v>0</v>
      </c>
      <c r="AK61" s="4">
        <f>IFERROR(VLOOKUP(AG61,parts!$A$2:$Z$300,13,FALSE)*AH61,0)</f>
        <v>0</v>
      </c>
      <c r="AL61" s="4">
        <f>IFERROR(VLOOKUP(AG61,parts!$A$2:$Z$300,5,FALSE),0)</f>
        <v>0</v>
      </c>
      <c r="AM61" s="4">
        <f>IFERROR(VLOOKUP(AG61,parts!$A$2:$Z$300,6,FALSE)*AH61,0)</f>
        <v>0</v>
      </c>
      <c r="AN61" s="12"/>
      <c r="AO61" s="11"/>
      <c r="AP61" s="6"/>
      <c r="AQ61" s="4">
        <f>IFERROR(VLOOKUP(AO61,parts!$A$2:$Z$300,11,FALSE)*AP61,0)</f>
        <v>0</v>
      </c>
      <c r="AR61" s="4">
        <f>IFERROR(VLOOKUP(AO61,parts!$A$2:$Z$300,12,FALSE)*AP61,0)</f>
        <v>0</v>
      </c>
      <c r="AS61" s="4">
        <f>IFERROR(VLOOKUP(AO61,parts!$A$2:$Z$300,13,FALSE)*AP61,0)</f>
        <v>0</v>
      </c>
      <c r="AT61" s="4">
        <f>IFERROR(VLOOKUP(AO61,parts!$A$2:$Z$300,5,FALSE),0)</f>
        <v>0</v>
      </c>
      <c r="AU61" s="4">
        <f>IFERROR(VLOOKUP(AO61,parts!$A$2:$Z$300,6,FALSE)*AP61,0)</f>
        <v>0</v>
      </c>
      <c r="AV61" s="12"/>
      <c r="AW61" s="11"/>
      <c r="AX61" s="6"/>
      <c r="AY61" s="4">
        <f>IFERROR(VLOOKUP(AW61,parts!$A$2:$Z$300,11,FALSE)*AX61,0)</f>
        <v>0</v>
      </c>
      <c r="AZ61" s="4">
        <f>IFERROR(VLOOKUP(AW61,parts!$A$2:$Z$300,12,FALSE)*AX61,0)</f>
        <v>0</v>
      </c>
      <c r="BA61" s="4">
        <f>IFERROR(VLOOKUP(AW61,parts!$A$2:$Z$300,13,FALSE)*AX61,0)</f>
        <v>0</v>
      </c>
      <c r="BB61" s="4">
        <f>IFERROR(VLOOKUP(AW61,parts!$A$2:$Z$300,5,FALSE),0)</f>
        <v>0</v>
      </c>
      <c r="BC61" s="4">
        <f>IFERROR(VLOOKUP(AW61,parts!$A$2:$Z$300,6,FALSE)*AX61,0)</f>
        <v>0</v>
      </c>
      <c r="BD61" s="12"/>
      <c r="BE61" s="11"/>
      <c r="BF61" s="6"/>
      <c r="BG61" s="4">
        <f>IFERROR(VLOOKUP(BE61,parts!$A$2:$Z$300,11,FALSE)*BF61,0)</f>
        <v>0</v>
      </c>
      <c r="BH61" s="4">
        <f>IFERROR(VLOOKUP(BE61,parts!$A$2:$Z$300,12,FALSE)*BF61,0)</f>
        <v>0</v>
      </c>
      <c r="BI61" s="4">
        <f>IFERROR(VLOOKUP(BE61,parts!$A$2:$Z$300,13,FALSE)*BF61,0)</f>
        <v>0</v>
      </c>
      <c r="BJ61" s="4">
        <f>IFERROR(VLOOKUP(BE61,parts!$A$2:$Z$300,5,FALSE),0)</f>
        <v>0</v>
      </c>
      <c r="BK61" s="4">
        <f>IFERROR(VLOOKUP(BE61,parts!$A$2:$Z$300,6,FALSE)*BF61,0)</f>
        <v>0</v>
      </c>
      <c r="BL61" s="12"/>
    </row>
    <row r="62" spans="1:64" x14ac:dyDescent="0.25">
      <c r="A62" s="11"/>
      <c r="B62" s="6"/>
      <c r="C62" s="4">
        <f>IFERROR(VLOOKUP(A62,parts!$A$2:$Z$300,11,FALSE)*B62,0)</f>
        <v>0</v>
      </c>
      <c r="D62" s="4">
        <f>IFERROR(VLOOKUP(A62,parts!$A$2:$Z$300,12,FALSE)*B62,0)</f>
        <v>0</v>
      </c>
      <c r="E62" s="4">
        <f>IFERROR(VLOOKUP(A62,parts!$A$2:$Z$300,13,FALSE)*B62,0)</f>
        <v>0</v>
      </c>
      <c r="F62" s="4">
        <f>IFERROR(VLOOKUP(A62,parts!$A$2:$Z$300,5,FALSE),0)</f>
        <v>0</v>
      </c>
      <c r="G62" s="4">
        <f>IFERROR(VLOOKUP(A62,parts!$A$2:$Z$300,6,FALSE)*B62,0)</f>
        <v>0</v>
      </c>
      <c r="H62" s="12"/>
      <c r="I62" s="11"/>
      <c r="J62" s="6"/>
      <c r="K62" s="4">
        <f>IFERROR(VLOOKUP(I62,parts!$A$2:$Z$300,11,FALSE)*J62,0)</f>
        <v>0</v>
      </c>
      <c r="L62" s="4">
        <f>IFERROR(VLOOKUP(I62,parts!$A$2:$Z$300,12,FALSE)*J62,0)</f>
        <v>0</v>
      </c>
      <c r="M62" s="4">
        <f>IFERROR(VLOOKUP(I62,parts!$A$2:$Z$300,13,FALSE)*J62,0)</f>
        <v>0</v>
      </c>
      <c r="N62" s="4">
        <f>IFERROR(VLOOKUP(I62,parts!$A$2:$Z$300,5,FALSE),0)</f>
        <v>0</v>
      </c>
      <c r="O62" s="4">
        <f>IFERROR(VLOOKUP(I62,parts!$A$2:$Z$300,6,FALSE)*J62,0)</f>
        <v>0</v>
      </c>
      <c r="P62" s="12"/>
      <c r="Q62" s="11"/>
      <c r="R62" s="6"/>
      <c r="S62" s="4">
        <f>IFERROR(VLOOKUP(Q62,parts!$A$2:$Z$300,11,FALSE)*R62,0)</f>
        <v>0</v>
      </c>
      <c r="T62" s="4">
        <f>IFERROR(VLOOKUP(Q62,parts!$A$2:$Z$300,12,FALSE)*R62,0)</f>
        <v>0</v>
      </c>
      <c r="U62" s="4">
        <f>IFERROR(VLOOKUP(Q62,parts!$A$2:$Z$300,13,FALSE)*R62,0)</f>
        <v>0</v>
      </c>
      <c r="V62" s="4">
        <f>IFERROR(VLOOKUP(Q62,parts!$A$2:$Z$300,5,FALSE),0)</f>
        <v>0</v>
      </c>
      <c r="W62" s="4">
        <f>IFERROR(VLOOKUP(Q62,parts!$A$2:$Z$300,6,FALSE)*R62,0)</f>
        <v>0</v>
      </c>
      <c r="X62" s="12"/>
      <c r="Y62" s="11"/>
      <c r="Z62" s="6"/>
      <c r="AA62" s="4">
        <f>IFERROR(VLOOKUP(Y62,parts!$A$2:$Z$300,11,FALSE)*Z62,0)</f>
        <v>0</v>
      </c>
      <c r="AB62" s="4">
        <f>IFERROR(VLOOKUP(Y62,parts!$A$2:$Z$300,12,FALSE)*Z62,0)</f>
        <v>0</v>
      </c>
      <c r="AC62" s="4">
        <f>IFERROR(VLOOKUP(Y62,parts!$A$2:$Z$300,13,FALSE)*Z62,0)</f>
        <v>0</v>
      </c>
      <c r="AD62" s="4">
        <f>IFERROR(VLOOKUP(Y62,parts!$A$2:$Z$300,5,FALSE),0)</f>
        <v>0</v>
      </c>
      <c r="AE62" s="4">
        <f>IFERROR(VLOOKUP(Y62,parts!$A$2:$Z$300,6,FALSE)*Z62,0)</f>
        <v>0</v>
      </c>
      <c r="AF62" s="12"/>
      <c r="AG62" s="11"/>
      <c r="AH62" s="6"/>
      <c r="AI62" s="4">
        <f>IFERROR(VLOOKUP(AG62,parts!$A$2:$Z$300,11,FALSE)*AH62,0)</f>
        <v>0</v>
      </c>
      <c r="AJ62" s="4">
        <f>IFERROR(VLOOKUP(AG62,parts!$A$2:$Z$300,12,FALSE)*AH62,0)</f>
        <v>0</v>
      </c>
      <c r="AK62" s="4">
        <f>IFERROR(VLOOKUP(AG62,parts!$A$2:$Z$300,13,FALSE)*AH62,0)</f>
        <v>0</v>
      </c>
      <c r="AL62" s="4">
        <f>IFERROR(VLOOKUP(AG62,parts!$A$2:$Z$300,5,FALSE),0)</f>
        <v>0</v>
      </c>
      <c r="AM62" s="4">
        <f>IFERROR(VLOOKUP(AG62,parts!$A$2:$Z$300,6,FALSE)*AH62,0)</f>
        <v>0</v>
      </c>
      <c r="AN62" s="12"/>
      <c r="AO62" s="11"/>
      <c r="AP62" s="6"/>
      <c r="AQ62" s="4">
        <f>IFERROR(VLOOKUP(AO62,parts!$A$2:$Z$300,11,FALSE)*AP62,0)</f>
        <v>0</v>
      </c>
      <c r="AR62" s="4">
        <f>IFERROR(VLOOKUP(AO62,parts!$A$2:$Z$300,12,FALSE)*AP62,0)</f>
        <v>0</v>
      </c>
      <c r="AS62" s="4">
        <f>IFERROR(VLOOKUP(AO62,parts!$A$2:$Z$300,13,FALSE)*AP62,0)</f>
        <v>0</v>
      </c>
      <c r="AT62" s="4">
        <f>IFERROR(VLOOKUP(AO62,parts!$A$2:$Z$300,5,FALSE),0)</f>
        <v>0</v>
      </c>
      <c r="AU62" s="4">
        <f>IFERROR(VLOOKUP(AO62,parts!$A$2:$Z$300,6,FALSE)*AP62,0)</f>
        <v>0</v>
      </c>
      <c r="AV62" s="12"/>
      <c r="AW62" s="11"/>
      <c r="AX62" s="6"/>
      <c r="AY62" s="4">
        <f>IFERROR(VLOOKUP(AW62,parts!$A$2:$Z$300,11,FALSE)*AX62,0)</f>
        <v>0</v>
      </c>
      <c r="AZ62" s="4">
        <f>IFERROR(VLOOKUP(AW62,parts!$A$2:$Z$300,12,FALSE)*AX62,0)</f>
        <v>0</v>
      </c>
      <c r="BA62" s="4">
        <f>IFERROR(VLOOKUP(AW62,parts!$A$2:$Z$300,13,FALSE)*AX62,0)</f>
        <v>0</v>
      </c>
      <c r="BB62" s="4">
        <f>IFERROR(VLOOKUP(AW62,parts!$A$2:$Z$300,5,FALSE),0)</f>
        <v>0</v>
      </c>
      <c r="BC62" s="4">
        <f>IFERROR(VLOOKUP(AW62,parts!$A$2:$Z$300,6,FALSE)*AX62,0)</f>
        <v>0</v>
      </c>
      <c r="BD62" s="12"/>
      <c r="BE62" s="11"/>
      <c r="BF62" s="6"/>
      <c r="BG62" s="4">
        <f>IFERROR(VLOOKUP(BE62,parts!$A$2:$Z$300,11,FALSE)*BF62,0)</f>
        <v>0</v>
      </c>
      <c r="BH62" s="4">
        <f>IFERROR(VLOOKUP(BE62,parts!$A$2:$Z$300,12,FALSE)*BF62,0)</f>
        <v>0</v>
      </c>
      <c r="BI62" s="4">
        <f>IFERROR(VLOOKUP(BE62,parts!$A$2:$Z$300,13,FALSE)*BF62,0)</f>
        <v>0</v>
      </c>
      <c r="BJ62" s="4">
        <f>IFERROR(VLOOKUP(BE62,parts!$A$2:$Z$300,5,FALSE),0)</f>
        <v>0</v>
      </c>
      <c r="BK62" s="4">
        <f>IFERROR(VLOOKUP(BE62,parts!$A$2:$Z$300,6,FALSE)*BF62,0)</f>
        <v>0</v>
      </c>
      <c r="BL62" s="12"/>
    </row>
    <row r="63" spans="1:64" x14ac:dyDescent="0.25">
      <c r="A63" s="11"/>
      <c r="B63" s="6"/>
      <c r="C63" s="4">
        <f>IFERROR(VLOOKUP(A63,parts!$A$2:$Z$300,11,FALSE)*B63,0)</f>
        <v>0</v>
      </c>
      <c r="D63" s="4">
        <f>IFERROR(VLOOKUP(A63,parts!$A$2:$Z$300,12,FALSE)*B63,0)</f>
        <v>0</v>
      </c>
      <c r="E63" s="4">
        <f>IFERROR(VLOOKUP(A63,parts!$A$2:$Z$300,13,FALSE)*B63,0)</f>
        <v>0</v>
      </c>
      <c r="F63" s="4">
        <f>IFERROR(VLOOKUP(A63,parts!$A$2:$Z$300,5,FALSE),0)</f>
        <v>0</v>
      </c>
      <c r="G63" s="4">
        <f>IFERROR(VLOOKUP(A63,parts!$A$2:$Z$300,6,FALSE)*B63,0)</f>
        <v>0</v>
      </c>
      <c r="H63" s="12"/>
      <c r="I63" s="11"/>
      <c r="J63" s="6"/>
      <c r="K63" s="4">
        <f>IFERROR(VLOOKUP(I63,parts!$A$2:$Z$300,11,FALSE)*J63,0)</f>
        <v>0</v>
      </c>
      <c r="L63" s="4">
        <f>IFERROR(VLOOKUP(I63,parts!$A$2:$Z$300,12,FALSE)*J63,0)</f>
        <v>0</v>
      </c>
      <c r="M63" s="4">
        <f>IFERROR(VLOOKUP(I63,parts!$A$2:$Z$300,13,FALSE)*J63,0)</f>
        <v>0</v>
      </c>
      <c r="N63" s="4">
        <f>IFERROR(VLOOKUP(I63,parts!$A$2:$Z$300,5,FALSE),0)</f>
        <v>0</v>
      </c>
      <c r="O63" s="4">
        <f>IFERROR(VLOOKUP(I63,parts!$A$2:$Z$300,6,FALSE)*J63,0)</f>
        <v>0</v>
      </c>
      <c r="P63" s="12"/>
      <c r="Q63" s="11"/>
      <c r="R63" s="6"/>
      <c r="S63" s="4">
        <f>IFERROR(VLOOKUP(Q63,parts!$A$2:$Z$300,11,FALSE)*R63,0)</f>
        <v>0</v>
      </c>
      <c r="T63" s="4">
        <f>IFERROR(VLOOKUP(Q63,parts!$A$2:$Z$300,12,FALSE)*R63,0)</f>
        <v>0</v>
      </c>
      <c r="U63" s="4">
        <f>IFERROR(VLOOKUP(Q63,parts!$A$2:$Z$300,13,FALSE)*R63,0)</f>
        <v>0</v>
      </c>
      <c r="V63" s="4">
        <f>IFERROR(VLOOKUP(Q63,parts!$A$2:$Z$300,5,FALSE),0)</f>
        <v>0</v>
      </c>
      <c r="W63" s="4">
        <f>IFERROR(VLOOKUP(Q63,parts!$A$2:$Z$300,6,FALSE)*R63,0)</f>
        <v>0</v>
      </c>
      <c r="X63" s="12"/>
      <c r="Y63" s="11"/>
      <c r="Z63" s="6"/>
      <c r="AA63" s="4">
        <f>IFERROR(VLOOKUP(Y63,parts!$A$2:$Z$300,11,FALSE)*Z63,0)</f>
        <v>0</v>
      </c>
      <c r="AB63" s="4">
        <f>IFERROR(VLOOKUP(Y63,parts!$A$2:$Z$300,12,FALSE)*Z63,0)</f>
        <v>0</v>
      </c>
      <c r="AC63" s="4">
        <f>IFERROR(VLOOKUP(Y63,parts!$A$2:$Z$300,13,FALSE)*Z63,0)</f>
        <v>0</v>
      </c>
      <c r="AD63" s="4">
        <f>IFERROR(VLOOKUP(Y63,parts!$A$2:$Z$300,5,FALSE),0)</f>
        <v>0</v>
      </c>
      <c r="AE63" s="4">
        <f>IFERROR(VLOOKUP(Y63,parts!$A$2:$Z$300,6,FALSE)*Z63,0)</f>
        <v>0</v>
      </c>
      <c r="AF63" s="12"/>
      <c r="AG63" s="11"/>
      <c r="AH63" s="6"/>
      <c r="AI63" s="4">
        <f>IFERROR(VLOOKUP(AG63,parts!$A$2:$Z$300,11,FALSE)*AH63,0)</f>
        <v>0</v>
      </c>
      <c r="AJ63" s="4">
        <f>IFERROR(VLOOKUP(AG63,parts!$A$2:$Z$300,12,FALSE)*AH63,0)</f>
        <v>0</v>
      </c>
      <c r="AK63" s="4">
        <f>IFERROR(VLOOKUP(AG63,parts!$A$2:$Z$300,13,FALSE)*AH63,0)</f>
        <v>0</v>
      </c>
      <c r="AL63" s="4">
        <f>IFERROR(VLOOKUP(AG63,parts!$A$2:$Z$300,5,FALSE),0)</f>
        <v>0</v>
      </c>
      <c r="AM63" s="4">
        <f>IFERROR(VLOOKUP(AG63,parts!$A$2:$Z$300,6,FALSE)*AH63,0)</f>
        <v>0</v>
      </c>
      <c r="AN63" s="12"/>
      <c r="AO63" s="11"/>
      <c r="AP63" s="6"/>
      <c r="AQ63" s="4">
        <f>IFERROR(VLOOKUP(AO63,parts!$A$2:$Z$300,11,FALSE)*AP63,0)</f>
        <v>0</v>
      </c>
      <c r="AR63" s="4">
        <f>IFERROR(VLOOKUP(AO63,parts!$A$2:$Z$300,12,FALSE)*AP63,0)</f>
        <v>0</v>
      </c>
      <c r="AS63" s="4">
        <f>IFERROR(VLOOKUP(AO63,parts!$A$2:$Z$300,13,FALSE)*AP63,0)</f>
        <v>0</v>
      </c>
      <c r="AT63" s="4">
        <f>IFERROR(VLOOKUP(AO63,parts!$A$2:$Z$300,5,FALSE),0)</f>
        <v>0</v>
      </c>
      <c r="AU63" s="4">
        <f>IFERROR(VLOOKUP(AO63,parts!$A$2:$Z$300,6,FALSE)*AP63,0)</f>
        <v>0</v>
      </c>
      <c r="AV63" s="12"/>
      <c r="AW63" s="11"/>
      <c r="AX63" s="6"/>
      <c r="AY63" s="4">
        <f>IFERROR(VLOOKUP(AW63,parts!$A$2:$Z$300,11,FALSE)*AX63,0)</f>
        <v>0</v>
      </c>
      <c r="AZ63" s="4">
        <f>IFERROR(VLOOKUP(AW63,parts!$A$2:$Z$300,12,FALSE)*AX63,0)</f>
        <v>0</v>
      </c>
      <c r="BA63" s="4">
        <f>IFERROR(VLOOKUP(AW63,parts!$A$2:$Z$300,13,FALSE)*AX63,0)</f>
        <v>0</v>
      </c>
      <c r="BB63" s="4">
        <f>IFERROR(VLOOKUP(AW63,parts!$A$2:$Z$300,5,FALSE),0)</f>
        <v>0</v>
      </c>
      <c r="BC63" s="4">
        <f>IFERROR(VLOOKUP(AW63,parts!$A$2:$Z$300,6,FALSE)*AX63,0)</f>
        <v>0</v>
      </c>
      <c r="BD63" s="12"/>
      <c r="BE63" s="11"/>
      <c r="BF63" s="6"/>
      <c r="BG63" s="4">
        <f>IFERROR(VLOOKUP(BE63,parts!$A$2:$Z$300,11,FALSE)*BF63,0)</f>
        <v>0</v>
      </c>
      <c r="BH63" s="4">
        <f>IFERROR(VLOOKUP(BE63,parts!$A$2:$Z$300,12,FALSE)*BF63,0)</f>
        <v>0</v>
      </c>
      <c r="BI63" s="4">
        <f>IFERROR(VLOOKUP(BE63,parts!$A$2:$Z$300,13,FALSE)*BF63,0)</f>
        <v>0</v>
      </c>
      <c r="BJ63" s="4">
        <f>IFERROR(VLOOKUP(BE63,parts!$A$2:$Z$300,5,FALSE),0)</f>
        <v>0</v>
      </c>
      <c r="BK63" s="4">
        <f>IFERROR(VLOOKUP(BE63,parts!$A$2:$Z$300,6,FALSE)*BF63,0)</f>
        <v>0</v>
      </c>
      <c r="BL63" s="12"/>
    </row>
    <row r="64" spans="1:64" x14ac:dyDescent="0.25">
      <c r="A64" s="11"/>
      <c r="B64" s="6"/>
      <c r="C64" s="4">
        <f>IFERROR(VLOOKUP(A64,parts!$A$2:$Z$300,11,FALSE)*B64,0)</f>
        <v>0</v>
      </c>
      <c r="D64" s="4">
        <f>IFERROR(VLOOKUP(A64,parts!$A$2:$Z$300,12,FALSE)*B64,0)</f>
        <v>0</v>
      </c>
      <c r="E64" s="4">
        <f>IFERROR(VLOOKUP(A64,parts!$A$2:$Z$300,13,FALSE)*B64,0)</f>
        <v>0</v>
      </c>
      <c r="F64" s="4">
        <f>IFERROR(VLOOKUP(A64,parts!$A$2:$Z$300,5,FALSE),0)</f>
        <v>0</v>
      </c>
      <c r="G64" s="4">
        <f>IFERROR(VLOOKUP(A64,parts!$A$2:$Z$300,6,FALSE)*B64,0)</f>
        <v>0</v>
      </c>
      <c r="H64" s="12"/>
      <c r="I64" s="11"/>
      <c r="J64" s="6"/>
      <c r="K64" s="4">
        <f>IFERROR(VLOOKUP(I64,parts!$A$2:$Z$300,11,FALSE)*J64,0)</f>
        <v>0</v>
      </c>
      <c r="L64" s="4">
        <f>IFERROR(VLOOKUP(I64,parts!$A$2:$Z$300,12,FALSE)*J64,0)</f>
        <v>0</v>
      </c>
      <c r="M64" s="4">
        <f>IFERROR(VLOOKUP(I64,parts!$A$2:$Z$300,13,FALSE)*J64,0)</f>
        <v>0</v>
      </c>
      <c r="N64" s="4">
        <f>IFERROR(VLOOKUP(I64,parts!$A$2:$Z$300,5,FALSE),0)</f>
        <v>0</v>
      </c>
      <c r="O64" s="4">
        <f>IFERROR(VLOOKUP(I64,parts!$A$2:$Z$300,6,FALSE)*J64,0)</f>
        <v>0</v>
      </c>
      <c r="P64" s="12"/>
      <c r="Q64" s="11"/>
      <c r="R64" s="6"/>
      <c r="S64" s="4">
        <f>IFERROR(VLOOKUP(Q64,parts!$A$2:$Z$300,11,FALSE)*R64,0)</f>
        <v>0</v>
      </c>
      <c r="T64" s="4">
        <f>IFERROR(VLOOKUP(Q64,parts!$A$2:$Z$300,12,FALSE)*R64,0)</f>
        <v>0</v>
      </c>
      <c r="U64" s="4">
        <f>IFERROR(VLOOKUP(Q64,parts!$A$2:$Z$300,13,FALSE)*R64,0)</f>
        <v>0</v>
      </c>
      <c r="V64" s="4">
        <f>IFERROR(VLOOKUP(Q64,parts!$A$2:$Z$300,5,FALSE),0)</f>
        <v>0</v>
      </c>
      <c r="W64" s="4">
        <f>IFERROR(VLOOKUP(Q64,parts!$A$2:$Z$300,6,FALSE)*R64,0)</f>
        <v>0</v>
      </c>
      <c r="X64" s="12"/>
      <c r="Y64" s="11"/>
      <c r="Z64" s="6"/>
      <c r="AA64" s="4">
        <f>IFERROR(VLOOKUP(Y64,parts!$A$2:$Z$300,11,FALSE)*Z64,0)</f>
        <v>0</v>
      </c>
      <c r="AB64" s="4">
        <f>IFERROR(VLOOKUP(Y64,parts!$A$2:$Z$300,12,FALSE)*Z64,0)</f>
        <v>0</v>
      </c>
      <c r="AC64" s="4">
        <f>IFERROR(VLOOKUP(Y64,parts!$A$2:$Z$300,13,FALSE)*Z64,0)</f>
        <v>0</v>
      </c>
      <c r="AD64" s="4">
        <f>IFERROR(VLOOKUP(Y64,parts!$A$2:$Z$300,5,FALSE),0)</f>
        <v>0</v>
      </c>
      <c r="AE64" s="4">
        <f>IFERROR(VLOOKUP(Y64,parts!$A$2:$Z$300,6,FALSE)*Z64,0)</f>
        <v>0</v>
      </c>
      <c r="AF64" s="12"/>
      <c r="AG64" s="11"/>
      <c r="AH64" s="6"/>
      <c r="AI64" s="4">
        <f>IFERROR(VLOOKUP(AG64,parts!$A$2:$Z$300,11,FALSE)*AH64,0)</f>
        <v>0</v>
      </c>
      <c r="AJ64" s="4">
        <f>IFERROR(VLOOKUP(AG64,parts!$A$2:$Z$300,12,FALSE)*AH64,0)</f>
        <v>0</v>
      </c>
      <c r="AK64" s="4">
        <f>IFERROR(VLOOKUP(AG64,parts!$A$2:$Z$300,13,FALSE)*AH64,0)</f>
        <v>0</v>
      </c>
      <c r="AL64" s="4">
        <f>IFERROR(VLOOKUP(AG64,parts!$A$2:$Z$300,5,FALSE),0)</f>
        <v>0</v>
      </c>
      <c r="AM64" s="4">
        <f>IFERROR(VLOOKUP(AG64,parts!$A$2:$Z$300,6,FALSE)*AH64,0)</f>
        <v>0</v>
      </c>
      <c r="AN64" s="12"/>
      <c r="AO64" s="11"/>
      <c r="AP64" s="6"/>
      <c r="AQ64" s="4">
        <f>IFERROR(VLOOKUP(AO64,parts!$A$2:$Z$300,11,FALSE)*AP64,0)</f>
        <v>0</v>
      </c>
      <c r="AR64" s="4">
        <f>IFERROR(VLOOKUP(AO64,parts!$A$2:$Z$300,12,FALSE)*AP64,0)</f>
        <v>0</v>
      </c>
      <c r="AS64" s="4">
        <f>IFERROR(VLOOKUP(AO64,parts!$A$2:$Z$300,13,FALSE)*AP64,0)</f>
        <v>0</v>
      </c>
      <c r="AT64" s="4">
        <f>IFERROR(VLOOKUP(AO64,parts!$A$2:$Z$300,5,FALSE),0)</f>
        <v>0</v>
      </c>
      <c r="AU64" s="4">
        <f>IFERROR(VLOOKUP(AO64,parts!$A$2:$Z$300,6,FALSE)*AP64,0)</f>
        <v>0</v>
      </c>
      <c r="AV64" s="12"/>
      <c r="AW64" s="11"/>
      <c r="AX64" s="6"/>
      <c r="AY64" s="4">
        <f>IFERROR(VLOOKUP(AW64,parts!$A$2:$Z$300,11,FALSE)*AX64,0)</f>
        <v>0</v>
      </c>
      <c r="AZ64" s="4">
        <f>IFERROR(VLOOKUP(AW64,parts!$A$2:$Z$300,12,FALSE)*AX64,0)</f>
        <v>0</v>
      </c>
      <c r="BA64" s="4">
        <f>IFERROR(VLOOKUP(AW64,parts!$A$2:$Z$300,13,FALSE)*AX64,0)</f>
        <v>0</v>
      </c>
      <c r="BB64" s="4">
        <f>IFERROR(VLOOKUP(AW64,parts!$A$2:$Z$300,5,FALSE),0)</f>
        <v>0</v>
      </c>
      <c r="BC64" s="4">
        <f>IFERROR(VLOOKUP(AW64,parts!$A$2:$Z$300,6,FALSE)*AX64,0)</f>
        <v>0</v>
      </c>
      <c r="BD64" s="12"/>
      <c r="BE64" s="11"/>
      <c r="BF64" s="6"/>
      <c r="BG64" s="4">
        <f>IFERROR(VLOOKUP(BE64,parts!$A$2:$Z$300,11,FALSE)*BF64,0)</f>
        <v>0</v>
      </c>
      <c r="BH64" s="4">
        <f>IFERROR(VLOOKUP(BE64,parts!$A$2:$Z$300,12,FALSE)*BF64,0)</f>
        <v>0</v>
      </c>
      <c r="BI64" s="4">
        <f>IFERROR(VLOOKUP(BE64,parts!$A$2:$Z$300,13,FALSE)*BF64,0)</f>
        <v>0</v>
      </c>
      <c r="BJ64" s="4">
        <f>IFERROR(VLOOKUP(BE64,parts!$A$2:$Z$300,5,FALSE),0)</f>
        <v>0</v>
      </c>
      <c r="BK64" s="4">
        <f>IFERROR(VLOOKUP(BE64,parts!$A$2:$Z$300,6,FALSE)*BF64,0)</f>
        <v>0</v>
      </c>
      <c r="BL64" s="12"/>
    </row>
    <row r="65" spans="1:64" ht="15.75" thickBot="1" x14ac:dyDescent="0.3">
      <c r="A65" s="11"/>
      <c r="B65" s="6"/>
      <c r="C65" s="4">
        <f>IFERROR(VLOOKUP(A65,parts!$A$2:$Z$300,11,FALSE)*B65,0)</f>
        <v>0</v>
      </c>
      <c r="D65" s="4">
        <f>IFERROR(VLOOKUP(A65,parts!$A$2:$Z$300,12,FALSE)*B65,0)</f>
        <v>0</v>
      </c>
      <c r="E65" s="4">
        <f>IFERROR(VLOOKUP(A65,parts!$A$2:$Z$300,13,FALSE)*B65,0)</f>
        <v>0</v>
      </c>
      <c r="F65" s="4">
        <f>IFERROR(VLOOKUP(A65,parts!$A$2:$Z$300,5,FALSE),0)</f>
        <v>0</v>
      </c>
      <c r="G65" s="4">
        <f>IFERROR(VLOOKUP(A65,parts!$A$2:$Z$300,6,FALSE)*B65,0)</f>
        <v>0</v>
      </c>
      <c r="H65" s="12"/>
      <c r="I65" s="11"/>
      <c r="J65" s="6"/>
      <c r="K65" s="4">
        <f>IFERROR(VLOOKUP(I65,parts!$A$2:$Z$300,11,FALSE)*J65,0)</f>
        <v>0</v>
      </c>
      <c r="L65" s="4">
        <f>IFERROR(VLOOKUP(I65,parts!$A$2:$Z$300,12,FALSE)*J65,0)</f>
        <v>0</v>
      </c>
      <c r="M65" s="4">
        <f>IFERROR(VLOOKUP(I65,parts!$A$2:$Z$300,13,FALSE)*J65,0)</f>
        <v>0</v>
      </c>
      <c r="N65" s="4">
        <f>IFERROR(VLOOKUP(I65,parts!$A$2:$Z$300,5,FALSE),0)</f>
        <v>0</v>
      </c>
      <c r="O65" s="4">
        <f>IFERROR(VLOOKUP(I65,parts!$A$2:$Z$300,6,FALSE)*J65,0)</f>
        <v>0</v>
      </c>
      <c r="P65" s="12"/>
      <c r="Q65" s="11"/>
      <c r="R65" s="6"/>
      <c r="S65" s="4">
        <f>IFERROR(VLOOKUP(Q65,parts!$A$2:$Z$300,11,FALSE)*R65,0)</f>
        <v>0</v>
      </c>
      <c r="T65" s="4">
        <f>IFERROR(VLOOKUP(Q65,parts!$A$2:$Z$300,12,FALSE)*R65,0)</f>
        <v>0</v>
      </c>
      <c r="U65" s="4">
        <f>IFERROR(VLOOKUP(Q65,parts!$A$2:$Z$300,13,FALSE)*R65,0)</f>
        <v>0</v>
      </c>
      <c r="V65" s="4">
        <f>IFERROR(VLOOKUP(Q65,parts!$A$2:$Z$300,5,FALSE),0)</f>
        <v>0</v>
      </c>
      <c r="W65" s="4">
        <f>IFERROR(VLOOKUP(Q65,parts!$A$2:$Z$300,6,FALSE)*R65,0)</f>
        <v>0</v>
      </c>
      <c r="X65" s="12"/>
      <c r="Y65" s="11"/>
      <c r="Z65" s="6"/>
      <c r="AA65" s="4">
        <f>IFERROR(VLOOKUP(Y65,parts!$A$2:$Z$300,11,FALSE)*Z65,0)</f>
        <v>0</v>
      </c>
      <c r="AB65" s="4">
        <f>IFERROR(VLOOKUP(Y65,parts!$A$2:$Z$300,12,FALSE)*Z65,0)</f>
        <v>0</v>
      </c>
      <c r="AC65" s="4">
        <f>IFERROR(VLOOKUP(Y65,parts!$A$2:$Z$300,13,FALSE)*Z65,0)</f>
        <v>0</v>
      </c>
      <c r="AD65" s="4">
        <f>IFERROR(VLOOKUP(Y65,parts!$A$2:$Z$300,5,FALSE),0)</f>
        <v>0</v>
      </c>
      <c r="AE65" s="4">
        <f>IFERROR(VLOOKUP(Y65,parts!$A$2:$Z$300,6,FALSE)*Z65,0)</f>
        <v>0</v>
      </c>
      <c r="AF65" s="12"/>
      <c r="AG65" s="11"/>
      <c r="AH65" s="6"/>
      <c r="AI65" s="4">
        <f>IFERROR(VLOOKUP(AG65,parts!$A$2:$Z$300,11,FALSE)*AH65,0)</f>
        <v>0</v>
      </c>
      <c r="AJ65" s="4">
        <f>IFERROR(VLOOKUP(AG65,parts!$A$2:$Z$300,12,FALSE)*AH65,0)</f>
        <v>0</v>
      </c>
      <c r="AK65" s="4">
        <f>IFERROR(VLOOKUP(AG65,parts!$A$2:$Z$300,13,FALSE)*AH65,0)</f>
        <v>0</v>
      </c>
      <c r="AL65" s="4">
        <f>IFERROR(VLOOKUP(AG65,parts!$A$2:$Z$300,5,FALSE),0)</f>
        <v>0</v>
      </c>
      <c r="AM65" s="4">
        <f>IFERROR(VLOOKUP(AG65,parts!$A$2:$Z$300,6,FALSE)*AH65,0)</f>
        <v>0</v>
      </c>
      <c r="AN65" s="12"/>
      <c r="AO65" s="11"/>
      <c r="AP65" s="6"/>
      <c r="AQ65" s="4">
        <f>IFERROR(VLOOKUP(AO65,parts!$A$2:$Z$300,11,FALSE)*AP65,0)</f>
        <v>0</v>
      </c>
      <c r="AR65" s="4">
        <f>IFERROR(VLOOKUP(AO65,parts!$A$2:$Z$300,12,FALSE)*AP65,0)</f>
        <v>0</v>
      </c>
      <c r="AS65" s="4">
        <f>IFERROR(VLOOKUP(AO65,parts!$A$2:$Z$300,13,FALSE)*AP65,0)</f>
        <v>0</v>
      </c>
      <c r="AT65" s="4">
        <f>IFERROR(VLOOKUP(AO65,parts!$A$2:$Z$300,5,FALSE),0)</f>
        <v>0</v>
      </c>
      <c r="AU65" s="4">
        <f>IFERROR(VLOOKUP(AO65,parts!$A$2:$Z$300,6,FALSE)*AP65,0)</f>
        <v>0</v>
      </c>
      <c r="AV65" s="12"/>
      <c r="AW65" s="11"/>
      <c r="AX65" s="6"/>
      <c r="AY65" s="4">
        <f>IFERROR(VLOOKUP(AW65,parts!$A$2:$Z$300,11,FALSE)*AX65,0)</f>
        <v>0</v>
      </c>
      <c r="AZ65" s="4">
        <f>IFERROR(VLOOKUP(AW65,parts!$A$2:$Z$300,12,FALSE)*AX65,0)</f>
        <v>0</v>
      </c>
      <c r="BA65" s="4">
        <f>IFERROR(VLOOKUP(AW65,parts!$A$2:$Z$300,13,FALSE)*AX65,0)</f>
        <v>0</v>
      </c>
      <c r="BB65" s="4">
        <f>IFERROR(VLOOKUP(AW65,parts!$A$2:$Z$300,5,FALSE),0)</f>
        <v>0</v>
      </c>
      <c r="BC65" s="4">
        <f>IFERROR(VLOOKUP(AW65,parts!$A$2:$Z$300,6,FALSE)*AX65,0)</f>
        <v>0</v>
      </c>
      <c r="BD65" s="12"/>
      <c r="BE65" s="11"/>
      <c r="BF65" s="6"/>
      <c r="BG65" s="4">
        <f>IFERROR(VLOOKUP(BE65,parts!$A$2:$Z$300,11,FALSE)*BF65,0)</f>
        <v>0</v>
      </c>
      <c r="BH65" s="4">
        <f>IFERROR(VLOOKUP(BE65,parts!$A$2:$Z$300,12,FALSE)*BF65,0)</f>
        <v>0</v>
      </c>
      <c r="BI65" s="4">
        <f>IFERROR(VLOOKUP(BE65,parts!$A$2:$Z$300,13,FALSE)*BF65,0)</f>
        <v>0</v>
      </c>
      <c r="BJ65" s="4">
        <f>IFERROR(VLOOKUP(BE65,parts!$A$2:$Z$300,5,FALSE),0)</f>
        <v>0</v>
      </c>
      <c r="BK65" s="4">
        <f>IFERROR(VLOOKUP(BE65,parts!$A$2:$Z$300,6,FALSE)*BF65,0)</f>
        <v>0</v>
      </c>
      <c r="BL65" s="12"/>
    </row>
    <row r="66" spans="1:64" x14ac:dyDescent="0.25">
      <c r="A66" s="13"/>
      <c r="B66" s="14" t="s">
        <v>81</v>
      </c>
      <c r="C66" s="14" t="s">
        <v>3</v>
      </c>
      <c r="D66" s="14" t="s">
        <v>74</v>
      </c>
      <c r="E66" s="14" t="s">
        <v>77</v>
      </c>
      <c r="F66" s="14" t="s">
        <v>6</v>
      </c>
      <c r="G66" s="15" t="s">
        <v>7</v>
      </c>
      <c r="H66" s="12"/>
      <c r="I66" s="13"/>
      <c r="J66" s="14" t="s">
        <v>81</v>
      </c>
      <c r="K66" s="14" t="s">
        <v>3</v>
      </c>
      <c r="L66" s="14" t="s">
        <v>74</v>
      </c>
      <c r="M66" s="14" t="s">
        <v>77</v>
      </c>
      <c r="N66" s="14" t="s">
        <v>6</v>
      </c>
      <c r="O66" s="15" t="s">
        <v>7</v>
      </c>
      <c r="P66" s="12"/>
      <c r="Q66" s="13"/>
      <c r="R66" s="14" t="s">
        <v>81</v>
      </c>
      <c r="S66" s="14" t="s">
        <v>3</v>
      </c>
      <c r="T66" s="14" t="s">
        <v>74</v>
      </c>
      <c r="U66" s="14" t="s">
        <v>77</v>
      </c>
      <c r="V66" s="14" t="s">
        <v>6</v>
      </c>
      <c r="W66" s="15" t="s">
        <v>7</v>
      </c>
      <c r="X66" s="12"/>
      <c r="Y66" s="13"/>
      <c r="Z66" s="14" t="s">
        <v>81</v>
      </c>
      <c r="AA66" s="14" t="s">
        <v>3</v>
      </c>
      <c r="AB66" s="14" t="s">
        <v>74</v>
      </c>
      <c r="AC66" s="14" t="s">
        <v>77</v>
      </c>
      <c r="AD66" s="14" t="s">
        <v>6</v>
      </c>
      <c r="AE66" s="15" t="s">
        <v>7</v>
      </c>
      <c r="AF66" s="12"/>
      <c r="AG66" s="13"/>
      <c r="AH66" s="14" t="s">
        <v>81</v>
      </c>
      <c r="AI66" s="14" t="s">
        <v>3</v>
      </c>
      <c r="AJ66" s="14" t="s">
        <v>74</v>
      </c>
      <c r="AK66" s="14" t="s">
        <v>77</v>
      </c>
      <c r="AL66" s="14" t="s">
        <v>6</v>
      </c>
      <c r="AM66" s="15" t="s">
        <v>7</v>
      </c>
      <c r="AN66" s="12"/>
      <c r="AO66" s="13"/>
      <c r="AP66" s="14" t="s">
        <v>81</v>
      </c>
      <c r="AQ66" s="14" t="s">
        <v>3</v>
      </c>
      <c r="AR66" s="14" t="s">
        <v>74</v>
      </c>
      <c r="AS66" s="14" t="s">
        <v>77</v>
      </c>
      <c r="AT66" s="14" t="s">
        <v>6</v>
      </c>
      <c r="AU66" s="15" t="s">
        <v>7</v>
      </c>
      <c r="AV66" s="12"/>
      <c r="AW66" s="13"/>
      <c r="AX66" s="14" t="s">
        <v>81</v>
      </c>
      <c r="AY66" s="14" t="s">
        <v>3</v>
      </c>
      <c r="AZ66" s="14" t="s">
        <v>74</v>
      </c>
      <c r="BA66" s="14" t="s">
        <v>77</v>
      </c>
      <c r="BB66" s="14" t="s">
        <v>6</v>
      </c>
      <c r="BC66" s="15" t="s">
        <v>7</v>
      </c>
      <c r="BD66" s="12"/>
      <c r="BE66" s="13"/>
      <c r="BF66" s="14" t="s">
        <v>81</v>
      </c>
      <c r="BG66" s="14" t="s">
        <v>3</v>
      </c>
      <c r="BH66" s="14" t="s">
        <v>74</v>
      </c>
      <c r="BI66" s="14" t="s">
        <v>77</v>
      </c>
      <c r="BJ66" s="14" t="s">
        <v>6</v>
      </c>
      <c r="BK66" s="15" t="s">
        <v>7</v>
      </c>
      <c r="BL66" s="12"/>
    </row>
    <row r="67" spans="1:64" x14ac:dyDescent="0.25">
      <c r="A67" s="16" t="s">
        <v>76</v>
      </c>
      <c r="B67" s="4">
        <f>SUM(B51:B65)+B43</f>
        <v>6</v>
      </c>
      <c r="C67" s="4">
        <f>SUM(C51:C65)</f>
        <v>52.4</v>
      </c>
      <c r="D67" s="4">
        <f>SUM(D51:D65)</f>
        <v>166.6</v>
      </c>
      <c r="E67" s="4">
        <f>SUM(E51:E65)</f>
        <v>219</v>
      </c>
      <c r="F67" s="4">
        <f>LARGE(F51:F65,1)</f>
        <v>320</v>
      </c>
      <c r="G67" s="10">
        <f>SUM(G51:G65)</f>
        <v>5700</v>
      </c>
      <c r="H67" s="12"/>
      <c r="I67" s="16" t="s">
        <v>76</v>
      </c>
      <c r="J67" s="4">
        <f>SUM(J51:J65)+J43</f>
        <v>4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76</v>
      </c>
      <c r="R67" s="4">
        <f>SUM(R51:R65)+R43</f>
        <v>4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76</v>
      </c>
      <c r="Z67" s="4">
        <f>SUM(Z51:Z65)+Z43</f>
        <v>0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  <c r="AG67" s="16" t="s">
        <v>76</v>
      </c>
      <c r="AH67" s="4">
        <f>SUM(AH51:AH65)+AH43</f>
        <v>0</v>
      </c>
      <c r="AI67" s="4">
        <f>SUM(AI51:AI65)</f>
        <v>0</v>
      </c>
      <c r="AJ67" s="4">
        <f>SUM(AJ51:AJ65)</f>
        <v>0</v>
      </c>
      <c r="AK67" s="4">
        <f>SUM(AK51:AK65)</f>
        <v>0</v>
      </c>
      <c r="AL67" s="4">
        <f>LARGE(AL51:AL65,1)</f>
        <v>0</v>
      </c>
      <c r="AM67" s="10">
        <f>SUM(AM51:AM65)</f>
        <v>0</v>
      </c>
      <c r="AN67" s="12"/>
      <c r="AO67" s="16" t="s">
        <v>76</v>
      </c>
      <c r="AP67" s="4">
        <f>SUM(AP51:AP65)+AP43</f>
        <v>0</v>
      </c>
      <c r="AQ67" s="4">
        <f>SUM(AQ51:AQ65)</f>
        <v>0</v>
      </c>
      <c r="AR67" s="4">
        <f>SUM(AR51:AR65)</f>
        <v>0</v>
      </c>
      <c r="AS67" s="4">
        <f>SUM(AS51:AS65)</f>
        <v>0</v>
      </c>
      <c r="AT67" s="4">
        <f>LARGE(AT51:AT65,1)</f>
        <v>0</v>
      </c>
      <c r="AU67" s="10">
        <f>SUM(AU51:AU65)</f>
        <v>0</v>
      </c>
      <c r="AV67" s="12"/>
      <c r="AW67" s="16" t="s">
        <v>76</v>
      </c>
      <c r="AX67" s="4">
        <f>SUM(AX51:AX65)+AX43</f>
        <v>0</v>
      </c>
      <c r="AY67" s="4">
        <f>SUM(AY51:AY65)</f>
        <v>0</v>
      </c>
      <c r="AZ67" s="4">
        <f>SUM(AZ51:AZ65)</f>
        <v>0</v>
      </c>
      <c r="BA67" s="4">
        <f>SUM(BA51:BA65)</f>
        <v>0</v>
      </c>
      <c r="BB67" s="4">
        <f>LARGE(BB51:BB65,1)</f>
        <v>0</v>
      </c>
      <c r="BC67" s="10">
        <f>SUM(BC51:BC65)</f>
        <v>0</v>
      </c>
      <c r="BD67" s="12"/>
      <c r="BE67" s="16" t="s">
        <v>76</v>
      </c>
      <c r="BF67" s="4">
        <f>SUM(BF51:BF65)+BF43</f>
        <v>0</v>
      </c>
      <c r="BG67" s="4">
        <f>SUM(BG51:BG65)</f>
        <v>0</v>
      </c>
      <c r="BH67" s="4">
        <f>SUM(BH51:BH65)</f>
        <v>0</v>
      </c>
      <c r="BI67" s="4">
        <f>SUM(BI51:BI65)</f>
        <v>0</v>
      </c>
      <c r="BJ67" s="4">
        <f>LARGE(BJ51:BJ65,1)</f>
        <v>0</v>
      </c>
      <c r="BK67" s="10">
        <f>SUM(BK51:BK65)</f>
        <v>0</v>
      </c>
      <c r="BL67" s="12"/>
    </row>
    <row r="68" spans="1:64" x14ac:dyDescent="0.25">
      <c r="A68" s="16" t="s">
        <v>79</v>
      </c>
      <c r="B68" s="27">
        <f>E67+B44</f>
        <v>278.75</v>
      </c>
      <c r="C68" s="28"/>
      <c r="D68" s="28"/>
      <c r="E68" s="28"/>
      <c r="F68" s="28"/>
      <c r="G68" s="29"/>
      <c r="H68" s="12"/>
      <c r="I68" s="16" t="s">
        <v>79</v>
      </c>
      <c r="J68" s="27">
        <f>M67+J44</f>
        <v>26.25</v>
      </c>
      <c r="K68" s="28"/>
      <c r="L68" s="28"/>
      <c r="M68" s="28"/>
      <c r="N68" s="28"/>
      <c r="O68" s="29"/>
      <c r="P68" s="12"/>
      <c r="Q68" s="16" t="s">
        <v>79</v>
      </c>
      <c r="R68" s="27">
        <f>U67+R44</f>
        <v>24.55</v>
      </c>
      <c r="S68" s="28"/>
      <c r="T68" s="28"/>
      <c r="U68" s="28"/>
      <c r="V68" s="28"/>
      <c r="W68" s="29"/>
      <c r="X68" s="12"/>
      <c r="Y68" s="16" t="s">
        <v>79</v>
      </c>
      <c r="Z68" s="27">
        <f>AC67+Z44</f>
        <v>0</v>
      </c>
      <c r="AA68" s="28"/>
      <c r="AB68" s="28"/>
      <c r="AC68" s="28"/>
      <c r="AD68" s="28"/>
      <c r="AE68" s="29"/>
      <c r="AF68" s="12"/>
      <c r="AG68" s="16" t="s">
        <v>79</v>
      </c>
      <c r="AH68" s="27">
        <f>AK67+AH44</f>
        <v>0</v>
      </c>
      <c r="AI68" s="28"/>
      <c r="AJ68" s="28"/>
      <c r="AK68" s="28"/>
      <c r="AL68" s="28"/>
      <c r="AM68" s="29"/>
      <c r="AN68" s="12"/>
      <c r="AO68" s="16" t="s">
        <v>79</v>
      </c>
      <c r="AP68" s="27">
        <f>AS67+AP44</f>
        <v>0</v>
      </c>
      <c r="AQ68" s="28"/>
      <c r="AR68" s="28"/>
      <c r="AS68" s="28"/>
      <c r="AT68" s="28"/>
      <c r="AU68" s="29"/>
      <c r="AV68" s="12"/>
      <c r="AW68" s="16" t="s">
        <v>79</v>
      </c>
      <c r="AX68" s="27">
        <f>BA67+AX44</f>
        <v>0</v>
      </c>
      <c r="AY68" s="28"/>
      <c r="AZ68" s="28"/>
      <c r="BA68" s="28"/>
      <c r="BB68" s="28"/>
      <c r="BC68" s="29"/>
      <c r="BD68" s="12"/>
      <c r="BE68" s="16" t="s">
        <v>79</v>
      </c>
      <c r="BF68" s="27">
        <f>BI67+BF44</f>
        <v>0</v>
      </c>
      <c r="BG68" s="28"/>
      <c r="BH68" s="28"/>
      <c r="BI68" s="28"/>
      <c r="BJ68" s="28"/>
      <c r="BK68" s="29"/>
      <c r="BL68" s="12"/>
    </row>
    <row r="69" spans="1:64" x14ac:dyDescent="0.25">
      <c r="A69" s="16" t="s">
        <v>83</v>
      </c>
      <c r="B69" s="27">
        <f>C67+B44</f>
        <v>112.15</v>
      </c>
      <c r="C69" s="28"/>
      <c r="D69" s="28"/>
      <c r="E69" s="28"/>
      <c r="F69" s="28"/>
      <c r="G69" s="29"/>
      <c r="H69" s="12"/>
      <c r="I69" s="16" t="s">
        <v>83</v>
      </c>
      <c r="J69" s="27">
        <f>K67+J44</f>
        <v>26.25</v>
      </c>
      <c r="K69" s="28"/>
      <c r="L69" s="28"/>
      <c r="M69" s="28"/>
      <c r="N69" s="28"/>
      <c r="O69" s="29"/>
      <c r="P69" s="12"/>
      <c r="Q69" s="16" t="s">
        <v>83</v>
      </c>
      <c r="R69" s="27">
        <f>S67+R44</f>
        <v>24.55</v>
      </c>
      <c r="S69" s="28"/>
      <c r="T69" s="28"/>
      <c r="U69" s="28"/>
      <c r="V69" s="28"/>
      <c r="W69" s="29"/>
      <c r="X69" s="12"/>
      <c r="Y69" s="16" t="s">
        <v>83</v>
      </c>
      <c r="Z69" s="27">
        <f>AA67+Z44</f>
        <v>0</v>
      </c>
      <c r="AA69" s="28"/>
      <c r="AB69" s="28"/>
      <c r="AC69" s="28"/>
      <c r="AD69" s="28"/>
      <c r="AE69" s="29"/>
      <c r="AF69" s="12"/>
      <c r="AG69" s="16" t="s">
        <v>83</v>
      </c>
      <c r="AH69" s="27">
        <f>AI67+AH44</f>
        <v>0</v>
      </c>
      <c r="AI69" s="28"/>
      <c r="AJ69" s="28"/>
      <c r="AK69" s="28"/>
      <c r="AL69" s="28"/>
      <c r="AM69" s="29"/>
      <c r="AN69" s="12"/>
      <c r="AO69" s="16" t="s">
        <v>83</v>
      </c>
      <c r="AP69" s="27">
        <f>AQ67+AP44</f>
        <v>0</v>
      </c>
      <c r="AQ69" s="28"/>
      <c r="AR69" s="28"/>
      <c r="AS69" s="28"/>
      <c r="AT69" s="28"/>
      <c r="AU69" s="29"/>
      <c r="AV69" s="12"/>
      <c r="AW69" s="16" t="s">
        <v>83</v>
      </c>
      <c r="AX69" s="27">
        <f>AY67+AX44</f>
        <v>0</v>
      </c>
      <c r="AY69" s="28"/>
      <c r="AZ69" s="28"/>
      <c r="BA69" s="28"/>
      <c r="BB69" s="28"/>
      <c r="BC69" s="29"/>
      <c r="BD69" s="12"/>
      <c r="BE69" s="16" t="s">
        <v>83</v>
      </c>
      <c r="BF69" s="27">
        <f>BG67+BF44</f>
        <v>0</v>
      </c>
      <c r="BG69" s="28"/>
      <c r="BH69" s="28"/>
      <c r="BI69" s="28"/>
      <c r="BJ69" s="28"/>
      <c r="BK69" s="29"/>
      <c r="BL69" s="12"/>
    </row>
    <row r="70" spans="1:64" x14ac:dyDescent="0.25">
      <c r="A70" s="16" t="s">
        <v>82</v>
      </c>
      <c r="B70" s="27">
        <f>IFERROR((G67/10/B68),0)</f>
        <v>2.0448430493273544</v>
      </c>
      <c r="C70" s="28"/>
      <c r="D70" s="28"/>
      <c r="E70" s="28"/>
      <c r="F70" s="28"/>
      <c r="G70" s="29"/>
      <c r="H70" s="12"/>
      <c r="I70" s="16" t="s">
        <v>82</v>
      </c>
      <c r="J70" s="27">
        <f>IFERROR((O67/10/J68),0)</f>
        <v>0</v>
      </c>
      <c r="K70" s="28"/>
      <c r="L70" s="28"/>
      <c r="M70" s="28"/>
      <c r="N70" s="28"/>
      <c r="O70" s="29"/>
      <c r="P70" s="12"/>
      <c r="Q70" s="16" t="s">
        <v>82</v>
      </c>
      <c r="R70" s="27">
        <f>IFERROR((W67/10/R68),0)</f>
        <v>0</v>
      </c>
      <c r="S70" s="28"/>
      <c r="T70" s="28"/>
      <c r="U70" s="28"/>
      <c r="V70" s="28"/>
      <c r="W70" s="29"/>
      <c r="X70" s="12"/>
      <c r="Y70" s="16" t="s">
        <v>82</v>
      </c>
      <c r="Z70" s="27">
        <f>IFERROR((AE67/10/Z68),0)</f>
        <v>0</v>
      </c>
      <c r="AA70" s="28"/>
      <c r="AB70" s="28"/>
      <c r="AC70" s="28"/>
      <c r="AD70" s="28"/>
      <c r="AE70" s="29"/>
      <c r="AF70" s="12"/>
      <c r="AG70" s="16" t="s">
        <v>82</v>
      </c>
      <c r="AH70" s="27">
        <f>IFERROR((AM67/10/AH68),0)</f>
        <v>0</v>
      </c>
      <c r="AI70" s="28"/>
      <c r="AJ70" s="28"/>
      <c r="AK70" s="28"/>
      <c r="AL70" s="28"/>
      <c r="AM70" s="29"/>
      <c r="AN70" s="12"/>
      <c r="AO70" s="16" t="s">
        <v>82</v>
      </c>
      <c r="AP70" s="27">
        <f>IFERROR((AU67/10/AP68),0)</f>
        <v>0</v>
      </c>
      <c r="AQ70" s="28"/>
      <c r="AR70" s="28"/>
      <c r="AS70" s="28"/>
      <c r="AT70" s="28"/>
      <c r="AU70" s="29"/>
      <c r="AV70" s="12"/>
      <c r="AW70" s="16" t="s">
        <v>82</v>
      </c>
      <c r="AX70" s="27">
        <f>IFERROR((BC67/10/AX68),0)</f>
        <v>0</v>
      </c>
      <c r="AY70" s="28"/>
      <c r="AZ70" s="28"/>
      <c r="BA70" s="28"/>
      <c r="BB70" s="28"/>
      <c r="BC70" s="29"/>
      <c r="BD70" s="12"/>
      <c r="BE70" s="16" t="s">
        <v>82</v>
      </c>
      <c r="BF70" s="27">
        <f>IFERROR((BK67/10/BF68),0)</f>
        <v>0</v>
      </c>
      <c r="BG70" s="28"/>
      <c r="BH70" s="28"/>
      <c r="BI70" s="28"/>
      <c r="BJ70" s="28"/>
      <c r="BK70" s="29"/>
      <c r="BL70" s="12"/>
    </row>
    <row r="71" spans="1:64" x14ac:dyDescent="0.25">
      <c r="A71" s="16" t="s">
        <v>78</v>
      </c>
      <c r="B71" s="27">
        <f>IFERROR((9.82 * F67) * LN(B68/B69),0)</f>
        <v>2861.0862614258085</v>
      </c>
      <c r="C71" s="28"/>
      <c r="D71" s="28"/>
      <c r="E71" s="28"/>
      <c r="F71" s="28"/>
      <c r="G71" s="29"/>
      <c r="H71" s="12"/>
      <c r="I71" s="16" t="s">
        <v>78</v>
      </c>
      <c r="J71" s="27">
        <f>IFERROR((9.82 * N67) * LN(J68/J69),0)</f>
        <v>0</v>
      </c>
      <c r="K71" s="28"/>
      <c r="L71" s="28"/>
      <c r="M71" s="28"/>
      <c r="N71" s="28"/>
      <c r="O71" s="29"/>
      <c r="P71" s="12"/>
      <c r="Q71" s="16" t="s">
        <v>78</v>
      </c>
      <c r="R71" s="27">
        <f>IFERROR((9.82 * V67) * LN(R68/R69),0)</f>
        <v>0</v>
      </c>
      <c r="S71" s="28"/>
      <c r="T71" s="28"/>
      <c r="U71" s="28"/>
      <c r="V71" s="28"/>
      <c r="W71" s="29"/>
      <c r="X71" s="12"/>
      <c r="Y71" s="16" t="s">
        <v>78</v>
      </c>
      <c r="Z71" s="27">
        <f>IFERROR((9.82 * AD67) * LN(Z68/Z69),0)</f>
        <v>0</v>
      </c>
      <c r="AA71" s="28"/>
      <c r="AB71" s="28"/>
      <c r="AC71" s="28"/>
      <c r="AD71" s="28"/>
      <c r="AE71" s="29"/>
      <c r="AF71" s="12"/>
      <c r="AG71" s="16" t="s">
        <v>78</v>
      </c>
      <c r="AH71" s="27">
        <f>IFERROR((9.82 * AL67) * LN(AH68/AH69),0)</f>
        <v>0</v>
      </c>
      <c r="AI71" s="28"/>
      <c r="AJ71" s="28"/>
      <c r="AK71" s="28"/>
      <c r="AL71" s="28"/>
      <c r="AM71" s="29"/>
      <c r="AN71" s="12"/>
      <c r="AO71" s="16" t="s">
        <v>78</v>
      </c>
      <c r="AP71" s="27">
        <f>IFERROR((9.82 * AT67) * LN(AP68/AP69),0)</f>
        <v>0</v>
      </c>
      <c r="AQ71" s="28"/>
      <c r="AR71" s="28"/>
      <c r="AS71" s="28"/>
      <c r="AT71" s="28"/>
      <c r="AU71" s="29"/>
      <c r="AV71" s="12"/>
      <c r="AW71" s="16" t="s">
        <v>78</v>
      </c>
      <c r="AX71" s="27">
        <f>IFERROR((9.82 * BB67) * LN(AX68/AX69),0)</f>
        <v>0</v>
      </c>
      <c r="AY71" s="28"/>
      <c r="AZ71" s="28"/>
      <c r="BA71" s="28"/>
      <c r="BB71" s="28"/>
      <c r="BC71" s="29"/>
      <c r="BD71" s="12"/>
      <c r="BE71" s="16" t="s">
        <v>78</v>
      </c>
      <c r="BF71" s="27">
        <f>IFERROR((9.82 * BJ67) * LN(BF68/BF69),0)</f>
        <v>0</v>
      </c>
      <c r="BG71" s="28"/>
      <c r="BH71" s="28"/>
      <c r="BI71" s="28"/>
      <c r="BJ71" s="28"/>
      <c r="BK71" s="29"/>
      <c r="BL71" s="12"/>
    </row>
    <row r="72" spans="1:64" ht="15.75" thickBot="1" x14ac:dyDescent="0.3">
      <c r="A72" s="17" t="s">
        <v>80</v>
      </c>
      <c r="B72" s="30">
        <f>B71+B48</f>
        <v>6557.9792838663952</v>
      </c>
      <c r="C72" s="31"/>
      <c r="D72" s="31"/>
      <c r="E72" s="31"/>
      <c r="F72" s="31"/>
      <c r="G72" s="32"/>
      <c r="H72" s="12"/>
      <c r="I72" s="17" t="s">
        <v>80</v>
      </c>
      <c r="J72" s="30">
        <f>J71+J48</f>
        <v>2273.9043614949469</v>
      </c>
      <c r="K72" s="31"/>
      <c r="L72" s="31"/>
      <c r="M72" s="31"/>
      <c r="N72" s="31"/>
      <c r="O72" s="32"/>
      <c r="P72" s="12"/>
      <c r="Q72" s="17" t="s">
        <v>80</v>
      </c>
      <c r="R72" s="30">
        <f>R71+R48</f>
        <v>1954.0129311710189</v>
      </c>
      <c r="S72" s="31"/>
      <c r="T72" s="31"/>
      <c r="U72" s="31"/>
      <c r="V72" s="31"/>
      <c r="W72" s="32"/>
      <c r="X72" s="12"/>
      <c r="Y72" s="17" t="s">
        <v>80</v>
      </c>
      <c r="Z72" s="30">
        <f>Z71+Z48</f>
        <v>0</v>
      </c>
      <c r="AA72" s="31"/>
      <c r="AB72" s="31"/>
      <c r="AC72" s="31"/>
      <c r="AD72" s="31"/>
      <c r="AE72" s="32"/>
      <c r="AF72" s="12"/>
      <c r="AG72" s="17" t="s">
        <v>80</v>
      </c>
      <c r="AH72" s="30">
        <f>AH71+AH48</f>
        <v>0</v>
      </c>
      <c r="AI72" s="31"/>
      <c r="AJ72" s="31"/>
      <c r="AK72" s="31"/>
      <c r="AL72" s="31"/>
      <c r="AM72" s="32"/>
      <c r="AN72" s="12"/>
      <c r="AO72" s="17" t="s">
        <v>80</v>
      </c>
      <c r="AP72" s="30">
        <f>AP71+AP48</f>
        <v>0</v>
      </c>
      <c r="AQ72" s="31"/>
      <c r="AR72" s="31"/>
      <c r="AS72" s="31"/>
      <c r="AT72" s="31"/>
      <c r="AU72" s="32"/>
      <c r="AV72" s="12"/>
      <c r="AW72" s="17" t="s">
        <v>80</v>
      </c>
      <c r="AX72" s="30">
        <f>AX71+AX48</f>
        <v>0</v>
      </c>
      <c r="AY72" s="31"/>
      <c r="AZ72" s="31"/>
      <c r="BA72" s="31"/>
      <c r="BB72" s="31"/>
      <c r="BC72" s="32"/>
      <c r="BD72" s="12"/>
      <c r="BE72" s="17" t="s">
        <v>80</v>
      </c>
      <c r="BF72" s="30">
        <f>BF71+BF48</f>
        <v>0</v>
      </c>
      <c r="BG72" s="31"/>
      <c r="BH72" s="31"/>
      <c r="BI72" s="31"/>
      <c r="BJ72" s="31"/>
      <c r="BK72" s="32"/>
      <c r="BL72" s="12"/>
    </row>
    <row r="73" spans="1:64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</row>
    <row r="74" spans="1:64" x14ac:dyDescent="0.25">
      <c r="A74" s="7" t="s">
        <v>0</v>
      </c>
      <c r="B74" s="8" t="s">
        <v>62</v>
      </c>
      <c r="C74" s="8" t="s">
        <v>3</v>
      </c>
      <c r="D74" s="8" t="s">
        <v>74</v>
      </c>
      <c r="E74" s="8" t="s">
        <v>75</v>
      </c>
      <c r="F74" s="8" t="s">
        <v>6</v>
      </c>
      <c r="G74" s="9" t="s">
        <v>7</v>
      </c>
      <c r="H74" s="12"/>
      <c r="I74" s="7" t="s">
        <v>0</v>
      </c>
      <c r="J74" s="8" t="s">
        <v>62</v>
      </c>
      <c r="K74" s="8" t="s">
        <v>3</v>
      </c>
      <c r="L74" s="8" t="s">
        <v>74</v>
      </c>
      <c r="M74" s="8" t="s">
        <v>75</v>
      </c>
      <c r="N74" s="8" t="s">
        <v>6</v>
      </c>
      <c r="O74" s="9" t="s">
        <v>7</v>
      </c>
      <c r="P74" s="12"/>
      <c r="Q74" s="7" t="s">
        <v>0</v>
      </c>
      <c r="R74" s="8" t="s">
        <v>62</v>
      </c>
      <c r="S74" s="8" t="s">
        <v>3</v>
      </c>
      <c r="T74" s="8" t="s">
        <v>74</v>
      </c>
      <c r="U74" s="8" t="s">
        <v>75</v>
      </c>
      <c r="V74" s="8" t="s">
        <v>6</v>
      </c>
      <c r="W74" s="9" t="s">
        <v>7</v>
      </c>
      <c r="X74" s="12"/>
      <c r="Y74" s="7" t="s">
        <v>0</v>
      </c>
      <c r="Z74" s="8" t="s">
        <v>62</v>
      </c>
      <c r="AA74" s="8" t="s">
        <v>3</v>
      </c>
      <c r="AB74" s="8" t="s">
        <v>74</v>
      </c>
      <c r="AC74" s="8" t="s">
        <v>75</v>
      </c>
      <c r="AD74" s="8" t="s">
        <v>6</v>
      </c>
      <c r="AE74" s="9" t="s">
        <v>7</v>
      </c>
      <c r="AF74" s="12"/>
      <c r="AG74" s="7" t="s">
        <v>0</v>
      </c>
      <c r="AH74" s="8" t="s">
        <v>62</v>
      </c>
      <c r="AI74" s="8" t="s">
        <v>3</v>
      </c>
      <c r="AJ74" s="8" t="s">
        <v>74</v>
      </c>
      <c r="AK74" s="8" t="s">
        <v>75</v>
      </c>
      <c r="AL74" s="8" t="s">
        <v>6</v>
      </c>
      <c r="AM74" s="9" t="s">
        <v>7</v>
      </c>
      <c r="AN74" s="12"/>
      <c r="AO74" s="7" t="s">
        <v>0</v>
      </c>
      <c r="AP74" s="8" t="s">
        <v>62</v>
      </c>
      <c r="AQ74" s="8" t="s">
        <v>3</v>
      </c>
      <c r="AR74" s="8" t="s">
        <v>74</v>
      </c>
      <c r="AS74" s="8" t="s">
        <v>75</v>
      </c>
      <c r="AT74" s="8" t="s">
        <v>6</v>
      </c>
      <c r="AU74" s="9" t="s">
        <v>7</v>
      </c>
      <c r="AV74" s="12"/>
      <c r="AW74" s="7" t="s">
        <v>0</v>
      </c>
      <c r="AX74" s="8" t="s">
        <v>62</v>
      </c>
      <c r="AY74" s="8" t="s">
        <v>3</v>
      </c>
      <c r="AZ74" s="8" t="s">
        <v>74</v>
      </c>
      <c r="BA74" s="8" t="s">
        <v>75</v>
      </c>
      <c r="BB74" s="8" t="s">
        <v>6</v>
      </c>
      <c r="BC74" s="9" t="s">
        <v>7</v>
      </c>
      <c r="BD74" s="12"/>
      <c r="BE74" s="7" t="s">
        <v>0</v>
      </c>
      <c r="BF74" s="8" t="s">
        <v>62</v>
      </c>
      <c r="BG74" s="8" t="s">
        <v>3</v>
      </c>
      <c r="BH74" s="8" t="s">
        <v>74</v>
      </c>
      <c r="BI74" s="8" t="s">
        <v>75</v>
      </c>
      <c r="BJ74" s="8" t="s">
        <v>6</v>
      </c>
      <c r="BK74" s="9" t="s">
        <v>7</v>
      </c>
      <c r="BL74" s="12"/>
    </row>
    <row r="75" spans="1:64" x14ac:dyDescent="0.25">
      <c r="A75" s="11" t="s">
        <v>209</v>
      </c>
      <c r="B75" s="6">
        <v>2</v>
      </c>
      <c r="C75" s="4">
        <f>IFERROR(VLOOKUP(A75,parts!$A$2:$Z$300,11,FALSE)*B75,0)</f>
        <v>22.776546738526001</v>
      </c>
      <c r="D75" s="4">
        <f>IFERROR(VLOOKUP(A75,parts!$A$2:$Z$300,12,FALSE)*B75,0)</f>
        <v>136.65928043115599</v>
      </c>
      <c r="E75" s="4">
        <f>IFERROR(VLOOKUP(A75,parts!$A$2:$Z$300,13,FALSE)*B75,0)</f>
        <v>159.435827169682</v>
      </c>
      <c r="F75" s="4">
        <f>IFERROR(VLOOKUP(A75,parts!$A$2:$Z$300,5,FALSE),0)</f>
        <v>220</v>
      </c>
      <c r="G75" s="4">
        <f>IFERROR(VLOOKUP(A75,parts!$A$2:$Z$300,6,FALSE)*B75,0)</f>
        <v>9800</v>
      </c>
      <c r="H75" s="12"/>
      <c r="I75" s="11"/>
      <c r="J75" s="6"/>
      <c r="K75" s="4">
        <f>IFERROR(VLOOKUP(I75,parts!$A$2:$Z$300,11,FALSE)*J75,0)</f>
        <v>0</v>
      </c>
      <c r="L75" s="4">
        <f>IFERROR(VLOOKUP(I75,parts!$A$2:$Z$300,12,FALSE)*J75,0)</f>
        <v>0</v>
      </c>
      <c r="M75" s="4">
        <f>IFERROR(VLOOKUP(I75,parts!$A$2:$Z$300,13,FALSE)*J75,0)</f>
        <v>0</v>
      </c>
      <c r="N75" s="4">
        <f>IFERROR(VLOOKUP(I75,parts!$A$2:$Z$300,5,FALSE),0)</f>
        <v>0</v>
      </c>
      <c r="O75" s="4">
        <f>IFERROR(VLOOKUP(I75,parts!$A$2:$Z$300,6,FALSE)*J75,0)</f>
        <v>0</v>
      </c>
      <c r="P75" s="12"/>
      <c r="Q75" s="11"/>
      <c r="R75" s="6"/>
      <c r="S75" s="4">
        <f>IFERROR(VLOOKUP(Q75,parts!$A$2:$Z$300,11,FALSE)*R75,0)</f>
        <v>0</v>
      </c>
      <c r="T75" s="4">
        <f>IFERROR(VLOOKUP(Q75,parts!$A$2:$Z$300,12,FALSE)*R75,0)</f>
        <v>0</v>
      </c>
      <c r="U75" s="4">
        <f>IFERROR(VLOOKUP(Q75,parts!$A$2:$Z$300,13,FALSE)*R75,0)</f>
        <v>0</v>
      </c>
      <c r="V75" s="4">
        <f>IFERROR(VLOOKUP(Q75,parts!$A$2:$Z$300,5,FALSE),0)</f>
        <v>0</v>
      </c>
      <c r="W75" s="4">
        <f>IFERROR(VLOOKUP(Q75,parts!$A$2:$Z$300,6,FALSE)*R75,0)</f>
        <v>0</v>
      </c>
      <c r="X75" s="12"/>
      <c r="Y75" s="11"/>
      <c r="Z75" s="6"/>
      <c r="AA75" s="4">
        <f>IFERROR(VLOOKUP(Y75,parts!$A$2:$Z$300,11,FALSE)*Z75,0)</f>
        <v>0</v>
      </c>
      <c r="AB75" s="4">
        <f>IFERROR(VLOOKUP(Y75,parts!$A$2:$Z$300,12,FALSE)*Z75,0)</f>
        <v>0</v>
      </c>
      <c r="AC75" s="4">
        <f>IFERROR(VLOOKUP(Y75,parts!$A$2:$Z$300,13,FALSE)*Z75,0)</f>
        <v>0</v>
      </c>
      <c r="AD75" s="4">
        <f>IFERROR(VLOOKUP(Y75,parts!$A$2:$Z$300,5,FALSE),0)</f>
        <v>0</v>
      </c>
      <c r="AE75" s="4">
        <f>IFERROR(VLOOKUP(Y75,parts!$A$2:$Z$300,6,FALSE)*Z75,0)</f>
        <v>0</v>
      </c>
      <c r="AF75" s="12"/>
      <c r="AG75" s="11"/>
      <c r="AH75" s="6"/>
      <c r="AI75" s="4">
        <f>IFERROR(VLOOKUP(AG75,parts!$A$2:$Z$300,11,FALSE)*AH75,0)</f>
        <v>0</v>
      </c>
      <c r="AJ75" s="4">
        <f>IFERROR(VLOOKUP(AG75,parts!$A$2:$Z$300,12,FALSE)*AH75,0)</f>
        <v>0</v>
      </c>
      <c r="AK75" s="4">
        <f>IFERROR(VLOOKUP(AG75,parts!$A$2:$Z$300,13,FALSE)*AH75,0)</f>
        <v>0</v>
      </c>
      <c r="AL75" s="4">
        <f>IFERROR(VLOOKUP(AG75,parts!$A$2:$Z$300,5,FALSE),0)</f>
        <v>0</v>
      </c>
      <c r="AM75" s="4">
        <f>IFERROR(VLOOKUP(AG75,parts!$A$2:$Z$300,6,FALSE)*AH75,0)</f>
        <v>0</v>
      </c>
      <c r="AN75" s="12"/>
      <c r="AO75" s="11"/>
      <c r="AP75" s="6"/>
      <c r="AQ75" s="4">
        <f>IFERROR(VLOOKUP(AO75,parts!$A$2:$Z$300,11,FALSE)*AP75,0)</f>
        <v>0</v>
      </c>
      <c r="AR75" s="4">
        <f>IFERROR(VLOOKUP(AO75,parts!$A$2:$Z$300,12,FALSE)*AP75,0)</f>
        <v>0</v>
      </c>
      <c r="AS75" s="4">
        <f>IFERROR(VLOOKUP(AO75,parts!$A$2:$Z$300,13,FALSE)*AP75,0)</f>
        <v>0</v>
      </c>
      <c r="AT75" s="4">
        <f>IFERROR(VLOOKUP(AO75,parts!$A$2:$Z$300,5,FALSE),0)</f>
        <v>0</v>
      </c>
      <c r="AU75" s="4">
        <f>IFERROR(VLOOKUP(AO75,parts!$A$2:$Z$300,6,FALSE)*AP75,0)</f>
        <v>0</v>
      </c>
      <c r="AV75" s="12"/>
      <c r="AW75" s="11"/>
      <c r="AX75" s="6"/>
      <c r="AY75" s="4">
        <f>IFERROR(VLOOKUP(AW75,parts!$A$2:$Z$300,11,FALSE)*AX75,0)</f>
        <v>0</v>
      </c>
      <c r="AZ75" s="4">
        <f>IFERROR(VLOOKUP(AW75,parts!$A$2:$Z$300,12,FALSE)*AX75,0)</f>
        <v>0</v>
      </c>
      <c r="BA75" s="4">
        <f>IFERROR(VLOOKUP(AW75,parts!$A$2:$Z$300,13,FALSE)*AX75,0)</f>
        <v>0</v>
      </c>
      <c r="BB75" s="4">
        <f>IFERROR(VLOOKUP(AW75,parts!$A$2:$Z$300,5,FALSE),0)</f>
        <v>0</v>
      </c>
      <c r="BC75" s="4">
        <f>IFERROR(VLOOKUP(AW75,parts!$A$2:$Z$300,6,FALSE)*AX75,0)</f>
        <v>0</v>
      </c>
      <c r="BD75" s="12"/>
      <c r="BE75" s="11"/>
      <c r="BF75" s="6"/>
      <c r="BG75" s="4">
        <f>IFERROR(VLOOKUP(BE75,parts!$A$2:$Z$300,11,FALSE)*BF75,0)</f>
        <v>0</v>
      </c>
      <c r="BH75" s="4">
        <f>IFERROR(VLOOKUP(BE75,parts!$A$2:$Z$300,12,FALSE)*BF75,0)</f>
        <v>0</v>
      </c>
      <c r="BI75" s="4">
        <f>IFERROR(VLOOKUP(BE75,parts!$A$2:$Z$300,13,FALSE)*BF75,0)</f>
        <v>0</v>
      </c>
      <c r="BJ75" s="4">
        <f>IFERROR(VLOOKUP(BE75,parts!$A$2:$Z$300,5,FALSE),0)</f>
        <v>0</v>
      </c>
      <c r="BK75" s="4">
        <f>IFERROR(VLOOKUP(BE75,parts!$A$2:$Z$300,6,FALSE)*BF75,0)</f>
        <v>0</v>
      </c>
      <c r="BL75" s="12"/>
    </row>
    <row r="76" spans="1:64" x14ac:dyDescent="0.25">
      <c r="A76" s="11"/>
      <c r="B76" s="6"/>
      <c r="C76" s="4">
        <f>IFERROR(VLOOKUP(A76,parts!$A$2:$Z$300,11,FALSE)*B76,0)</f>
        <v>0</v>
      </c>
      <c r="D76" s="4">
        <f>IFERROR(VLOOKUP(A76,parts!$A$2:$Z$300,12,FALSE)*B76,0)</f>
        <v>0</v>
      </c>
      <c r="E76" s="4">
        <f>IFERROR(VLOOKUP(A76,parts!$A$2:$Z$300,13,FALSE)*B76,0)</f>
        <v>0</v>
      </c>
      <c r="F76" s="4">
        <f>IFERROR(VLOOKUP(A76,parts!$A$2:$Z$300,5,FALSE),0)</f>
        <v>0</v>
      </c>
      <c r="G76" s="4">
        <f>IFERROR(VLOOKUP(A76,parts!$A$2:$Z$300,6,FALSE)*B76,0)</f>
        <v>0</v>
      </c>
      <c r="H76" s="12"/>
      <c r="I76" s="11"/>
      <c r="J76" s="6"/>
      <c r="K76" s="4">
        <f>IFERROR(VLOOKUP(I76,parts!$A$2:$Z$300,11,FALSE)*J76,0)</f>
        <v>0</v>
      </c>
      <c r="L76" s="4">
        <f>IFERROR(VLOOKUP(I76,parts!$A$2:$Z$300,12,FALSE)*J76,0)</f>
        <v>0</v>
      </c>
      <c r="M76" s="4">
        <f>IFERROR(VLOOKUP(I76,parts!$A$2:$Z$300,13,FALSE)*J76,0)</f>
        <v>0</v>
      </c>
      <c r="N76" s="4">
        <f>IFERROR(VLOOKUP(I76,parts!$A$2:$Z$300,5,FALSE),0)</f>
        <v>0</v>
      </c>
      <c r="O76" s="4">
        <f>IFERROR(VLOOKUP(I76,parts!$A$2:$Z$300,6,FALSE)*J76,0)</f>
        <v>0</v>
      </c>
      <c r="P76" s="12"/>
      <c r="Q76" s="11"/>
      <c r="R76" s="6"/>
      <c r="S76" s="4">
        <f>IFERROR(VLOOKUP(Q76,parts!$A$2:$Z$300,11,FALSE)*R76,0)</f>
        <v>0</v>
      </c>
      <c r="T76" s="4">
        <f>IFERROR(VLOOKUP(Q76,parts!$A$2:$Z$300,12,FALSE)*R76,0)</f>
        <v>0</v>
      </c>
      <c r="U76" s="4">
        <f>IFERROR(VLOOKUP(Q76,parts!$A$2:$Z$300,13,FALSE)*R76,0)</f>
        <v>0</v>
      </c>
      <c r="V76" s="4">
        <f>IFERROR(VLOOKUP(Q76,parts!$A$2:$Z$300,5,FALSE),0)</f>
        <v>0</v>
      </c>
      <c r="W76" s="4">
        <f>IFERROR(VLOOKUP(Q76,parts!$A$2:$Z$300,6,FALSE)*R76,0)</f>
        <v>0</v>
      </c>
      <c r="X76" s="12"/>
      <c r="Y76" s="11"/>
      <c r="Z76" s="6"/>
      <c r="AA76" s="4">
        <f>IFERROR(VLOOKUP(Y76,parts!$A$2:$Z$300,11,FALSE)*Z76,0)</f>
        <v>0</v>
      </c>
      <c r="AB76" s="4">
        <f>IFERROR(VLOOKUP(Y76,parts!$A$2:$Z$300,12,FALSE)*Z76,0)</f>
        <v>0</v>
      </c>
      <c r="AC76" s="4">
        <f>IFERROR(VLOOKUP(Y76,parts!$A$2:$Z$300,13,FALSE)*Z76,0)</f>
        <v>0</v>
      </c>
      <c r="AD76" s="4">
        <f>IFERROR(VLOOKUP(Y76,parts!$A$2:$Z$300,5,FALSE),0)</f>
        <v>0</v>
      </c>
      <c r="AE76" s="4">
        <f>IFERROR(VLOOKUP(Y76,parts!$A$2:$Z$300,6,FALSE)*Z76,0)</f>
        <v>0</v>
      </c>
      <c r="AF76" s="12"/>
      <c r="AG76" s="11"/>
      <c r="AH76" s="6"/>
      <c r="AI76" s="4">
        <f>IFERROR(VLOOKUP(AG76,parts!$A$2:$Z$300,11,FALSE)*AH76,0)</f>
        <v>0</v>
      </c>
      <c r="AJ76" s="4">
        <f>IFERROR(VLOOKUP(AG76,parts!$A$2:$Z$300,12,FALSE)*AH76,0)</f>
        <v>0</v>
      </c>
      <c r="AK76" s="4">
        <f>IFERROR(VLOOKUP(AG76,parts!$A$2:$Z$300,13,FALSE)*AH76,0)</f>
        <v>0</v>
      </c>
      <c r="AL76" s="4">
        <f>IFERROR(VLOOKUP(AG76,parts!$A$2:$Z$300,5,FALSE),0)</f>
        <v>0</v>
      </c>
      <c r="AM76" s="4">
        <f>IFERROR(VLOOKUP(AG76,parts!$A$2:$Z$300,6,FALSE)*AH76,0)</f>
        <v>0</v>
      </c>
      <c r="AN76" s="12"/>
      <c r="AO76" s="11"/>
      <c r="AP76" s="6"/>
      <c r="AQ76" s="4">
        <f>IFERROR(VLOOKUP(AO76,parts!$A$2:$Z$300,11,FALSE)*AP76,0)</f>
        <v>0</v>
      </c>
      <c r="AR76" s="4">
        <f>IFERROR(VLOOKUP(AO76,parts!$A$2:$Z$300,12,FALSE)*AP76,0)</f>
        <v>0</v>
      </c>
      <c r="AS76" s="4">
        <f>IFERROR(VLOOKUP(AO76,parts!$A$2:$Z$300,13,FALSE)*AP76,0)</f>
        <v>0</v>
      </c>
      <c r="AT76" s="4">
        <f>IFERROR(VLOOKUP(AO76,parts!$A$2:$Z$300,5,FALSE),0)</f>
        <v>0</v>
      </c>
      <c r="AU76" s="4">
        <f>IFERROR(VLOOKUP(AO76,parts!$A$2:$Z$300,6,FALSE)*AP76,0)</f>
        <v>0</v>
      </c>
      <c r="AV76" s="12"/>
      <c r="AW76" s="11"/>
      <c r="AX76" s="6"/>
      <c r="AY76" s="4">
        <f>IFERROR(VLOOKUP(AW76,parts!$A$2:$Z$300,11,FALSE)*AX76,0)</f>
        <v>0</v>
      </c>
      <c r="AZ76" s="4">
        <f>IFERROR(VLOOKUP(AW76,parts!$A$2:$Z$300,12,FALSE)*AX76,0)</f>
        <v>0</v>
      </c>
      <c r="BA76" s="4">
        <f>IFERROR(VLOOKUP(AW76,parts!$A$2:$Z$300,13,FALSE)*AX76,0)</f>
        <v>0</v>
      </c>
      <c r="BB76" s="4">
        <f>IFERROR(VLOOKUP(AW76,parts!$A$2:$Z$300,5,FALSE),0)</f>
        <v>0</v>
      </c>
      <c r="BC76" s="4">
        <f>IFERROR(VLOOKUP(AW76,parts!$A$2:$Z$300,6,FALSE)*AX76,0)</f>
        <v>0</v>
      </c>
      <c r="BD76" s="12"/>
      <c r="BE76" s="11"/>
      <c r="BF76" s="6"/>
      <c r="BG76" s="4">
        <f>IFERROR(VLOOKUP(BE76,parts!$A$2:$Z$300,11,FALSE)*BF76,0)</f>
        <v>0</v>
      </c>
      <c r="BH76" s="4">
        <f>IFERROR(VLOOKUP(BE76,parts!$A$2:$Z$300,12,FALSE)*BF76,0)</f>
        <v>0</v>
      </c>
      <c r="BI76" s="4">
        <f>IFERROR(VLOOKUP(BE76,parts!$A$2:$Z$300,13,FALSE)*BF76,0)</f>
        <v>0</v>
      </c>
      <c r="BJ76" s="4">
        <f>IFERROR(VLOOKUP(BE76,parts!$A$2:$Z$300,5,FALSE),0)</f>
        <v>0</v>
      </c>
      <c r="BK76" s="4">
        <f>IFERROR(VLOOKUP(BE76,parts!$A$2:$Z$300,6,FALSE)*BF76,0)</f>
        <v>0</v>
      </c>
      <c r="BL76" s="12"/>
    </row>
    <row r="77" spans="1:64" x14ac:dyDescent="0.25">
      <c r="A77" s="11"/>
      <c r="B77" s="6"/>
      <c r="C77" s="4">
        <f>IFERROR(VLOOKUP(A77,parts!$A$2:$Z$300,11,FALSE)*B77,0)</f>
        <v>0</v>
      </c>
      <c r="D77" s="4">
        <f>IFERROR(VLOOKUP(A77,parts!$A$2:$Z$300,12,FALSE)*B77,0)</f>
        <v>0</v>
      </c>
      <c r="E77" s="4">
        <f>IFERROR(VLOOKUP(A77,parts!$A$2:$Z$300,13,FALSE)*B77,0)</f>
        <v>0</v>
      </c>
      <c r="F77" s="4">
        <f>IFERROR(VLOOKUP(A77,parts!$A$2:$Z$300,5,FALSE),0)</f>
        <v>0</v>
      </c>
      <c r="G77" s="4">
        <f>IFERROR(VLOOKUP(A77,parts!$A$2:$Z$300,6,FALSE)*B77,0)</f>
        <v>0</v>
      </c>
      <c r="H77" s="12"/>
      <c r="I77" s="11"/>
      <c r="J77" s="6"/>
      <c r="K77" s="4">
        <f>IFERROR(VLOOKUP(I77,parts!$A$2:$Z$300,11,FALSE)*J77,0)</f>
        <v>0</v>
      </c>
      <c r="L77" s="4">
        <f>IFERROR(VLOOKUP(I77,parts!$A$2:$Z$300,12,FALSE)*J77,0)</f>
        <v>0</v>
      </c>
      <c r="M77" s="4">
        <f>IFERROR(VLOOKUP(I77,parts!$A$2:$Z$300,13,FALSE)*J77,0)</f>
        <v>0</v>
      </c>
      <c r="N77" s="4">
        <f>IFERROR(VLOOKUP(I77,parts!$A$2:$Z$300,5,FALSE),0)</f>
        <v>0</v>
      </c>
      <c r="O77" s="4">
        <f>IFERROR(VLOOKUP(I77,parts!$A$2:$Z$300,6,FALSE)*J77,0)</f>
        <v>0</v>
      </c>
      <c r="P77" s="12"/>
      <c r="Q77" s="11"/>
      <c r="R77" s="6"/>
      <c r="S77" s="4">
        <f>IFERROR(VLOOKUP(Q77,parts!$A$2:$Z$300,11,FALSE)*R77,0)</f>
        <v>0</v>
      </c>
      <c r="T77" s="4">
        <f>IFERROR(VLOOKUP(Q77,parts!$A$2:$Z$300,12,FALSE)*R77,0)</f>
        <v>0</v>
      </c>
      <c r="U77" s="4">
        <f>IFERROR(VLOOKUP(Q77,parts!$A$2:$Z$300,13,FALSE)*R77,0)</f>
        <v>0</v>
      </c>
      <c r="V77" s="4">
        <f>IFERROR(VLOOKUP(Q77,parts!$A$2:$Z$300,5,FALSE),0)</f>
        <v>0</v>
      </c>
      <c r="W77" s="4">
        <f>IFERROR(VLOOKUP(Q77,parts!$A$2:$Z$300,6,FALSE)*R77,0)</f>
        <v>0</v>
      </c>
      <c r="X77" s="12"/>
      <c r="Y77" s="11"/>
      <c r="Z77" s="6"/>
      <c r="AA77" s="4">
        <f>IFERROR(VLOOKUP(Y77,parts!$A$2:$Z$300,11,FALSE)*Z77,0)</f>
        <v>0</v>
      </c>
      <c r="AB77" s="4">
        <f>IFERROR(VLOOKUP(Y77,parts!$A$2:$Z$300,12,FALSE)*Z77,0)</f>
        <v>0</v>
      </c>
      <c r="AC77" s="4">
        <f>IFERROR(VLOOKUP(Y77,parts!$A$2:$Z$300,13,FALSE)*Z77,0)</f>
        <v>0</v>
      </c>
      <c r="AD77" s="4">
        <f>IFERROR(VLOOKUP(Y77,parts!$A$2:$Z$300,5,FALSE),0)</f>
        <v>0</v>
      </c>
      <c r="AE77" s="4">
        <f>IFERROR(VLOOKUP(Y77,parts!$A$2:$Z$300,6,FALSE)*Z77,0)</f>
        <v>0</v>
      </c>
      <c r="AF77" s="12"/>
      <c r="AG77" s="11"/>
      <c r="AH77" s="6"/>
      <c r="AI77" s="4">
        <f>IFERROR(VLOOKUP(AG77,parts!$A$2:$Z$300,11,FALSE)*AH77,0)</f>
        <v>0</v>
      </c>
      <c r="AJ77" s="4">
        <f>IFERROR(VLOOKUP(AG77,parts!$A$2:$Z$300,12,FALSE)*AH77,0)</f>
        <v>0</v>
      </c>
      <c r="AK77" s="4">
        <f>IFERROR(VLOOKUP(AG77,parts!$A$2:$Z$300,13,FALSE)*AH77,0)</f>
        <v>0</v>
      </c>
      <c r="AL77" s="4">
        <f>IFERROR(VLOOKUP(AG77,parts!$A$2:$Z$300,5,FALSE),0)</f>
        <v>0</v>
      </c>
      <c r="AM77" s="4">
        <f>IFERROR(VLOOKUP(AG77,parts!$A$2:$Z$300,6,FALSE)*AH77,0)</f>
        <v>0</v>
      </c>
      <c r="AN77" s="12"/>
      <c r="AO77" s="11"/>
      <c r="AP77" s="6"/>
      <c r="AQ77" s="4">
        <f>IFERROR(VLOOKUP(AO77,parts!$A$2:$Z$300,11,FALSE)*AP77,0)</f>
        <v>0</v>
      </c>
      <c r="AR77" s="4">
        <f>IFERROR(VLOOKUP(AO77,parts!$A$2:$Z$300,12,FALSE)*AP77,0)</f>
        <v>0</v>
      </c>
      <c r="AS77" s="4">
        <f>IFERROR(VLOOKUP(AO77,parts!$A$2:$Z$300,13,FALSE)*AP77,0)</f>
        <v>0</v>
      </c>
      <c r="AT77" s="4">
        <f>IFERROR(VLOOKUP(AO77,parts!$A$2:$Z$300,5,FALSE),0)</f>
        <v>0</v>
      </c>
      <c r="AU77" s="4">
        <f>IFERROR(VLOOKUP(AO77,parts!$A$2:$Z$300,6,FALSE)*AP77,0)</f>
        <v>0</v>
      </c>
      <c r="AV77" s="12"/>
      <c r="AW77" s="11"/>
      <c r="AX77" s="6"/>
      <c r="AY77" s="4">
        <f>IFERROR(VLOOKUP(AW77,parts!$A$2:$Z$300,11,FALSE)*AX77,0)</f>
        <v>0</v>
      </c>
      <c r="AZ77" s="4">
        <f>IFERROR(VLOOKUP(AW77,parts!$A$2:$Z$300,12,FALSE)*AX77,0)</f>
        <v>0</v>
      </c>
      <c r="BA77" s="4">
        <f>IFERROR(VLOOKUP(AW77,parts!$A$2:$Z$300,13,FALSE)*AX77,0)</f>
        <v>0</v>
      </c>
      <c r="BB77" s="4">
        <f>IFERROR(VLOOKUP(AW77,parts!$A$2:$Z$300,5,FALSE),0)</f>
        <v>0</v>
      </c>
      <c r="BC77" s="4">
        <f>IFERROR(VLOOKUP(AW77,parts!$A$2:$Z$300,6,FALSE)*AX77,0)</f>
        <v>0</v>
      </c>
      <c r="BD77" s="12"/>
      <c r="BE77" s="11"/>
      <c r="BF77" s="6"/>
      <c r="BG77" s="4">
        <f>IFERROR(VLOOKUP(BE77,parts!$A$2:$Z$300,11,FALSE)*BF77,0)</f>
        <v>0</v>
      </c>
      <c r="BH77" s="4">
        <f>IFERROR(VLOOKUP(BE77,parts!$A$2:$Z$300,12,FALSE)*BF77,0)</f>
        <v>0</v>
      </c>
      <c r="BI77" s="4">
        <f>IFERROR(VLOOKUP(BE77,parts!$A$2:$Z$300,13,FALSE)*BF77,0)</f>
        <v>0</v>
      </c>
      <c r="BJ77" s="4">
        <f>IFERROR(VLOOKUP(BE77,parts!$A$2:$Z$300,5,FALSE),0)</f>
        <v>0</v>
      </c>
      <c r="BK77" s="4">
        <f>IFERROR(VLOOKUP(BE77,parts!$A$2:$Z$300,6,FALSE)*BF77,0)</f>
        <v>0</v>
      </c>
      <c r="BL77" s="12"/>
    </row>
    <row r="78" spans="1:64" x14ac:dyDescent="0.25">
      <c r="A78" s="11"/>
      <c r="B78" s="6"/>
      <c r="C78" s="4">
        <f>IFERROR(VLOOKUP(A78,parts!$A$2:$Z$300,11,FALSE)*B78,0)</f>
        <v>0</v>
      </c>
      <c r="D78" s="4">
        <f>IFERROR(VLOOKUP(A78,parts!$A$2:$Z$300,12,FALSE)*B78,0)</f>
        <v>0</v>
      </c>
      <c r="E78" s="4">
        <f>IFERROR(VLOOKUP(A78,parts!$A$2:$Z$300,13,FALSE)*B78,0)</f>
        <v>0</v>
      </c>
      <c r="F78" s="4">
        <f>IFERROR(VLOOKUP(A78,parts!$A$2:$Z$300,5,FALSE),0)</f>
        <v>0</v>
      </c>
      <c r="G78" s="4">
        <f>IFERROR(VLOOKUP(A78,parts!$A$2:$Z$300,6,FALSE)*B78,0)</f>
        <v>0</v>
      </c>
      <c r="H78" s="12"/>
      <c r="I78" s="11"/>
      <c r="J78" s="6"/>
      <c r="K78" s="4">
        <f>IFERROR(VLOOKUP(I78,parts!$A$2:$Z$300,11,FALSE)*J78,0)</f>
        <v>0</v>
      </c>
      <c r="L78" s="4">
        <f>IFERROR(VLOOKUP(I78,parts!$A$2:$Z$300,12,FALSE)*J78,0)</f>
        <v>0</v>
      </c>
      <c r="M78" s="4">
        <f>IFERROR(VLOOKUP(I78,parts!$A$2:$Z$300,13,FALSE)*J78,0)</f>
        <v>0</v>
      </c>
      <c r="N78" s="4">
        <f>IFERROR(VLOOKUP(I78,parts!$A$2:$Z$300,5,FALSE),0)</f>
        <v>0</v>
      </c>
      <c r="O78" s="4">
        <f>IFERROR(VLOOKUP(I78,parts!$A$2:$Z$300,6,FALSE)*J78,0)</f>
        <v>0</v>
      </c>
      <c r="P78" s="12"/>
      <c r="Q78" s="11"/>
      <c r="R78" s="6"/>
      <c r="S78" s="4">
        <f>IFERROR(VLOOKUP(Q78,parts!$A$2:$Z$300,11,FALSE)*R78,0)</f>
        <v>0</v>
      </c>
      <c r="T78" s="4">
        <f>IFERROR(VLOOKUP(Q78,parts!$A$2:$Z$300,12,FALSE)*R78,0)</f>
        <v>0</v>
      </c>
      <c r="U78" s="4">
        <f>IFERROR(VLOOKUP(Q78,parts!$A$2:$Z$300,13,FALSE)*R78,0)</f>
        <v>0</v>
      </c>
      <c r="V78" s="4">
        <f>IFERROR(VLOOKUP(Q78,parts!$A$2:$Z$300,5,FALSE),0)</f>
        <v>0</v>
      </c>
      <c r="W78" s="4">
        <f>IFERROR(VLOOKUP(Q78,parts!$A$2:$Z$300,6,FALSE)*R78,0)</f>
        <v>0</v>
      </c>
      <c r="X78" s="12"/>
      <c r="Y78" s="11"/>
      <c r="Z78" s="6"/>
      <c r="AA78" s="4">
        <f>IFERROR(VLOOKUP(Y78,parts!$A$2:$Z$300,11,FALSE)*Z78,0)</f>
        <v>0</v>
      </c>
      <c r="AB78" s="4">
        <f>IFERROR(VLOOKUP(Y78,parts!$A$2:$Z$300,12,FALSE)*Z78,0)</f>
        <v>0</v>
      </c>
      <c r="AC78" s="4">
        <f>IFERROR(VLOOKUP(Y78,parts!$A$2:$Z$300,13,FALSE)*Z78,0)</f>
        <v>0</v>
      </c>
      <c r="AD78" s="4">
        <f>IFERROR(VLOOKUP(Y78,parts!$A$2:$Z$300,5,FALSE),0)</f>
        <v>0</v>
      </c>
      <c r="AE78" s="4">
        <f>IFERROR(VLOOKUP(Y78,parts!$A$2:$Z$300,6,FALSE)*Z78,0)</f>
        <v>0</v>
      </c>
      <c r="AF78" s="12"/>
      <c r="AG78" s="11"/>
      <c r="AH78" s="6"/>
      <c r="AI78" s="4">
        <f>IFERROR(VLOOKUP(AG78,parts!$A$2:$Z$300,11,FALSE)*AH78,0)</f>
        <v>0</v>
      </c>
      <c r="AJ78" s="4">
        <f>IFERROR(VLOOKUP(AG78,parts!$A$2:$Z$300,12,FALSE)*AH78,0)</f>
        <v>0</v>
      </c>
      <c r="AK78" s="4">
        <f>IFERROR(VLOOKUP(AG78,parts!$A$2:$Z$300,13,FALSE)*AH78,0)</f>
        <v>0</v>
      </c>
      <c r="AL78" s="4">
        <f>IFERROR(VLOOKUP(AG78,parts!$A$2:$Z$300,5,FALSE),0)</f>
        <v>0</v>
      </c>
      <c r="AM78" s="4">
        <f>IFERROR(VLOOKUP(AG78,parts!$A$2:$Z$300,6,FALSE)*AH78,0)</f>
        <v>0</v>
      </c>
      <c r="AN78" s="12"/>
      <c r="AO78" s="11"/>
      <c r="AP78" s="6"/>
      <c r="AQ78" s="4">
        <f>IFERROR(VLOOKUP(AO78,parts!$A$2:$Z$300,11,FALSE)*AP78,0)</f>
        <v>0</v>
      </c>
      <c r="AR78" s="4">
        <f>IFERROR(VLOOKUP(AO78,parts!$A$2:$Z$300,12,FALSE)*AP78,0)</f>
        <v>0</v>
      </c>
      <c r="AS78" s="4">
        <f>IFERROR(VLOOKUP(AO78,parts!$A$2:$Z$300,13,FALSE)*AP78,0)</f>
        <v>0</v>
      </c>
      <c r="AT78" s="4">
        <f>IFERROR(VLOOKUP(AO78,parts!$A$2:$Z$300,5,FALSE),0)</f>
        <v>0</v>
      </c>
      <c r="AU78" s="4">
        <f>IFERROR(VLOOKUP(AO78,parts!$A$2:$Z$300,6,FALSE)*AP78,0)</f>
        <v>0</v>
      </c>
      <c r="AV78" s="12"/>
      <c r="AW78" s="11"/>
      <c r="AX78" s="6"/>
      <c r="AY78" s="4">
        <f>IFERROR(VLOOKUP(AW78,parts!$A$2:$Z$300,11,FALSE)*AX78,0)</f>
        <v>0</v>
      </c>
      <c r="AZ78" s="4">
        <f>IFERROR(VLOOKUP(AW78,parts!$A$2:$Z$300,12,FALSE)*AX78,0)</f>
        <v>0</v>
      </c>
      <c r="BA78" s="4">
        <f>IFERROR(VLOOKUP(AW78,parts!$A$2:$Z$300,13,FALSE)*AX78,0)</f>
        <v>0</v>
      </c>
      <c r="BB78" s="4">
        <f>IFERROR(VLOOKUP(AW78,parts!$A$2:$Z$300,5,FALSE),0)</f>
        <v>0</v>
      </c>
      <c r="BC78" s="4">
        <f>IFERROR(VLOOKUP(AW78,parts!$A$2:$Z$300,6,FALSE)*AX78,0)</f>
        <v>0</v>
      </c>
      <c r="BD78" s="12"/>
      <c r="BE78" s="11"/>
      <c r="BF78" s="6"/>
      <c r="BG78" s="4">
        <f>IFERROR(VLOOKUP(BE78,parts!$A$2:$Z$300,11,FALSE)*BF78,0)</f>
        <v>0</v>
      </c>
      <c r="BH78" s="4">
        <f>IFERROR(VLOOKUP(BE78,parts!$A$2:$Z$300,12,FALSE)*BF78,0)</f>
        <v>0</v>
      </c>
      <c r="BI78" s="4">
        <f>IFERROR(VLOOKUP(BE78,parts!$A$2:$Z$300,13,FALSE)*BF78,0)</f>
        <v>0</v>
      </c>
      <c r="BJ78" s="4">
        <f>IFERROR(VLOOKUP(BE78,parts!$A$2:$Z$300,5,FALSE),0)</f>
        <v>0</v>
      </c>
      <c r="BK78" s="4">
        <f>IFERROR(VLOOKUP(BE78,parts!$A$2:$Z$300,6,FALSE)*BF78,0)</f>
        <v>0</v>
      </c>
      <c r="BL78" s="12"/>
    </row>
    <row r="79" spans="1:64" x14ac:dyDescent="0.25">
      <c r="A79" s="11"/>
      <c r="B79" s="6"/>
      <c r="C79" s="4">
        <f>IFERROR(VLOOKUP(A79,parts!$A$2:$Z$300,11,FALSE)*B79,0)</f>
        <v>0</v>
      </c>
      <c r="D79" s="4">
        <f>IFERROR(VLOOKUP(A79,parts!$A$2:$Z$300,12,FALSE)*B79,0)</f>
        <v>0</v>
      </c>
      <c r="E79" s="4">
        <f>IFERROR(VLOOKUP(A79,parts!$A$2:$Z$300,13,FALSE)*B79,0)</f>
        <v>0</v>
      </c>
      <c r="F79" s="4">
        <f>IFERROR(VLOOKUP(A79,parts!$A$2:$Z$300,5,FALSE),0)</f>
        <v>0</v>
      </c>
      <c r="G79" s="4">
        <f>IFERROR(VLOOKUP(A79,parts!$A$2:$Z$300,6,FALSE)*B79,0)</f>
        <v>0</v>
      </c>
      <c r="H79" s="12"/>
      <c r="I79" s="11"/>
      <c r="J79" s="6"/>
      <c r="K79" s="4">
        <f>IFERROR(VLOOKUP(I79,parts!$A$2:$Z$300,11,FALSE)*J79,0)</f>
        <v>0</v>
      </c>
      <c r="L79" s="4">
        <f>IFERROR(VLOOKUP(I79,parts!$A$2:$Z$300,12,FALSE)*J79,0)</f>
        <v>0</v>
      </c>
      <c r="M79" s="4">
        <f>IFERROR(VLOOKUP(I79,parts!$A$2:$Z$300,13,FALSE)*J79,0)</f>
        <v>0</v>
      </c>
      <c r="N79" s="4">
        <f>IFERROR(VLOOKUP(I79,parts!$A$2:$Z$300,5,FALSE),0)</f>
        <v>0</v>
      </c>
      <c r="O79" s="4">
        <f>IFERROR(VLOOKUP(I79,parts!$A$2:$Z$300,6,FALSE)*J79,0)</f>
        <v>0</v>
      </c>
      <c r="P79" s="12"/>
      <c r="Q79" s="11"/>
      <c r="R79" s="6"/>
      <c r="S79" s="4">
        <f>IFERROR(VLOOKUP(Q79,parts!$A$2:$Z$300,11,FALSE)*R79,0)</f>
        <v>0</v>
      </c>
      <c r="T79" s="4">
        <f>IFERROR(VLOOKUP(Q79,parts!$A$2:$Z$300,12,FALSE)*R79,0)</f>
        <v>0</v>
      </c>
      <c r="U79" s="4">
        <f>IFERROR(VLOOKUP(Q79,parts!$A$2:$Z$300,13,FALSE)*R79,0)</f>
        <v>0</v>
      </c>
      <c r="V79" s="4">
        <f>IFERROR(VLOOKUP(Q79,parts!$A$2:$Z$300,5,FALSE),0)</f>
        <v>0</v>
      </c>
      <c r="W79" s="4">
        <f>IFERROR(VLOOKUP(Q79,parts!$A$2:$Z$300,6,FALSE)*R79,0)</f>
        <v>0</v>
      </c>
      <c r="X79" s="12"/>
      <c r="Y79" s="11"/>
      <c r="Z79" s="6"/>
      <c r="AA79" s="4">
        <f>IFERROR(VLOOKUP(Y79,parts!$A$2:$Z$300,11,FALSE)*Z79,0)</f>
        <v>0</v>
      </c>
      <c r="AB79" s="4">
        <f>IFERROR(VLOOKUP(Y79,parts!$A$2:$Z$300,12,FALSE)*Z79,0)</f>
        <v>0</v>
      </c>
      <c r="AC79" s="4">
        <f>IFERROR(VLOOKUP(Y79,parts!$A$2:$Z$300,13,FALSE)*Z79,0)</f>
        <v>0</v>
      </c>
      <c r="AD79" s="4">
        <f>IFERROR(VLOOKUP(Y79,parts!$A$2:$Z$300,5,FALSE),0)</f>
        <v>0</v>
      </c>
      <c r="AE79" s="4">
        <f>IFERROR(VLOOKUP(Y79,parts!$A$2:$Z$300,6,FALSE)*Z79,0)</f>
        <v>0</v>
      </c>
      <c r="AF79" s="12"/>
      <c r="AG79" s="11"/>
      <c r="AH79" s="6"/>
      <c r="AI79" s="4">
        <f>IFERROR(VLOOKUP(AG79,parts!$A$2:$Z$300,11,FALSE)*AH79,0)</f>
        <v>0</v>
      </c>
      <c r="AJ79" s="4">
        <f>IFERROR(VLOOKUP(AG79,parts!$A$2:$Z$300,12,FALSE)*AH79,0)</f>
        <v>0</v>
      </c>
      <c r="AK79" s="4">
        <f>IFERROR(VLOOKUP(AG79,parts!$A$2:$Z$300,13,FALSE)*AH79,0)</f>
        <v>0</v>
      </c>
      <c r="AL79" s="4">
        <f>IFERROR(VLOOKUP(AG79,parts!$A$2:$Z$300,5,FALSE),0)</f>
        <v>0</v>
      </c>
      <c r="AM79" s="4">
        <f>IFERROR(VLOOKUP(AG79,parts!$A$2:$Z$300,6,FALSE)*AH79,0)</f>
        <v>0</v>
      </c>
      <c r="AN79" s="12"/>
      <c r="AO79" s="11"/>
      <c r="AP79" s="6"/>
      <c r="AQ79" s="4">
        <f>IFERROR(VLOOKUP(AO79,parts!$A$2:$Z$300,11,FALSE)*AP79,0)</f>
        <v>0</v>
      </c>
      <c r="AR79" s="4">
        <f>IFERROR(VLOOKUP(AO79,parts!$A$2:$Z$300,12,FALSE)*AP79,0)</f>
        <v>0</v>
      </c>
      <c r="AS79" s="4">
        <f>IFERROR(VLOOKUP(AO79,parts!$A$2:$Z$300,13,FALSE)*AP79,0)</f>
        <v>0</v>
      </c>
      <c r="AT79" s="4">
        <f>IFERROR(VLOOKUP(AO79,parts!$A$2:$Z$300,5,FALSE),0)</f>
        <v>0</v>
      </c>
      <c r="AU79" s="4">
        <f>IFERROR(VLOOKUP(AO79,parts!$A$2:$Z$300,6,FALSE)*AP79,0)</f>
        <v>0</v>
      </c>
      <c r="AV79" s="12"/>
      <c r="AW79" s="11"/>
      <c r="AX79" s="6"/>
      <c r="AY79" s="4">
        <f>IFERROR(VLOOKUP(AW79,parts!$A$2:$Z$300,11,FALSE)*AX79,0)</f>
        <v>0</v>
      </c>
      <c r="AZ79" s="4">
        <f>IFERROR(VLOOKUP(AW79,parts!$A$2:$Z$300,12,FALSE)*AX79,0)</f>
        <v>0</v>
      </c>
      <c r="BA79" s="4">
        <f>IFERROR(VLOOKUP(AW79,parts!$A$2:$Z$300,13,FALSE)*AX79,0)</f>
        <v>0</v>
      </c>
      <c r="BB79" s="4">
        <f>IFERROR(VLOOKUP(AW79,parts!$A$2:$Z$300,5,FALSE),0)</f>
        <v>0</v>
      </c>
      <c r="BC79" s="4">
        <f>IFERROR(VLOOKUP(AW79,parts!$A$2:$Z$300,6,FALSE)*AX79,0)</f>
        <v>0</v>
      </c>
      <c r="BD79" s="12"/>
      <c r="BE79" s="11"/>
      <c r="BF79" s="6"/>
      <c r="BG79" s="4">
        <f>IFERROR(VLOOKUP(BE79,parts!$A$2:$Z$300,11,FALSE)*BF79,0)</f>
        <v>0</v>
      </c>
      <c r="BH79" s="4">
        <f>IFERROR(VLOOKUP(BE79,parts!$A$2:$Z$300,12,FALSE)*BF79,0)</f>
        <v>0</v>
      </c>
      <c r="BI79" s="4">
        <f>IFERROR(VLOOKUP(BE79,parts!$A$2:$Z$300,13,FALSE)*BF79,0)</f>
        <v>0</v>
      </c>
      <c r="BJ79" s="4">
        <f>IFERROR(VLOOKUP(BE79,parts!$A$2:$Z$300,5,FALSE),0)</f>
        <v>0</v>
      </c>
      <c r="BK79" s="4">
        <f>IFERROR(VLOOKUP(BE79,parts!$A$2:$Z$300,6,FALSE)*BF79,0)</f>
        <v>0</v>
      </c>
      <c r="BL79" s="12"/>
    </row>
    <row r="80" spans="1:64" x14ac:dyDescent="0.25">
      <c r="A80" s="11"/>
      <c r="B80" s="6"/>
      <c r="C80" s="4">
        <f>IFERROR(VLOOKUP(A80,parts!$A$2:$Z$300,11,FALSE)*B80,0)</f>
        <v>0</v>
      </c>
      <c r="D80" s="4">
        <f>IFERROR(VLOOKUP(A80,parts!$A$2:$Z$300,12,FALSE)*B80,0)</f>
        <v>0</v>
      </c>
      <c r="E80" s="4">
        <f>IFERROR(VLOOKUP(A80,parts!$A$2:$Z$300,13,FALSE)*B80,0)</f>
        <v>0</v>
      </c>
      <c r="F80" s="4">
        <f>IFERROR(VLOOKUP(A80,parts!$A$2:$Z$300,5,FALSE),0)</f>
        <v>0</v>
      </c>
      <c r="G80" s="4">
        <f>IFERROR(VLOOKUP(A80,parts!$A$2:$Z$300,6,FALSE)*B80,0)</f>
        <v>0</v>
      </c>
      <c r="H80" s="12"/>
      <c r="I80" s="11"/>
      <c r="J80" s="6"/>
      <c r="K80" s="4">
        <f>IFERROR(VLOOKUP(I80,parts!$A$2:$Z$300,11,FALSE)*J80,0)</f>
        <v>0</v>
      </c>
      <c r="L80" s="4">
        <f>IFERROR(VLOOKUP(I80,parts!$A$2:$Z$300,12,FALSE)*J80,0)</f>
        <v>0</v>
      </c>
      <c r="M80" s="4">
        <f>IFERROR(VLOOKUP(I80,parts!$A$2:$Z$300,13,FALSE)*J80,0)</f>
        <v>0</v>
      </c>
      <c r="N80" s="4">
        <f>IFERROR(VLOOKUP(I80,parts!$A$2:$Z$300,5,FALSE),0)</f>
        <v>0</v>
      </c>
      <c r="O80" s="4">
        <f>IFERROR(VLOOKUP(I80,parts!$A$2:$Z$300,6,FALSE)*J80,0)</f>
        <v>0</v>
      </c>
      <c r="P80" s="12"/>
      <c r="Q80" s="11"/>
      <c r="R80" s="6"/>
      <c r="S80" s="4">
        <f>IFERROR(VLOOKUP(Q80,parts!$A$2:$Z$300,11,FALSE)*R80,0)</f>
        <v>0</v>
      </c>
      <c r="T80" s="4">
        <f>IFERROR(VLOOKUP(Q80,parts!$A$2:$Z$300,12,FALSE)*R80,0)</f>
        <v>0</v>
      </c>
      <c r="U80" s="4">
        <f>IFERROR(VLOOKUP(Q80,parts!$A$2:$Z$300,13,FALSE)*R80,0)</f>
        <v>0</v>
      </c>
      <c r="V80" s="4">
        <f>IFERROR(VLOOKUP(Q80,parts!$A$2:$Z$300,5,FALSE),0)</f>
        <v>0</v>
      </c>
      <c r="W80" s="4">
        <f>IFERROR(VLOOKUP(Q80,parts!$A$2:$Z$300,6,FALSE)*R80,0)</f>
        <v>0</v>
      </c>
      <c r="X80" s="12"/>
      <c r="Y80" s="11"/>
      <c r="Z80" s="6"/>
      <c r="AA80" s="4">
        <f>IFERROR(VLOOKUP(Y80,parts!$A$2:$Z$300,11,FALSE)*Z80,0)</f>
        <v>0</v>
      </c>
      <c r="AB80" s="4">
        <f>IFERROR(VLOOKUP(Y80,parts!$A$2:$Z$300,12,FALSE)*Z80,0)</f>
        <v>0</v>
      </c>
      <c r="AC80" s="4">
        <f>IFERROR(VLOOKUP(Y80,parts!$A$2:$Z$300,13,FALSE)*Z80,0)</f>
        <v>0</v>
      </c>
      <c r="AD80" s="4">
        <f>IFERROR(VLOOKUP(Y80,parts!$A$2:$Z$300,5,FALSE),0)</f>
        <v>0</v>
      </c>
      <c r="AE80" s="4">
        <f>IFERROR(VLOOKUP(Y80,parts!$A$2:$Z$300,6,FALSE)*Z80,0)</f>
        <v>0</v>
      </c>
      <c r="AF80" s="12"/>
      <c r="AG80" s="11"/>
      <c r="AH80" s="6"/>
      <c r="AI80" s="4">
        <f>IFERROR(VLOOKUP(AG80,parts!$A$2:$Z$300,11,FALSE)*AH80,0)</f>
        <v>0</v>
      </c>
      <c r="AJ80" s="4">
        <f>IFERROR(VLOOKUP(AG80,parts!$A$2:$Z$300,12,FALSE)*AH80,0)</f>
        <v>0</v>
      </c>
      <c r="AK80" s="4">
        <f>IFERROR(VLOOKUP(AG80,parts!$A$2:$Z$300,13,FALSE)*AH80,0)</f>
        <v>0</v>
      </c>
      <c r="AL80" s="4">
        <f>IFERROR(VLOOKUP(AG80,parts!$A$2:$Z$300,5,FALSE),0)</f>
        <v>0</v>
      </c>
      <c r="AM80" s="4">
        <f>IFERROR(VLOOKUP(AG80,parts!$A$2:$Z$300,6,FALSE)*AH80,0)</f>
        <v>0</v>
      </c>
      <c r="AN80" s="12"/>
      <c r="AO80" s="11"/>
      <c r="AP80" s="6"/>
      <c r="AQ80" s="4">
        <f>IFERROR(VLOOKUP(AO80,parts!$A$2:$Z$300,11,FALSE)*AP80,0)</f>
        <v>0</v>
      </c>
      <c r="AR80" s="4">
        <f>IFERROR(VLOOKUP(AO80,parts!$A$2:$Z$300,12,FALSE)*AP80,0)</f>
        <v>0</v>
      </c>
      <c r="AS80" s="4">
        <f>IFERROR(VLOOKUP(AO80,parts!$A$2:$Z$300,13,FALSE)*AP80,0)</f>
        <v>0</v>
      </c>
      <c r="AT80" s="4">
        <f>IFERROR(VLOOKUP(AO80,parts!$A$2:$Z$300,5,FALSE),0)</f>
        <v>0</v>
      </c>
      <c r="AU80" s="4">
        <f>IFERROR(VLOOKUP(AO80,parts!$A$2:$Z$300,6,FALSE)*AP80,0)</f>
        <v>0</v>
      </c>
      <c r="AV80" s="12"/>
      <c r="AW80" s="11"/>
      <c r="AX80" s="6"/>
      <c r="AY80" s="4">
        <f>IFERROR(VLOOKUP(AW80,parts!$A$2:$Z$300,11,FALSE)*AX80,0)</f>
        <v>0</v>
      </c>
      <c r="AZ80" s="4">
        <f>IFERROR(VLOOKUP(AW80,parts!$A$2:$Z$300,12,FALSE)*AX80,0)</f>
        <v>0</v>
      </c>
      <c r="BA80" s="4">
        <f>IFERROR(VLOOKUP(AW80,parts!$A$2:$Z$300,13,FALSE)*AX80,0)</f>
        <v>0</v>
      </c>
      <c r="BB80" s="4">
        <f>IFERROR(VLOOKUP(AW80,parts!$A$2:$Z$300,5,FALSE),0)</f>
        <v>0</v>
      </c>
      <c r="BC80" s="4">
        <f>IFERROR(VLOOKUP(AW80,parts!$A$2:$Z$300,6,FALSE)*AX80,0)</f>
        <v>0</v>
      </c>
      <c r="BD80" s="12"/>
      <c r="BE80" s="11"/>
      <c r="BF80" s="6"/>
      <c r="BG80" s="4">
        <f>IFERROR(VLOOKUP(BE80,parts!$A$2:$Z$300,11,FALSE)*BF80,0)</f>
        <v>0</v>
      </c>
      <c r="BH80" s="4">
        <f>IFERROR(VLOOKUP(BE80,parts!$A$2:$Z$300,12,FALSE)*BF80,0)</f>
        <v>0</v>
      </c>
      <c r="BI80" s="4">
        <f>IFERROR(VLOOKUP(BE80,parts!$A$2:$Z$300,13,FALSE)*BF80,0)</f>
        <v>0</v>
      </c>
      <c r="BJ80" s="4">
        <f>IFERROR(VLOOKUP(BE80,parts!$A$2:$Z$300,5,FALSE),0)</f>
        <v>0</v>
      </c>
      <c r="BK80" s="4">
        <f>IFERROR(VLOOKUP(BE80,parts!$A$2:$Z$300,6,FALSE)*BF80,0)</f>
        <v>0</v>
      </c>
      <c r="BL80" s="12"/>
    </row>
    <row r="81" spans="1:64" x14ac:dyDescent="0.25">
      <c r="A81" s="11"/>
      <c r="B81" s="6"/>
      <c r="C81" s="4">
        <f>IFERROR(VLOOKUP(A81,parts!$A$2:$Z$300,11,FALSE)*B81,0)</f>
        <v>0</v>
      </c>
      <c r="D81" s="4">
        <f>IFERROR(VLOOKUP(A81,parts!$A$2:$Z$300,12,FALSE)*B81,0)</f>
        <v>0</v>
      </c>
      <c r="E81" s="4">
        <f>IFERROR(VLOOKUP(A81,parts!$A$2:$Z$300,13,FALSE)*B81,0)</f>
        <v>0</v>
      </c>
      <c r="F81" s="4">
        <f>IFERROR(VLOOKUP(A81,parts!$A$2:$Z$300,5,FALSE),0)</f>
        <v>0</v>
      </c>
      <c r="G81" s="4">
        <f>IFERROR(VLOOKUP(A81,parts!$A$2:$Z$300,6,FALSE)*B81,0)</f>
        <v>0</v>
      </c>
      <c r="H81" s="12"/>
      <c r="I81" s="11"/>
      <c r="J81" s="6"/>
      <c r="K81" s="4">
        <f>IFERROR(VLOOKUP(I81,parts!$A$2:$Z$300,11,FALSE)*J81,0)</f>
        <v>0</v>
      </c>
      <c r="L81" s="4">
        <f>IFERROR(VLOOKUP(I81,parts!$A$2:$Z$300,12,FALSE)*J81,0)</f>
        <v>0</v>
      </c>
      <c r="M81" s="4">
        <f>IFERROR(VLOOKUP(I81,parts!$A$2:$Z$300,13,FALSE)*J81,0)</f>
        <v>0</v>
      </c>
      <c r="N81" s="4">
        <f>IFERROR(VLOOKUP(I81,parts!$A$2:$Z$300,5,FALSE),0)</f>
        <v>0</v>
      </c>
      <c r="O81" s="4">
        <f>IFERROR(VLOOKUP(I81,parts!$A$2:$Z$300,6,FALSE)*J81,0)</f>
        <v>0</v>
      </c>
      <c r="P81" s="12"/>
      <c r="Q81" s="11"/>
      <c r="R81" s="6"/>
      <c r="S81" s="4">
        <f>IFERROR(VLOOKUP(Q81,parts!$A$2:$Z$300,11,FALSE)*R81,0)</f>
        <v>0</v>
      </c>
      <c r="T81" s="4">
        <f>IFERROR(VLOOKUP(Q81,parts!$A$2:$Z$300,12,FALSE)*R81,0)</f>
        <v>0</v>
      </c>
      <c r="U81" s="4">
        <f>IFERROR(VLOOKUP(Q81,parts!$A$2:$Z$300,13,FALSE)*R81,0)</f>
        <v>0</v>
      </c>
      <c r="V81" s="4">
        <f>IFERROR(VLOOKUP(Q81,parts!$A$2:$Z$300,5,FALSE),0)</f>
        <v>0</v>
      </c>
      <c r="W81" s="4">
        <f>IFERROR(VLOOKUP(Q81,parts!$A$2:$Z$300,6,FALSE)*R81,0)</f>
        <v>0</v>
      </c>
      <c r="X81" s="12"/>
      <c r="Y81" s="11"/>
      <c r="Z81" s="6"/>
      <c r="AA81" s="4">
        <f>IFERROR(VLOOKUP(Y81,parts!$A$2:$Z$300,11,FALSE)*Z81,0)</f>
        <v>0</v>
      </c>
      <c r="AB81" s="4">
        <f>IFERROR(VLOOKUP(Y81,parts!$A$2:$Z$300,12,FALSE)*Z81,0)</f>
        <v>0</v>
      </c>
      <c r="AC81" s="4">
        <f>IFERROR(VLOOKUP(Y81,parts!$A$2:$Z$300,13,FALSE)*Z81,0)</f>
        <v>0</v>
      </c>
      <c r="AD81" s="4">
        <f>IFERROR(VLOOKUP(Y81,parts!$A$2:$Z$300,5,FALSE),0)</f>
        <v>0</v>
      </c>
      <c r="AE81" s="4">
        <f>IFERROR(VLOOKUP(Y81,parts!$A$2:$Z$300,6,FALSE)*Z81,0)</f>
        <v>0</v>
      </c>
      <c r="AF81" s="12"/>
      <c r="AG81" s="11"/>
      <c r="AH81" s="6"/>
      <c r="AI81" s="4">
        <f>IFERROR(VLOOKUP(AG81,parts!$A$2:$Z$300,11,FALSE)*AH81,0)</f>
        <v>0</v>
      </c>
      <c r="AJ81" s="4">
        <f>IFERROR(VLOOKUP(AG81,parts!$A$2:$Z$300,12,FALSE)*AH81,0)</f>
        <v>0</v>
      </c>
      <c r="AK81" s="4">
        <f>IFERROR(VLOOKUP(AG81,parts!$A$2:$Z$300,13,FALSE)*AH81,0)</f>
        <v>0</v>
      </c>
      <c r="AL81" s="4">
        <f>IFERROR(VLOOKUP(AG81,parts!$A$2:$Z$300,5,FALSE),0)</f>
        <v>0</v>
      </c>
      <c r="AM81" s="4">
        <f>IFERROR(VLOOKUP(AG81,parts!$A$2:$Z$300,6,FALSE)*AH81,0)</f>
        <v>0</v>
      </c>
      <c r="AN81" s="12"/>
      <c r="AO81" s="11"/>
      <c r="AP81" s="6"/>
      <c r="AQ81" s="4">
        <f>IFERROR(VLOOKUP(AO81,parts!$A$2:$Z$300,11,FALSE)*AP81,0)</f>
        <v>0</v>
      </c>
      <c r="AR81" s="4">
        <f>IFERROR(VLOOKUP(AO81,parts!$A$2:$Z$300,12,FALSE)*AP81,0)</f>
        <v>0</v>
      </c>
      <c r="AS81" s="4">
        <f>IFERROR(VLOOKUP(AO81,parts!$A$2:$Z$300,13,FALSE)*AP81,0)</f>
        <v>0</v>
      </c>
      <c r="AT81" s="4">
        <f>IFERROR(VLOOKUP(AO81,parts!$A$2:$Z$300,5,FALSE),0)</f>
        <v>0</v>
      </c>
      <c r="AU81" s="4">
        <f>IFERROR(VLOOKUP(AO81,parts!$A$2:$Z$300,6,FALSE)*AP81,0)</f>
        <v>0</v>
      </c>
      <c r="AV81" s="12"/>
      <c r="AW81" s="11"/>
      <c r="AX81" s="6"/>
      <c r="AY81" s="4">
        <f>IFERROR(VLOOKUP(AW81,parts!$A$2:$Z$300,11,FALSE)*AX81,0)</f>
        <v>0</v>
      </c>
      <c r="AZ81" s="4">
        <f>IFERROR(VLOOKUP(AW81,parts!$A$2:$Z$300,12,FALSE)*AX81,0)</f>
        <v>0</v>
      </c>
      <c r="BA81" s="4">
        <f>IFERROR(VLOOKUP(AW81,parts!$A$2:$Z$300,13,FALSE)*AX81,0)</f>
        <v>0</v>
      </c>
      <c r="BB81" s="4">
        <f>IFERROR(VLOOKUP(AW81,parts!$A$2:$Z$300,5,FALSE),0)</f>
        <v>0</v>
      </c>
      <c r="BC81" s="4">
        <f>IFERROR(VLOOKUP(AW81,parts!$A$2:$Z$300,6,FALSE)*AX81,0)</f>
        <v>0</v>
      </c>
      <c r="BD81" s="12"/>
      <c r="BE81" s="11"/>
      <c r="BF81" s="6"/>
      <c r="BG81" s="4">
        <f>IFERROR(VLOOKUP(BE81,parts!$A$2:$Z$300,11,FALSE)*BF81,0)</f>
        <v>0</v>
      </c>
      <c r="BH81" s="4">
        <f>IFERROR(VLOOKUP(BE81,parts!$A$2:$Z$300,12,FALSE)*BF81,0)</f>
        <v>0</v>
      </c>
      <c r="BI81" s="4">
        <f>IFERROR(VLOOKUP(BE81,parts!$A$2:$Z$300,13,FALSE)*BF81,0)</f>
        <v>0</v>
      </c>
      <c r="BJ81" s="4">
        <f>IFERROR(VLOOKUP(BE81,parts!$A$2:$Z$300,5,FALSE),0)</f>
        <v>0</v>
      </c>
      <c r="BK81" s="4">
        <f>IFERROR(VLOOKUP(BE81,parts!$A$2:$Z$300,6,FALSE)*BF81,0)</f>
        <v>0</v>
      </c>
      <c r="BL81" s="12"/>
    </row>
    <row r="82" spans="1:64" x14ac:dyDescent="0.25">
      <c r="A82" s="11"/>
      <c r="B82" s="6"/>
      <c r="C82" s="4">
        <f>IFERROR(VLOOKUP(A82,parts!$A$2:$Z$300,11,FALSE)*B82,0)</f>
        <v>0</v>
      </c>
      <c r="D82" s="4">
        <f>IFERROR(VLOOKUP(A82,parts!$A$2:$Z$300,12,FALSE)*B82,0)</f>
        <v>0</v>
      </c>
      <c r="E82" s="4">
        <f>IFERROR(VLOOKUP(A82,parts!$A$2:$Z$300,13,FALSE)*B82,0)</f>
        <v>0</v>
      </c>
      <c r="F82" s="4">
        <f>IFERROR(VLOOKUP(A82,parts!$A$2:$Z$300,5,FALSE),0)</f>
        <v>0</v>
      </c>
      <c r="G82" s="4">
        <f>IFERROR(VLOOKUP(A82,parts!$A$2:$Z$300,6,FALSE)*B82,0)</f>
        <v>0</v>
      </c>
      <c r="H82" s="12"/>
      <c r="I82" s="11"/>
      <c r="J82" s="6"/>
      <c r="K82" s="4">
        <f>IFERROR(VLOOKUP(I82,parts!$A$2:$Z$300,11,FALSE)*J82,0)</f>
        <v>0</v>
      </c>
      <c r="L82" s="4">
        <f>IFERROR(VLOOKUP(I82,parts!$A$2:$Z$300,12,FALSE)*J82,0)</f>
        <v>0</v>
      </c>
      <c r="M82" s="4">
        <f>IFERROR(VLOOKUP(I82,parts!$A$2:$Z$300,13,FALSE)*J82,0)</f>
        <v>0</v>
      </c>
      <c r="N82" s="4">
        <f>IFERROR(VLOOKUP(I82,parts!$A$2:$Z$300,5,FALSE),0)</f>
        <v>0</v>
      </c>
      <c r="O82" s="4">
        <f>IFERROR(VLOOKUP(I82,parts!$A$2:$Z$300,6,FALSE)*J82,0)</f>
        <v>0</v>
      </c>
      <c r="P82" s="12"/>
      <c r="Q82" s="11"/>
      <c r="R82" s="6"/>
      <c r="S82" s="4">
        <f>IFERROR(VLOOKUP(Q82,parts!$A$2:$Z$300,11,FALSE)*R82,0)</f>
        <v>0</v>
      </c>
      <c r="T82" s="4">
        <f>IFERROR(VLOOKUP(Q82,parts!$A$2:$Z$300,12,FALSE)*R82,0)</f>
        <v>0</v>
      </c>
      <c r="U82" s="4">
        <f>IFERROR(VLOOKUP(Q82,parts!$A$2:$Z$300,13,FALSE)*R82,0)</f>
        <v>0</v>
      </c>
      <c r="V82" s="4">
        <f>IFERROR(VLOOKUP(Q82,parts!$A$2:$Z$300,5,FALSE),0)</f>
        <v>0</v>
      </c>
      <c r="W82" s="4">
        <f>IFERROR(VLOOKUP(Q82,parts!$A$2:$Z$300,6,FALSE)*R82,0)</f>
        <v>0</v>
      </c>
      <c r="X82" s="12"/>
      <c r="Y82" s="11"/>
      <c r="Z82" s="6"/>
      <c r="AA82" s="4">
        <f>IFERROR(VLOOKUP(Y82,parts!$A$2:$Z$300,11,FALSE)*Z82,0)</f>
        <v>0</v>
      </c>
      <c r="AB82" s="4">
        <f>IFERROR(VLOOKUP(Y82,parts!$A$2:$Z$300,12,FALSE)*Z82,0)</f>
        <v>0</v>
      </c>
      <c r="AC82" s="4">
        <f>IFERROR(VLOOKUP(Y82,parts!$A$2:$Z$300,13,FALSE)*Z82,0)</f>
        <v>0</v>
      </c>
      <c r="AD82" s="4">
        <f>IFERROR(VLOOKUP(Y82,parts!$A$2:$Z$300,5,FALSE),0)</f>
        <v>0</v>
      </c>
      <c r="AE82" s="4">
        <f>IFERROR(VLOOKUP(Y82,parts!$A$2:$Z$300,6,FALSE)*Z82,0)</f>
        <v>0</v>
      </c>
      <c r="AF82" s="12"/>
      <c r="AG82" s="11"/>
      <c r="AH82" s="6"/>
      <c r="AI82" s="4">
        <f>IFERROR(VLOOKUP(AG82,parts!$A$2:$Z$300,11,FALSE)*AH82,0)</f>
        <v>0</v>
      </c>
      <c r="AJ82" s="4">
        <f>IFERROR(VLOOKUP(AG82,parts!$A$2:$Z$300,12,FALSE)*AH82,0)</f>
        <v>0</v>
      </c>
      <c r="AK82" s="4">
        <f>IFERROR(VLOOKUP(AG82,parts!$A$2:$Z$300,13,FALSE)*AH82,0)</f>
        <v>0</v>
      </c>
      <c r="AL82" s="4">
        <f>IFERROR(VLOOKUP(AG82,parts!$A$2:$Z$300,5,FALSE),0)</f>
        <v>0</v>
      </c>
      <c r="AM82" s="4">
        <f>IFERROR(VLOOKUP(AG82,parts!$A$2:$Z$300,6,FALSE)*AH82,0)</f>
        <v>0</v>
      </c>
      <c r="AN82" s="12"/>
      <c r="AO82" s="11"/>
      <c r="AP82" s="6"/>
      <c r="AQ82" s="4">
        <f>IFERROR(VLOOKUP(AO82,parts!$A$2:$Z$300,11,FALSE)*AP82,0)</f>
        <v>0</v>
      </c>
      <c r="AR82" s="4">
        <f>IFERROR(VLOOKUP(AO82,parts!$A$2:$Z$300,12,FALSE)*AP82,0)</f>
        <v>0</v>
      </c>
      <c r="AS82" s="4">
        <f>IFERROR(VLOOKUP(AO82,parts!$A$2:$Z$300,13,FALSE)*AP82,0)</f>
        <v>0</v>
      </c>
      <c r="AT82" s="4">
        <f>IFERROR(VLOOKUP(AO82,parts!$A$2:$Z$300,5,FALSE),0)</f>
        <v>0</v>
      </c>
      <c r="AU82" s="4">
        <f>IFERROR(VLOOKUP(AO82,parts!$A$2:$Z$300,6,FALSE)*AP82,0)</f>
        <v>0</v>
      </c>
      <c r="AV82" s="12"/>
      <c r="AW82" s="11"/>
      <c r="AX82" s="6"/>
      <c r="AY82" s="4">
        <f>IFERROR(VLOOKUP(AW82,parts!$A$2:$Z$300,11,FALSE)*AX82,0)</f>
        <v>0</v>
      </c>
      <c r="AZ82" s="4">
        <f>IFERROR(VLOOKUP(AW82,parts!$A$2:$Z$300,12,FALSE)*AX82,0)</f>
        <v>0</v>
      </c>
      <c r="BA82" s="4">
        <f>IFERROR(VLOOKUP(AW82,parts!$A$2:$Z$300,13,FALSE)*AX82,0)</f>
        <v>0</v>
      </c>
      <c r="BB82" s="4">
        <f>IFERROR(VLOOKUP(AW82,parts!$A$2:$Z$300,5,FALSE),0)</f>
        <v>0</v>
      </c>
      <c r="BC82" s="4">
        <f>IFERROR(VLOOKUP(AW82,parts!$A$2:$Z$300,6,FALSE)*AX82,0)</f>
        <v>0</v>
      </c>
      <c r="BD82" s="12"/>
      <c r="BE82" s="11"/>
      <c r="BF82" s="6"/>
      <c r="BG82" s="4">
        <f>IFERROR(VLOOKUP(BE82,parts!$A$2:$Z$300,11,FALSE)*BF82,0)</f>
        <v>0</v>
      </c>
      <c r="BH82" s="4">
        <f>IFERROR(VLOOKUP(BE82,parts!$A$2:$Z$300,12,FALSE)*BF82,0)</f>
        <v>0</v>
      </c>
      <c r="BI82" s="4">
        <f>IFERROR(VLOOKUP(BE82,parts!$A$2:$Z$300,13,FALSE)*BF82,0)</f>
        <v>0</v>
      </c>
      <c r="BJ82" s="4">
        <f>IFERROR(VLOOKUP(BE82,parts!$A$2:$Z$300,5,FALSE),0)</f>
        <v>0</v>
      </c>
      <c r="BK82" s="4">
        <f>IFERROR(VLOOKUP(BE82,parts!$A$2:$Z$300,6,FALSE)*BF82,0)</f>
        <v>0</v>
      </c>
      <c r="BL82" s="12"/>
    </row>
    <row r="83" spans="1:64" x14ac:dyDescent="0.25">
      <c r="A83" s="11"/>
      <c r="B83" s="6"/>
      <c r="C83" s="4">
        <f>IFERROR(VLOOKUP(A83,parts!$A$2:$Z$300,11,FALSE)*B83,0)</f>
        <v>0</v>
      </c>
      <c r="D83" s="4">
        <f>IFERROR(VLOOKUP(A83,parts!$A$2:$Z$300,12,FALSE)*B83,0)</f>
        <v>0</v>
      </c>
      <c r="E83" s="4">
        <f>IFERROR(VLOOKUP(A83,parts!$A$2:$Z$300,13,FALSE)*B83,0)</f>
        <v>0</v>
      </c>
      <c r="F83" s="4">
        <f>IFERROR(VLOOKUP(A83,parts!$A$2:$Z$300,5,FALSE),0)</f>
        <v>0</v>
      </c>
      <c r="G83" s="4">
        <f>IFERROR(VLOOKUP(A83,parts!$A$2:$Z$300,6,FALSE)*B83,0)</f>
        <v>0</v>
      </c>
      <c r="H83" s="12"/>
      <c r="I83" s="11"/>
      <c r="J83" s="6"/>
      <c r="K83" s="4">
        <f>IFERROR(VLOOKUP(I83,parts!$A$2:$Z$300,11,FALSE)*J83,0)</f>
        <v>0</v>
      </c>
      <c r="L83" s="4">
        <f>IFERROR(VLOOKUP(I83,parts!$A$2:$Z$300,12,FALSE)*J83,0)</f>
        <v>0</v>
      </c>
      <c r="M83" s="4">
        <f>IFERROR(VLOOKUP(I83,parts!$A$2:$Z$300,13,FALSE)*J83,0)</f>
        <v>0</v>
      </c>
      <c r="N83" s="4">
        <f>IFERROR(VLOOKUP(I83,parts!$A$2:$Z$300,5,FALSE),0)</f>
        <v>0</v>
      </c>
      <c r="O83" s="4">
        <f>IFERROR(VLOOKUP(I83,parts!$A$2:$Z$300,6,FALSE)*J83,0)</f>
        <v>0</v>
      </c>
      <c r="P83" s="12"/>
      <c r="Q83" s="11"/>
      <c r="R83" s="6"/>
      <c r="S83" s="4">
        <f>IFERROR(VLOOKUP(Q83,parts!$A$2:$Z$300,11,FALSE)*R83,0)</f>
        <v>0</v>
      </c>
      <c r="T83" s="4">
        <f>IFERROR(VLOOKUP(Q83,parts!$A$2:$Z$300,12,FALSE)*R83,0)</f>
        <v>0</v>
      </c>
      <c r="U83" s="4">
        <f>IFERROR(VLOOKUP(Q83,parts!$A$2:$Z$300,13,FALSE)*R83,0)</f>
        <v>0</v>
      </c>
      <c r="V83" s="4">
        <f>IFERROR(VLOOKUP(Q83,parts!$A$2:$Z$300,5,FALSE),0)</f>
        <v>0</v>
      </c>
      <c r="W83" s="4">
        <f>IFERROR(VLOOKUP(Q83,parts!$A$2:$Z$300,6,FALSE)*R83,0)</f>
        <v>0</v>
      </c>
      <c r="X83" s="12"/>
      <c r="Y83" s="11"/>
      <c r="Z83" s="6"/>
      <c r="AA83" s="4">
        <f>IFERROR(VLOOKUP(Y83,parts!$A$2:$Z$300,11,FALSE)*Z83,0)</f>
        <v>0</v>
      </c>
      <c r="AB83" s="4">
        <f>IFERROR(VLOOKUP(Y83,parts!$A$2:$Z$300,12,FALSE)*Z83,0)</f>
        <v>0</v>
      </c>
      <c r="AC83" s="4">
        <f>IFERROR(VLOOKUP(Y83,parts!$A$2:$Z$300,13,FALSE)*Z83,0)</f>
        <v>0</v>
      </c>
      <c r="AD83" s="4">
        <f>IFERROR(VLOOKUP(Y83,parts!$A$2:$Z$300,5,FALSE),0)</f>
        <v>0</v>
      </c>
      <c r="AE83" s="4">
        <f>IFERROR(VLOOKUP(Y83,parts!$A$2:$Z$300,6,FALSE)*Z83,0)</f>
        <v>0</v>
      </c>
      <c r="AF83" s="12"/>
      <c r="AG83" s="11"/>
      <c r="AH83" s="6"/>
      <c r="AI83" s="4">
        <f>IFERROR(VLOOKUP(AG83,parts!$A$2:$Z$300,11,FALSE)*AH83,0)</f>
        <v>0</v>
      </c>
      <c r="AJ83" s="4">
        <f>IFERROR(VLOOKUP(AG83,parts!$A$2:$Z$300,12,FALSE)*AH83,0)</f>
        <v>0</v>
      </c>
      <c r="AK83" s="4">
        <f>IFERROR(VLOOKUP(AG83,parts!$A$2:$Z$300,13,FALSE)*AH83,0)</f>
        <v>0</v>
      </c>
      <c r="AL83" s="4">
        <f>IFERROR(VLOOKUP(AG83,parts!$A$2:$Z$300,5,FALSE),0)</f>
        <v>0</v>
      </c>
      <c r="AM83" s="4">
        <f>IFERROR(VLOOKUP(AG83,parts!$A$2:$Z$300,6,FALSE)*AH83,0)</f>
        <v>0</v>
      </c>
      <c r="AN83" s="12"/>
      <c r="AO83" s="11"/>
      <c r="AP83" s="6"/>
      <c r="AQ83" s="4">
        <f>IFERROR(VLOOKUP(AO83,parts!$A$2:$Z$300,11,FALSE)*AP83,0)</f>
        <v>0</v>
      </c>
      <c r="AR83" s="4">
        <f>IFERROR(VLOOKUP(AO83,parts!$A$2:$Z$300,12,FALSE)*AP83,0)</f>
        <v>0</v>
      </c>
      <c r="AS83" s="4">
        <f>IFERROR(VLOOKUP(AO83,parts!$A$2:$Z$300,13,FALSE)*AP83,0)</f>
        <v>0</v>
      </c>
      <c r="AT83" s="4">
        <f>IFERROR(VLOOKUP(AO83,parts!$A$2:$Z$300,5,FALSE),0)</f>
        <v>0</v>
      </c>
      <c r="AU83" s="4">
        <f>IFERROR(VLOOKUP(AO83,parts!$A$2:$Z$300,6,FALSE)*AP83,0)</f>
        <v>0</v>
      </c>
      <c r="AV83" s="12"/>
      <c r="AW83" s="11"/>
      <c r="AX83" s="6"/>
      <c r="AY83" s="4">
        <f>IFERROR(VLOOKUP(AW83,parts!$A$2:$Z$300,11,FALSE)*AX83,0)</f>
        <v>0</v>
      </c>
      <c r="AZ83" s="4">
        <f>IFERROR(VLOOKUP(AW83,parts!$A$2:$Z$300,12,FALSE)*AX83,0)</f>
        <v>0</v>
      </c>
      <c r="BA83" s="4">
        <f>IFERROR(VLOOKUP(AW83,parts!$A$2:$Z$300,13,FALSE)*AX83,0)</f>
        <v>0</v>
      </c>
      <c r="BB83" s="4">
        <f>IFERROR(VLOOKUP(AW83,parts!$A$2:$Z$300,5,FALSE),0)</f>
        <v>0</v>
      </c>
      <c r="BC83" s="4">
        <f>IFERROR(VLOOKUP(AW83,parts!$A$2:$Z$300,6,FALSE)*AX83,0)</f>
        <v>0</v>
      </c>
      <c r="BD83" s="12"/>
      <c r="BE83" s="11"/>
      <c r="BF83" s="6"/>
      <c r="BG83" s="4">
        <f>IFERROR(VLOOKUP(BE83,parts!$A$2:$Z$300,11,FALSE)*BF83,0)</f>
        <v>0</v>
      </c>
      <c r="BH83" s="4">
        <f>IFERROR(VLOOKUP(BE83,parts!$A$2:$Z$300,12,FALSE)*BF83,0)</f>
        <v>0</v>
      </c>
      <c r="BI83" s="4">
        <f>IFERROR(VLOOKUP(BE83,parts!$A$2:$Z$300,13,FALSE)*BF83,0)</f>
        <v>0</v>
      </c>
      <c r="BJ83" s="4">
        <f>IFERROR(VLOOKUP(BE83,parts!$A$2:$Z$300,5,FALSE),0)</f>
        <v>0</v>
      </c>
      <c r="BK83" s="4">
        <f>IFERROR(VLOOKUP(BE83,parts!$A$2:$Z$300,6,FALSE)*BF83,0)</f>
        <v>0</v>
      </c>
      <c r="BL83" s="12"/>
    </row>
    <row r="84" spans="1:64" x14ac:dyDescent="0.25">
      <c r="A84" s="11"/>
      <c r="B84" s="6"/>
      <c r="C84" s="4">
        <f>IFERROR(VLOOKUP(A84,parts!$A$2:$Z$300,11,FALSE)*B84,0)</f>
        <v>0</v>
      </c>
      <c r="D84" s="4">
        <f>IFERROR(VLOOKUP(A84,parts!$A$2:$Z$300,12,FALSE)*B84,0)</f>
        <v>0</v>
      </c>
      <c r="E84" s="4">
        <f>IFERROR(VLOOKUP(A84,parts!$A$2:$Z$300,13,FALSE)*B84,0)</f>
        <v>0</v>
      </c>
      <c r="F84" s="4">
        <f>IFERROR(VLOOKUP(A84,parts!$A$2:$Z$300,5,FALSE),0)</f>
        <v>0</v>
      </c>
      <c r="G84" s="4">
        <f>IFERROR(VLOOKUP(A84,parts!$A$2:$Z$300,6,FALSE)*B84,0)</f>
        <v>0</v>
      </c>
      <c r="H84" s="12"/>
      <c r="I84" s="11"/>
      <c r="J84" s="6"/>
      <c r="K84" s="4">
        <f>IFERROR(VLOOKUP(I84,parts!$A$2:$Z$300,11,FALSE)*J84,0)</f>
        <v>0</v>
      </c>
      <c r="L84" s="4">
        <f>IFERROR(VLOOKUP(I84,parts!$A$2:$Z$300,12,FALSE)*J84,0)</f>
        <v>0</v>
      </c>
      <c r="M84" s="4">
        <f>IFERROR(VLOOKUP(I84,parts!$A$2:$Z$300,13,FALSE)*J84,0)</f>
        <v>0</v>
      </c>
      <c r="N84" s="4">
        <f>IFERROR(VLOOKUP(I84,parts!$A$2:$Z$300,5,FALSE),0)</f>
        <v>0</v>
      </c>
      <c r="O84" s="4">
        <f>IFERROR(VLOOKUP(I84,parts!$A$2:$Z$300,6,FALSE)*J84,0)</f>
        <v>0</v>
      </c>
      <c r="P84" s="12"/>
      <c r="Q84" s="11"/>
      <c r="R84" s="6"/>
      <c r="S84" s="4">
        <f>IFERROR(VLOOKUP(Q84,parts!$A$2:$Z$300,11,FALSE)*R84,0)</f>
        <v>0</v>
      </c>
      <c r="T84" s="4">
        <f>IFERROR(VLOOKUP(Q84,parts!$A$2:$Z$300,12,FALSE)*R84,0)</f>
        <v>0</v>
      </c>
      <c r="U84" s="4">
        <f>IFERROR(VLOOKUP(Q84,parts!$A$2:$Z$300,13,FALSE)*R84,0)</f>
        <v>0</v>
      </c>
      <c r="V84" s="4">
        <f>IFERROR(VLOOKUP(Q84,parts!$A$2:$Z$300,5,FALSE),0)</f>
        <v>0</v>
      </c>
      <c r="W84" s="4">
        <f>IFERROR(VLOOKUP(Q84,parts!$A$2:$Z$300,6,FALSE)*R84,0)</f>
        <v>0</v>
      </c>
      <c r="X84" s="12"/>
      <c r="Y84" s="11"/>
      <c r="Z84" s="6"/>
      <c r="AA84" s="4">
        <f>IFERROR(VLOOKUP(Y84,parts!$A$2:$Z$300,11,FALSE)*Z84,0)</f>
        <v>0</v>
      </c>
      <c r="AB84" s="4">
        <f>IFERROR(VLOOKUP(Y84,parts!$A$2:$Z$300,12,FALSE)*Z84,0)</f>
        <v>0</v>
      </c>
      <c r="AC84" s="4">
        <f>IFERROR(VLOOKUP(Y84,parts!$A$2:$Z$300,13,FALSE)*Z84,0)</f>
        <v>0</v>
      </c>
      <c r="AD84" s="4">
        <f>IFERROR(VLOOKUP(Y84,parts!$A$2:$Z$300,5,FALSE),0)</f>
        <v>0</v>
      </c>
      <c r="AE84" s="4">
        <f>IFERROR(VLOOKUP(Y84,parts!$A$2:$Z$300,6,FALSE)*Z84,0)</f>
        <v>0</v>
      </c>
      <c r="AF84" s="12"/>
      <c r="AG84" s="11"/>
      <c r="AH84" s="6"/>
      <c r="AI84" s="4">
        <f>IFERROR(VLOOKUP(AG84,parts!$A$2:$Z$300,11,FALSE)*AH84,0)</f>
        <v>0</v>
      </c>
      <c r="AJ84" s="4">
        <f>IFERROR(VLOOKUP(AG84,parts!$A$2:$Z$300,12,FALSE)*AH84,0)</f>
        <v>0</v>
      </c>
      <c r="AK84" s="4">
        <f>IFERROR(VLOOKUP(AG84,parts!$A$2:$Z$300,13,FALSE)*AH84,0)</f>
        <v>0</v>
      </c>
      <c r="AL84" s="4">
        <f>IFERROR(VLOOKUP(AG84,parts!$A$2:$Z$300,5,FALSE),0)</f>
        <v>0</v>
      </c>
      <c r="AM84" s="4">
        <f>IFERROR(VLOOKUP(AG84,parts!$A$2:$Z$300,6,FALSE)*AH84,0)</f>
        <v>0</v>
      </c>
      <c r="AN84" s="12"/>
      <c r="AO84" s="11"/>
      <c r="AP84" s="6"/>
      <c r="AQ84" s="4">
        <f>IFERROR(VLOOKUP(AO84,parts!$A$2:$Z$300,11,FALSE)*AP84,0)</f>
        <v>0</v>
      </c>
      <c r="AR84" s="4">
        <f>IFERROR(VLOOKUP(AO84,parts!$A$2:$Z$300,12,FALSE)*AP84,0)</f>
        <v>0</v>
      </c>
      <c r="AS84" s="4">
        <f>IFERROR(VLOOKUP(AO84,parts!$A$2:$Z$300,13,FALSE)*AP84,0)</f>
        <v>0</v>
      </c>
      <c r="AT84" s="4">
        <f>IFERROR(VLOOKUP(AO84,parts!$A$2:$Z$300,5,FALSE),0)</f>
        <v>0</v>
      </c>
      <c r="AU84" s="4">
        <f>IFERROR(VLOOKUP(AO84,parts!$A$2:$Z$300,6,FALSE)*AP84,0)</f>
        <v>0</v>
      </c>
      <c r="AV84" s="12"/>
      <c r="AW84" s="11"/>
      <c r="AX84" s="6"/>
      <c r="AY84" s="4">
        <f>IFERROR(VLOOKUP(AW84,parts!$A$2:$Z$300,11,FALSE)*AX84,0)</f>
        <v>0</v>
      </c>
      <c r="AZ84" s="4">
        <f>IFERROR(VLOOKUP(AW84,parts!$A$2:$Z$300,12,FALSE)*AX84,0)</f>
        <v>0</v>
      </c>
      <c r="BA84" s="4">
        <f>IFERROR(VLOOKUP(AW84,parts!$A$2:$Z$300,13,FALSE)*AX84,0)</f>
        <v>0</v>
      </c>
      <c r="BB84" s="4">
        <f>IFERROR(VLOOKUP(AW84,parts!$A$2:$Z$300,5,FALSE),0)</f>
        <v>0</v>
      </c>
      <c r="BC84" s="4">
        <f>IFERROR(VLOOKUP(AW84,parts!$A$2:$Z$300,6,FALSE)*AX84,0)</f>
        <v>0</v>
      </c>
      <c r="BD84" s="12"/>
      <c r="BE84" s="11"/>
      <c r="BF84" s="6"/>
      <c r="BG84" s="4">
        <f>IFERROR(VLOOKUP(BE84,parts!$A$2:$Z$300,11,FALSE)*BF84,0)</f>
        <v>0</v>
      </c>
      <c r="BH84" s="4">
        <f>IFERROR(VLOOKUP(BE84,parts!$A$2:$Z$300,12,FALSE)*BF84,0)</f>
        <v>0</v>
      </c>
      <c r="BI84" s="4">
        <f>IFERROR(VLOOKUP(BE84,parts!$A$2:$Z$300,13,FALSE)*BF84,0)</f>
        <v>0</v>
      </c>
      <c r="BJ84" s="4">
        <f>IFERROR(VLOOKUP(BE84,parts!$A$2:$Z$300,5,FALSE),0)</f>
        <v>0</v>
      </c>
      <c r="BK84" s="4">
        <f>IFERROR(VLOOKUP(BE84,parts!$A$2:$Z$300,6,FALSE)*BF84,0)</f>
        <v>0</v>
      </c>
      <c r="BL84" s="12"/>
    </row>
    <row r="85" spans="1:64" x14ac:dyDescent="0.25">
      <c r="A85" s="11"/>
      <c r="B85" s="6"/>
      <c r="C85" s="4">
        <f>IFERROR(VLOOKUP(A85,parts!$A$2:$Z$300,11,FALSE)*B85,0)</f>
        <v>0</v>
      </c>
      <c r="D85" s="4">
        <f>IFERROR(VLOOKUP(A85,parts!$A$2:$Z$300,12,FALSE)*B85,0)</f>
        <v>0</v>
      </c>
      <c r="E85" s="4">
        <f>IFERROR(VLOOKUP(A85,parts!$A$2:$Z$300,13,FALSE)*B85,0)</f>
        <v>0</v>
      </c>
      <c r="F85" s="4">
        <f>IFERROR(VLOOKUP(A85,parts!$A$2:$Z$300,5,FALSE),0)</f>
        <v>0</v>
      </c>
      <c r="G85" s="4">
        <f>IFERROR(VLOOKUP(A85,parts!$A$2:$Z$300,6,FALSE)*B85,0)</f>
        <v>0</v>
      </c>
      <c r="H85" s="12"/>
      <c r="I85" s="11"/>
      <c r="J85" s="6"/>
      <c r="K85" s="4">
        <f>IFERROR(VLOOKUP(I85,parts!$A$2:$Z$300,11,FALSE)*J85,0)</f>
        <v>0</v>
      </c>
      <c r="L85" s="4">
        <f>IFERROR(VLOOKUP(I85,parts!$A$2:$Z$300,12,FALSE)*J85,0)</f>
        <v>0</v>
      </c>
      <c r="M85" s="4">
        <f>IFERROR(VLOOKUP(I85,parts!$A$2:$Z$300,13,FALSE)*J85,0)</f>
        <v>0</v>
      </c>
      <c r="N85" s="4">
        <f>IFERROR(VLOOKUP(I85,parts!$A$2:$Z$300,5,FALSE),0)</f>
        <v>0</v>
      </c>
      <c r="O85" s="4">
        <f>IFERROR(VLOOKUP(I85,parts!$A$2:$Z$300,6,FALSE)*J85,0)</f>
        <v>0</v>
      </c>
      <c r="P85" s="12"/>
      <c r="Q85" s="11"/>
      <c r="R85" s="6"/>
      <c r="S85" s="4">
        <f>IFERROR(VLOOKUP(Q85,parts!$A$2:$Z$300,11,FALSE)*R85,0)</f>
        <v>0</v>
      </c>
      <c r="T85" s="4">
        <f>IFERROR(VLOOKUP(Q85,parts!$A$2:$Z$300,12,FALSE)*R85,0)</f>
        <v>0</v>
      </c>
      <c r="U85" s="4">
        <f>IFERROR(VLOOKUP(Q85,parts!$A$2:$Z$300,13,FALSE)*R85,0)</f>
        <v>0</v>
      </c>
      <c r="V85" s="4">
        <f>IFERROR(VLOOKUP(Q85,parts!$A$2:$Z$300,5,FALSE),0)</f>
        <v>0</v>
      </c>
      <c r="W85" s="4">
        <f>IFERROR(VLOOKUP(Q85,parts!$A$2:$Z$300,6,FALSE)*R85,0)</f>
        <v>0</v>
      </c>
      <c r="X85" s="12"/>
      <c r="Y85" s="11"/>
      <c r="Z85" s="6"/>
      <c r="AA85" s="4">
        <f>IFERROR(VLOOKUP(Y85,parts!$A$2:$Z$300,11,FALSE)*Z85,0)</f>
        <v>0</v>
      </c>
      <c r="AB85" s="4">
        <f>IFERROR(VLOOKUP(Y85,parts!$A$2:$Z$300,12,FALSE)*Z85,0)</f>
        <v>0</v>
      </c>
      <c r="AC85" s="4">
        <f>IFERROR(VLOOKUP(Y85,parts!$A$2:$Z$300,13,FALSE)*Z85,0)</f>
        <v>0</v>
      </c>
      <c r="AD85" s="4">
        <f>IFERROR(VLOOKUP(Y85,parts!$A$2:$Z$300,5,FALSE),0)</f>
        <v>0</v>
      </c>
      <c r="AE85" s="4">
        <f>IFERROR(VLOOKUP(Y85,parts!$A$2:$Z$300,6,FALSE)*Z85,0)</f>
        <v>0</v>
      </c>
      <c r="AF85" s="12"/>
      <c r="AG85" s="11"/>
      <c r="AH85" s="6"/>
      <c r="AI85" s="4">
        <f>IFERROR(VLOOKUP(AG85,parts!$A$2:$Z$300,11,FALSE)*AH85,0)</f>
        <v>0</v>
      </c>
      <c r="AJ85" s="4">
        <f>IFERROR(VLOOKUP(AG85,parts!$A$2:$Z$300,12,FALSE)*AH85,0)</f>
        <v>0</v>
      </c>
      <c r="AK85" s="4">
        <f>IFERROR(VLOOKUP(AG85,parts!$A$2:$Z$300,13,FALSE)*AH85,0)</f>
        <v>0</v>
      </c>
      <c r="AL85" s="4">
        <f>IFERROR(VLOOKUP(AG85,parts!$A$2:$Z$300,5,FALSE),0)</f>
        <v>0</v>
      </c>
      <c r="AM85" s="4">
        <f>IFERROR(VLOOKUP(AG85,parts!$A$2:$Z$300,6,FALSE)*AH85,0)</f>
        <v>0</v>
      </c>
      <c r="AN85" s="12"/>
      <c r="AO85" s="11"/>
      <c r="AP85" s="6"/>
      <c r="AQ85" s="4">
        <f>IFERROR(VLOOKUP(AO85,parts!$A$2:$Z$300,11,FALSE)*AP85,0)</f>
        <v>0</v>
      </c>
      <c r="AR85" s="4">
        <f>IFERROR(VLOOKUP(AO85,parts!$A$2:$Z$300,12,FALSE)*AP85,0)</f>
        <v>0</v>
      </c>
      <c r="AS85" s="4">
        <f>IFERROR(VLOOKUP(AO85,parts!$A$2:$Z$300,13,FALSE)*AP85,0)</f>
        <v>0</v>
      </c>
      <c r="AT85" s="4">
        <f>IFERROR(VLOOKUP(AO85,parts!$A$2:$Z$300,5,FALSE),0)</f>
        <v>0</v>
      </c>
      <c r="AU85" s="4">
        <f>IFERROR(VLOOKUP(AO85,parts!$A$2:$Z$300,6,FALSE)*AP85,0)</f>
        <v>0</v>
      </c>
      <c r="AV85" s="12"/>
      <c r="AW85" s="11"/>
      <c r="AX85" s="6"/>
      <c r="AY85" s="4">
        <f>IFERROR(VLOOKUP(AW85,parts!$A$2:$Z$300,11,FALSE)*AX85,0)</f>
        <v>0</v>
      </c>
      <c r="AZ85" s="4">
        <f>IFERROR(VLOOKUP(AW85,parts!$A$2:$Z$300,12,FALSE)*AX85,0)</f>
        <v>0</v>
      </c>
      <c r="BA85" s="4">
        <f>IFERROR(VLOOKUP(AW85,parts!$A$2:$Z$300,13,FALSE)*AX85,0)</f>
        <v>0</v>
      </c>
      <c r="BB85" s="4">
        <f>IFERROR(VLOOKUP(AW85,parts!$A$2:$Z$300,5,FALSE),0)</f>
        <v>0</v>
      </c>
      <c r="BC85" s="4">
        <f>IFERROR(VLOOKUP(AW85,parts!$A$2:$Z$300,6,FALSE)*AX85,0)</f>
        <v>0</v>
      </c>
      <c r="BD85" s="12"/>
      <c r="BE85" s="11"/>
      <c r="BF85" s="6"/>
      <c r="BG85" s="4">
        <f>IFERROR(VLOOKUP(BE85,parts!$A$2:$Z$300,11,FALSE)*BF85,0)</f>
        <v>0</v>
      </c>
      <c r="BH85" s="4">
        <f>IFERROR(VLOOKUP(BE85,parts!$A$2:$Z$300,12,FALSE)*BF85,0)</f>
        <v>0</v>
      </c>
      <c r="BI85" s="4">
        <f>IFERROR(VLOOKUP(BE85,parts!$A$2:$Z$300,13,FALSE)*BF85,0)</f>
        <v>0</v>
      </c>
      <c r="BJ85" s="4">
        <f>IFERROR(VLOOKUP(BE85,parts!$A$2:$Z$300,5,FALSE),0)</f>
        <v>0</v>
      </c>
      <c r="BK85" s="4">
        <f>IFERROR(VLOOKUP(BE85,parts!$A$2:$Z$300,6,FALSE)*BF85,0)</f>
        <v>0</v>
      </c>
      <c r="BL85" s="12"/>
    </row>
    <row r="86" spans="1:64" x14ac:dyDescent="0.25">
      <c r="A86" s="11"/>
      <c r="B86" s="6"/>
      <c r="C86" s="4">
        <f>IFERROR(VLOOKUP(A86,parts!$A$2:$Z$300,11,FALSE)*B86,0)</f>
        <v>0</v>
      </c>
      <c r="D86" s="4">
        <f>IFERROR(VLOOKUP(A86,parts!$A$2:$Z$300,12,FALSE)*B86,0)</f>
        <v>0</v>
      </c>
      <c r="E86" s="4">
        <f>IFERROR(VLOOKUP(A86,parts!$A$2:$Z$300,13,FALSE)*B86,0)</f>
        <v>0</v>
      </c>
      <c r="F86" s="4">
        <f>IFERROR(VLOOKUP(A86,parts!$A$2:$Z$300,5,FALSE),0)</f>
        <v>0</v>
      </c>
      <c r="G86" s="4">
        <f>IFERROR(VLOOKUP(A86,parts!$A$2:$Z$300,6,FALSE)*B86,0)</f>
        <v>0</v>
      </c>
      <c r="H86" s="12"/>
      <c r="I86" s="11"/>
      <c r="J86" s="6"/>
      <c r="K86" s="4">
        <f>IFERROR(VLOOKUP(I86,parts!$A$2:$Z$300,11,FALSE)*J86,0)</f>
        <v>0</v>
      </c>
      <c r="L86" s="4">
        <f>IFERROR(VLOOKUP(I86,parts!$A$2:$Z$300,12,FALSE)*J86,0)</f>
        <v>0</v>
      </c>
      <c r="M86" s="4">
        <f>IFERROR(VLOOKUP(I86,parts!$A$2:$Z$300,13,FALSE)*J86,0)</f>
        <v>0</v>
      </c>
      <c r="N86" s="4">
        <f>IFERROR(VLOOKUP(I86,parts!$A$2:$Z$300,5,FALSE),0)</f>
        <v>0</v>
      </c>
      <c r="O86" s="4">
        <f>IFERROR(VLOOKUP(I86,parts!$A$2:$Z$300,6,FALSE)*J86,0)</f>
        <v>0</v>
      </c>
      <c r="P86" s="12"/>
      <c r="Q86" s="11"/>
      <c r="R86" s="6"/>
      <c r="S86" s="4">
        <f>IFERROR(VLOOKUP(Q86,parts!$A$2:$Z$300,11,FALSE)*R86,0)</f>
        <v>0</v>
      </c>
      <c r="T86" s="4">
        <f>IFERROR(VLOOKUP(Q86,parts!$A$2:$Z$300,12,FALSE)*R86,0)</f>
        <v>0</v>
      </c>
      <c r="U86" s="4">
        <f>IFERROR(VLOOKUP(Q86,parts!$A$2:$Z$300,13,FALSE)*R86,0)</f>
        <v>0</v>
      </c>
      <c r="V86" s="4">
        <f>IFERROR(VLOOKUP(Q86,parts!$A$2:$Z$300,5,FALSE),0)</f>
        <v>0</v>
      </c>
      <c r="W86" s="4">
        <f>IFERROR(VLOOKUP(Q86,parts!$A$2:$Z$300,6,FALSE)*R86,0)</f>
        <v>0</v>
      </c>
      <c r="X86" s="12"/>
      <c r="Y86" s="11"/>
      <c r="Z86" s="6"/>
      <c r="AA86" s="4">
        <f>IFERROR(VLOOKUP(Y86,parts!$A$2:$Z$300,11,FALSE)*Z86,0)</f>
        <v>0</v>
      </c>
      <c r="AB86" s="4">
        <f>IFERROR(VLOOKUP(Y86,parts!$A$2:$Z$300,12,FALSE)*Z86,0)</f>
        <v>0</v>
      </c>
      <c r="AC86" s="4">
        <f>IFERROR(VLOOKUP(Y86,parts!$A$2:$Z$300,13,FALSE)*Z86,0)</f>
        <v>0</v>
      </c>
      <c r="AD86" s="4">
        <f>IFERROR(VLOOKUP(Y86,parts!$A$2:$Z$300,5,FALSE),0)</f>
        <v>0</v>
      </c>
      <c r="AE86" s="4">
        <f>IFERROR(VLOOKUP(Y86,parts!$A$2:$Z$300,6,FALSE)*Z86,0)</f>
        <v>0</v>
      </c>
      <c r="AF86" s="12"/>
      <c r="AG86" s="11"/>
      <c r="AH86" s="6"/>
      <c r="AI86" s="4">
        <f>IFERROR(VLOOKUP(AG86,parts!$A$2:$Z$300,11,FALSE)*AH86,0)</f>
        <v>0</v>
      </c>
      <c r="AJ86" s="4">
        <f>IFERROR(VLOOKUP(AG86,parts!$A$2:$Z$300,12,FALSE)*AH86,0)</f>
        <v>0</v>
      </c>
      <c r="AK86" s="4">
        <f>IFERROR(VLOOKUP(AG86,parts!$A$2:$Z$300,13,FALSE)*AH86,0)</f>
        <v>0</v>
      </c>
      <c r="AL86" s="4">
        <f>IFERROR(VLOOKUP(AG86,parts!$A$2:$Z$300,5,FALSE),0)</f>
        <v>0</v>
      </c>
      <c r="AM86" s="4">
        <f>IFERROR(VLOOKUP(AG86,parts!$A$2:$Z$300,6,FALSE)*AH86,0)</f>
        <v>0</v>
      </c>
      <c r="AN86" s="12"/>
      <c r="AO86" s="11"/>
      <c r="AP86" s="6"/>
      <c r="AQ86" s="4">
        <f>IFERROR(VLOOKUP(AO86,parts!$A$2:$Z$300,11,FALSE)*AP86,0)</f>
        <v>0</v>
      </c>
      <c r="AR86" s="4">
        <f>IFERROR(VLOOKUP(AO86,parts!$A$2:$Z$300,12,FALSE)*AP86,0)</f>
        <v>0</v>
      </c>
      <c r="AS86" s="4">
        <f>IFERROR(VLOOKUP(AO86,parts!$A$2:$Z$300,13,FALSE)*AP86,0)</f>
        <v>0</v>
      </c>
      <c r="AT86" s="4">
        <f>IFERROR(VLOOKUP(AO86,parts!$A$2:$Z$300,5,FALSE),0)</f>
        <v>0</v>
      </c>
      <c r="AU86" s="4">
        <f>IFERROR(VLOOKUP(AO86,parts!$A$2:$Z$300,6,FALSE)*AP86,0)</f>
        <v>0</v>
      </c>
      <c r="AV86" s="12"/>
      <c r="AW86" s="11"/>
      <c r="AX86" s="6"/>
      <c r="AY86" s="4">
        <f>IFERROR(VLOOKUP(AW86,parts!$A$2:$Z$300,11,FALSE)*AX86,0)</f>
        <v>0</v>
      </c>
      <c r="AZ86" s="4">
        <f>IFERROR(VLOOKUP(AW86,parts!$A$2:$Z$300,12,FALSE)*AX86,0)</f>
        <v>0</v>
      </c>
      <c r="BA86" s="4">
        <f>IFERROR(VLOOKUP(AW86,parts!$A$2:$Z$300,13,FALSE)*AX86,0)</f>
        <v>0</v>
      </c>
      <c r="BB86" s="4">
        <f>IFERROR(VLOOKUP(AW86,parts!$A$2:$Z$300,5,FALSE),0)</f>
        <v>0</v>
      </c>
      <c r="BC86" s="4">
        <f>IFERROR(VLOOKUP(AW86,parts!$A$2:$Z$300,6,FALSE)*AX86,0)</f>
        <v>0</v>
      </c>
      <c r="BD86" s="12"/>
      <c r="BE86" s="11"/>
      <c r="BF86" s="6"/>
      <c r="BG86" s="4">
        <f>IFERROR(VLOOKUP(BE86,parts!$A$2:$Z$300,11,FALSE)*BF86,0)</f>
        <v>0</v>
      </c>
      <c r="BH86" s="4">
        <f>IFERROR(VLOOKUP(BE86,parts!$A$2:$Z$300,12,FALSE)*BF86,0)</f>
        <v>0</v>
      </c>
      <c r="BI86" s="4">
        <f>IFERROR(VLOOKUP(BE86,parts!$A$2:$Z$300,13,FALSE)*BF86,0)</f>
        <v>0</v>
      </c>
      <c r="BJ86" s="4">
        <f>IFERROR(VLOOKUP(BE86,parts!$A$2:$Z$300,5,FALSE),0)</f>
        <v>0</v>
      </c>
      <c r="BK86" s="4">
        <f>IFERROR(VLOOKUP(BE86,parts!$A$2:$Z$300,6,FALSE)*BF86,0)</f>
        <v>0</v>
      </c>
      <c r="BL86" s="12"/>
    </row>
    <row r="87" spans="1:64" x14ac:dyDescent="0.25">
      <c r="A87" s="11"/>
      <c r="B87" s="6"/>
      <c r="C87" s="4">
        <f>IFERROR(VLOOKUP(A87,parts!$A$2:$Z$300,11,FALSE)*B87,0)</f>
        <v>0</v>
      </c>
      <c r="D87" s="4">
        <f>IFERROR(VLOOKUP(A87,parts!$A$2:$Z$300,12,FALSE)*B87,0)</f>
        <v>0</v>
      </c>
      <c r="E87" s="4">
        <f>IFERROR(VLOOKUP(A87,parts!$A$2:$Z$300,13,FALSE)*B87,0)</f>
        <v>0</v>
      </c>
      <c r="F87" s="4">
        <f>IFERROR(VLOOKUP(A87,parts!$A$2:$Z$300,5,FALSE),0)</f>
        <v>0</v>
      </c>
      <c r="G87" s="4">
        <f>IFERROR(VLOOKUP(A87,parts!$A$2:$Z$300,6,FALSE)*B87,0)</f>
        <v>0</v>
      </c>
      <c r="H87" s="12"/>
      <c r="I87" s="11"/>
      <c r="J87" s="6"/>
      <c r="K87" s="4">
        <f>IFERROR(VLOOKUP(I87,parts!$A$2:$Z$300,11,FALSE)*J87,0)</f>
        <v>0</v>
      </c>
      <c r="L87" s="4">
        <f>IFERROR(VLOOKUP(I87,parts!$A$2:$Z$300,12,FALSE)*J87,0)</f>
        <v>0</v>
      </c>
      <c r="M87" s="4">
        <f>IFERROR(VLOOKUP(I87,parts!$A$2:$Z$300,13,FALSE)*J87,0)</f>
        <v>0</v>
      </c>
      <c r="N87" s="4">
        <f>IFERROR(VLOOKUP(I87,parts!$A$2:$Z$300,5,FALSE),0)</f>
        <v>0</v>
      </c>
      <c r="O87" s="4">
        <f>IFERROR(VLOOKUP(I87,parts!$A$2:$Z$300,6,FALSE)*J87,0)</f>
        <v>0</v>
      </c>
      <c r="P87" s="12"/>
      <c r="Q87" s="11"/>
      <c r="R87" s="6"/>
      <c r="S87" s="4">
        <f>IFERROR(VLOOKUP(Q87,parts!$A$2:$Z$300,11,FALSE)*R87,0)</f>
        <v>0</v>
      </c>
      <c r="T87" s="4">
        <f>IFERROR(VLOOKUP(Q87,parts!$A$2:$Z$300,12,FALSE)*R87,0)</f>
        <v>0</v>
      </c>
      <c r="U87" s="4">
        <f>IFERROR(VLOOKUP(Q87,parts!$A$2:$Z$300,13,FALSE)*R87,0)</f>
        <v>0</v>
      </c>
      <c r="V87" s="4">
        <f>IFERROR(VLOOKUP(Q87,parts!$A$2:$Z$300,5,FALSE),0)</f>
        <v>0</v>
      </c>
      <c r="W87" s="4">
        <f>IFERROR(VLOOKUP(Q87,parts!$A$2:$Z$300,6,FALSE)*R87,0)</f>
        <v>0</v>
      </c>
      <c r="X87" s="12"/>
      <c r="Y87" s="11"/>
      <c r="Z87" s="6"/>
      <c r="AA87" s="4">
        <f>IFERROR(VLOOKUP(Y87,parts!$A$2:$Z$300,11,FALSE)*Z87,0)</f>
        <v>0</v>
      </c>
      <c r="AB87" s="4">
        <f>IFERROR(VLOOKUP(Y87,parts!$A$2:$Z$300,12,FALSE)*Z87,0)</f>
        <v>0</v>
      </c>
      <c r="AC87" s="4">
        <f>IFERROR(VLOOKUP(Y87,parts!$A$2:$Z$300,13,FALSE)*Z87,0)</f>
        <v>0</v>
      </c>
      <c r="AD87" s="4">
        <f>IFERROR(VLOOKUP(Y87,parts!$A$2:$Z$300,5,FALSE),0)</f>
        <v>0</v>
      </c>
      <c r="AE87" s="4">
        <f>IFERROR(VLOOKUP(Y87,parts!$A$2:$Z$300,6,FALSE)*Z87,0)</f>
        <v>0</v>
      </c>
      <c r="AF87" s="12"/>
      <c r="AG87" s="11"/>
      <c r="AH87" s="6"/>
      <c r="AI87" s="4">
        <f>IFERROR(VLOOKUP(AG87,parts!$A$2:$Z$300,11,FALSE)*AH87,0)</f>
        <v>0</v>
      </c>
      <c r="AJ87" s="4">
        <f>IFERROR(VLOOKUP(AG87,parts!$A$2:$Z$300,12,FALSE)*AH87,0)</f>
        <v>0</v>
      </c>
      <c r="AK87" s="4">
        <f>IFERROR(VLOOKUP(AG87,parts!$A$2:$Z$300,13,FALSE)*AH87,0)</f>
        <v>0</v>
      </c>
      <c r="AL87" s="4">
        <f>IFERROR(VLOOKUP(AG87,parts!$A$2:$Z$300,5,FALSE),0)</f>
        <v>0</v>
      </c>
      <c r="AM87" s="4">
        <f>IFERROR(VLOOKUP(AG87,parts!$A$2:$Z$300,6,FALSE)*AH87,0)</f>
        <v>0</v>
      </c>
      <c r="AN87" s="12"/>
      <c r="AO87" s="11"/>
      <c r="AP87" s="6"/>
      <c r="AQ87" s="4">
        <f>IFERROR(VLOOKUP(AO87,parts!$A$2:$Z$300,11,FALSE)*AP87,0)</f>
        <v>0</v>
      </c>
      <c r="AR87" s="4">
        <f>IFERROR(VLOOKUP(AO87,parts!$A$2:$Z$300,12,FALSE)*AP87,0)</f>
        <v>0</v>
      </c>
      <c r="AS87" s="4">
        <f>IFERROR(VLOOKUP(AO87,parts!$A$2:$Z$300,13,FALSE)*AP87,0)</f>
        <v>0</v>
      </c>
      <c r="AT87" s="4">
        <f>IFERROR(VLOOKUP(AO87,parts!$A$2:$Z$300,5,FALSE),0)</f>
        <v>0</v>
      </c>
      <c r="AU87" s="4">
        <f>IFERROR(VLOOKUP(AO87,parts!$A$2:$Z$300,6,FALSE)*AP87,0)</f>
        <v>0</v>
      </c>
      <c r="AV87" s="12"/>
      <c r="AW87" s="11"/>
      <c r="AX87" s="6"/>
      <c r="AY87" s="4">
        <f>IFERROR(VLOOKUP(AW87,parts!$A$2:$Z$300,11,FALSE)*AX87,0)</f>
        <v>0</v>
      </c>
      <c r="AZ87" s="4">
        <f>IFERROR(VLOOKUP(AW87,parts!$A$2:$Z$300,12,FALSE)*AX87,0)</f>
        <v>0</v>
      </c>
      <c r="BA87" s="4">
        <f>IFERROR(VLOOKUP(AW87,parts!$A$2:$Z$300,13,FALSE)*AX87,0)</f>
        <v>0</v>
      </c>
      <c r="BB87" s="4">
        <f>IFERROR(VLOOKUP(AW87,parts!$A$2:$Z$300,5,FALSE),0)</f>
        <v>0</v>
      </c>
      <c r="BC87" s="4">
        <f>IFERROR(VLOOKUP(AW87,parts!$A$2:$Z$300,6,FALSE)*AX87,0)</f>
        <v>0</v>
      </c>
      <c r="BD87" s="12"/>
      <c r="BE87" s="11"/>
      <c r="BF87" s="6"/>
      <c r="BG87" s="4">
        <f>IFERROR(VLOOKUP(BE87,parts!$A$2:$Z$300,11,FALSE)*BF87,0)</f>
        <v>0</v>
      </c>
      <c r="BH87" s="4">
        <f>IFERROR(VLOOKUP(BE87,parts!$A$2:$Z$300,12,FALSE)*BF87,0)</f>
        <v>0</v>
      </c>
      <c r="BI87" s="4">
        <f>IFERROR(VLOOKUP(BE87,parts!$A$2:$Z$300,13,FALSE)*BF87,0)</f>
        <v>0</v>
      </c>
      <c r="BJ87" s="4">
        <f>IFERROR(VLOOKUP(BE87,parts!$A$2:$Z$300,5,FALSE),0)</f>
        <v>0</v>
      </c>
      <c r="BK87" s="4">
        <f>IFERROR(VLOOKUP(BE87,parts!$A$2:$Z$300,6,FALSE)*BF87,0)</f>
        <v>0</v>
      </c>
      <c r="BL87" s="12"/>
    </row>
    <row r="88" spans="1:64" x14ac:dyDescent="0.25">
      <c r="A88" s="11"/>
      <c r="B88" s="6"/>
      <c r="C88" s="4">
        <f>IFERROR(VLOOKUP(A88,parts!$A$2:$Z$300,11,FALSE)*B88,0)</f>
        <v>0</v>
      </c>
      <c r="D88" s="4">
        <f>IFERROR(VLOOKUP(A88,parts!$A$2:$Z$300,12,FALSE)*B88,0)</f>
        <v>0</v>
      </c>
      <c r="E88" s="4">
        <f>IFERROR(VLOOKUP(A88,parts!$A$2:$Z$300,13,FALSE)*B88,0)</f>
        <v>0</v>
      </c>
      <c r="F88" s="4">
        <f>IFERROR(VLOOKUP(A88,parts!$A$2:$Z$300,5,FALSE),0)</f>
        <v>0</v>
      </c>
      <c r="G88" s="4">
        <f>IFERROR(VLOOKUP(A88,parts!$A$2:$Z$300,6,FALSE)*B88,0)</f>
        <v>0</v>
      </c>
      <c r="H88" s="12"/>
      <c r="I88" s="11"/>
      <c r="J88" s="6"/>
      <c r="K88" s="4">
        <f>IFERROR(VLOOKUP(I88,parts!$A$2:$Z$300,11,FALSE)*J88,0)</f>
        <v>0</v>
      </c>
      <c r="L88" s="4">
        <f>IFERROR(VLOOKUP(I88,parts!$A$2:$Z$300,12,FALSE)*J88,0)</f>
        <v>0</v>
      </c>
      <c r="M88" s="4">
        <f>IFERROR(VLOOKUP(I88,parts!$A$2:$Z$300,13,FALSE)*J88,0)</f>
        <v>0</v>
      </c>
      <c r="N88" s="4">
        <f>IFERROR(VLOOKUP(I88,parts!$A$2:$Z$300,5,FALSE),0)</f>
        <v>0</v>
      </c>
      <c r="O88" s="4">
        <f>IFERROR(VLOOKUP(I88,parts!$A$2:$Z$300,6,FALSE)*J88,0)</f>
        <v>0</v>
      </c>
      <c r="P88" s="12"/>
      <c r="Q88" s="11"/>
      <c r="R88" s="6"/>
      <c r="S88" s="4">
        <f>IFERROR(VLOOKUP(Q88,parts!$A$2:$Z$300,11,FALSE)*R88,0)</f>
        <v>0</v>
      </c>
      <c r="T88" s="4">
        <f>IFERROR(VLOOKUP(Q88,parts!$A$2:$Z$300,12,FALSE)*R88,0)</f>
        <v>0</v>
      </c>
      <c r="U88" s="4">
        <f>IFERROR(VLOOKUP(Q88,parts!$A$2:$Z$300,13,FALSE)*R88,0)</f>
        <v>0</v>
      </c>
      <c r="V88" s="4">
        <f>IFERROR(VLOOKUP(Q88,parts!$A$2:$Z$300,5,FALSE),0)</f>
        <v>0</v>
      </c>
      <c r="W88" s="4">
        <f>IFERROR(VLOOKUP(Q88,parts!$A$2:$Z$300,6,FALSE)*R88,0)</f>
        <v>0</v>
      </c>
      <c r="X88" s="12"/>
      <c r="Y88" s="11"/>
      <c r="Z88" s="6"/>
      <c r="AA88" s="4">
        <f>IFERROR(VLOOKUP(Y88,parts!$A$2:$Z$300,11,FALSE)*Z88,0)</f>
        <v>0</v>
      </c>
      <c r="AB88" s="4">
        <f>IFERROR(VLOOKUP(Y88,parts!$A$2:$Z$300,12,FALSE)*Z88,0)</f>
        <v>0</v>
      </c>
      <c r="AC88" s="4">
        <f>IFERROR(VLOOKUP(Y88,parts!$A$2:$Z$300,13,FALSE)*Z88,0)</f>
        <v>0</v>
      </c>
      <c r="AD88" s="4">
        <f>IFERROR(VLOOKUP(Y88,parts!$A$2:$Z$300,5,FALSE),0)</f>
        <v>0</v>
      </c>
      <c r="AE88" s="4">
        <f>IFERROR(VLOOKUP(Y88,parts!$A$2:$Z$300,6,FALSE)*Z88,0)</f>
        <v>0</v>
      </c>
      <c r="AF88" s="12"/>
      <c r="AG88" s="11"/>
      <c r="AH88" s="6"/>
      <c r="AI88" s="4">
        <f>IFERROR(VLOOKUP(AG88,parts!$A$2:$Z$300,11,FALSE)*AH88,0)</f>
        <v>0</v>
      </c>
      <c r="AJ88" s="4">
        <f>IFERROR(VLOOKUP(AG88,parts!$A$2:$Z$300,12,FALSE)*AH88,0)</f>
        <v>0</v>
      </c>
      <c r="AK88" s="4">
        <f>IFERROR(VLOOKUP(AG88,parts!$A$2:$Z$300,13,FALSE)*AH88,0)</f>
        <v>0</v>
      </c>
      <c r="AL88" s="4">
        <f>IFERROR(VLOOKUP(AG88,parts!$A$2:$Z$300,5,FALSE),0)</f>
        <v>0</v>
      </c>
      <c r="AM88" s="4">
        <f>IFERROR(VLOOKUP(AG88,parts!$A$2:$Z$300,6,FALSE)*AH88,0)</f>
        <v>0</v>
      </c>
      <c r="AN88" s="12"/>
      <c r="AO88" s="11"/>
      <c r="AP88" s="6"/>
      <c r="AQ88" s="4">
        <f>IFERROR(VLOOKUP(AO88,parts!$A$2:$Z$300,11,FALSE)*AP88,0)</f>
        <v>0</v>
      </c>
      <c r="AR88" s="4">
        <f>IFERROR(VLOOKUP(AO88,parts!$A$2:$Z$300,12,FALSE)*AP88,0)</f>
        <v>0</v>
      </c>
      <c r="AS88" s="4">
        <f>IFERROR(VLOOKUP(AO88,parts!$A$2:$Z$300,13,FALSE)*AP88,0)</f>
        <v>0</v>
      </c>
      <c r="AT88" s="4">
        <f>IFERROR(VLOOKUP(AO88,parts!$A$2:$Z$300,5,FALSE),0)</f>
        <v>0</v>
      </c>
      <c r="AU88" s="4">
        <f>IFERROR(VLOOKUP(AO88,parts!$A$2:$Z$300,6,FALSE)*AP88,0)</f>
        <v>0</v>
      </c>
      <c r="AV88" s="12"/>
      <c r="AW88" s="11"/>
      <c r="AX88" s="6"/>
      <c r="AY88" s="4">
        <f>IFERROR(VLOOKUP(AW88,parts!$A$2:$Z$300,11,FALSE)*AX88,0)</f>
        <v>0</v>
      </c>
      <c r="AZ88" s="4">
        <f>IFERROR(VLOOKUP(AW88,parts!$A$2:$Z$300,12,FALSE)*AX88,0)</f>
        <v>0</v>
      </c>
      <c r="BA88" s="4">
        <f>IFERROR(VLOOKUP(AW88,parts!$A$2:$Z$300,13,FALSE)*AX88,0)</f>
        <v>0</v>
      </c>
      <c r="BB88" s="4">
        <f>IFERROR(VLOOKUP(AW88,parts!$A$2:$Z$300,5,FALSE),0)</f>
        <v>0</v>
      </c>
      <c r="BC88" s="4">
        <f>IFERROR(VLOOKUP(AW88,parts!$A$2:$Z$300,6,FALSE)*AX88,0)</f>
        <v>0</v>
      </c>
      <c r="BD88" s="12"/>
      <c r="BE88" s="11"/>
      <c r="BF88" s="6"/>
      <c r="BG88" s="4">
        <f>IFERROR(VLOOKUP(BE88,parts!$A$2:$Z$300,11,FALSE)*BF88,0)</f>
        <v>0</v>
      </c>
      <c r="BH88" s="4">
        <f>IFERROR(VLOOKUP(BE88,parts!$A$2:$Z$300,12,FALSE)*BF88,0)</f>
        <v>0</v>
      </c>
      <c r="BI88" s="4">
        <f>IFERROR(VLOOKUP(BE88,parts!$A$2:$Z$300,13,FALSE)*BF88,0)</f>
        <v>0</v>
      </c>
      <c r="BJ88" s="4">
        <f>IFERROR(VLOOKUP(BE88,parts!$A$2:$Z$300,5,FALSE),0)</f>
        <v>0</v>
      </c>
      <c r="BK88" s="4">
        <f>IFERROR(VLOOKUP(BE88,parts!$A$2:$Z$300,6,FALSE)*BF88,0)</f>
        <v>0</v>
      </c>
      <c r="BL88" s="12"/>
    </row>
    <row r="89" spans="1:64" ht="15.75" thickBot="1" x14ac:dyDescent="0.3">
      <c r="A89" s="11"/>
      <c r="B89" s="6"/>
      <c r="C89" s="4">
        <f>IFERROR(VLOOKUP(A89,parts!$A$2:$Z$300,11,FALSE)*B89,0)</f>
        <v>0</v>
      </c>
      <c r="D89" s="4">
        <f>IFERROR(VLOOKUP(A89,parts!$A$2:$Z$300,12,FALSE)*B89,0)</f>
        <v>0</v>
      </c>
      <c r="E89" s="4">
        <f>IFERROR(VLOOKUP(A89,parts!$A$2:$Z$300,13,FALSE)*B89,0)</f>
        <v>0</v>
      </c>
      <c r="F89" s="4">
        <f>IFERROR(VLOOKUP(A89,parts!$A$2:$Z$300,5,FALSE),0)</f>
        <v>0</v>
      </c>
      <c r="G89" s="4">
        <f>IFERROR(VLOOKUP(A89,parts!$A$2:$Z$300,6,FALSE)*B89,0)</f>
        <v>0</v>
      </c>
      <c r="H89" s="12"/>
      <c r="I89" s="11"/>
      <c r="J89" s="6"/>
      <c r="K89" s="4">
        <f>IFERROR(VLOOKUP(I89,parts!$A$2:$Z$300,11,FALSE)*J89,0)</f>
        <v>0</v>
      </c>
      <c r="L89" s="4">
        <f>IFERROR(VLOOKUP(I89,parts!$A$2:$Z$300,12,FALSE)*J89,0)</f>
        <v>0</v>
      </c>
      <c r="M89" s="4">
        <f>IFERROR(VLOOKUP(I89,parts!$A$2:$Z$300,13,FALSE)*J89,0)</f>
        <v>0</v>
      </c>
      <c r="N89" s="4">
        <f>IFERROR(VLOOKUP(I89,parts!$A$2:$Z$300,5,FALSE),0)</f>
        <v>0</v>
      </c>
      <c r="O89" s="4">
        <f>IFERROR(VLOOKUP(I89,parts!$A$2:$Z$300,6,FALSE)*J89,0)</f>
        <v>0</v>
      </c>
      <c r="P89" s="12"/>
      <c r="Q89" s="11"/>
      <c r="R89" s="6"/>
      <c r="S89" s="4">
        <f>IFERROR(VLOOKUP(Q89,parts!$A$2:$Z$300,11,FALSE)*R89,0)</f>
        <v>0</v>
      </c>
      <c r="T89" s="4">
        <f>IFERROR(VLOOKUP(Q89,parts!$A$2:$Z$300,12,FALSE)*R89,0)</f>
        <v>0</v>
      </c>
      <c r="U89" s="4">
        <f>IFERROR(VLOOKUP(Q89,parts!$A$2:$Z$300,13,FALSE)*R89,0)</f>
        <v>0</v>
      </c>
      <c r="V89" s="4">
        <f>IFERROR(VLOOKUP(Q89,parts!$A$2:$Z$300,5,FALSE),0)</f>
        <v>0</v>
      </c>
      <c r="W89" s="4">
        <f>IFERROR(VLOOKUP(Q89,parts!$A$2:$Z$300,6,FALSE)*R89,0)</f>
        <v>0</v>
      </c>
      <c r="X89" s="12"/>
      <c r="Y89" s="11"/>
      <c r="Z89" s="6"/>
      <c r="AA89" s="4">
        <f>IFERROR(VLOOKUP(Y89,parts!$A$2:$Z$300,11,FALSE)*Z89,0)</f>
        <v>0</v>
      </c>
      <c r="AB89" s="4">
        <f>IFERROR(VLOOKUP(Y89,parts!$A$2:$Z$300,12,FALSE)*Z89,0)</f>
        <v>0</v>
      </c>
      <c r="AC89" s="4">
        <f>IFERROR(VLOOKUP(Y89,parts!$A$2:$Z$300,13,FALSE)*Z89,0)</f>
        <v>0</v>
      </c>
      <c r="AD89" s="4">
        <f>IFERROR(VLOOKUP(Y89,parts!$A$2:$Z$300,5,FALSE),0)</f>
        <v>0</v>
      </c>
      <c r="AE89" s="4">
        <f>IFERROR(VLOOKUP(Y89,parts!$A$2:$Z$300,6,FALSE)*Z89,0)</f>
        <v>0</v>
      </c>
      <c r="AF89" s="12"/>
      <c r="AG89" s="11"/>
      <c r="AH89" s="6"/>
      <c r="AI89" s="4">
        <f>IFERROR(VLOOKUP(AG89,parts!$A$2:$Z$300,11,FALSE)*AH89,0)</f>
        <v>0</v>
      </c>
      <c r="AJ89" s="4">
        <f>IFERROR(VLOOKUP(AG89,parts!$A$2:$Z$300,12,FALSE)*AH89,0)</f>
        <v>0</v>
      </c>
      <c r="AK89" s="4">
        <f>IFERROR(VLOOKUP(AG89,parts!$A$2:$Z$300,13,FALSE)*AH89,0)</f>
        <v>0</v>
      </c>
      <c r="AL89" s="4">
        <f>IFERROR(VLOOKUP(AG89,parts!$A$2:$Z$300,5,FALSE),0)</f>
        <v>0</v>
      </c>
      <c r="AM89" s="4">
        <f>IFERROR(VLOOKUP(AG89,parts!$A$2:$Z$300,6,FALSE)*AH89,0)</f>
        <v>0</v>
      </c>
      <c r="AN89" s="12"/>
      <c r="AO89" s="11"/>
      <c r="AP89" s="6"/>
      <c r="AQ89" s="4">
        <f>IFERROR(VLOOKUP(AO89,parts!$A$2:$Z$300,11,FALSE)*AP89,0)</f>
        <v>0</v>
      </c>
      <c r="AR89" s="4">
        <f>IFERROR(VLOOKUP(AO89,parts!$A$2:$Z$300,12,FALSE)*AP89,0)</f>
        <v>0</v>
      </c>
      <c r="AS89" s="4">
        <f>IFERROR(VLOOKUP(AO89,parts!$A$2:$Z$300,13,FALSE)*AP89,0)</f>
        <v>0</v>
      </c>
      <c r="AT89" s="4">
        <f>IFERROR(VLOOKUP(AO89,parts!$A$2:$Z$300,5,FALSE),0)</f>
        <v>0</v>
      </c>
      <c r="AU89" s="4">
        <f>IFERROR(VLOOKUP(AO89,parts!$A$2:$Z$300,6,FALSE)*AP89,0)</f>
        <v>0</v>
      </c>
      <c r="AV89" s="12"/>
      <c r="AW89" s="11"/>
      <c r="AX89" s="6"/>
      <c r="AY89" s="4">
        <f>IFERROR(VLOOKUP(AW89,parts!$A$2:$Z$300,11,FALSE)*AX89,0)</f>
        <v>0</v>
      </c>
      <c r="AZ89" s="4">
        <f>IFERROR(VLOOKUP(AW89,parts!$A$2:$Z$300,12,FALSE)*AX89,0)</f>
        <v>0</v>
      </c>
      <c r="BA89" s="4">
        <f>IFERROR(VLOOKUP(AW89,parts!$A$2:$Z$300,13,FALSE)*AX89,0)</f>
        <v>0</v>
      </c>
      <c r="BB89" s="4">
        <f>IFERROR(VLOOKUP(AW89,parts!$A$2:$Z$300,5,FALSE),0)</f>
        <v>0</v>
      </c>
      <c r="BC89" s="4">
        <f>IFERROR(VLOOKUP(AW89,parts!$A$2:$Z$300,6,FALSE)*AX89,0)</f>
        <v>0</v>
      </c>
      <c r="BD89" s="12"/>
      <c r="BE89" s="11"/>
      <c r="BF89" s="6"/>
      <c r="BG89" s="4">
        <f>IFERROR(VLOOKUP(BE89,parts!$A$2:$Z$300,11,FALSE)*BF89,0)</f>
        <v>0</v>
      </c>
      <c r="BH89" s="4">
        <f>IFERROR(VLOOKUP(BE89,parts!$A$2:$Z$300,12,FALSE)*BF89,0)</f>
        <v>0</v>
      </c>
      <c r="BI89" s="4">
        <f>IFERROR(VLOOKUP(BE89,parts!$A$2:$Z$300,13,FALSE)*BF89,0)</f>
        <v>0</v>
      </c>
      <c r="BJ89" s="4">
        <f>IFERROR(VLOOKUP(BE89,parts!$A$2:$Z$300,5,FALSE),0)</f>
        <v>0</v>
      </c>
      <c r="BK89" s="4">
        <f>IFERROR(VLOOKUP(BE89,parts!$A$2:$Z$300,6,FALSE)*BF89,0)</f>
        <v>0</v>
      </c>
      <c r="BL89" s="12"/>
    </row>
    <row r="90" spans="1:64" x14ac:dyDescent="0.25">
      <c r="A90" s="13"/>
      <c r="B90" s="14" t="s">
        <v>81</v>
      </c>
      <c r="C90" s="14" t="s">
        <v>3</v>
      </c>
      <c r="D90" s="14" t="s">
        <v>74</v>
      </c>
      <c r="E90" s="14" t="s">
        <v>77</v>
      </c>
      <c r="F90" s="14" t="s">
        <v>6</v>
      </c>
      <c r="G90" s="15" t="s">
        <v>7</v>
      </c>
      <c r="H90" s="12"/>
      <c r="I90" s="13"/>
      <c r="J90" s="14" t="s">
        <v>81</v>
      </c>
      <c r="K90" s="14" t="s">
        <v>3</v>
      </c>
      <c r="L90" s="14" t="s">
        <v>74</v>
      </c>
      <c r="M90" s="14" t="s">
        <v>77</v>
      </c>
      <c r="N90" s="14" t="s">
        <v>6</v>
      </c>
      <c r="O90" s="15" t="s">
        <v>7</v>
      </c>
      <c r="P90" s="12"/>
      <c r="Q90" s="13"/>
      <c r="R90" s="14" t="s">
        <v>81</v>
      </c>
      <c r="S90" s="14" t="s">
        <v>3</v>
      </c>
      <c r="T90" s="14" t="s">
        <v>74</v>
      </c>
      <c r="U90" s="14" t="s">
        <v>77</v>
      </c>
      <c r="V90" s="14" t="s">
        <v>6</v>
      </c>
      <c r="W90" s="15" t="s">
        <v>7</v>
      </c>
      <c r="X90" s="12"/>
      <c r="Y90" s="13"/>
      <c r="Z90" s="14" t="s">
        <v>81</v>
      </c>
      <c r="AA90" s="14" t="s">
        <v>3</v>
      </c>
      <c r="AB90" s="14" t="s">
        <v>74</v>
      </c>
      <c r="AC90" s="14" t="s">
        <v>77</v>
      </c>
      <c r="AD90" s="14" t="s">
        <v>6</v>
      </c>
      <c r="AE90" s="15" t="s">
        <v>7</v>
      </c>
      <c r="AF90" s="12"/>
      <c r="AG90" s="13"/>
      <c r="AH90" s="14" t="s">
        <v>81</v>
      </c>
      <c r="AI90" s="14" t="s">
        <v>3</v>
      </c>
      <c r="AJ90" s="14" t="s">
        <v>74</v>
      </c>
      <c r="AK90" s="14" t="s">
        <v>77</v>
      </c>
      <c r="AL90" s="14" t="s">
        <v>6</v>
      </c>
      <c r="AM90" s="15" t="s">
        <v>7</v>
      </c>
      <c r="AN90" s="12"/>
      <c r="AO90" s="13"/>
      <c r="AP90" s="14" t="s">
        <v>81</v>
      </c>
      <c r="AQ90" s="14" t="s">
        <v>3</v>
      </c>
      <c r="AR90" s="14" t="s">
        <v>74</v>
      </c>
      <c r="AS90" s="14" t="s">
        <v>77</v>
      </c>
      <c r="AT90" s="14" t="s">
        <v>6</v>
      </c>
      <c r="AU90" s="15" t="s">
        <v>7</v>
      </c>
      <c r="AV90" s="12"/>
      <c r="AW90" s="13"/>
      <c r="AX90" s="14" t="s">
        <v>81</v>
      </c>
      <c r="AY90" s="14" t="s">
        <v>3</v>
      </c>
      <c r="AZ90" s="14" t="s">
        <v>74</v>
      </c>
      <c r="BA90" s="14" t="s">
        <v>77</v>
      </c>
      <c r="BB90" s="14" t="s">
        <v>6</v>
      </c>
      <c r="BC90" s="15" t="s">
        <v>7</v>
      </c>
      <c r="BD90" s="12"/>
      <c r="BE90" s="13"/>
      <c r="BF90" s="14" t="s">
        <v>81</v>
      </c>
      <c r="BG90" s="14" t="s">
        <v>3</v>
      </c>
      <c r="BH90" s="14" t="s">
        <v>74</v>
      </c>
      <c r="BI90" s="14" t="s">
        <v>77</v>
      </c>
      <c r="BJ90" s="14" t="s">
        <v>6</v>
      </c>
      <c r="BK90" s="15" t="s">
        <v>7</v>
      </c>
      <c r="BL90" s="12"/>
    </row>
    <row r="91" spans="1:64" x14ac:dyDescent="0.25">
      <c r="A91" s="16" t="s">
        <v>76</v>
      </c>
      <c r="B91" s="4">
        <f>SUM(B75:B89)+B67</f>
        <v>8</v>
      </c>
      <c r="C91" s="4">
        <f>SUM(C75:C89)</f>
        <v>22.776546738526001</v>
      </c>
      <c r="D91" s="4">
        <f>SUM(D75:D89)</f>
        <v>136.65928043115599</v>
      </c>
      <c r="E91" s="4">
        <f>SUM(E75:E89)</f>
        <v>159.435827169682</v>
      </c>
      <c r="F91" s="4">
        <f>LARGE(F75:F89,1)</f>
        <v>220</v>
      </c>
      <c r="G91" s="10">
        <f>SUM(G75:G89)</f>
        <v>9800</v>
      </c>
      <c r="H91" s="12"/>
      <c r="I91" s="16" t="s">
        <v>76</v>
      </c>
      <c r="J91" s="4">
        <f>SUM(J75:J89)+J67</f>
        <v>4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76</v>
      </c>
      <c r="R91" s="4">
        <f>SUM(R75:R89)+R67</f>
        <v>4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76</v>
      </c>
      <c r="Z91" s="4">
        <f>SUM(Z75:Z89)+Z67</f>
        <v>0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  <c r="AG91" s="16" t="s">
        <v>76</v>
      </c>
      <c r="AH91" s="4">
        <f>SUM(AH75:AH89)+AH67</f>
        <v>0</v>
      </c>
      <c r="AI91" s="4">
        <f>SUM(AI75:AI89)</f>
        <v>0</v>
      </c>
      <c r="AJ91" s="4">
        <f>SUM(AJ75:AJ89)</f>
        <v>0</v>
      </c>
      <c r="AK91" s="4">
        <f>SUM(AK75:AK89)</f>
        <v>0</v>
      </c>
      <c r="AL91" s="4">
        <f>LARGE(AL75:AL89,1)</f>
        <v>0</v>
      </c>
      <c r="AM91" s="10">
        <f>SUM(AM75:AM89)</f>
        <v>0</v>
      </c>
      <c r="AN91" s="12"/>
      <c r="AO91" s="16" t="s">
        <v>76</v>
      </c>
      <c r="AP91" s="4">
        <f>SUM(AP75:AP89)+AP67</f>
        <v>0</v>
      </c>
      <c r="AQ91" s="4">
        <f>SUM(AQ75:AQ89)</f>
        <v>0</v>
      </c>
      <c r="AR91" s="4">
        <f>SUM(AR75:AR89)</f>
        <v>0</v>
      </c>
      <c r="AS91" s="4">
        <f>SUM(AS75:AS89)</f>
        <v>0</v>
      </c>
      <c r="AT91" s="4">
        <f>LARGE(AT75:AT89,1)</f>
        <v>0</v>
      </c>
      <c r="AU91" s="10">
        <f>SUM(AU75:AU89)</f>
        <v>0</v>
      </c>
      <c r="AV91" s="12"/>
      <c r="AW91" s="16" t="s">
        <v>76</v>
      </c>
      <c r="AX91" s="4">
        <f>SUM(AX75:AX89)+AX67</f>
        <v>0</v>
      </c>
      <c r="AY91" s="4">
        <f>SUM(AY75:AY89)</f>
        <v>0</v>
      </c>
      <c r="AZ91" s="4">
        <f>SUM(AZ75:AZ89)</f>
        <v>0</v>
      </c>
      <c r="BA91" s="4">
        <f>SUM(BA75:BA89)</f>
        <v>0</v>
      </c>
      <c r="BB91" s="4">
        <f>LARGE(BB75:BB89,1)</f>
        <v>0</v>
      </c>
      <c r="BC91" s="10">
        <f>SUM(BC75:BC89)</f>
        <v>0</v>
      </c>
      <c r="BD91" s="12"/>
      <c r="BE91" s="16" t="s">
        <v>76</v>
      </c>
      <c r="BF91" s="4">
        <f>SUM(BF75:BF89)+BF67</f>
        <v>0</v>
      </c>
      <c r="BG91" s="4">
        <f>SUM(BG75:BG89)</f>
        <v>0</v>
      </c>
      <c r="BH91" s="4">
        <f>SUM(BH75:BH89)</f>
        <v>0</v>
      </c>
      <c r="BI91" s="4">
        <f>SUM(BI75:BI89)</f>
        <v>0</v>
      </c>
      <c r="BJ91" s="4">
        <f>LARGE(BJ75:BJ89,1)</f>
        <v>0</v>
      </c>
      <c r="BK91" s="10">
        <f>SUM(BK75:BK89)</f>
        <v>0</v>
      </c>
      <c r="BL91" s="12"/>
    </row>
    <row r="92" spans="1:64" x14ac:dyDescent="0.25">
      <c r="A92" s="16" t="s">
        <v>79</v>
      </c>
      <c r="B92" s="27">
        <f>E91+B68</f>
        <v>438.185827169682</v>
      </c>
      <c r="C92" s="28"/>
      <c r="D92" s="28"/>
      <c r="E92" s="28"/>
      <c r="F92" s="28"/>
      <c r="G92" s="29"/>
      <c r="H92" s="12"/>
      <c r="I92" s="16" t="s">
        <v>79</v>
      </c>
      <c r="J92" s="27">
        <f>M91+J68</f>
        <v>26.25</v>
      </c>
      <c r="K92" s="28"/>
      <c r="L92" s="28"/>
      <c r="M92" s="28"/>
      <c r="N92" s="28"/>
      <c r="O92" s="29"/>
      <c r="P92" s="12"/>
      <c r="Q92" s="16" t="s">
        <v>79</v>
      </c>
      <c r="R92" s="27">
        <f>U91+R68</f>
        <v>24.55</v>
      </c>
      <c r="S92" s="28"/>
      <c r="T92" s="28"/>
      <c r="U92" s="28"/>
      <c r="V92" s="28"/>
      <c r="W92" s="29"/>
      <c r="X92" s="12"/>
      <c r="Y92" s="16" t="s">
        <v>79</v>
      </c>
      <c r="Z92" s="27">
        <f>AC91+Z68</f>
        <v>0</v>
      </c>
      <c r="AA92" s="28"/>
      <c r="AB92" s="28"/>
      <c r="AC92" s="28"/>
      <c r="AD92" s="28"/>
      <c r="AE92" s="29"/>
      <c r="AF92" s="12"/>
      <c r="AG92" s="16" t="s">
        <v>79</v>
      </c>
      <c r="AH92" s="27">
        <f>AK91+AH68</f>
        <v>0</v>
      </c>
      <c r="AI92" s="28"/>
      <c r="AJ92" s="28"/>
      <c r="AK92" s="28"/>
      <c r="AL92" s="28"/>
      <c r="AM92" s="29"/>
      <c r="AN92" s="12"/>
      <c r="AO92" s="16" t="s">
        <v>79</v>
      </c>
      <c r="AP92" s="27">
        <f>AS91+AP68</f>
        <v>0</v>
      </c>
      <c r="AQ92" s="28"/>
      <c r="AR92" s="28"/>
      <c r="AS92" s="28"/>
      <c r="AT92" s="28"/>
      <c r="AU92" s="29"/>
      <c r="AV92" s="12"/>
      <c r="AW92" s="16" t="s">
        <v>79</v>
      </c>
      <c r="AX92" s="27">
        <f>BA91+AX68</f>
        <v>0</v>
      </c>
      <c r="AY92" s="28"/>
      <c r="AZ92" s="28"/>
      <c r="BA92" s="28"/>
      <c r="BB92" s="28"/>
      <c r="BC92" s="29"/>
      <c r="BD92" s="12"/>
      <c r="BE92" s="16" t="s">
        <v>79</v>
      </c>
      <c r="BF92" s="27">
        <f>BI91+BF68</f>
        <v>0</v>
      </c>
      <c r="BG92" s="28"/>
      <c r="BH92" s="28"/>
      <c r="BI92" s="28"/>
      <c r="BJ92" s="28"/>
      <c r="BK92" s="29"/>
      <c r="BL92" s="12"/>
    </row>
    <row r="93" spans="1:64" x14ac:dyDescent="0.25">
      <c r="A93" s="16" t="s">
        <v>83</v>
      </c>
      <c r="B93" s="27">
        <f>C91+B68</f>
        <v>301.52654673852601</v>
      </c>
      <c r="C93" s="28"/>
      <c r="D93" s="28"/>
      <c r="E93" s="28"/>
      <c r="F93" s="28"/>
      <c r="G93" s="29"/>
      <c r="H93" s="12"/>
      <c r="I93" s="16" t="s">
        <v>83</v>
      </c>
      <c r="J93" s="27">
        <f>K91+J68</f>
        <v>26.25</v>
      </c>
      <c r="K93" s="28"/>
      <c r="L93" s="28"/>
      <c r="M93" s="28"/>
      <c r="N93" s="28"/>
      <c r="O93" s="29"/>
      <c r="P93" s="12"/>
      <c r="Q93" s="16" t="s">
        <v>83</v>
      </c>
      <c r="R93" s="27">
        <f>S91+R68</f>
        <v>24.55</v>
      </c>
      <c r="S93" s="28"/>
      <c r="T93" s="28"/>
      <c r="U93" s="28"/>
      <c r="V93" s="28"/>
      <c r="W93" s="29"/>
      <c r="X93" s="12"/>
      <c r="Y93" s="16" t="s">
        <v>83</v>
      </c>
      <c r="Z93" s="27">
        <f>AA91+Z68</f>
        <v>0</v>
      </c>
      <c r="AA93" s="28"/>
      <c r="AB93" s="28"/>
      <c r="AC93" s="28"/>
      <c r="AD93" s="28"/>
      <c r="AE93" s="29"/>
      <c r="AF93" s="12"/>
      <c r="AG93" s="16" t="s">
        <v>83</v>
      </c>
      <c r="AH93" s="27">
        <f>AI91+AH68</f>
        <v>0</v>
      </c>
      <c r="AI93" s="28"/>
      <c r="AJ93" s="28"/>
      <c r="AK93" s="28"/>
      <c r="AL93" s="28"/>
      <c r="AM93" s="29"/>
      <c r="AN93" s="12"/>
      <c r="AO93" s="16" t="s">
        <v>83</v>
      </c>
      <c r="AP93" s="27">
        <f>AQ91+AP68</f>
        <v>0</v>
      </c>
      <c r="AQ93" s="28"/>
      <c r="AR93" s="28"/>
      <c r="AS93" s="28"/>
      <c r="AT93" s="28"/>
      <c r="AU93" s="29"/>
      <c r="AV93" s="12"/>
      <c r="AW93" s="16" t="s">
        <v>83</v>
      </c>
      <c r="AX93" s="27">
        <f>AY91+AX68</f>
        <v>0</v>
      </c>
      <c r="AY93" s="28"/>
      <c r="AZ93" s="28"/>
      <c r="BA93" s="28"/>
      <c r="BB93" s="28"/>
      <c r="BC93" s="29"/>
      <c r="BD93" s="12"/>
      <c r="BE93" s="16" t="s">
        <v>83</v>
      </c>
      <c r="BF93" s="27">
        <f>BG91+BF68</f>
        <v>0</v>
      </c>
      <c r="BG93" s="28"/>
      <c r="BH93" s="28"/>
      <c r="BI93" s="28"/>
      <c r="BJ93" s="28"/>
      <c r="BK93" s="29"/>
      <c r="BL93" s="12"/>
    </row>
    <row r="94" spans="1:64" x14ac:dyDescent="0.25">
      <c r="A94" s="16" t="s">
        <v>82</v>
      </c>
      <c r="B94" s="27">
        <f>IFERROR((G91/10/B92),0)</f>
        <v>2.2364940608188753</v>
      </c>
      <c r="C94" s="28"/>
      <c r="D94" s="28"/>
      <c r="E94" s="28"/>
      <c r="F94" s="28"/>
      <c r="G94" s="29"/>
      <c r="H94" s="12"/>
      <c r="I94" s="16" t="s">
        <v>82</v>
      </c>
      <c r="J94" s="27">
        <f>IFERROR((O91/10/J92),0)</f>
        <v>0</v>
      </c>
      <c r="K94" s="28"/>
      <c r="L94" s="28"/>
      <c r="M94" s="28"/>
      <c r="N94" s="28"/>
      <c r="O94" s="29"/>
      <c r="P94" s="12"/>
      <c r="Q94" s="16" t="s">
        <v>82</v>
      </c>
      <c r="R94" s="27">
        <f>IFERROR((W91/10/R92),0)</f>
        <v>0</v>
      </c>
      <c r="S94" s="28"/>
      <c r="T94" s="28"/>
      <c r="U94" s="28"/>
      <c r="V94" s="28"/>
      <c r="W94" s="29"/>
      <c r="X94" s="12"/>
      <c r="Y94" s="16" t="s">
        <v>82</v>
      </c>
      <c r="Z94" s="27">
        <f>IFERROR((AE91/10/Z92),0)</f>
        <v>0</v>
      </c>
      <c r="AA94" s="28"/>
      <c r="AB94" s="28"/>
      <c r="AC94" s="28"/>
      <c r="AD94" s="28"/>
      <c r="AE94" s="29"/>
      <c r="AF94" s="12"/>
      <c r="AG94" s="16" t="s">
        <v>82</v>
      </c>
      <c r="AH94" s="27">
        <f>IFERROR((AM91/10/AH92),0)</f>
        <v>0</v>
      </c>
      <c r="AI94" s="28"/>
      <c r="AJ94" s="28"/>
      <c r="AK94" s="28"/>
      <c r="AL94" s="28"/>
      <c r="AM94" s="29"/>
      <c r="AN94" s="12"/>
      <c r="AO94" s="16" t="s">
        <v>82</v>
      </c>
      <c r="AP94" s="27">
        <f>IFERROR((AU91/10/AP92),0)</f>
        <v>0</v>
      </c>
      <c r="AQ94" s="28"/>
      <c r="AR94" s="28"/>
      <c r="AS94" s="28"/>
      <c r="AT94" s="28"/>
      <c r="AU94" s="29"/>
      <c r="AV94" s="12"/>
      <c r="AW94" s="16" t="s">
        <v>82</v>
      </c>
      <c r="AX94" s="27">
        <f>IFERROR((BC91/10/AX92),0)</f>
        <v>0</v>
      </c>
      <c r="AY94" s="28"/>
      <c r="AZ94" s="28"/>
      <c r="BA94" s="28"/>
      <c r="BB94" s="28"/>
      <c r="BC94" s="29"/>
      <c r="BD94" s="12"/>
      <c r="BE94" s="16" t="s">
        <v>82</v>
      </c>
      <c r="BF94" s="27">
        <f>IFERROR((BK91/10/BF92),0)</f>
        <v>0</v>
      </c>
      <c r="BG94" s="28"/>
      <c r="BH94" s="28"/>
      <c r="BI94" s="28"/>
      <c r="BJ94" s="28"/>
      <c r="BK94" s="29"/>
      <c r="BL94" s="12"/>
    </row>
    <row r="95" spans="1:64" x14ac:dyDescent="0.25">
      <c r="A95" s="16" t="s">
        <v>78</v>
      </c>
      <c r="B95" s="27">
        <f>IFERROR((9.82 * F91) * LN(B92/B93),0)</f>
        <v>807.52516189970925</v>
      </c>
      <c r="C95" s="28"/>
      <c r="D95" s="28"/>
      <c r="E95" s="28"/>
      <c r="F95" s="28"/>
      <c r="G95" s="29"/>
      <c r="H95" s="12"/>
      <c r="I95" s="16" t="s">
        <v>78</v>
      </c>
      <c r="J95" s="27">
        <f>IFERROR((9.82 * N91) * LN(J92/J93),0)</f>
        <v>0</v>
      </c>
      <c r="K95" s="28"/>
      <c r="L95" s="28"/>
      <c r="M95" s="28"/>
      <c r="N95" s="28"/>
      <c r="O95" s="29"/>
      <c r="P95" s="12"/>
      <c r="Q95" s="16" t="s">
        <v>78</v>
      </c>
      <c r="R95" s="27">
        <f>IFERROR((9.82 * V91) * LN(R92/R93),0)</f>
        <v>0</v>
      </c>
      <c r="S95" s="28"/>
      <c r="T95" s="28"/>
      <c r="U95" s="28"/>
      <c r="V95" s="28"/>
      <c r="W95" s="29"/>
      <c r="X95" s="12"/>
      <c r="Y95" s="16" t="s">
        <v>78</v>
      </c>
      <c r="Z95" s="27">
        <f>IFERROR((9.82 * AD91) * LN(Z92/Z93),0)</f>
        <v>0</v>
      </c>
      <c r="AA95" s="28"/>
      <c r="AB95" s="28"/>
      <c r="AC95" s="28"/>
      <c r="AD95" s="28"/>
      <c r="AE95" s="29"/>
      <c r="AF95" s="12"/>
      <c r="AG95" s="16" t="s">
        <v>78</v>
      </c>
      <c r="AH95" s="27">
        <f>IFERROR((9.82 * AL91) * LN(AH92/AH93),0)</f>
        <v>0</v>
      </c>
      <c r="AI95" s="28"/>
      <c r="AJ95" s="28"/>
      <c r="AK95" s="28"/>
      <c r="AL95" s="28"/>
      <c r="AM95" s="29"/>
      <c r="AN95" s="12"/>
      <c r="AO95" s="16" t="s">
        <v>78</v>
      </c>
      <c r="AP95" s="27">
        <f>IFERROR((9.82 * AT91) * LN(AP92/AP93),0)</f>
        <v>0</v>
      </c>
      <c r="AQ95" s="28"/>
      <c r="AR95" s="28"/>
      <c r="AS95" s="28"/>
      <c r="AT95" s="28"/>
      <c r="AU95" s="29"/>
      <c r="AV95" s="12"/>
      <c r="AW95" s="16" t="s">
        <v>78</v>
      </c>
      <c r="AX95" s="27">
        <f>IFERROR((9.82 * BB91) * LN(AX92/AX93),0)</f>
        <v>0</v>
      </c>
      <c r="AY95" s="28"/>
      <c r="AZ95" s="28"/>
      <c r="BA95" s="28"/>
      <c r="BB95" s="28"/>
      <c r="BC95" s="29"/>
      <c r="BD95" s="12"/>
      <c r="BE95" s="16" t="s">
        <v>78</v>
      </c>
      <c r="BF95" s="27">
        <f>IFERROR((9.82 * BJ91) * LN(BF92/BF93),0)</f>
        <v>0</v>
      </c>
      <c r="BG95" s="28"/>
      <c r="BH95" s="28"/>
      <c r="BI95" s="28"/>
      <c r="BJ95" s="28"/>
      <c r="BK95" s="29"/>
      <c r="BL95" s="12"/>
    </row>
    <row r="96" spans="1:64" ht="15.75" thickBot="1" x14ac:dyDescent="0.3">
      <c r="A96" s="17" t="s">
        <v>80</v>
      </c>
      <c r="B96" s="30">
        <f>B95+B72</f>
        <v>7365.5044457661043</v>
      </c>
      <c r="C96" s="31"/>
      <c r="D96" s="31"/>
      <c r="E96" s="31"/>
      <c r="F96" s="31"/>
      <c r="G96" s="32"/>
      <c r="H96" s="12"/>
      <c r="I96" s="17" t="s">
        <v>80</v>
      </c>
      <c r="J96" s="30">
        <f>J95+J72</f>
        <v>2273.9043614949469</v>
      </c>
      <c r="K96" s="31"/>
      <c r="L96" s="31"/>
      <c r="M96" s="31"/>
      <c r="N96" s="31"/>
      <c r="O96" s="32"/>
      <c r="P96" s="12"/>
      <c r="Q96" s="17" t="s">
        <v>80</v>
      </c>
      <c r="R96" s="30">
        <f>R95+R72</f>
        <v>1954.0129311710189</v>
      </c>
      <c r="S96" s="31"/>
      <c r="T96" s="31"/>
      <c r="U96" s="31"/>
      <c r="V96" s="31"/>
      <c r="W96" s="32"/>
      <c r="X96" s="12"/>
      <c r="Y96" s="17" t="s">
        <v>80</v>
      </c>
      <c r="Z96" s="30">
        <f>Z95+Z72</f>
        <v>0</v>
      </c>
      <c r="AA96" s="31"/>
      <c r="AB96" s="31"/>
      <c r="AC96" s="31"/>
      <c r="AD96" s="31"/>
      <c r="AE96" s="32"/>
      <c r="AF96" s="12"/>
      <c r="AG96" s="17" t="s">
        <v>80</v>
      </c>
      <c r="AH96" s="30">
        <f>AH95+AH72</f>
        <v>0</v>
      </c>
      <c r="AI96" s="31"/>
      <c r="AJ96" s="31"/>
      <c r="AK96" s="31"/>
      <c r="AL96" s="31"/>
      <c r="AM96" s="32"/>
      <c r="AN96" s="12"/>
      <c r="AO96" s="17" t="s">
        <v>80</v>
      </c>
      <c r="AP96" s="30">
        <f>AP95+AP72</f>
        <v>0</v>
      </c>
      <c r="AQ96" s="31"/>
      <c r="AR96" s="31"/>
      <c r="AS96" s="31"/>
      <c r="AT96" s="31"/>
      <c r="AU96" s="32"/>
      <c r="AV96" s="12"/>
      <c r="AW96" s="17" t="s">
        <v>80</v>
      </c>
      <c r="AX96" s="30">
        <f>AX95+AX72</f>
        <v>0</v>
      </c>
      <c r="AY96" s="31"/>
      <c r="AZ96" s="31"/>
      <c r="BA96" s="31"/>
      <c r="BB96" s="31"/>
      <c r="BC96" s="32"/>
      <c r="BD96" s="12"/>
      <c r="BE96" s="17" t="s">
        <v>80</v>
      </c>
      <c r="BF96" s="30">
        <f>BF95+BF72</f>
        <v>0</v>
      </c>
      <c r="BG96" s="31"/>
      <c r="BH96" s="31"/>
      <c r="BI96" s="31"/>
      <c r="BJ96" s="31"/>
      <c r="BK96" s="32"/>
      <c r="BL96" s="12"/>
    </row>
    <row r="97" spans="1:64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</row>
    <row r="98" spans="1:64" x14ac:dyDescent="0.25">
      <c r="A98" s="7" t="s">
        <v>0</v>
      </c>
      <c r="B98" s="8" t="s">
        <v>62</v>
      </c>
      <c r="C98" s="8" t="s">
        <v>3</v>
      </c>
      <c r="D98" s="8" t="s">
        <v>74</v>
      </c>
      <c r="E98" s="8" t="s">
        <v>75</v>
      </c>
      <c r="F98" s="8" t="s">
        <v>6</v>
      </c>
      <c r="G98" s="9" t="s">
        <v>7</v>
      </c>
      <c r="H98" s="12"/>
      <c r="I98" s="7" t="s">
        <v>0</v>
      </c>
      <c r="J98" s="8" t="s">
        <v>62</v>
      </c>
      <c r="K98" s="8" t="s">
        <v>3</v>
      </c>
      <c r="L98" s="8" t="s">
        <v>74</v>
      </c>
      <c r="M98" s="8" t="s">
        <v>75</v>
      </c>
      <c r="N98" s="8" t="s">
        <v>6</v>
      </c>
      <c r="O98" s="9" t="s">
        <v>7</v>
      </c>
      <c r="P98" s="12"/>
      <c r="Q98" s="7" t="s">
        <v>0</v>
      </c>
      <c r="R98" s="8" t="s">
        <v>62</v>
      </c>
      <c r="S98" s="8" t="s">
        <v>3</v>
      </c>
      <c r="T98" s="8" t="s">
        <v>74</v>
      </c>
      <c r="U98" s="8" t="s">
        <v>75</v>
      </c>
      <c r="V98" s="8" t="s">
        <v>6</v>
      </c>
      <c r="W98" s="9" t="s">
        <v>7</v>
      </c>
      <c r="X98" s="12"/>
      <c r="Y98" s="7" t="s">
        <v>0</v>
      </c>
      <c r="Z98" s="8" t="s">
        <v>62</v>
      </c>
      <c r="AA98" s="8" t="s">
        <v>3</v>
      </c>
      <c r="AB98" s="8" t="s">
        <v>74</v>
      </c>
      <c r="AC98" s="8" t="s">
        <v>75</v>
      </c>
      <c r="AD98" s="8" t="s">
        <v>6</v>
      </c>
      <c r="AE98" s="9" t="s">
        <v>7</v>
      </c>
      <c r="AF98" s="12"/>
      <c r="AG98" s="7" t="s">
        <v>0</v>
      </c>
      <c r="AH98" s="8" t="s">
        <v>62</v>
      </c>
      <c r="AI98" s="8" t="s">
        <v>3</v>
      </c>
      <c r="AJ98" s="8" t="s">
        <v>74</v>
      </c>
      <c r="AK98" s="8" t="s">
        <v>75</v>
      </c>
      <c r="AL98" s="8" t="s">
        <v>6</v>
      </c>
      <c r="AM98" s="9" t="s">
        <v>7</v>
      </c>
      <c r="AN98" s="12"/>
      <c r="AO98" s="7" t="s">
        <v>0</v>
      </c>
      <c r="AP98" s="8" t="s">
        <v>62</v>
      </c>
      <c r="AQ98" s="8" t="s">
        <v>3</v>
      </c>
      <c r="AR98" s="8" t="s">
        <v>74</v>
      </c>
      <c r="AS98" s="8" t="s">
        <v>75</v>
      </c>
      <c r="AT98" s="8" t="s">
        <v>6</v>
      </c>
      <c r="AU98" s="9" t="s">
        <v>7</v>
      </c>
      <c r="AV98" s="12"/>
      <c r="AW98" s="7" t="s">
        <v>0</v>
      </c>
      <c r="AX98" s="8" t="s">
        <v>62</v>
      </c>
      <c r="AY98" s="8" t="s">
        <v>3</v>
      </c>
      <c r="AZ98" s="8" t="s">
        <v>74</v>
      </c>
      <c r="BA98" s="8" t="s">
        <v>75</v>
      </c>
      <c r="BB98" s="8" t="s">
        <v>6</v>
      </c>
      <c r="BC98" s="9" t="s">
        <v>7</v>
      </c>
      <c r="BD98" s="12"/>
      <c r="BE98" s="7" t="s">
        <v>0</v>
      </c>
      <c r="BF98" s="8" t="s">
        <v>62</v>
      </c>
      <c r="BG98" s="8" t="s">
        <v>3</v>
      </c>
      <c r="BH98" s="8" t="s">
        <v>74</v>
      </c>
      <c r="BI98" s="8" t="s">
        <v>75</v>
      </c>
      <c r="BJ98" s="8" t="s">
        <v>6</v>
      </c>
      <c r="BK98" s="9" t="s">
        <v>7</v>
      </c>
      <c r="BL98" s="12"/>
    </row>
    <row r="99" spans="1:64" x14ac:dyDescent="0.25">
      <c r="A99" s="11"/>
      <c r="B99" s="6"/>
      <c r="C99" s="4">
        <f>IFERROR(VLOOKUP(A99,parts!$A$2:$Z$300,10,FALSE)*B99,0)</f>
        <v>0</v>
      </c>
      <c r="D99" s="4">
        <f>IFERROR(VLOOKUP(A99,parts!$A$2:$Z$300,11,FALSE)*B99,0)</f>
        <v>0</v>
      </c>
      <c r="E99" s="4">
        <f>IFERROR(VLOOKUP(A99,parts!$A$2:$Z$300,12,FALSE)*B99,0)</f>
        <v>0</v>
      </c>
      <c r="F99" s="4">
        <f>IFERROR(VLOOKUP(A99,parts!$A$2:$Z$300,5,FALSE),0)</f>
        <v>0</v>
      </c>
      <c r="G99" s="4">
        <f>IFERROR(VLOOKUP(A99,parts!$A$2:$Z$300,6,FALSE)*B99,0)</f>
        <v>0</v>
      </c>
      <c r="H99" s="12"/>
      <c r="I99" s="11"/>
      <c r="J99" s="6"/>
      <c r="K99" s="4">
        <f>IFERROR(VLOOKUP(I99,parts!$A$2:$Z$300,10,FALSE)*J99,0)</f>
        <v>0</v>
      </c>
      <c r="L99" s="4">
        <f>IFERROR(VLOOKUP(I99,parts!$A$2:$Z$300,11,FALSE)*J99,0)</f>
        <v>0</v>
      </c>
      <c r="M99" s="4">
        <f>IFERROR(VLOOKUP(I99,parts!$A$2:$Z$300,12,FALSE)*J99,0)</f>
        <v>0</v>
      </c>
      <c r="N99" s="4">
        <f>IFERROR(VLOOKUP(I99,parts!$A$2:$Z$300,5,FALSE),0)</f>
        <v>0</v>
      </c>
      <c r="O99" s="4">
        <f>IFERROR(VLOOKUP(I99,parts!$A$2:$Z$300,6,FALSE)*J99,0)</f>
        <v>0</v>
      </c>
      <c r="P99" s="12"/>
      <c r="Q99" s="11"/>
      <c r="R99" s="6"/>
      <c r="S99" s="4">
        <f>IFERROR(VLOOKUP(Q99,parts!$A$2:$Z$300,10,FALSE)*R99,0)</f>
        <v>0</v>
      </c>
      <c r="T99" s="4">
        <f>IFERROR(VLOOKUP(Q99,parts!$A$2:$Z$300,11,FALSE)*R99,0)</f>
        <v>0</v>
      </c>
      <c r="U99" s="4">
        <f>IFERROR(VLOOKUP(Q99,parts!$A$2:$Z$300,12,FALSE)*R99,0)</f>
        <v>0</v>
      </c>
      <c r="V99" s="4">
        <f>IFERROR(VLOOKUP(Q99,parts!$A$2:$Z$300,5,FALSE),0)</f>
        <v>0</v>
      </c>
      <c r="W99" s="4">
        <f>IFERROR(VLOOKUP(Q99,parts!$A$2:$Z$300,6,FALSE)*R99,0)</f>
        <v>0</v>
      </c>
      <c r="X99" s="12"/>
      <c r="Y99" s="11"/>
      <c r="Z99" s="6"/>
      <c r="AA99" s="4">
        <f>IFERROR(VLOOKUP(Y99,parts!$A$2:$Z$300,10,FALSE)*Z99,0)</f>
        <v>0</v>
      </c>
      <c r="AB99" s="4">
        <f>IFERROR(VLOOKUP(Y99,parts!$A$2:$Z$300,11,FALSE)*Z99,0)</f>
        <v>0</v>
      </c>
      <c r="AC99" s="4">
        <f>IFERROR(VLOOKUP(Y99,parts!$A$2:$Z$300,12,FALSE)*Z99,0)</f>
        <v>0</v>
      </c>
      <c r="AD99" s="4">
        <f>IFERROR(VLOOKUP(Y99,parts!$A$2:$Z$300,5,FALSE),0)</f>
        <v>0</v>
      </c>
      <c r="AE99" s="4">
        <f>IFERROR(VLOOKUP(Y99,parts!$A$2:$Z$300,6,FALSE)*Z99,0)</f>
        <v>0</v>
      </c>
      <c r="AF99" s="12"/>
      <c r="AG99" s="11"/>
      <c r="AH99" s="6"/>
      <c r="AI99" s="4">
        <f>IFERROR(VLOOKUP(AG99,parts!$A$2:$Z$300,10,FALSE)*AH99,0)</f>
        <v>0</v>
      </c>
      <c r="AJ99" s="4">
        <f>IFERROR(VLOOKUP(AG99,parts!$A$2:$Z$300,11,FALSE)*AH99,0)</f>
        <v>0</v>
      </c>
      <c r="AK99" s="4">
        <f>IFERROR(VLOOKUP(AG99,parts!$A$2:$Z$300,12,FALSE)*AH99,0)</f>
        <v>0</v>
      </c>
      <c r="AL99" s="4">
        <f>IFERROR(VLOOKUP(AG99,parts!$A$2:$Z$300,5,FALSE),0)</f>
        <v>0</v>
      </c>
      <c r="AM99" s="4">
        <f>IFERROR(VLOOKUP(AG99,parts!$A$2:$Z$300,6,FALSE)*AH99,0)</f>
        <v>0</v>
      </c>
      <c r="AN99" s="12"/>
      <c r="AO99" s="11"/>
      <c r="AP99" s="6"/>
      <c r="AQ99" s="4">
        <f>IFERROR(VLOOKUP(AO99,parts!$A$2:$Z$300,10,FALSE)*AP99,0)</f>
        <v>0</v>
      </c>
      <c r="AR99" s="4">
        <f>IFERROR(VLOOKUP(AO99,parts!$A$2:$Z$300,11,FALSE)*AP99,0)</f>
        <v>0</v>
      </c>
      <c r="AS99" s="4">
        <f>IFERROR(VLOOKUP(AO99,parts!$A$2:$Z$300,12,FALSE)*AP99,0)</f>
        <v>0</v>
      </c>
      <c r="AT99" s="4">
        <f>IFERROR(VLOOKUP(AO99,parts!$A$2:$Z$300,5,FALSE),0)</f>
        <v>0</v>
      </c>
      <c r="AU99" s="4">
        <f>IFERROR(VLOOKUP(AO99,parts!$A$2:$Z$300,6,FALSE)*AP99,0)</f>
        <v>0</v>
      </c>
      <c r="AV99" s="12"/>
      <c r="AW99" s="11"/>
      <c r="AX99" s="6"/>
      <c r="AY99" s="4">
        <f>IFERROR(VLOOKUP(AW99,parts!$A$2:$Z$300,10,FALSE)*AX99,0)</f>
        <v>0</v>
      </c>
      <c r="AZ99" s="4">
        <f>IFERROR(VLOOKUP(AW99,parts!$A$2:$Z$300,11,FALSE)*AX99,0)</f>
        <v>0</v>
      </c>
      <c r="BA99" s="4">
        <f>IFERROR(VLOOKUP(AW99,parts!$A$2:$Z$300,12,FALSE)*AX99,0)</f>
        <v>0</v>
      </c>
      <c r="BB99" s="4">
        <f>IFERROR(VLOOKUP(AW99,parts!$A$2:$Z$300,5,FALSE),0)</f>
        <v>0</v>
      </c>
      <c r="BC99" s="4">
        <f>IFERROR(VLOOKUP(AW99,parts!$A$2:$Z$300,6,FALSE)*AX99,0)</f>
        <v>0</v>
      </c>
      <c r="BD99" s="12"/>
      <c r="BE99" s="11"/>
      <c r="BF99" s="6"/>
      <c r="BG99" s="4">
        <f>IFERROR(VLOOKUP(BE99,parts!$A$2:$Z$300,10,FALSE)*BF99,0)</f>
        <v>0</v>
      </c>
      <c r="BH99" s="4">
        <f>IFERROR(VLOOKUP(BE99,parts!$A$2:$Z$300,11,FALSE)*BF99,0)</f>
        <v>0</v>
      </c>
      <c r="BI99" s="4">
        <f>IFERROR(VLOOKUP(BE99,parts!$A$2:$Z$300,12,FALSE)*BF99,0)</f>
        <v>0</v>
      </c>
      <c r="BJ99" s="4">
        <f>IFERROR(VLOOKUP(BE99,parts!$A$2:$Z$300,5,FALSE),0)</f>
        <v>0</v>
      </c>
      <c r="BK99" s="4">
        <f>IFERROR(VLOOKUP(BE99,parts!$A$2:$Z$300,6,FALSE)*BF99,0)</f>
        <v>0</v>
      </c>
      <c r="BL99" s="12"/>
    </row>
    <row r="100" spans="1:64" x14ac:dyDescent="0.25">
      <c r="A100" s="11"/>
      <c r="B100" s="6"/>
      <c r="C100" s="4">
        <f>IFERROR(VLOOKUP(A100,parts!$A$2:$Z$300,10,FALSE)*B100,0)</f>
        <v>0</v>
      </c>
      <c r="D100" s="4">
        <f>IFERROR(VLOOKUP(A100,parts!$A$2:$Z$300,11,FALSE)*B100,0)</f>
        <v>0</v>
      </c>
      <c r="E100" s="4">
        <f>IFERROR(VLOOKUP(A100,parts!$A$2:$Z$300,12,FALSE)*B100,0)</f>
        <v>0</v>
      </c>
      <c r="F100" s="4">
        <f>IFERROR(VLOOKUP(A100,parts!$A$2:$Z$300,5,FALSE),0)</f>
        <v>0</v>
      </c>
      <c r="G100" s="4">
        <f>IFERROR(VLOOKUP(A100,parts!$A$2:$Z$300,6,FALSE)*B100,0)</f>
        <v>0</v>
      </c>
      <c r="H100" s="12"/>
      <c r="I100" s="11"/>
      <c r="J100" s="6"/>
      <c r="K100" s="4">
        <f>IFERROR(VLOOKUP(I100,parts!$A$2:$Z$300,10,FALSE)*J100,0)</f>
        <v>0</v>
      </c>
      <c r="L100" s="4">
        <f>IFERROR(VLOOKUP(I100,parts!$A$2:$Z$300,11,FALSE)*J100,0)</f>
        <v>0</v>
      </c>
      <c r="M100" s="4">
        <f>IFERROR(VLOOKUP(I100,parts!$A$2:$Z$300,12,FALSE)*J100,0)</f>
        <v>0</v>
      </c>
      <c r="N100" s="4">
        <f>IFERROR(VLOOKUP(I100,parts!$A$2:$Z$300,5,FALSE),0)</f>
        <v>0</v>
      </c>
      <c r="O100" s="4">
        <f>IFERROR(VLOOKUP(I100,parts!$A$2:$Z$300,6,FALSE)*J100,0)</f>
        <v>0</v>
      </c>
      <c r="P100" s="12"/>
      <c r="Q100" s="11"/>
      <c r="R100" s="6"/>
      <c r="S100" s="4">
        <f>IFERROR(VLOOKUP(Q100,parts!$A$2:$Z$300,10,FALSE)*R100,0)</f>
        <v>0</v>
      </c>
      <c r="T100" s="4">
        <f>IFERROR(VLOOKUP(Q100,parts!$A$2:$Z$300,11,FALSE)*R100,0)</f>
        <v>0</v>
      </c>
      <c r="U100" s="4">
        <f>IFERROR(VLOOKUP(Q100,parts!$A$2:$Z$300,12,FALSE)*R100,0)</f>
        <v>0</v>
      </c>
      <c r="V100" s="4">
        <f>IFERROR(VLOOKUP(Q100,parts!$A$2:$Z$300,5,FALSE),0)</f>
        <v>0</v>
      </c>
      <c r="W100" s="4">
        <f>IFERROR(VLOOKUP(Q100,parts!$A$2:$Z$300,6,FALSE)*R100,0)</f>
        <v>0</v>
      </c>
      <c r="X100" s="12"/>
      <c r="Y100" s="11"/>
      <c r="Z100" s="6"/>
      <c r="AA100" s="4">
        <f>IFERROR(VLOOKUP(Y100,parts!$A$2:$Z$300,10,FALSE)*Z100,0)</f>
        <v>0</v>
      </c>
      <c r="AB100" s="4">
        <f>IFERROR(VLOOKUP(Y100,parts!$A$2:$Z$300,11,FALSE)*Z100,0)</f>
        <v>0</v>
      </c>
      <c r="AC100" s="4">
        <f>IFERROR(VLOOKUP(Y100,parts!$A$2:$Z$300,12,FALSE)*Z100,0)</f>
        <v>0</v>
      </c>
      <c r="AD100" s="4">
        <f>IFERROR(VLOOKUP(Y100,parts!$A$2:$Z$300,5,FALSE),0)</f>
        <v>0</v>
      </c>
      <c r="AE100" s="4">
        <f>IFERROR(VLOOKUP(Y100,parts!$A$2:$Z$300,6,FALSE)*Z100,0)</f>
        <v>0</v>
      </c>
      <c r="AF100" s="12"/>
      <c r="AG100" s="11"/>
      <c r="AH100" s="6"/>
      <c r="AI100" s="4">
        <f>IFERROR(VLOOKUP(AG100,parts!$A$2:$Z$300,10,FALSE)*AH100,0)</f>
        <v>0</v>
      </c>
      <c r="AJ100" s="4">
        <f>IFERROR(VLOOKUP(AG100,parts!$A$2:$Z$300,11,FALSE)*AH100,0)</f>
        <v>0</v>
      </c>
      <c r="AK100" s="4">
        <f>IFERROR(VLOOKUP(AG100,parts!$A$2:$Z$300,12,FALSE)*AH100,0)</f>
        <v>0</v>
      </c>
      <c r="AL100" s="4">
        <f>IFERROR(VLOOKUP(AG100,parts!$A$2:$Z$300,5,FALSE),0)</f>
        <v>0</v>
      </c>
      <c r="AM100" s="4">
        <f>IFERROR(VLOOKUP(AG100,parts!$A$2:$Z$300,6,FALSE)*AH100,0)</f>
        <v>0</v>
      </c>
      <c r="AN100" s="12"/>
      <c r="AO100" s="11"/>
      <c r="AP100" s="6"/>
      <c r="AQ100" s="4">
        <f>IFERROR(VLOOKUP(AO100,parts!$A$2:$Z$300,10,FALSE)*AP100,0)</f>
        <v>0</v>
      </c>
      <c r="AR100" s="4">
        <f>IFERROR(VLOOKUP(AO100,parts!$A$2:$Z$300,11,FALSE)*AP100,0)</f>
        <v>0</v>
      </c>
      <c r="AS100" s="4">
        <f>IFERROR(VLOOKUP(AO100,parts!$A$2:$Z$300,12,FALSE)*AP100,0)</f>
        <v>0</v>
      </c>
      <c r="AT100" s="4">
        <f>IFERROR(VLOOKUP(AO100,parts!$A$2:$Z$300,5,FALSE),0)</f>
        <v>0</v>
      </c>
      <c r="AU100" s="4">
        <f>IFERROR(VLOOKUP(AO100,parts!$A$2:$Z$300,6,FALSE)*AP100,0)</f>
        <v>0</v>
      </c>
      <c r="AV100" s="12"/>
      <c r="AW100" s="11"/>
      <c r="AX100" s="6"/>
      <c r="AY100" s="4">
        <f>IFERROR(VLOOKUP(AW100,parts!$A$2:$Z$300,10,FALSE)*AX100,0)</f>
        <v>0</v>
      </c>
      <c r="AZ100" s="4">
        <f>IFERROR(VLOOKUP(AW100,parts!$A$2:$Z$300,11,FALSE)*AX100,0)</f>
        <v>0</v>
      </c>
      <c r="BA100" s="4">
        <f>IFERROR(VLOOKUP(AW100,parts!$A$2:$Z$300,12,FALSE)*AX100,0)</f>
        <v>0</v>
      </c>
      <c r="BB100" s="4">
        <f>IFERROR(VLOOKUP(AW100,parts!$A$2:$Z$300,5,FALSE),0)</f>
        <v>0</v>
      </c>
      <c r="BC100" s="4">
        <f>IFERROR(VLOOKUP(AW100,parts!$A$2:$Z$300,6,FALSE)*AX100,0)</f>
        <v>0</v>
      </c>
      <c r="BD100" s="12"/>
      <c r="BE100" s="11"/>
      <c r="BF100" s="6"/>
      <c r="BG100" s="4">
        <f>IFERROR(VLOOKUP(BE100,parts!$A$2:$Z$300,10,FALSE)*BF100,0)</f>
        <v>0</v>
      </c>
      <c r="BH100" s="4">
        <f>IFERROR(VLOOKUP(BE100,parts!$A$2:$Z$300,11,FALSE)*BF100,0)</f>
        <v>0</v>
      </c>
      <c r="BI100" s="4">
        <f>IFERROR(VLOOKUP(BE100,parts!$A$2:$Z$300,12,FALSE)*BF100,0)</f>
        <v>0</v>
      </c>
      <c r="BJ100" s="4">
        <f>IFERROR(VLOOKUP(BE100,parts!$A$2:$Z$300,5,FALSE),0)</f>
        <v>0</v>
      </c>
      <c r="BK100" s="4">
        <f>IFERROR(VLOOKUP(BE100,parts!$A$2:$Z$300,6,FALSE)*BF100,0)</f>
        <v>0</v>
      </c>
      <c r="BL100" s="12"/>
    </row>
    <row r="101" spans="1:64" x14ac:dyDescent="0.25">
      <c r="A101" s="11"/>
      <c r="B101" s="6"/>
      <c r="C101" s="4">
        <f>IFERROR(VLOOKUP(A101,parts!$A$2:$Z$300,10,FALSE)*B101,0)</f>
        <v>0</v>
      </c>
      <c r="D101" s="4">
        <f>IFERROR(VLOOKUP(A101,parts!$A$2:$Z$300,11,FALSE)*B101,0)</f>
        <v>0</v>
      </c>
      <c r="E101" s="4">
        <f>IFERROR(VLOOKUP(A101,parts!$A$2:$Z$300,12,FALSE)*B101,0)</f>
        <v>0</v>
      </c>
      <c r="F101" s="4">
        <f>IFERROR(VLOOKUP(A101,parts!$A$2:$Z$300,5,FALSE),0)</f>
        <v>0</v>
      </c>
      <c r="G101" s="4">
        <f>IFERROR(VLOOKUP(A101,parts!$A$2:$Z$300,6,FALSE)*B101,0)</f>
        <v>0</v>
      </c>
      <c r="H101" s="12"/>
      <c r="I101" s="11"/>
      <c r="J101" s="6"/>
      <c r="K101" s="4">
        <f>IFERROR(VLOOKUP(I101,parts!$A$2:$Z$300,10,FALSE)*J101,0)</f>
        <v>0</v>
      </c>
      <c r="L101" s="4">
        <f>IFERROR(VLOOKUP(I101,parts!$A$2:$Z$300,11,FALSE)*J101,0)</f>
        <v>0</v>
      </c>
      <c r="M101" s="4">
        <f>IFERROR(VLOOKUP(I101,parts!$A$2:$Z$300,12,FALSE)*J101,0)</f>
        <v>0</v>
      </c>
      <c r="N101" s="4">
        <f>IFERROR(VLOOKUP(I101,parts!$A$2:$Z$300,5,FALSE),0)</f>
        <v>0</v>
      </c>
      <c r="O101" s="4">
        <f>IFERROR(VLOOKUP(I101,parts!$A$2:$Z$300,6,FALSE)*J101,0)</f>
        <v>0</v>
      </c>
      <c r="P101" s="12"/>
      <c r="Q101" s="11"/>
      <c r="R101" s="6"/>
      <c r="S101" s="4">
        <f>IFERROR(VLOOKUP(Q101,parts!$A$2:$Z$300,10,FALSE)*R101,0)</f>
        <v>0</v>
      </c>
      <c r="T101" s="4">
        <f>IFERROR(VLOOKUP(Q101,parts!$A$2:$Z$300,11,FALSE)*R101,0)</f>
        <v>0</v>
      </c>
      <c r="U101" s="4">
        <f>IFERROR(VLOOKUP(Q101,parts!$A$2:$Z$300,12,FALSE)*R101,0)</f>
        <v>0</v>
      </c>
      <c r="V101" s="4">
        <f>IFERROR(VLOOKUP(Q101,parts!$A$2:$Z$300,5,FALSE),0)</f>
        <v>0</v>
      </c>
      <c r="W101" s="4">
        <f>IFERROR(VLOOKUP(Q101,parts!$A$2:$Z$300,6,FALSE)*R101,0)</f>
        <v>0</v>
      </c>
      <c r="X101" s="12"/>
      <c r="Y101" s="11"/>
      <c r="Z101" s="6"/>
      <c r="AA101" s="4">
        <f>IFERROR(VLOOKUP(Y101,parts!$A$2:$Z$300,10,FALSE)*Z101,0)</f>
        <v>0</v>
      </c>
      <c r="AB101" s="4">
        <f>IFERROR(VLOOKUP(Y101,parts!$A$2:$Z$300,11,FALSE)*Z101,0)</f>
        <v>0</v>
      </c>
      <c r="AC101" s="4">
        <f>IFERROR(VLOOKUP(Y101,parts!$A$2:$Z$300,12,FALSE)*Z101,0)</f>
        <v>0</v>
      </c>
      <c r="AD101" s="4">
        <f>IFERROR(VLOOKUP(Y101,parts!$A$2:$Z$300,5,FALSE),0)</f>
        <v>0</v>
      </c>
      <c r="AE101" s="4">
        <f>IFERROR(VLOOKUP(Y101,parts!$A$2:$Z$300,6,FALSE)*Z101,0)</f>
        <v>0</v>
      </c>
      <c r="AF101" s="12"/>
      <c r="AG101" s="11"/>
      <c r="AH101" s="6"/>
      <c r="AI101" s="4">
        <f>IFERROR(VLOOKUP(AG101,parts!$A$2:$Z$300,10,FALSE)*AH101,0)</f>
        <v>0</v>
      </c>
      <c r="AJ101" s="4">
        <f>IFERROR(VLOOKUP(AG101,parts!$A$2:$Z$300,11,FALSE)*AH101,0)</f>
        <v>0</v>
      </c>
      <c r="AK101" s="4">
        <f>IFERROR(VLOOKUP(AG101,parts!$A$2:$Z$300,12,FALSE)*AH101,0)</f>
        <v>0</v>
      </c>
      <c r="AL101" s="4">
        <f>IFERROR(VLOOKUP(AG101,parts!$A$2:$Z$300,5,FALSE),0)</f>
        <v>0</v>
      </c>
      <c r="AM101" s="4">
        <f>IFERROR(VLOOKUP(AG101,parts!$A$2:$Z$300,6,FALSE)*AH101,0)</f>
        <v>0</v>
      </c>
      <c r="AN101" s="12"/>
      <c r="AO101" s="11"/>
      <c r="AP101" s="6"/>
      <c r="AQ101" s="4">
        <f>IFERROR(VLOOKUP(AO101,parts!$A$2:$Z$300,10,FALSE)*AP101,0)</f>
        <v>0</v>
      </c>
      <c r="AR101" s="4">
        <f>IFERROR(VLOOKUP(AO101,parts!$A$2:$Z$300,11,FALSE)*AP101,0)</f>
        <v>0</v>
      </c>
      <c r="AS101" s="4">
        <f>IFERROR(VLOOKUP(AO101,parts!$A$2:$Z$300,12,FALSE)*AP101,0)</f>
        <v>0</v>
      </c>
      <c r="AT101" s="4">
        <f>IFERROR(VLOOKUP(AO101,parts!$A$2:$Z$300,5,FALSE),0)</f>
        <v>0</v>
      </c>
      <c r="AU101" s="4">
        <f>IFERROR(VLOOKUP(AO101,parts!$A$2:$Z$300,6,FALSE)*AP101,0)</f>
        <v>0</v>
      </c>
      <c r="AV101" s="12"/>
      <c r="AW101" s="11"/>
      <c r="AX101" s="6"/>
      <c r="AY101" s="4">
        <f>IFERROR(VLOOKUP(AW101,parts!$A$2:$Z$300,10,FALSE)*AX101,0)</f>
        <v>0</v>
      </c>
      <c r="AZ101" s="4">
        <f>IFERROR(VLOOKUP(AW101,parts!$A$2:$Z$300,11,FALSE)*AX101,0)</f>
        <v>0</v>
      </c>
      <c r="BA101" s="4">
        <f>IFERROR(VLOOKUP(AW101,parts!$A$2:$Z$300,12,FALSE)*AX101,0)</f>
        <v>0</v>
      </c>
      <c r="BB101" s="4">
        <f>IFERROR(VLOOKUP(AW101,parts!$A$2:$Z$300,5,FALSE),0)</f>
        <v>0</v>
      </c>
      <c r="BC101" s="4">
        <f>IFERROR(VLOOKUP(AW101,parts!$A$2:$Z$300,6,FALSE)*AX101,0)</f>
        <v>0</v>
      </c>
      <c r="BD101" s="12"/>
      <c r="BE101" s="11"/>
      <c r="BF101" s="6"/>
      <c r="BG101" s="4">
        <f>IFERROR(VLOOKUP(BE101,parts!$A$2:$Z$300,10,FALSE)*BF101,0)</f>
        <v>0</v>
      </c>
      <c r="BH101" s="4">
        <f>IFERROR(VLOOKUP(BE101,parts!$A$2:$Z$300,11,FALSE)*BF101,0)</f>
        <v>0</v>
      </c>
      <c r="BI101" s="4">
        <f>IFERROR(VLOOKUP(BE101,parts!$A$2:$Z$300,12,FALSE)*BF101,0)</f>
        <v>0</v>
      </c>
      <c r="BJ101" s="4">
        <f>IFERROR(VLOOKUP(BE101,parts!$A$2:$Z$300,5,FALSE),0)</f>
        <v>0</v>
      </c>
      <c r="BK101" s="4">
        <f>IFERROR(VLOOKUP(BE101,parts!$A$2:$Z$300,6,FALSE)*BF101,0)</f>
        <v>0</v>
      </c>
      <c r="BL101" s="12"/>
    </row>
    <row r="102" spans="1:64" x14ac:dyDescent="0.25">
      <c r="A102" s="11"/>
      <c r="B102" s="6"/>
      <c r="C102" s="4">
        <f>IFERROR(VLOOKUP(A102,parts!$A$2:$Z$300,10,FALSE)*B102,0)</f>
        <v>0</v>
      </c>
      <c r="D102" s="4">
        <f>IFERROR(VLOOKUP(A102,parts!$A$2:$Z$300,11,FALSE)*B102,0)</f>
        <v>0</v>
      </c>
      <c r="E102" s="4">
        <f>IFERROR(VLOOKUP(A102,parts!$A$2:$Z$300,12,FALSE)*B102,0)</f>
        <v>0</v>
      </c>
      <c r="F102" s="4">
        <f>IFERROR(VLOOKUP(A102,parts!$A$2:$Z$300,5,FALSE),0)</f>
        <v>0</v>
      </c>
      <c r="G102" s="4">
        <f>IFERROR(VLOOKUP(A102,parts!$A$2:$Z$300,6,FALSE)*B102,0)</f>
        <v>0</v>
      </c>
      <c r="H102" s="12"/>
      <c r="I102" s="11"/>
      <c r="J102" s="6"/>
      <c r="K102" s="4">
        <f>IFERROR(VLOOKUP(I102,parts!$A$2:$Z$300,10,FALSE)*J102,0)</f>
        <v>0</v>
      </c>
      <c r="L102" s="4">
        <f>IFERROR(VLOOKUP(I102,parts!$A$2:$Z$300,11,FALSE)*J102,0)</f>
        <v>0</v>
      </c>
      <c r="M102" s="4">
        <f>IFERROR(VLOOKUP(I102,parts!$A$2:$Z$300,12,FALSE)*J102,0)</f>
        <v>0</v>
      </c>
      <c r="N102" s="4">
        <f>IFERROR(VLOOKUP(I102,parts!$A$2:$Z$300,5,FALSE),0)</f>
        <v>0</v>
      </c>
      <c r="O102" s="4">
        <f>IFERROR(VLOOKUP(I102,parts!$A$2:$Z$300,6,FALSE)*J102,0)</f>
        <v>0</v>
      </c>
      <c r="P102" s="12"/>
      <c r="Q102" s="11"/>
      <c r="R102" s="6"/>
      <c r="S102" s="4">
        <f>IFERROR(VLOOKUP(Q102,parts!$A$2:$Z$300,10,FALSE)*R102,0)</f>
        <v>0</v>
      </c>
      <c r="T102" s="4">
        <f>IFERROR(VLOOKUP(Q102,parts!$A$2:$Z$300,11,FALSE)*R102,0)</f>
        <v>0</v>
      </c>
      <c r="U102" s="4">
        <f>IFERROR(VLOOKUP(Q102,parts!$A$2:$Z$300,12,FALSE)*R102,0)</f>
        <v>0</v>
      </c>
      <c r="V102" s="4">
        <f>IFERROR(VLOOKUP(Q102,parts!$A$2:$Z$300,5,FALSE),0)</f>
        <v>0</v>
      </c>
      <c r="W102" s="4">
        <f>IFERROR(VLOOKUP(Q102,parts!$A$2:$Z$300,6,FALSE)*R102,0)</f>
        <v>0</v>
      </c>
      <c r="X102" s="12"/>
      <c r="Y102" s="11"/>
      <c r="Z102" s="6"/>
      <c r="AA102" s="4">
        <f>IFERROR(VLOOKUP(Y102,parts!$A$2:$Z$300,10,FALSE)*Z102,0)</f>
        <v>0</v>
      </c>
      <c r="AB102" s="4">
        <f>IFERROR(VLOOKUP(Y102,parts!$A$2:$Z$300,11,FALSE)*Z102,0)</f>
        <v>0</v>
      </c>
      <c r="AC102" s="4">
        <f>IFERROR(VLOOKUP(Y102,parts!$A$2:$Z$300,12,FALSE)*Z102,0)</f>
        <v>0</v>
      </c>
      <c r="AD102" s="4">
        <f>IFERROR(VLOOKUP(Y102,parts!$A$2:$Z$300,5,FALSE),0)</f>
        <v>0</v>
      </c>
      <c r="AE102" s="4">
        <f>IFERROR(VLOOKUP(Y102,parts!$A$2:$Z$300,6,FALSE)*Z102,0)</f>
        <v>0</v>
      </c>
      <c r="AF102" s="12"/>
      <c r="AG102" s="11"/>
      <c r="AH102" s="6"/>
      <c r="AI102" s="4">
        <f>IFERROR(VLOOKUP(AG102,parts!$A$2:$Z$300,10,FALSE)*AH102,0)</f>
        <v>0</v>
      </c>
      <c r="AJ102" s="4">
        <f>IFERROR(VLOOKUP(AG102,parts!$A$2:$Z$300,11,FALSE)*AH102,0)</f>
        <v>0</v>
      </c>
      <c r="AK102" s="4">
        <f>IFERROR(VLOOKUP(AG102,parts!$A$2:$Z$300,12,FALSE)*AH102,0)</f>
        <v>0</v>
      </c>
      <c r="AL102" s="4">
        <f>IFERROR(VLOOKUP(AG102,parts!$A$2:$Z$300,5,FALSE),0)</f>
        <v>0</v>
      </c>
      <c r="AM102" s="4">
        <f>IFERROR(VLOOKUP(AG102,parts!$A$2:$Z$300,6,FALSE)*AH102,0)</f>
        <v>0</v>
      </c>
      <c r="AN102" s="12"/>
      <c r="AO102" s="11"/>
      <c r="AP102" s="6"/>
      <c r="AQ102" s="4">
        <f>IFERROR(VLOOKUP(AO102,parts!$A$2:$Z$300,10,FALSE)*AP102,0)</f>
        <v>0</v>
      </c>
      <c r="AR102" s="4">
        <f>IFERROR(VLOOKUP(AO102,parts!$A$2:$Z$300,11,FALSE)*AP102,0)</f>
        <v>0</v>
      </c>
      <c r="AS102" s="4">
        <f>IFERROR(VLOOKUP(AO102,parts!$A$2:$Z$300,12,FALSE)*AP102,0)</f>
        <v>0</v>
      </c>
      <c r="AT102" s="4">
        <f>IFERROR(VLOOKUP(AO102,parts!$A$2:$Z$300,5,FALSE),0)</f>
        <v>0</v>
      </c>
      <c r="AU102" s="4">
        <f>IFERROR(VLOOKUP(AO102,parts!$A$2:$Z$300,6,FALSE)*AP102,0)</f>
        <v>0</v>
      </c>
      <c r="AV102" s="12"/>
      <c r="AW102" s="11"/>
      <c r="AX102" s="6"/>
      <c r="AY102" s="4">
        <f>IFERROR(VLOOKUP(AW102,parts!$A$2:$Z$300,10,FALSE)*AX102,0)</f>
        <v>0</v>
      </c>
      <c r="AZ102" s="4">
        <f>IFERROR(VLOOKUP(AW102,parts!$A$2:$Z$300,11,FALSE)*AX102,0)</f>
        <v>0</v>
      </c>
      <c r="BA102" s="4">
        <f>IFERROR(VLOOKUP(AW102,parts!$A$2:$Z$300,12,FALSE)*AX102,0)</f>
        <v>0</v>
      </c>
      <c r="BB102" s="4">
        <f>IFERROR(VLOOKUP(AW102,parts!$A$2:$Z$300,5,FALSE),0)</f>
        <v>0</v>
      </c>
      <c r="BC102" s="4">
        <f>IFERROR(VLOOKUP(AW102,parts!$A$2:$Z$300,6,FALSE)*AX102,0)</f>
        <v>0</v>
      </c>
      <c r="BD102" s="12"/>
      <c r="BE102" s="11"/>
      <c r="BF102" s="6"/>
      <c r="BG102" s="4">
        <f>IFERROR(VLOOKUP(BE102,parts!$A$2:$Z$300,10,FALSE)*BF102,0)</f>
        <v>0</v>
      </c>
      <c r="BH102" s="4">
        <f>IFERROR(VLOOKUP(BE102,parts!$A$2:$Z$300,11,FALSE)*BF102,0)</f>
        <v>0</v>
      </c>
      <c r="BI102" s="4">
        <f>IFERROR(VLOOKUP(BE102,parts!$A$2:$Z$300,12,FALSE)*BF102,0)</f>
        <v>0</v>
      </c>
      <c r="BJ102" s="4">
        <f>IFERROR(VLOOKUP(BE102,parts!$A$2:$Z$300,5,FALSE),0)</f>
        <v>0</v>
      </c>
      <c r="BK102" s="4">
        <f>IFERROR(VLOOKUP(BE102,parts!$A$2:$Z$300,6,FALSE)*BF102,0)</f>
        <v>0</v>
      </c>
      <c r="BL102" s="12"/>
    </row>
    <row r="103" spans="1:64" x14ac:dyDescent="0.25">
      <c r="A103" s="11"/>
      <c r="B103" s="6"/>
      <c r="C103" s="4">
        <f>IFERROR(VLOOKUP(A103,parts!$A$2:$Z$300,10,FALSE)*B103,0)</f>
        <v>0</v>
      </c>
      <c r="D103" s="4">
        <f>IFERROR(VLOOKUP(A103,parts!$A$2:$Z$300,11,FALSE)*B103,0)</f>
        <v>0</v>
      </c>
      <c r="E103" s="4">
        <f>IFERROR(VLOOKUP(A103,parts!$A$2:$Z$300,12,FALSE)*B103,0)</f>
        <v>0</v>
      </c>
      <c r="F103" s="4">
        <f>IFERROR(VLOOKUP(A103,parts!$A$2:$Z$300,5,FALSE),0)</f>
        <v>0</v>
      </c>
      <c r="G103" s="4">
        <f>IFERROR(VLOOKUP(A103,parts!$A$2:$Z$300,6,FALSE)*B103,0)</f>
        <v>0</v>
      </c>
      <c r="H103" s="12"/>
      <c r="I103" s="11"/>
      <c r="J103" s="6"/>
      <c r="K103" s="4">
        <f>IFERROR(VLOOKUP(I103,parts!$A$2:$Z$300,10,FALSE)*J103,0)</f>
        <v>0</v>
      </c>
      <c r="L103" s="4">
        <f>IFERROR(VLOOKUP(I103,parts!$A$2:$Z$300,11,FALSE)*J103,0)</f>
        <v>0</v>
      </c>
      <c r="M103" s="4">
        <f>IFERROR(VLOOKUP(I103,parts!$A$2:$Z$300,12,FALSE)*J103,0)</f>
        <v>0</v>
      </c>
      <c r="N103" s="4">
        <f>IFERROR(VLOOKUP(I103,parts!$A$2:$Z$300,5,FALSE),0)</f>
        <v>0</v>
      </c>
      <c r="O103" s="4">
        <f>IFERROR(VLOOKUP(I103,parts!$A$2:$Z$300,6,FALSE)*J103,0)</f>
        <v>0</v>
      </c>
      <c r="P103" s="12"/>
      <c r="Q103" s="11"/>
      <c r="R103" s="6"/>
      <c r="S103" s="4">
        <f>IFERROR(VLOOKUP(Q103,parts!$A$2:$Z$300,10,FALSE)*R103,0)</f>
        <v>0</v>
      </c>
      <c r="T103" s="4">
        <f>IFERROR(VLOOKUP(Q103,parts!$A$2:$Z$300,11,FALSE)*R103,0)</f>
        <v>0</v>
      </c>
      <c r="U103" s="4">
        <f>IFERROR(VLOOKUP(Q103,parts!$A$2:$Z$300,12,FALSE)*R103,0)</f>
        <v>0</v>
      </c>
      <c r="V103" s="4">
        <f>IFERROR(VLOOKUP(Q103,parts!$A$2:$Z$300,5,FALSE),0)</f>
        <v>0</v>
      </c>
      <c r="W103" s="4">
        <f>IFERROR(VLOOKUP(Q103,parts!$A$2:$Z$300,6,FALSE)*R103,0)</f>
        <v>0</v>
      </c>
      <c r="X103" s="12"/>
      <c r="Y103" s="11"/>
      <c r="Z103" s="6"/>
      <c r="AA103" s="4">
        <f>IFERROR(VLOOKUP(Y103,parts!$A$2:$Z$300,10,FALSE)*Z103,0)</f>
        <v>0</v>
      </c>
      <c r="AB103" s="4">
        <f>IFERROR(VLOOKUP(Y103,parts!$A$2:$Z$300,11,FALSE)*Z103,0)</f>
        <v>0</v>
      </c>
      <c r="AC103" s="4">
        <f>IFERROR(VLOOKUP(Y103,parts!$A$2:$Z$300,12,FALSE)*Z103,0)</f>
        <v>0</v>
      </c>
      <c r="AD103" s="4">
        <f>IFERROR(VLOOKUP(Y103,parts!$A$2:$Z$300,5,FALSE),0)</f>
        <v>0</v>
      </c>
      <c r="AE103" s="4">
        <f>IFERROR(VLOOKUP(Y103,parts!$A$2:$Z$300,6,FALSE)*Z103,0)</f>
        <v>0</v>
      </c>
      <c r="AF103" s="12"/>
      <c r="AG103" s="11"/>
      <c r="AH103" s="6"/>
      <c r="AI103" s="4">
        <f>IFERROR(VLOOKUP(AG103,parts!$A$2:$Z$300,10,FALSE)*AH103,0)</f>
        <v>0</v>
      </c>
      <c r="AJ103" s="4">
        <f>IFERROR(VLOOKUP(AG103,parts!$A$2:$Z$300,11,FALSE)*AH103,0)</f>
        <v>0</v>
      </c>
      <c r="AK103" s="4">
        <f>IFERROR(VLOOKUP(AG103,parts!$A$2:$Z$300,12,FALSE)*AH103,0)</f>
        <v>0</v>
      </c>
      <c r="AL103" s="4">
        <f>IFERROR(VLOOKUP(AG103,parts!$A$2:$Z$300,5,FALSE),0)</f>
        <v>0</v>
      </c>
      <c r="AM103" s="4">
        <f>IFERROR(VLOOKUP(AG103,parts!$A$2:$Z$300,6,FALSE)*AH103,0)</f>
        <v>0</v>
      </c>
      <c r="AN103" s="12"/>
      <c r="AO103" s="11"/>
      <c r="AP103" s="6"/>
      <c r="AQ103" s="4">
        <f>IFERROR(VLOOKUP(AO103,parts!$A$2:$Z$300,10,FALSE)*AP103,0)</f>
        <v>0</v>
      </c>
      <c r="AR103" s="4">
        <f>IFERROR(VLOOKUP(AO103,parts!$A$2:$Z$300,11,FALSE)*AP103,0)</f>
        <v>0</v>
      </c>
      <c r="AS103" s="4">
        <f>IFERROR(VLOOKUP(AO103,parts!$A$2:$Z$300,12,FALSE)*AP103,0)</f>
        <v>0</v>
      </c>
      <c r="AT103" s="4">
        <f>IFERROR(VLOOKUP(AO103,parts!$A$2:$Z$300,5,FALSE),0)</f>
        <v>0</v>
      </c>
      <c r="AU103" s="4">
        <f>IFERROR(VLOOKUP(AO103,parts!$A$2:$Z$300,6,FALSE)*AP103,0)</f>
        <v>0</v>
      </c>
      <c r="AV103" s="12"/>
      <c r="AW103" s="11"/>
      <c r="AX103" s="6"/>
      <c r="AY103" s="4">
        <f>IFERROR(VLOOKUP(AW103,parts!$A$2:$Z$300,10,FALSE)*AX103,0)</f>
        <v>0</v>
      </c>
      <c r="AZ103" s="4">
        <f>IFERROR(VLOOKUP(AW103,parts!$A$2:$Z$300,11,FALSE)*AX103,0)</f>
        <v>0</v>
      </c>
      <c r="BA103" s="4">
        <f>IFERROR(VLOOKUP(AW103,parts!$A$2:$Z$300,12,FALSE)*AX103,0)</f>
        <v>0</v>
      </c>
      <c r="BB103" s="4">
        <f>IFERROR(VLOOKUP(AW103,parts!$A$2:$Z$300,5,FALSE),0)</f>
        <v>0</v>
      </c>
      <c r="BC103" s="4">
        <f>IFERROR(VLOOKUP(AW103,parts!$A$2:$Z$300,6,FALSE)*AX103,0)</f>
        <v>0</v>
      </c>
      <c r="BD103" s="12"/>
      <c r="BE103" s="11"/>
      <c r="BF103" s="6"/>
      <c r="BG103" s="4">
        <f>IFERROR(VLOOKUP(BE103,parts!$A$2:$Z$300,10,FALSE)*BF103,0)</f>
        <v>0</v>
      </c>
      <c r="BH103" s="4">
        <f>IFERROR(VLOOKUP(BE103,parts!$A$2:$Z$300,11,FALSE)*BF103,0)</f>
        <v>0</v>
      </c>
      <c r="BI103" s="4">
        <f>IFERROR(VLOOKUP(BE103,parts!$A$2:$Z$300,12,FALSE)*BF103,0)</f>
        <v>0</v>
      </c>
      <c r="BJ103" s="4">
        <f>IFERROR(VLOOKUP(BE103,parts!$A$2:$Z$300,5,FALSE),0)</f>
        <v>0</v>
      </c>
      <c r="BK103" s="4">
        <f>IFERROR(VLOOKUP(BE103,parts!$A$2:$Z$300,6,FALSE)*BF103,0)</f>
        <v>0</v>
      </c>
      <c r="BL103" s="12"/>
    </row>
    <row r="104" spans="1:64" x14ac:dyDescent="0.25">
      <c r="A104" s="11"/>
      <c r="B104" s="6"/>
      <c r="C104" s="4">
        <f>IFERROR(VLOOKUP(A104,parts!$A$2:$Z$300,10,FALSE)*B104,0)</f>
        <v>0</v>
      </c>
      <c r="D104" s="4">
        <f>IFERROR(VLOOKUP(A104,parts!$A$2:$Z$300,11,FALSE)*B104,0)</f>
        <v>0</v>
      </c>
      <c r="E104" s="4">
        <f>IFERROR(VLOOKUP(A104,parts!$A$2:$Z$300,12,FALSE)*B104,0)</f>
        <v>0</v>
      </c>
      <c r="F104" s="4">
        <f>IFERROR(VLOOKUP(A104,parts!$A$2:$Z$300,5,FALSE),0)</f>
        <v>0</v>
      </c>
      <c r="G104" s="4">
        <f>IFERROR(VLOOKUP(A104,parts!$A$2:$Z$300,6,FALSE)*B104,0)</f>
        <v>0</v>
      </c>
      <c r="H104" s="12"/>
      <c r="I104" s="11"/>
      <c r="J104" s="6"/>
      <c r="K104" s="4">
        <f>IFERROR(VLOOKUP(I104,parts!$A$2:$Z$300,10,FALSE)*J104,0)</f>
        <v>0</v>
      </c>
      <c r="L104" s="4">
        <f>IFERROR(VLOOKUP(I104,parts!$A$2:$Z$300,11,FALSE)*J104,0)</f>
        <v>0</v>
      </c>
      <c r="M104" s="4">
        <f>IFERROR(VLOOKUP(I104,parts!$A$2:$Z$300,12,FALSE)*J104,0)</f>
        <v>0</v>
      </c>
      <c r="N104" s="4">
        <f>IFERROR(VLOOKUP(I104,parts!$A$2:$Z$300,5,FALSE),0)</f>
        <v>0</v>
      </c>
      <c r="O104" s="4">
        <f>IFERROR(VLOOKUP(I104,parts!$A$2:$Z$300,6,FALSE)*J104,0)</f>
        <v>0</v>
      </c>
      <c r="P104" s="12"/>
      <c r="Q104" s="11"/>
      <c r="R104" s="6"/>
      <c r="S104" s="4">
        <f>IFERROR(VLOOKUP(Q104,parts!$A$2:$Z$300,10,FALSE)*R104,0)</f>
        <v>0</v>
      </c>
      <c r="T104" s="4">
        <f>IFERROR(VLOOKUP(Q104,parts!$A$2:$Z$300,11,FALSE)*R104,0)</f>
        <v>0</v>
      </c>
      <c r="U104" s="4">
        <f>IFERROR(VLOOKUP(Q104,parts!$A$2:$Z$300,12,FALSE)*R104,0)</f>
        <v>0</v>
      </c>
      <c r="V104" s="4">
        <f>IFERROR(VLOOKUP(Q104,parts!$A$2:$Z$300,5,FALSE),0)</f>
        <v>0</v>
      </c>
      <c r="W104" s="4">
        <f>IFERROR(VLOOKUP(Q104,parts!$A$2:$Z$300,6,FALSE)*R104,0)</f>
        <v>0</v>
      </c>
      <c r="X104" s="12"/>
      <c r="Y104" s="11"/>
      <c r="Z104" s="6"/>
      <c r="AA104" s="4">
        <f>IFERROR(VLOOKUP(Y104,parts!$A$2:$Z$300,10,FALSE)*Z104,0)</f>
        <v>0</v>
      </c>
      <c r="AB104" s="4">
        <f>IFERROR(VLOOKUP(Y104,parts!$A$2:$Z$300,11,FALSE)*Z104,0)</f>
        <v>0</v>
      </c>
      <c r="AC104" s="4">
        <f>IFERROR(VLOOKUP(Y104,parts!$A$2:$Z$300,12,FALSE)*Z104,0)</f>
        <v>0</v>
      </c>
      <c r="AD104" s="4">
        <f>IFERROR(VLOOKUP(Y104,parts!$A$2:$Z$300,5,FALSE),0)</f>
        <v>0</v>
      </c>
      <c r="AE104" s="4">
        <f>IFERROR(VLOOKUP(Y104,parts!$A$2:$Z$300,6,FALSE)*Z104,0)</f>
        <v>0</v>
      </c>
      <c r="AF104" s="12"/>
      <c r="AG104" s="11"/>
      <c r="AH104" s="6"/>
      <c r="AI104" s="4">
        <f>IFERROR(VLOOKUP(AG104,parts!$A$2:$Z$300,10,FALSE)*AH104,0)</f>
        <v>0</v>
      </c>
      <c r="AJ104" s="4">
        <f>IFERROR(VLOOKUP(AG104,parts!$A$2:$Z$300,11,FALSE)*AH104,0)</f>
        <v>0</v>
      </c>
      <c r="AK104" s="4">
        <f>IFERROR(VLOOKUP(AG104,parts!$A$2:$Z$300,12,FALSE)*AH104,0)</f>
        <v>0</v>
      </c>
      <c r="AL104" s="4">
        <f>IFERROR(VLOOKUP(AG104,parts!$A$2:$Z$300,5,FALSE),0)</f>
        <v>0</v>
      </c>
      <c r="AM104" s="4">
        <f>IFERROR(VLOOKUP(AG104,parts!$A$2:$Z$300,6,FALSE)*AH104,0)</f>
        <v>0</v>
      </c>
      <c r="AN104" s="12"/>
      <c r="AO104" s="11"/>
      <c r="AP104" s="6"/>
      <c r="AQ104" s="4">
        <f>IFERROR(VLOOKUP(AO104,parts!$A$2:$Z$300,10,FALSE)*AP104,0)</f>
        <v>0</v>
      </c>
      <c r="AR104" s="4">
        <f>IFERROR(VLOOKUP(AO104,parts!$A$2:$Z$300,11,FALSE)*AP104,0)</f>
        <v>0</v>
      </c>
      <c r="AS104" s="4">
        <f>IFERROR(VLOOKUP(AO104,parts!$A$2:$Z$300,12,FALSE)*AP104,0)</f>
        <v>0</v>
      </c>
      <c r="AT104" s="4">
        <f>IFERROR(VLOOKUP(AO104,parts!$A$2:$Z$300,5,FALSE),0)</f>
        <v>0</v>
      </c>
      <c r="AU104" s="4">
        <f>IFERROR(VLOOKUP(AO104,parts!$A$2:$Z$300,6,FALSE)*AP104,0)</f>
        <v>0</v>
      </c>
      <c r="AV104" s="12"/>
      <c r="AW104" s="11"/>
      <c r="AX104" s="6"/>
      <c r="AY104" s="4">
        <f>IFERROR(VLOOKUP(AW104,parts!$A$2:$Z$300,10,FALSE)*AX104,0)</f>
        <v>0</v>
      </c>
      <c r="AZ104" s="4">
        <f>IFERROR(VLOOKUP(AW104,parts!$A$2:$Z$300,11,FALSE)*AX104,0)</f>
        <v>0</v>
      </c>
      <c r="BA104" s="4">
        <f>IFERROR(VLOOKUP(AW104,parts!$A$2:$Z$300,12,FALSE)*AX104,0)</f>
        <v>0</v>
      </c>
      <c r="BB104" s="4">
        <f>IFERROR(VLOOKUP(AW104,parts!$A$2:$Z$300,5,FALSE),0)</f>
        <v>0</v>
      </c>
      <c r="BC104" s="4">
        <f>IFERROR(VLOOKUP(AW104,parts!$A$2:$Z$300,6,FALSE)*AX104,0)</f>
        <v>0</v>
      </c>
      <c r="BD104" s="12"/>
      <c r="BE104" s="11"/>
      <c r="BF104" s="6"/>
      <c r="BG104" s="4">
        <f>IFERROR(VLOOKUP(BE104,parts!$A$2:$Z$300,10,FALSE)*BF104,0)</f>
        <v>0</v>
      </c>
      <c r="BH104" s="4">
        <f>IFERROR(VLOOKUP(BE104,parts!$A$2:$Z$300,11,FALSE)*BF104,0)</f>
        <v>0</v>
      </c>
      <c r="BI104" s="4">
        <f>IFERROR(VLOOKUP(BE104,parts!$A$2:$Z$300,12,FALSE)*BF104,0)</f>
        <v>0</v>
      </c>
      <c r="BJ104" s="4">
        <f>IFERROR(VLOOKUP(BE104,parts!$A$2:$Z$300,5,FALSE),0)</f>
        <v>0</v>
      </c>
      <c r="BK104" s="4">
        <f>IFERROR(VLOOKUP(BE104,parts!$A$2:$Z$300,6,FALSE)*BF104,0)</f>
        <v>0</v>
      </c>
      <c r="BL104" s="12"/>
    </row>
    <row r="105" spans="1:64" x14ac:dyDescent="0.25">
      <c r="A105" s="11"/>
      <c r="B105" s="6"/>
      <c r="C105" s="4">
        <f>IFERROR(VLOOKUP(A105,parts!$A$2:$Z$300,10,FALSE)*B105,0)</f>
        <v>0</v>
      </c>
      <c r="D105" s="4">
        <f>IFERROR(VLOOKUP(A105,parts!$A$2:$Z$300,11,FALSE)*B105,0)</f>
        <v>0</v>
      </c>
      <c r="E105" s="4">
        <f>IFERROR(VLOOKUP(A105,parts!$A$2:$Z$300,12,FALSE)*B105,0)</f>
        <v>0</v>
      </c>
      <c r="F105" s="4">
        <f>IFERROR(VLOOKUP(A105,parts!$A$2:$Z$300,5,FALSE),0)</f>
        <v>0</v>
      </c>
      <c r="G105" s="4">
        <f>IFERROR(VLOOKUP(A105,parts!$A$2:$Z$300,6,FALSE)*B105,0)</f>
        <v>0</v>
      </c>
      <c r="H105" s="12"/>
      <c r="I105" s="11"/>
      <c r="J105" s="6"/>
      <c r="K105" s="4">
        <f>IFERROR(VLOOKUP(I105,parts!$A$2:$Z$300,10,FALSE)*J105,0)</f>
        <v>0</v>
      </c>
      <c r="L105" s="4">
        <f>IFERROR(VLOOKUP(I105,parts!$A$2:$Z$300,11,FALSE)*J105,0)</f>
        <v>0</v>
      </c>
      <c r="M105" s="4">
        <f>IFERROR(VLOOKUP(I105,parts!$A$2:$Z$300,12,FALSE)*J105,0)</f>
        <v>0</v>
      </c>
      <c r="N105" s="4">
        <f>IFERROR(VLOOKUP(I105,parts!$A$2:$Z$300,5,FALSE),0)</f>
        <v>0</v>
      </c>
      <c r="O105" s="4">
        <f>IFERROR(VLOOKUP(I105,parts!$A$2:$Z$300,6,FALSE)*J105,0)</f>
        <v>0</v>
      </c>
      <c r="P105" s="12"/>
      <c r="Q105" s="11"/>
      <c r="R105" s="6"/>
      <c r="S105" s="4">
        <f>IFERROR(VLOOKUP(Q105,parts!$A$2:$Z$300,10,FALSE)*R105,0)</f>
        <v>0</v>
      </c>
      <c r="T105" s="4">
        <f>IFERROR(VLOOKUP(Q105,parts!$A$2:$Z$300,11,FALSE)*R105,0)</f>
        <v>0</v>
      </c>
      <c r="U105" s="4">
        <f>IFERROR(VLOOKUP(Q105,parts!$A$2:$Z$300,12,FALSE)*R105,0)</f>
        <v>0</v>
      </c>
      <c r="V105" s="4">
        <f>IFERROR(VLOOKUP(Q105,parts!$A$2:$Z$300,5,FALSE),0)</f>
        <v>0</v>
      </c>
      <c r="W105" s="4">
        <f>IFERROR(VLOOKUP(Q105,parts!$A$2:$Z$300,6,FALSE)*R105,0)</f>
        <v>0</v>
      </c>
      <c r="X105" s="12"/>
      <c r="Y105" s="11"/>
      <c r="Z105" s="6"/>
      <c r="AA105" s="4">
        <f>IFERROR(VLOOKUP(Y105,parts!$A$2:$Z$300,10,FALSE)*Z105,0)</f>
        <v>0</v>
      </c>
      <c r="AB105" s="4">
        <f>IFERROR(VLOOKUP(Y105,parts!$A$2:$Z$300,11,FALSE)*Z105,0)</f>
        <v>0</v>
      </c>
      <c r="AC105" s="4">
        <f>IFERROR(VLOOKUP(Y105,parts!$A$2:$Z$300,12,FALSE)*Z105,0)</f>
        <v>0</v>
      </c>
      <c r="AD105" s="4">
        <f>IFERROR(VLOOKUP(Y105,parts!$A$2:$Z$300,5,FALSE),0)</f>
        <v>0</v>
      </c>
      <c r="AE105" s="4">
        <f>IFERROR(VLOOKUP(Y105,parts!$A$2:$Z$300,6,FALSE)*Z105,0)</f>
        <v>0</v>
      </c>
      <c r="AF105" s="12"/>
      <c r="AG105" s="11"/>
      <c r="AH105" s="6"/>
      <c r="AI105" s="4">
        <f>IFERROR(VLOOKUP(AG105,parts!$A$2:$Z$300,10,FALSE)*AH105,0)</f>
        <v>0</v>
      </c>
      <c r="AJ105" s="4">
        <f>IFERROR(VLOOKUP(AG105,parts!$A$2:$Z$300,11,FALSE)*AH105,0)</f>
        <v>0</v>
      </c>
      <c r="AK105" s="4">
        <f>IFERROR(VLOOKUP(AG105,parts!$A$2:$Z$300,12,FALSE)*AH105,0)</f>
        <v>0</v>
      </c>
      <c r="AL105" s="4">
        <f>IFERROR(VLOOKUP(AG105,parts!$A$2:$Z$300,5,FALSE),0)</f>
        <v>0</v>
      </c>
      <c r="AM105" s="4">
        <f>IFERROR(VLOOKUP(AG105,parts!$A$2:$Z$300,6,FALSE)*AH105,0)</f>
        <v>0</v>
      </c>
      <c r="AN105" s="12"/>
      <c r="AO105" s="11"/>
      <c r="AP105" s="6"/>
      <c r="AQ105" s="4">
        <f>IFERROR(VLOOKUP(AO105,parts!$A$2:$Z$300,10,FALSE)*AP105,0)</f>
        <v>0</v>
      </c>
      <c r="AR105" s="4">
        <f>IFERROR(VLOOKUP(AO105,parts!$A$2:$Z$300,11,FALSE)*AP105,0)</f>
        <v>0</v>
      </c>
      <c r="AS105" s="4">
        <f>IFERROR(VLOOKUP(AO105,parts!$A$2:$Z$300,12,FALSE)*AP105,0)</f>
        <v>0</v>
      </c>
      <c r="AT105" s="4">
        <f>IFERROR(VLOOKUP(AO105,parts!$A$2:$Z$300,5,FALSE),0)</f>
        <v>0</v>
      </c>
      <c r="AU105" s="4">
        <f>IFERROR(VLOOKUP(AO105,parts!$A$2:$Z$300,6,FALSE)*AP105,0)</f>
        <v>0</v>
      </c>
      <c r="AV105" s="12"/>
      <c r="AW105" s="11"/>
      <c r="AX105" s="6"/>
      <c r="AY105" s="4">
        <f>IFERROR(VLOOKUP(AW105,parts!$A$2:$Z$300,10,FALSE)*AX105,0)</f>
        <v>0</v>
      </c>
      <c r="AZ105" s="4">
        <f>IFERROR(VLOOKUP(AW105,parts!$A$2:$Z$300,11,FALSE)*AX105,0)</f>
        <v>0</v>
      </c>
      <c r="BA105" s="4">
        <f>IFERROR(VLOOKUP(AW105,parts!$A$2:$Z$300,12,FALSE)*AX105,0)</f>
        <v>0</v>
      </c>
      <c r="BB105" s="4">
        <f>IFERROR(VLOOKUP(AW105,parts!$A$2:$Z$300,5,FALSE),0)</f>
        <v>0</v>
      </c>
      <c r="BC105" s="4">
        <f>IFERROR(VLOOKUP(AW105,parts!$A$2:$Z$300,6,FALSE)*AX105,0)</f>
        <v>0</v>
      </c>
      <c r="BD105" s="12"/>
      <c r="BE105" s="11"/>
      <c r="BF105" s="6"/>
      <c r="BG105" s="4">
        <f>IFERROR(VLOOKUP(BE105,parts!$A$2:$Z$300,10,FALSE)*BF105,0)</f>
        <v>0</v>
      </c>
      <c r="BH105" s="4">
        <f>IFERROR(VLOOKUP(BE105,parts!$A$2:$Z$300,11,FALSE)*BF105,0)</f>
        <v>0</v>
      </c>
      <c r="BI105" s="4">
        <f>IFERROR(VLOOKUP(BE105,parts!$A$2:$Z$300,12,FALSE)*BF105,0)</f>
        <v>0</v>
      </c>
      <c r="BJ105" s="4">
        <f>IFERROR(VLOOKUP(BE105,parts!$A$2:$Z$300,5,FALSE),0)</f>
        <v>0</v>
      </c>
      <c r="BK105" s="4">
        <f>IFERROR(VLOOKUP(BE105,parts!$A$2:$Z$300,6,FALSE)*BF105,0)</f>
        <v>0</v>
      </c>
      <c r="BL105" s="12"/>
    </row>
    <row r="106" spans="1:64" x14ac:dyDescent="0.25">
      <c r="A106" s="11"/>
      <c r="B106" s="6"/>
      <c r="C106" s="4">
        <f>IFERROR(VLOOKUP(A106,parts!$A$2:$Z$300,10,FALSE)*B106,0)</f>
        <v>0</v>
      </c>
      <c r="D106" s="4">
        <f>IFERROR(VLOOKUP(A106,parts!$A$2:$Z$300,11,FALSE)*B106,0)</f>
        <v>0</v>
      </c>
      <c r="E106" s="4">
        <f>IFERROR(VLOOKUP(A106,parts!$A$2:$Z$300,12,FALSE)*B106,0)</f>
        <v>0</v>
      </c>
      <c r="F106" s="4">
        <f>IFERROR(VLOOKUP(A106,parts!$A$2:$Z$300,5,FALSE),0)</f>
        <v>0</v>
      </c>
      <c r="G106" s="4">
        <f>IFERROR(VLOOKUP(A106,parts!$A$2:$Z$300,6,FALSE)*B106,0)</f>
        <v>0</v>
      </c>
      <c r="H106" s="12"/>
      <c r="I106" s="11"/>
      <c r="J106" s="6"/>
      <c r="K106" s="4">
        <f>IFERROR(VLOOKUP(I106,parts!$A$2:$Z$300,10,FALSE)*J106,0)</f>
        <v>0</v>
      </c>
      <c r="L106" s="4">
        <f>IFERROR(VLOOKUP(I106,parts!$A$2:$Z$300,11,FALSE)*J106,0)</f>
        <v>0</v>
      </c>
      <c r="M106" s="4">
        <f>IFERROR(VLOOKUP(I106,parts!$A$2:$Z$300,12,FALSE)*J106,0)</f>
        <v>0</v>
      </c>
      <c r="N106" s="4">
        <f>IFERROR(VLOOKUP(I106,parts!$A$2:$Z$300,5,FALSE),0)</f>
        <v>0</v>
      </c>
      <c r="O106" s="4">
        <f>IFERROR(VLOOKUP(I106,parts!$A$2:$Z$300,6,FALSE)*J106,0)</f>
        <v>0</v>
      </c>
      <c r="P106" s="12"/>
      <c r="Q106" s="11"/>
      <c r="R106" s="6"/>
      <c r="S106" s="4">
        <f>IFERROR(VLOOKUP(Q106,parts!$A$2:$Z$300,10,FALSE)*R106,0)</f>
        <v>0</v>
      </c>
      <c r="T106" s="4">
        <f>IFERROR(VLOOKUP(Q106,parts!$A$2:$Z$300,11,FALSE)*R106,0)</f>
        <v>0</v>
      </c>
      <c r="U106" s="4">
        <f>IFERROR(VLOOKUP(Q106,parts!$A$2:$Z$300,12,FALSE)*R106,0)</f>
        <v>0</v>
      </c>
      <c r="V106" s="4">
        <f>IFERROR(VLOOKUP(Q106,parts!$A$2:$Z$300,5,FALSE),0)</f>
        <v>0</v>
      </c>
      <c r="W106" s="4">
        <f>IFERROR(VLOOKUP(Q106,parts!$A$2:$Z$300,6,FALSE)*R106,0)</f>
        <v>0</v>
      </c>
      <c r="X106" s="12"/>
      <c r="Y106" s="11"/>
      <c r="Z106" s="6"/>
      <c r="AA106" s="4">
        <f>IFERROR(VLOOKUP(Y106,parts!$A$2:$Z$300,10,FALSE)*Z106,0)</f>
        <v>0</v>
      </c>
      <c r="AB106" s="4">
        <f>IFERROR(VLOOKUP(Y106,parts!$A$2:$Z$300,11,FALSE)*Z106,0)</f>
        <v>0</v>
      </c>
      <c r="AC106" s="4">
        <f>IFERROR(VLOOKUP(Y106,parts!$A$2:$Z$300,12,FALSE)*Z106,0)</f>
        <v>0</v>
      </c>
      <c r="AD106" s="4">
        <f>IFERROR(VLOOKUP(Y106,parts!$A$2:$Z$300,5,FALSE),0)</f>
        <v>0</v>
      </c>
      <c r="AE106" s="4">
        <f>IFERROR(VLOOKUP(Y106,parts!$A$2:$Z$300,6,FALSE)*Z106,0)</f>
        <v>0</v>
      </c>
      <c r="AF106" s="12"/>
      <c r="AG106" s="11"/>
      <c r="AH106" s="6"/>
      <c r="AI106" s="4">
        <f>IFERROR(VLOOKUP(AG106,parts!$A$2:$Z$300,10,FALSE)*AH106,0)</f>
        <v>0</v>
      </c>
      <c r="AJ106" s="4">
        <f>IFERROR(VLOOKUP(AG106,parts!$A$2:$Z$300,11,FALSE)*AH106,0)</f>
        <v>0</v>
      </c>
      <c r="AK106" s="4">
        <f>IFERROR(VLOOKUP(AG106,parts!$A$2:$Z$300,12,FALSE)*AH106,0)</f>
        <v>0</v>
      </c>
      <c r="AL106" s="4">
        <f>IFERROR(VLOOKUP(AG106,parts!$A$2:$Z$300,5,FALSE),0)</f>
        <v>0</v>
      </c>
      <c r="AM106" s="4">
        <f>IFERROR(VLOOKUP(AG106,parts!$A$2:$Z$300,6,FALSE)*AH106,0)</f>
        <v>0</v>
      </c>
      <c r="AN106" s="12"/>
      <c r="AO106" s="11"/>
      <c r="AP106" s="6"/>
      <c r="AQ106" s="4">
        <f>IFERROR(VLOOKUP(AO106,parts!$A$2:$Z$300,10,FALSE)*AP106,0)</f>
        <v>0</v>
      </c>
      <c r="AR106" s="4">
        <f>IFERROR(VLOOKUP(AO106,parts!$A$2:$Z$300,11,FALSE)*AP106,0)</f>
        <v>0</v>
      </c>
      <c r="AS106" s="4">
        <f>IFERROR(VLOOKUP(AO106,parts!$A$2:$Z$300,12,FALSE)*AP106,0)</f>
        <v>0</v>
      </c>
      <c r="AT106" s="4">
        <f>IFERROR(VLOOKUP(AO106,parts!$A$2:$Z$300,5,FALSE),0)</f>
        <v>0</v>
      </c>
      <c r="AU106" s="4">
        <f>IFERROR(VLOOKUP(AO106,parts!$A$2:$Z$300,6,FALSE)*AP106,0)</f>
        <v>0</v>
      </c>
      <c r="AV106" s="12"/>
      <c r="AW106" s="11"/>
      <c r="AX106" s="6"/>
      <c r="AY106" s="4">
        <f>IFERROR(VLOOKUP(AW106,parts!$A$2:$Z$300,10,FALSE)*AX106,0)</f>
        <v>0</v>
      </c>
      <c r="AZ106" s="4">
        <f>IFERROR(VLOOKUP(AW106,parts!$A$2:$Z$300,11,FALSE)*AX106,0)</f>
        <v>0</v>
      </c>
      <c r="BA106" s="4">
        <f>IFERROR(VLOOKUP(AW106,parts!$A$2:$Z$300,12,FALSE)*AX106,0)</f>
        <v>0</v>
      </c>
      <c r="BB106" s="4">
        <f>IFERROR(VLOOKUP(AW106,parts!$A$2:$Z$300,5,FALSE),0)</f>
        <v>0</v>
      </c>
      <c r="BC106" s="4">
        <f>IFERROR(VLOOKUP(AW106,parts!$A$2:$Z$300,6,FALSE)*AX106,0)</f>
        <v>0</v>
      </c>
      <c r="BD106" s="12"/>
      <c r="BE106" s="11"/>
      <c r="BF106" s="6"/>
      <c r="BG106" s="4">
        <f>IFERROR(VLOOKUP(BE106,parts!$A$2:$Z$300,10,FALSE)*BF106,0)</f>
        <v>0</v>
      </c>
      <c r="BH106" s="4">
        <f>IFERROR(VLOOKUP(BE106,parts!$A$2:$Z$300,11,FALSE)*BF106,0)</f>
        <v>0</v>
      </c>
      <c r="BI106" s="4">
        <f>IFERROR(VLOOKUP(BE106,parts!$A$2:$Z$300,12,FALSE)*BF106,0)</f>
        <v>0</v>
      </c>
      <c r="BJ106" s="4">
        <f>IFERROR(VLOOKUP(BE106,parts!$A$2:$Z$300,5,FALSE),0)</f>
        <v>0</v>
      </c>
      <c r="BK106" s="4">
        <f>IFERROR(VLOOKUP(BE106,parts!$A$2:$Z$300,6,FALSE)*BF106,0)</f>
        <v>0</v>
      </c>
      <c r="BL106" s="12"/>
    </row>
    <row r="107" spans="1:64" x14ac:dyDescent="0.25">
      <c r="A107" s="11"/>
      <c r="B107" s="6"/>
      <c r="C107" s="4">
        <f>IFERROR(VLOOKUP(A107,parts!$A$2:$Z$300,10,FALSE)*B107,0)</f>
        <v>0</v>
      </c>
      <c r="D107" s="4">
        <f>IFERROR(VLOOKUP(A107,parts!$A$2:$Z$300,11,FALSE)*B107,0)</f>
        <v>0</v>
      </c>
      <c r="E107" s="4">
        <f>IFERROR(VLOOKUP(A107,parts!$A$2:$Z$300,12,FALSE)*B107,0)</f>
        <v>0</v>
      </c>
      <c r="F107" s="4">
        <f>IFERROR(VLOOKUP(A107,parts!$A$2:$Z$300,5,FALSE),0)</f>
        <v>0</v>
      </c>
      <c r="G107" s="4">
        <f>IFERROR(VLOOKUP(A107,parts!$A$2:$Z$300,6,FALSE)*B107,0)</f>
        <v>0</v>
      </c>
      <c r="H107" s="12"/>
      <c r="I107" s="11"/>
      <c r="J107" s="6"/>
      <c r="K107" s="4">
        <f>IFERROR(VLOOKUP(I107,parts!$A$2:$Z$300,10,FALSE)*J107,0)</f>
        <v>0</v>
      </c>
      <c r="L107" s="4">
        <f>IFERROR(VLOOKUP(I107,parts!$A$2:$Z$300,11,FALSE)*J107,0)</f>
        <v>0</v>
      </c>
      <c r="M107" s="4">
        <f>IFERROR(VLOOKUP(I107,parts!$A$2:$Z$300,12,FALSE)*J107,0)</f>
        <v>0</v>
      </c>
      <c r="N107" s="4">
        <f>IFERROR(VLOOKUP(I107,parts!$A$2:$Z$300,5,FALSE),0)</f>
        <v>0</v>
      </c>
      <c r="O107" s="4">
        <f>IFERROR(VLOOKUP(I107,parts!$A$2:$Z$300,6,FALSE)*J107,0)</f>
        <v>0</v>
      </c>
      <c r="P107" s="12"/>
      <c r="Q107" s="11"/>
      <c r="R107" s="6"/>
      <c r="S107" s="4">
        <f>IFERROR(VLOOKUP(Q107,parts!$A$2:$Z$300,10,FALSE)*R107,0)</f>
        <v>0</v>
      </c>
      <c r="T107" s="4">
        <f>IFERROR(VLOOKUP(Q107,parts!$A$2:$Z$300,11,FALSE)*R107,0)</f>
        <v>0</v>
      </c>
      <c r="U107" s="4">
        <f>IFERROR(VLOOKUP(Q107,parts!$A$2:$Z$300,12,FALSE)*R107,0)</f>
        <v>0</v>
      </c>
      <c r="V107" s="4">
        <f>IFERROR(VLOOKUP(Q107,parts!$A$2:$Z$300,5,FALSE),0)</f>
        <v>0</v>
      </c>
      <c r="W107" s="4">
        <f>IFERROR(VLOOKUP(Q107,parts!$A$2:$Z$300,6,FALSE)*R107,0)</f>
        <v>0</v>
      </c>
      <c r="X107" s="12"/>
      <c r="Y107" s="11"/>
      <c r="Z107" s="6"/>
      <c r="AA107" s="4">
        <f>IFERROR(VLOOKUP(Y107,parts!$A$2:$Z$300,10,FALSE)*Z107,0)</f>
        <v>0</v>
      </c>
      <c r="AB107" s="4">
        <f>IFERROR(VLOOKUP(Y107,parts!$A$2:$Z$300,11,FALSE)*Z107,0)</f>
        <v>0</v>
      </c>
      <c r="AC107" s="4">
        <f>IFERROR(VLOOKUP(Y107,parts!$A$2:$Z$300,12,FALSE)*Z107,0)</f>
        <v>0</v>
      </c>
      <c r="AD107" s="4">
        <f>IFERROR(VLOOKUP(Y107,parts!$A$2:$Z$300,5,FALSE),0)</f>
        <v>0</v>
      </c>
      <c r="AE107" s="4">
        <f>IFERROR(VLOOKUP(Y107,parts!$A$2:$Z$300,6,FALSE)*Z107,0)</f>
        <v>0</v>
      </c>
      <c r="AF107" s="12"/>
      <c r="AG107" s="11"/>
      <c r="AH107" s="6"/>
      <c r="AI107" s="4">
        <f>IFERROR(VLOOKUP(AG107,parts!$A$2:$Z$300,10,FALSE)*AH107,0)</f>
        <v>0</v>
      </c>
      <c r="AJ107" s="4">
        <f>IFERROR(VLOOKUP(AG107,parts!$A$2:$Z$300,11,FALSE)*AH107,0)</f>
        <v>0</v>
      </c>
      <c r="AK107" s="4">
        <f>IFERROR(VLOOKUP(AG107,parts!$A$2:$Z$300,12,FALSE)*AH107,0)</f>
        <v>0</v>
      </c>
      <c r="AL107" s="4">
        <f>IFERROR(VLOOKUP(AG107,parts!$A$2:$Z$300,5,FALSE),0)</f>
        <v>0</v>
      </c>
      <c r="AM107" s="4">
        <f>IFERROR(VLOOKUP(AG107,parts!$A$2:$Z$300,6,FALSE)*AH107,0)</f>
        <v>0</v>
      </c>
      <c r="AN107" s="12"/>
      <c r="AO107" s="11"/>
      <c r="AP107" s="6"/>
      <c r="AQ107" s="4">
        <f>IFERROR(VLOOKUP(AO107,parts!$A$2:$Z$300,10,FALSE)*AP107,0)</f>
        <v>0</v>
      </c>
      <c r="AR107" s="4">
        <f>IFERROR(VLOOKUP(AO107,parts!$A$2:$Z$300,11,FALSE)*AP107,0)</f>
        <v>0</v>
      </c>
      <c r="AS107" s="4">
        <f>IFERROR(VLOOKUP(AO107,parts!$A$2:$Z$300,12,FALSE)*AP107,0)</f>
        <v>0</v>
      </c>
      <c r="AT107" s="4">
        <f>IFERROR(VLOOKUP(AO107,parts!$A$2:$Z$300,5,FALSE),0)</f>
        <v>0</v>
      </c>
      <c r="AU107" s="4">
        <f>IFERROR(VLOOKUP(AO107,parts!$A$2:$Z$300,6,FALSE)*AP107,0)</f>
        <v>0</v>
      </c>
      <c r="AV107" s="12"/>
      <c r="AW107" s="11"/>
      <c r="AX107" s="6"/>
      <c r="AY107" s="4">
        <f>IFERROR(VLOOKUP(AW107,parts!$A$2:$Z$300,10,FALSE)*AX107,0)</f>
        <v>0</v>
      </c>
      <c r="AZ107" s="4">
        <f>IFERROR(VLOOKUP(AW107,parts!$A$2:$Z$300,11,FALSE)*AX107,0)</f>
        <v>0</v>
      </c>
      <c r="BA107" s="4">
        <f>IFERROR(VLOOKUP(AW107,parts!$A$2:$Z$300,12,FALSE)*AX107,0)</f>
        <v>0</v>
      </c>
      <c r="BB107" s="4">
        <f>IFERROR(VLOOKUP(AW107,parts!$A$2:$Z$300,5,FALSE),0)</f>
        <v>0</v>
      </c>
      <c r="BC107" s="4">
        <f>IFERROR(VLOOKUP(AW107,parts!$A$2:$Z$300,6,FALSE)*AX107,0)</f>
        <v>0</v>
      </c>
      <c r="BD107" s="12"/>
      <c r="BE107" s="11"/>
      <c r="BF107" s="6"/>
      <c r="BG107" s="4">
        <f>IFERROR(VLOOKUP(BE107,parts!$A$2:$Z$300,10,FALSE)*BF107,0)</f>
        <v>0</v>
      </c>
      <c r="BH107" s="4">
        <f>IFERROR(VLOOKUP(BE107,parts!$A$2:$Z$300,11,FALSE)*BF107,0)</f>
        <v>0</v>
      </c>
      <c r="BI107" s="4">
        <f>IFERROR(VLOOKUP(BE107,parts!$A$2:$Z$300,12,FALSE)*BF107,0)</f>
        <v>0</v>
      </c>
      <c r="BJ107" s="4">
        <f>IFERROR(VLOOKUP(BE107,parts!$A$2:$Z$300,5,FALSE),0)</f>
        <v>0</v>
      </c>
      <c r="BK107" s="4">
        <f>IFERROR(VLOOKUP(BE107,parts!$A$2:$Z$300,6,FALSE)*BF107,0)</f>
        <v>0</v>
      </c>
      <c r="BL107" s="12"/>
    </row>
    <row r="108" spans="1:64" x14ac:dyDescent="0.25">
      <c r="A108" s="11"/>
      <c r="B108" s="6"/>
      <c r="C108" s="4">
        <f>IFERROR(VLOOKUP(A108,parts!$A$2:$Z$300,10,FALSE)*B108,0)</f>
        <v>0</v>
      </c>
      <c r="D108" s="4">
        <f>IFERROR(VLOOKUP(A108,parts!$A$2:$Z$300,11,FALSE)*B108,0)</f>
        <v>0</v>
      </c>
      <c r="E108" s="4">
        <f>IFERROR(VLOOKUP(A108,parts!$A$2:$Z$300,12,FALSE)*B108,0)</f>
        <v>0</v>
      </c>
      <c r="F108" s="4">
        <f>IFERROR(VLOOKUP(A108,parts!$A$2:$Z$300,5,FALSE),0)</f>
        <v>0</v>
      </c>
      <c r="G108" s="4">
        <f>IFERROR(VLOOKUP(A108,parts!$A$2:$Z$300,6,FALSE)*B108,0)</f>
        <v>0</v>
      </c>
      <c r="H108" s="12"/>
      <c r="I108" s="11"/>
      <c r="J108" s="6"/>
      <c r="K108" s="4">
        <f>IFERROR(VLOOKUP(I108,parts!$A$2:$Z$300,10,FALSE)*J108,0)</f>
        <v>0</v>
      </c>
      <c r="L108" s="4">
        <f>IFERROR(VLOOKUP(I108,parts!$A$2:$Z$300,11,FALSE)*J108,0)</f>
        <v>0</v>
      </c>
      <c r="M108" s="4">
        <f>IFERROR(VLOOKUP(I108,parts!$A$2:$Z$300,12,FALSE)*J108,0)</f>
        <v>0</v>
      </c>
      <c r="N108" s="4">
        <f>IFERROR(VLOOKUP(I108,parts!$A$2:$Z$300,5,FALSE),0)</f>
        <v>0</v>
      </c>
      <c r="O108" s="4">
        <f>IFERROR(VLOOKUP(I108,parts!$A$2:$Z$300,6,FALSE)*J108,0)</f>
        <v>0</v>
      </c>
      <c r="P108" s="12"/>
      <c r="Q108" s="11"/>
      <c r="R108" s="6"/>
      <c r="S108" s="4">
        <f>IFERROR(VLOOKUP(Q108,parts!$A$2:$Z$300,10,FALSE)*R108,0)</f>
        <v>0</v>
      </c>
      <c r="T108" s="4">
        <f>IFERROR(VLOOKUP(Q108,parts!$A$2:$Z$300,11,FALSE)*R108,0)</f>
        <v>0</v>
      </c>
      <c r="U108" s="4">
        <f>IFERROR(VLOOKUP(Q108,parts!$A$2:$Z$300,12,FALSE)*R108,0)</f>
        <v>0</v>
      </c>
      <c r="V108" s="4">
        <f>IFERROR(VLOOKUP(Q108,parts!$A$2:$Z$300,5,FALSE),0)</f>
        <v>0</v>
      </c>
      <c r="W108" s="4">
        <f>IFERROR(VLOOKUP(Q108,parts!$A$2:$Z$300,6,FALSE)*R108,0)</f>
        <v>0</v>
      </c>
      <c r="X108" s="12"/>
      <c r="Y108" s="11"/>
      <c r="Z108" s="6"/>
      <c r="AA108" s="4">
        <f>IFERROR(VLOOKUP(Y108,parts!$A$2:$Z$300,10,FALSE)*Z108,0)</f>
        <v>0</v>
      </c>
      <c r="AB108" s="4">
        <f>IFERROR(VLOOKUP(Y108,parts!$A$2:$Z$300,11,FALSE)*Z108,0)</f>
        <v>0</v>
      </c>
      <c r="AC108" s="4">
        <f>IFERROR(VLOOKUP(Y108,parts!$A$2:$Z$300,12,FALSE)*Z108,0)</f>
        <v>0</v>
      </c>
      <c r="AD108" s="4">
        <f>IFERROR(VLOOKUP(Y108,parts!$A$2:$Z$300,5,FALSE),0)</f>
        <v>0</v>
      </c>
      <c r="AE108" s="4">
        <f>IFERROR(VLOOKUP(Y108,parts!$A$2:$Z$300,6,FALSE)*Z108,0)</f>
        <v>0</v>
      </c>
      <c r="AF108" s="12"/>
      <c r="AG108" s="11"/>
      <c r="AH108" s="6"/>
      <c r="AI108" s="4">
        <f>IFERROR(VLOOKUP(AG108,parts!$A$2:$Z$300,10,FALSE)*AH108,0)</f>
        <v>0</v>
      </c>
      <c r="AJ108" s="4">
        <f>IFERROR(VLOOKUP(AG108,parts!$A$2:$Z$300,11,FALSE)*AH108,0)</f>
        <v>0</v>
      </c>
      <c r="AK108" s="4">
        <f>IFERROR(VLOOKUP(AG108,parts!$A$2:$Z$300,12,FALSE)*AH108,0)</f>
        <v>0</v>
      </c>
      <c r="AL108" s="4">
        <f>IFERROR(VLOOKUP(AG108,parts!$A$2:$Z$300,5,FALSE),0)</f>
        <v>0</v>
      </c>
      <c r="AM108" s="4">
        <f>IFERROR(VLOOKUP(AG108,parts!$A$2:$Z$300,6,FALSE)*AH108,0)</f>
        <v>0</v>
      </c>
      <c r="AN108" s="12"/>
      <c r="AO108" s="11"/>
      <c r="AP108" s="6"/>
      <c r="AQ108" s="4">
        <f>IFERROR(VLOOKUP(AO108,parts!$A$2:$Z$300,10,FALSE)*AP108,0)</f>
        <v>0</v>
      </c>
      <c r="AR108" s="4">
        <f>IFERROR(VLOOKUP(AO108,parts!$A$2:$Z$300,11,FALSE)*AP108,0)</f>
        <v>0</v>
      </c>
      <c r="AS108" s="4">
        <f>IFERROR(VLOOKUP(AO108,parts!$A$2:$Z$300,12,FALSE)*AP108,0)</f>
        <v>0</v>
      </c>
      <c r="AT108" s="4">
        <f>IFERROR(VLOOKUP(AO108,parts!$A$2:$Z$300,5,FALSE),0)</f>
        <v>0</v>
      </c>
      <c r="AU108" s="4">
        <f>IFERROR(VLOOKUP(AO108,parts!$A$2:$Z$300,6,FALSE)*AP108,0)</f>
        <v>0</v>
      </c>
      <c r="AV108" s="12"/>
      <c r="AW108" s="11"/>
      <c r="AX108" s="6"/>
      <c r="AY108" s="4">
        <f>IFERROR(VLOOKUP(AW108,parts!$A$2:$Z$300,10,FALSE)*AX108,0)</f>
        <v>0</v>
      </c>
      <c r="AZ108" s="4">
        <f>IFERROR(VLOOKUP(AW108,parts!$A$2:$Z$300,11,FALSE)*AX108,0)</f>
        <v>0</v>
      </c>
      <c r="BA108" s="4">
        <f>IFERROR(VLOOKUP(AW108,parts!$A$2:$Z$300,12,FALSE)*AX108,0)</f>
        <v>0</v>
      </c>
      <c r="BB108" s="4">
        <f>IFERROR(VLOOKUP(AW108,parts!$A$2:$Z$300,5,FALSE),0)</f>
        <v>0</v>
      </c>
      <c r="BC108" s="4">
        <f>IFERROR(VLOOKUP(AW108,parts!$A$2:$Z$300,6,FALSE)*AX108,0)</f>
        <v>0</v>
      </c>
      <c r="BD108" s="12"/>
      <c r="BE108" s="11"/>
      <c r="BF108" s="6"/>
      <c r="BG108" s="4">
        <f>IFERROR(VLOOKUP(BE108,parts!$A$2:$Z$300,10,FALSE)*BF108,0)</f>
        <v>0</v>
      </c>
      <c r="BH108" s="4">
        <f>IFERROR(VLOOKUP(BE108,parts!$A$2:$Z$300,11,FALSE)*BF108,0)</f>
        <v>0</v>
      </c>
      <c r="BI108" s="4">
        <f>IFERROR(VLOOKUP(BE108,parts!$A$2:$Z$300,12,FALSE)*BF108,0)</f>
        <v>0</v>
      </c>
      <c r="BJ108" s="4">
        <f>IFERROR(VLOOKUP(BE108,parts!$A$2:$Z$300,5,FALSE),0)</f>
        <v>0</v>
      </c>
      <c r="BK108" s="4">
        <f>IFERROR(VLOOKUP(BE108,parts!$A$2:$Z$300,6,FALSE)*BF108,0)</f>
        <v>0</v>
      </c>
      <c r="BL108" s="12"/>
    </row>
    <row r="109" spans="1:64" x14ac:dyDescent="0.25">
      <c r="A109" s="11"/>
      <c r="B109" s="6"/>
      <c r="C109" s="4">
        <f>IFERROR(VLOOKUP(A109,parts!$A$2:$Z$300,10,FALSE)*B109,0)</f>
        <v>0</v>
      </c>
      <c r="D109" s="4">
        <f>IFERROR(VLOOKUP(A109,parts!$A$2:$Z$300,11,FALSE)*B109,0)</f>
        <v>0</v>
      </c>
      <c r="E109" s="4">
        <f>IFERROR(VLOOKUP(A109,parts!$A$2:$Z$300,12,FALSE)*B109,0)</f>
        <v>0</v>
      </c>
      <c r="F109" s="4">
        <f>IFERROR(VLOOKUP(A109,parts!$A$2:$Z$300,5,FALSE),0)</f>
        <v>0</v>
      </c>
      <c r="G109" s="4">
        <f>IFERROR(VLOOKUP(A109,parts!$A$2:$Z$300,6,FALSE)*B109,0)</f>
        <v>0</v>
      </c>
      <c r="H109" s="12"/>
      <c r="I109" s="11"/>
      <c r="J109" s="6"/>
      <c r="K109" s="4">
        <f>IFERROR(VLOOKUP(I109,parts!$A$2:$Z$300,10,FALSE)*J109,0)</f>
        <v>0</v>
      </c>
      <c r="L109" s="4">
        <f>IFERROR(VLOOKUP(I109,parts!$A$2:$Z$300,11,FALSE)*J109,0)</f>
        <v>0</v>
      </c>
      <c r="M109" s="4">
        <f>IFERROR(VLOOKUP(I109,parts!$A$2:$Z$300,12,FALSE)*J109,0)</f>
        <v>0</v>
      </c>
      <c r="N109" s="4">
        <f>IFERROR(VLOOKUP(I109,parts!$A$2:$Z$300,5,FALSE),0)</f>
        <v>0</v>
      </c>
      <c r="O109" s="4">
        <f>IFERROR(VLOOKUP(I109,parts!$A$2:$Z$300,6,FALSE)*J109,0)</f>
        <v>0</v>
      </c>
      <c r="P109" s="12"/>
      <c r="Q109" s="11"/>
      <c r="R109" s="6"/>
      <c r="S109" s="4">
        <f>IFERROR(VLOOKUP(Q109,parts!$A$2:$Z$300,10,FALSE)*R109,0)</f>
        <v>0</v>
      </c>
      <c r="T109" s="4">
        <f>IFERROR(VLOOKUP(Q109,parts!$A$2:$Z$300,11,FALSE)*R109,0)</f>
        <v>0</v>
      </c>
      <c r="U109" s="4">
        <f>IFERROR(VLOOKUP(Q109,parts!$A$2:$Z$300,12,FALSE)*R109,0)</f>
        <v>0</v>
      </c>
      <c r="V109" s="4">
        <f>IFERROR(VLOOKUP(Q109,parts!$A$2:$Z$300,5,FALSE),0)</f>
        <v>0</v>
      </c>
      <c r="W109" s="4">
        <f>IFERROR(VLOOKUP(Q109,parts!$A$2:$Z$300,6,FALSE)*R109,0)</f>
        <v>0</v>
      </c>
      <c r="X109" s="12"/>
      <c r="Y109" s="11"/>
      <c r="Z109" s="6"/>
      <c r="AA109" s="4">
        <f>IFERROR(VLOOKUP(Y109,parts!$A$2:$Z$300,10,FALSE)*Z109,0)</f>
        <v>0</v>
      </c>
      <c r="AB109" s="4">
        <f>IFERROR(VLOOKUP(Y109,parts!$A$2:$Z$300,11,FALSE)*Z109,0)</f>
        <v>0</v>
      </c>
      <c r="AC109" s="4">
        <f>IFERROR(VLOOKUP(Y109,parts!$A$2:$Z$300,12,FALSE)*Z109,0)</f>
        <v>0</v>
      </c>
      <c r="AD109" s="4">
        <f>IFERROR(VLOOKUP(Y109,parts!$A$2:$Z$300,5,FALSE),0)</f>
        <v>0</v>
      </c>
      <c r="AE109" s="4">
        <f>IFERROR(VLOOKUP(Y109,parts!$A$2:$Z$300,6,FALSE)*Z109,0)</f>
        <v>0</v>
      </c>
      <c r="AF109" s="12"/>
      <c r="AG109" s="11"/>
      <c r="AH109" s="6"/>
      <c r="AI109" s="4">
        <f>IFERROR(VLOOKUP(AG109,parts!$A$2:$Z$300,10,FALSE)*AH109,0)</f>
        <v>0</v>
      </c>
      <c r="AJ109" s="4">
        <f>IFERROR(VLOOKUP(AG109,parts!$A$2:$Z$300,11,FALSE)*AH109,0)</f>
        <v>0</v>
      </c>
      <c r="AK109" s="4">
        <f>IFERROR(VLOOKUP(AG109,parts!$A$2:$Z$300,12,FALSE)*AH109,0)</f>
        <v>0</v>
      </c>
      <c r="AL109" s="4">
        <f>IFERROR(VLOOKUP(AG109,parts!$A$2:$Z$300,5,FALSE),0)</f>
        <v>0</v>
      </c>
      <c r="AM109" s="4">
        <f>IFERROR(VLOOKUP(AG109,parts!$A$2:$Z$300,6,FALSE)*AH109,0)</f>
        <v>0</v>
      </c>
      <c r="AN109" s="12"/>
      <c r="AO109" s="11"/>
      <c r="AP109" s="6"/>
      <c r="AQ109" s="4">
        <f>IFERROR(VLOOKUP(AO109,parts!$A$2:$Z$300,10,FALSE)*AP109,0)</f>
        <v>0</v>
      </c>
      <c r="AR109" s="4">
        <f>IFERROR(VLOOKUP(AO109,parts!$A$2:$Z$300,11,FALSE)*AP109,0)</f>
        <v>0</v>
      </c>
      <c r="AS109" s="4">
        <f>IFERROR(VLOOKUP(AO109,parts!$A$2:$Z$300,12,FALSE)*AP109,0)</f>
        <v>0</v>
      </c>
      <c r="AT109" s="4">
        <f>IFERROR(VLOOKUP(AO109,parts!$A$2:$Z$300,5,FALSE),0)</f>
        <v>0</v>
      </c>
      <c r="AU109" s="4">
        <f>IFERROR(VLOOKUP(AO109,parts!$A$2:$Z$300,6,FALSE)*AP109,0)</f>
        <v>0</v>
      </c>
      <c r="AV109" s="12"/>
      <c r="AW109" s="11"/>
      <c r="AX109" s="6"/>
      <c r="AY109" s="4">
        <f>IFERROR(VLOOKUP(AW109,parts!$A$2:$Z$300,10,FALSE)*AX109,0)</f>
        <v>0</v>
      </c>
      <c r="AZ109" s="4">
        <f>IFERROR(VLOOKUP(AW109,parts!$A$2:$Z$300,11,FALSE)*AX109,0)</f>
        <v>0</v>
      </c>
      <c r="BA109" s="4">
        <f>IFERROR(VLOOKUP(AW109,parts!$A$2:$Z$300,12,FALSE)*AX109,0)</f>
        <v>0</v>
      </c>
      <c r="BB109" s="4">
        <f>IFERROR(VLOOKUP(AW109,parts!$A$2:$Z$300,5,FALSE),0)</f>
        <v>0</v>
      </c>
      <c r="BC109" s="4">
        <f>IFERROR(VLOOKUP(AW109,parts!$A$2:$Z$300,6,FALSE)*AX109,0)</f>
        <v>0</v>
      </c>
      <c r="BD109" s="12"/>
      <c r="BE109" s="11"/>
      <c r="BF109" s="6"/>
      <c r="BG109" s="4">
        <f>IFERROR(VLOOKUP(BE109,parts!$A$2:$Z$300,10,FALSE)*BF109,0)</f>
        <v>0</v>
      </c>
      <c r="BH109" s="4">
        <f>IFERROR(VLOOKUP(BE109,parts!$A$2:$Z$300,11,FALSE)*BF109,0)</f>
        <v>0</v>
      </c>
      <c r="BI109" s="4">
        <f>IFERROR(VLOOKUP(BE109,parts!$A$2:$Z$300,12,FALSE)*BF109,0)</f>
        <v>0</v>
      </c>
      <c r="BJ109" s="4">
        <f>IFERROR(VLOOKUP(BE109,parts!$A$2:$Z$300,5,FALSE),0)</f>
        <v>0</v>
      </c>
      <c r="BK109" s="4">
        <f>IFERROR(VLOOKUP(BE109,parts!$A$2:$Z$300,6,FALSE)*BF109,0)</f>
        <v>0</v>
      </c>
      <c r="BL109" s="12"/>
    </row>
    <row r="110" spans="1:64" x14ac:dyDescent="0.25">
      <c r="A110" s="11"/>
      <c r="B110" s="6"/>
      <c r="C110" s="4">
        <f>IFERROR(VLOOKUP(A110,parts!$A$2:$Z$300,10,FALSE)*B110,0)</f>
        <v>0</v>
      </c>
      <c r="D110" s="4">
        <f>IFERROR(VLOOKUP(A110,parts!$A$2:$Z$300,11,FALSE)*B110,0)</f>
        <v>0</v>
      </c>
      <c r="E110" s="4">
        <f>IFERROR(VLOOKUP(A110,parts!$A$2:$Z$300,12,FALSE)*B110,0)</f>
        <v>0</v>
      </c>
      <c r="F110" s="4">
        <f>IFERROR(VLOOKUP(A110,parts!$A$2:$Z$300,5,FALSE),0)</f>
        <v>0</v>
      </c>
      <c r="G110" s="4">
        <f>IFERROR(VLOOKUP(A110,parts!$A$2:$Z$300,6,FALSE)*B110,0)</f>
        <v>0</v>
      </c>
      <c r="H110" s="12"/>
      <c r="I110" s="11"/>
      <c r="J110" s="6"/>
      <c r="K110" s="4">
        <f>IFERROR(VLOOKUP(I110,parts!$A$2:$Z$300,10,FALSE)*J110,0)</f>
        <v>0</v>
      </c>
      <c r="L110" s="4">
        <f>IFERROR(VLOOKUP(I110,parts!$A$2:$Z$300,11,FALSE)*J110,0)</f>
        <v>0</v>
      </c>
      <c r="M110" s="4">
        <f>IFERROR(VLOOKUP(I110,parts!$A$2:$Z$300,12,FALSE)*J110,0)</f>
        <v>0</v>
      </c>
      <c r="N110" s="4">
        <f>IFERROR(VLOOKUP(I110,parts!$A$2:$Z$300,5,FALSE),0)</f>
        <v>0</v>
      </c>
      <c r="O110" s="4">
        <f>IFERROR(VLOOKUP(I110,parts!$A$2:$Z$300,6,FALSE)*J110,0)</f>
        <v>0</v>
      </c>
      <c r="P110" s="12"/>
      <c r="Q110" s="11"/>
      <c r="R110" s="6"/>
      <c r="S110" s="4">
        <f>IFERROR(VLOOKUP(Q110,parts!$A$2:$Z$300,10,FALSE)*R110,0)</f>
        <v>0</v>
      </c>
      <c r="T110" s="4">
        <f>IFERROR(VLOOKUP(Q110,parts!$A$2:$Z$300,11,FALSE)*R110,0)</f>
        <v>0</v>
      </c>
      <c r="U110" s="4">
        <f>IFERROR(VLOOKUP(Q110,parts!$A$2:$Z$300,12,FALSE)*R110,0)</f>
        <v>0</v>
      </c>
      <c r="V110" s="4">
        <f>IFERROR(VLOOKUP(Q110,parts!$A$2:$Z$300,5,FALSE),0)</f>
        <v>0</v>
      </c>
      <c r="W110" s="4">
        <f>IFERROR(VLOOKUP(Q110,parts!$A$2:$Z$300,6,FALSE)*R110,0)</f>
        <v>0</v>
      </c>
      <c r="X110" s="12"/>
      <c r="Y110" s="11"/>
      <c r="Z110" s="6"/>
      <c r="AA110" s="4">
        <f>IFERROR(VLOOKUP(Y110,parts!$A$2:$Z$300,10,FALSE)*Z110,0)</f>
        <v>0</v>
      </c>
      <c r="AB110" s="4">
        <f>IFERROR(VLOOKUP(Y110,parts!$A$2:$Z$300,11,FALSE)*Z110,0)</f>
        <v>0</v>
      </c>
      <c r="AC110" s="4">
        <f>IFERROR(VLOOKUP(Y110,parts!$A$2:$Z$300,12,FALSE)*Z110,0)</f>
        <v>0</v>
      </c>
      <c r="AD110" s="4">
        <f>IFERROR(VLOOKUP(Y110,parts!$A$2:$Z$300,5,FALSE),0)</f>
        <v>0</v>
      </c>
      <c r="AE110" s="4">
        <f>IFERROR(VLOOKUP(Y110,parts!$A$2:$Z$300,6,FALSE)*Z110,0)</f>
        <v>0</v>
      </c>
      <c r="AF110" s="12"/>
      <c r="AG110" s="11"/>
      <c r="AH110" s="6"/>
      <c r="AI110" s="4">
        <f>IFERROR(VLOOKUP(AG110,parts!$A$2:$Z$300,10,FALSE)*AH110,0)</f>
        <v>0</v>
      </c>
      <c r="AJ110" s="4">
        <f>IFERROR(VLOOKUP(AG110,parts!$A$2:$Z$300,11,FALSE)*AH110,0)</f>
        <v>0</v>
      </c>
      <c r="AK110" s="4">
        <f>IFERROR(VLOOKUP(AG110,parts!$A$2:$Z$300,12,FALSE)*AH110,0)</f>
        <v>0</v>
      </c>
      <c r="AL110" s="4">
        <f>IFERROR(VLOOKUP(AG110,parts!$A$2:$Z$300,5,FALSE),0)</f>
        <v>0</v>
      </c>
      <c r="AM110" s="4">
        <f>IFERROR(VLOOKUP(AG110,parts!$A$2:$Z$300,6,FALSE)*AH110,0)</f>
        <v>0</v>
      </c>
      <c r="AN110" s="12"/>
      <c r="AO110" s="11"/>
      <c r="AP110" s="6"/>
      <c r="AQ110" s="4">
        <f>IFERROR(VLOOKUP(AO110,parts!$A$2:$Z$300,10,FALSE)*AP110,0)</f>
        <v>0</v>
      </c>
      <c r="AR110" s="4">
        <f>IFERROR(VLOOKUP(AO110,parts!$A$2:$Z$300,11,FALSE)*AP110,0)</f>
        <v>0</v>
      </c>
      <c r="AS110" s="4">
        <f>IFERROR(VLOOKUP(AO110,parts!$A$2:$Z$300,12,FALSE)*AP110,0)</f>
        <v>0</v>
      </c>
      <c r="AT110" s="4">
        <f>IFERROR(VLOOKUP(AO110,parts!$A$2:$Z$300,5,FALSE),0)</f>
        <v>0</v>
      </c>
      <c r="AU110" s="4">
        <f>IFERROR(VLOOKUP(AO110,parts!$A$2:$Z$300,6,FALSE)*AP110,0)</f>
        <v>0</v>
      </c>
      <c r="AV110" s="12"/>
      <c r="AW110" s="11"/>
      <c r="AX110" s="6"/>
      <c r="AY110" s="4">
        <f>IFERROR(VLOOKUP(AW110,parts!$A$2:$Z$300,10,FALSE)*AX110,0)</f>
        <v>0</v>
      </c>
      <c r="AZ110" s="4">
        <f>IFERROR(VLOOKUP(AW110,parts!$A$2:$Z$300,11,FALSE)*AX110,0)</f>
        <v>0</v>
      </c>
      <c r="BA110" s="4">
        <f>IFERROR(VLOOKUP(AW110,parts!$A$2:$Z$300,12,FALSE)*AX110,0)</f>
        <v>0</v>
      </c>
      <c r="BB110" s="4">
        <f>IFERROR(VLOOKUP(AW110,parts!$A$2:$Z$300,5,FALSE),0)</f>
        <v>0</v>
      </c>
      <c r="BC110" s="4">
        <f>IFERROR(VLOOKUP(AW110,parts!$A$2:$Z$300,6,FALSE)*AX110,0)</f>
        <v>0</v>
      </c>
      <c r="BD110" s="12"/>
      <c r="BE110" s="11"/>
      <c r="BF110" s="6"/>
      <c r="BG110" s="4">
        <f>IFERROR(VLOOKUP(BE110,parts!$A$2:$Z$300,10,FALSE)*BF110,0)</f>
        <v>0</v>
      </c>
      <c r="BH110" s="4">
        <f>IFERROR(VLOOKUP(BE110,parts!$A$2:$Z$300,11,FALSE)*BF110,0)</f>
        <v>0</v>
      </c>
      <c r="BI110" s="4">
        <f>IFERROR(VLOOKUP(BE110,parts!$A$2:$Z$300,12,FALSE)*BF110,0)</f>
        <v>0</v>
      </c>
      <c r="BJ110" s="4">
        <f>IFERROR(VLOOKUP(BE110,parts!$A$2:$Z$300,5,FALSE),0)</f>
        <v>0</v>
      </c>
      <c r="BK110" s="4">
        <f>IFERROR(VLOOKUP(BE110,parts!$A$2:$Z$300,6,FALSE)*BF110,0)</f>
        <v>0</v>
      </c>
      <c r="BL110" s="12"/>
    </row>
    <row r="111" spans="1:64" x14ac:dyDescent="0.25">
      <c r="A111" s="11"/>
      <c r="B111" s="6"/>
      <c r="C111" s="4">
        <f>IFERROR(VLOOKUP(A111,parts!$A$2:$Z$300,10,FALSE)*B111,0)</f>
        <v>0</v>
      </c>
      <c r="D111" s="4">
        <f>IFERROR(VLOOKUP(A111,parts!$A$2:$Z$300,11,FALSE)*B111,0)</f>
        <v>0</v>
      </c>
      <c r="E111" s="4">
        <f>IFERROR(VLOOKUP(A111,parts!$A$2:$Z$300,12,FALSE)*B111,0)</f>
        <v>0</v>
      </c>
      <c r="F111" s="4">
        <f>IFERROR(VLOOKUP(A111,parts!$A$2:$Z$300,5,FALSE),0)</f>
        <v>0</v>
      </c>
      <c r="G111" s="4">
        <f>IFERROR(VLOOKUP(A111,parts!$A$2:$Z$300,6,FALSE)*B111,0)</f>
        <v>0</v>
      </c>
      <c r="H111" s="12"/>
      <c r="I111" s="11"/>
      <c r="J111" s="6"/>
      <c r="K111" s="4">
        <f>IFERROR(VLOOKUP(I111,parts!$A$2:$Z$300,10,FALSE)*J111,0)</f>
        <v>0</v>
      </c>
      <c r="L111" s="4">
        <f>IFERROR(VLOOKUP(I111,parts!$A$2:$Z$300,11,FALSE)*J111,0)</f>
        <v>0</v>
      </c>
      <c r="M111" s="4">
        <f>IFERROR(VLOOKUP(I111,parts!$A$2:$Z$300,12,FALSE)*J111,0)</f>
        <v>0</v>
      </c>
      <c r="N111" s="4">
        <f>IFERROR(VLOOKUP(I111,parts!$A$2:$Z$300,5,FALSE),0)</f>
        <v>0</v>
      </c>
      <c r="O111" s="4">
        <f>IFERROR(VLOOKUP(I111,parts!$A$2:$Z$300,6,FALSE)*J111,0)</f>
        <v>0</v>
      </c>
      <c r="P111" s="12"/>
      <c r="Q111" s="11"/>
      <c r="R111" s="6"/>
      <c r="S111" s="4">
        <f>IFERROR(VLOOKUP(Q111,parts!$A$2:$Z$300,10,FALSE)*R111,0)</f>
        <v>0</v>
      </c>
      <c r="T111" s="4">
        <f>IFERROR(VLOOKUP(Q111,parts!$A$2:$Z$300,11,FALSE)*R111,0)</f>
        <v>0</v>
      </c>
      <c r="U111" s="4">
        <f>IFERROR(VLOOKUP(Q111,parts!$A$2:$Z$300,12,FALSE)*R111,0)</f>
        <v>0</v>
      </c>
      <c r="V111" s="4">
        <f>IFERROR(VLOOKUP(Q111,parts!$A$2:$Z$300,5,FALSE),0)</f>
        <v>0</v>
      </c>
      <c r="W111" s="4">
        <f>IFERROR(VLOOKUP(Q111,parts!$A$2:$Z$300,6,FALSE)*R111,0)</f>
        <v>0</v>
      </c>
      <c r="X111" s="12"/>
      <c r="Y111" s="11"/>
      <c r="Z111" s="6"/>
      <c r="AA111" s="4">
        <f>IFERROR(VLOOKUP(Y111,parts!$A$2:$Z$300,10,FALSE)*Z111,0)</f>
        <v>0</v>
      </c>
      <c r="AB111" s="4">
        <f>IFERROR(VLOOKUP(Y111,parts!$A$2:$Z$300,11,FALSE)*Z111,0)</f>
        <v>0</v>
      </c>
      <c r="AC111" s="4">
        <f>IFERROR(VLOOKUP(Y111,parts!$A$2:$Z$300,12,FALSE)*Z111,0)</f>
        <v>0</v>
      </c>
      <c r="AD111" s="4">
        <f>IFERROR(VLOOKUP(Y111,parts!$A$2:$Z$300,5,FALSE),0)</f>
        <v>0</v>
      </c>
      <c r="AE111" s="4">
        <f>IFERROR(VLOOKUP(Y111,parts!$A$2:$Z$300,6,FALSE)*Z111,0)</f>
        <v>0</v>
      </c>
      <c r="AF111" s="12"/>
      <c r="AG111" s="11"/>
      <c r="AH111" s="6"/>
      <c r="AI111" s="4">
        <f>IFERROR(VLOOKUP(AG111,parts!$A$2:$Z$300,10,FALSE)*AH111,0)</f>
        <v>0</v>
      </c>
      <c r="AJ111" s="4">
        <f>IFERROR(VLOOKUP(AG111,parts!$A$2:$Z$300,11,FALSE)*AH111,0)</f>
        <v>0</v>
      </c>
      <c r="AK111" s="4">
        <f>IFERROR(VLOOKUP(AG111,parts!$A$2:$Z$300,12,FALSE)*AH111,0)</f>
        <v>0</v>
      </c>
      <c r="AL111" s="4">
        <f>IFERROR(VLOOKUP(AG111,parts!$A$2:$Z$300,5,FALSE),0)</f>
        <v>0</v>
      </c>
      <c r="AM111" s="4">
        <f>IFERROR(VLOOKUP(AG111,parts!$A$2:$Z$300,6,FALSE)*AH111,0)</f>
        <v>0</v>
      </c>
      <c r="AN111" s="12"/>
      <c r="AO111" s="11"/>
      <c r="AP111" s="6"/>
      <c r="AQ111" s="4">
        <f>IFERROR(VLOOKUP(AO111,parts!$A$2:$Z$300,10,FALSE)*AP111,0)</f>
        <v>0</v>
      </c>
      <c r="AR111" s="4">
        <f>IFERROR(VLOOKUP(AO111,parts!$A$2:$Z$300,11,FALSE)*AP111,0)</f>
        <v>0</v>
      </c>
      <c r="AS111" s="4">
        <f>IFERROR(VLOOKUP(AO111,parts!$A$2:$Z$300,12,FALSE)*AP111,0)</f>
        <v>0</v>
      </c>
      <c r="AT111" s="4">
        <f>IFERROR(VLOOKUP(AO111,parts!$A$2:$Z$300,5,FALSE),0)</f>
        <v>0</v>
      </c>
      <c r="AU111" s="4">
        <f>IFERROR(VLOOKUP(AO111,parts!$A$2:$Z$300,6,FALSE)*AP111,0)</f>
        <v>0</v>
      </c>
      <c r="AV111" s="12"/>
      <c r="AW111" s="11"/>
      <c r="AX111" s="6"/>
      <c r="AY111" s="4">
        <f>IFERROR(VLOOKUP(AW111,parts!$A$2:$Z$300,10,FALSE)*AX111,0)</f>
        <v>0</v>
      </c>
      <c r="AZ111" s="4">
        <f>IFERROR(VLOOKUP(AW111,parts!$A$2:$Z$300,11,FALSE)*AX111,0)</f>
        <v>0</v>
      </c>
      <c r="BA111" s="4">
        <f>IFERROR(VLOOKUP(AW111,parts!$A$2:$Z$300,12,FALSE)*AX111,0)</f>
        <v>0</v>
      </c>
      <c r="BB111" s="4">
        <f>IFERROR(VLOOKUP(AW111,parts!$A$2:$Z$300,5,FALSE),0)</f>
        <v>0</v>
      </c>
      <c r="BC111" s="4">
        <f>IFERROR(VLOOKUP(AW111,parts!$A$2:$Z$300,6,FALSE)*AX111,0)</f>
        <v>0</v>
      </c>
      <c r="BD111" s="12"/>
      <c r="BE111" s="11"/>
      <c r="BF111" s="6"/>
      <c r="BG111" s="4">
        <f>IFERROR(VLOOKUP(BE111,parts!$A$2:$Z$300,10,FALSE)*BF111,0)</f>
        <v>0</v>
      </c>
      <c r="BH111" s="4">
        <f>IFERROR(VLOOKUP(BE111,parts!$A$2:$Z$300,11,FALSE)*BF111,0)</f>
        <v>0</v>
      </c>
      <c r="BI111" s="4">
        <f>IFERROR(VLOOKUP(BE111,parts!$A$2:$Z$300,12,FALSE)*BF111,0)</f>
        <v>0</v>
      </c>
      <c r="BJ111" s="4">
        <f>IFERROR(VLOOKUP(BE111,parts!$A$2:$Z$300,5,FALSE),0)</f>
        <v>0</v>
      </c>
      <c r="BK111" s="4">
        <f>IFERROR(VLOOKUP(BE111,parts!$A$2:$Z$300,6,FALSE)*BF111,0)</f>
        <v>0</v>
      </c>
      <c r="BL111" s="12"/>
    </row>
    <row r="112" spans="1:64" x14ac:dyDescent="0.25">
      <c r="A112" s="11"/>
      <c r="B112" s="6"/>
      <c r="C112" s="4">
        <f>IFERROR(VLOOKUP(A112,parts!$A$2:$Z$300,10,FALSE)*B112,0)</f>
        <v>0</v>
      </c>
      <c r="D112" s="4">
        <f>IFERROR(VLOOKUP(A112,parts!$A$2:$Z$300,11,FALSE)*B112,0)</f>
        <v>0</v>
      </c>
      <c r="E112" s="4">
        <f>IFERROR(VLOOKUP(A112,parts!$A$2:$Z$300,12,FALSE)*B112,0)</f>
        <v>0</v>
      </c>
      <c r="F112" s="4">
        <f>IFERROR(VLOOKUP(A112,parts!$A$2:$Z$300,5,FALSE),0)</f>
        <v>0</v>
      </c>
      <c r="G112" s="4">
        <f>IFERROR(VLOOKUP(A112,parts!$A$2:$Z$300,6,FALSE)*B112,0)</f>
        <v>0</v>
      </c>
      <c r="H112" s="12"/>
      <c r="I112" s="11"/>
      <c r="J112" s="6"/>
      <c r="K112" s="4">
        <f>IFERROR(VLOOKUP(I112,parts!$A$2:$Z$300,10,FALSE)*J112,0)</f>
        <v>0</v>
      </c>
      <c r="L112" s="4">
        <f>IFERROR(VLOOKUP(I112,parts!$A$2:$Z$300,11,FALSE)*J112,0)</f>
        <v>0</v>
      </c>
      <c r="M112" s="4">
        <f>IFERROR(VLOOKUP(I112,parts!$A$2:$Z$300,12,FALSE)*J112,0)</f>
        <v>0</v>
      </c>
      <c r="N112" s="4">
        <f>IFERROR(VLOOKUP(I112,parts!$A$2:$Z$300,5,FALSE),0)</f>
        <v>0</v>
      </c>
      <c r="O112" s="4">
        <f>IFERROR(VLOOKUP(I112,parts!$A$2:$Z$300,6,FALSE)*J112,0)</f>
        <v>0</v>
      </c>
      <c r="P112" s="12"/>
      <c r="Q112" s="11"/>
      <c r="R112" s="6"/>
      <c r="S112" s="4">
        <f>IFERROR(VLOOKUP(Q112,parts!$A$2:$Z$300,10,FALSE)*R112,0)</f>
        <v>0</v>
      </c>
      <c r="T112" s="4">
        <f>IFERROR(VLOOKUP(Q112,parts!$A$2:$Z$300,11,FALSE)*R112,0)</f>
        <v>0</v>
      </c>
      <c r="U112" s="4">
        <f>IFERROR(VLOOKUP(Q112,parts!$A$2:$Z$300,12,FALSE)*R112,0)</f>
        <v>0</v>
      </c>
      <c r="V112" s="4">
        <f>IFERROR(VLOOKUP(Q112,parts!$A$2:$Z$300,5,FALSE),0)</f>
        <v>0</v>
      </c>
      <c r="W112" s="4">
        <f>IFERROR(VLOOKUP(Q112,parts!$A$2:$Z$300,6,FALSE)*R112,0)</f>
        <v>0</v>
      </c>
      <c r="X112" s="12"/>
      <c r="Y112" s="11"/>
      <c r="Z112" s="6"/>
      <c r="AA112" s="4">
        <f>IFERROR(VLOOKUP(Y112,parts!$A$2:$Z$300,10,FALSE)*Z112,0)</f>
        <v>0</v>
      </c>
      <c r="AB112" s="4">
        <f>IFERROR(VLOOKUP(Y112,parts!$A$2:$Z$300,11,FALSE)*Z112,0)</f>
        <v>0</v>
      </c>
      <c r="AC112" s="4">
        <f>IFERROR(VLOOKUP(Y112,parts!$A$2:$Z$300,12,FALSE)*Z112,0)</f>
        <v>0</v>
      </c>
      <c r="AD112" s="4">
        <f>IFERROR(VLOOKUP(Y112,parts!$A$2:$Z$300,5,FALSE),0)</f>
        <v>0</v>
      </c>
      <c r="AE112" s="4">
        <f>IFERROR(VLOOKUP(Y112,parts!$A$2:$Z$300,6,FALSE)*Z112,0)</f>
        <v>0</v>
      </c>
      <c r="AF112" s="12"/>
      <c r="AG112" s="11"/>
      <c r="AH112" s="6"/>
      <c r="AI112" s="4">
        <f>IFERROR(VLOOKUP(AG112,parts!$A$2:$Z$300,10,FALSE)*AH112,0)</f>
        <v>0</v>
      </c>
      <c r="AJ112" s="4">
        <f>IFERROR(VLOOKUP(AG112,parts!$A$2:$Z$300,11,FALSE)*AH112,0)</f>
        <v>0</v>
      </c>
      <c r="AK112" s="4">
        <f>IFERROR(VLOOKUP(AG112,parts!$A$2:$Z$300,12,FALSE)*AH112,0)</f>
        <v>0</v>
      </c>
      <c r="AL112" s="4">
        <f>IFERROR(VLOOKUP(AG112,parts!$A$2:$Z$300,5,FALSE),0)</f>
        <v>0</v>
      </c>
      <c r="AM112" s="4">
        <f>IFERROR(VLOOKUP(AG112,parts!$A$2:$Z$300,6,FALSE)*AH112,0)</f>
        <v>0</v>
      </c>
      <c r="AN112" s="12"/>
      <c r="AO112" s="11"/>
      <c r="AP112" s="6"/>
      <c r="AQ112" s="4">
        <f>IFERROR(VLOOKUP(AO112,parts!$A$2:$Z$300,10,FALSE)*AP112,0)</f>
        <v>0</v>
      </c>
      <c r="AR112" s="4">
        <f>IFERROR(VLOOKUP(AO112,parts!$A$2:$Z$300,11,FALSE)*AP112,0)</f>
        <v>0</v>
      </c>
      <c r="AS112" s="4">
        <f>IFERROR(VLOOKUP(AO112,parts!$A$2:$Z$300,12,FALSE)*AP112,0)</f>
        <v>0</v>
      </c>
      <c r="AT112" s="4">
        <f>IFERROR(VLOOKUP(AO112,parts!$A$2:$Z$300,5,FALSE),0)</f>
        <v>0</v>
      </c>
      <c r="AU112" s="4">
        <f>IFERROR(VLOOKUP(AO112,parts!$A$2:$Z$300,6,FALSE)*AP112,0)</f>
        <v>0</v>
      </c>
      <c r="AV112" s="12"/>
      <c r="AW112" s="11"/>
      <c r="AX112" s="6"/>
      <c r="AY112" s="4">
        <f>IFERROR(VLOOKUP(AW112,parts!$A$2:$Z$300,10,FALSE)*AX112,0)</f>
        <v>0</v>
      </c>
      <c r="AZ112" s="4">
        <f>IFERROR(VLOOKUP(AW112,parts!$A$2:$Z$300,11,FALSE)*AX112,0)</f>
        <v>0</v>
      </c>
      <c r="BA112" s="4">
        <f>IFERROR(VLOOKUP(AW112,parts!$A$2:$Z$300,12,FALSE)*AX112,0)</f>
        <v>0</v>
      </c>
      <c r="BB112" s="4">
        <f>IFERROR(VLOOKUP(AW112,parts!$A$2:$Z$300,5,FALSE),0)</f>
        <v>0</v>
      </c>
      <c r="BC112" s="4">
        <f>IFERROR(VLOOKUP(AW112,parts!$A$2:$Z$300,6,FALSE)*AX112,0)</f>
        <v>0</v>
      </c>
      <c r="BD112" s="12"/>
      <c r="BE112" s="11"/>
      <c r="BF112" s="6"/>
      <c r="BG112" s="4">
        <f>IFERROR(VLOOKUP(BE112,parts!$A$2:$Z$300,10,FALSE)*BF112,0)</f>
        <v>0</v>
      </c>
      <c r="BH112" s="4">
        <f>IFERROR(VLOOKUP(BE112,parts!$A$2:$Z$300,11,FALSE)*BF112,0)</f>
        <v>0</v>
      </c>
      <c r="BI112" s="4">
        <f>IFERROR(VLOOKUP(BE112,parts!$A$2:$Z$300,12,FALSE)*BF112,0)</f>
        <v>0</v>
      </c>
      <c r="BJ112" s="4">
        <f>IFERROR(VLOOKUP(BE112,parts!$A$2:$Z$300,5,FALSE),0)</f>
        <v>0</v>
      </c>
      <c r="BK112" s="4">
        <f>IFERROR(VLOOKUP(BE112,parts!$A$2:$Z$300,6,FALSE)*BF112,0)</f>
        <v>0</v>
      </c>
      <c r="BL112" s="12"/>
    </row>
    <row r="113" spans="1:64" ht="15.75" thickBot="1" x14ac:dyDescent="0.3">
      <c r="A113" s="11"/>
      <c r="B113" s="6"/>
      <c r="C113" s="4">
        <f>IFERROR(VLOOKUP(A113,parts!$A$2:$Z$300,10,FALSE)*B113,0)</f>
        <v>0</v>
      </c>
      <c r="D113" s="4">
        <f>IFERROR(VLOOKUP(A113,parts!$A$2:$Z$300,11,FALSE)*B113,0)</f>
        <v>0</v>
      </c>
      <c r="E113" s="4">
        <f>IFERROR(VLOOKUP(A113,parts!$A$2:$Z$300,12,FALSE)*B113,0)</f>
        <v>0</v>
      </c>
      <c r="F113" s="4">
        <f>IFERROR(VLOOKUP(A113,parts!$A$2:$Z$300,5,FALSE),0)</f>
        <v>0</v>
      </c>
      <c r="G113" s="4">
        <f>IFERROR(VLOOKUP(A113,parts!$A$2:$Z$300,6,FALSE)*B113,0)</f>
        <v>0</v>
      </c>
      <c r="H113" s="12"/>
      <c r="I113" s="11"/>
      <c r="J113" s="6"/>
      <c r="K113" s="4">
        <f>IFERROR(VLOOKUP(I113,parts!$A$2:$Z$300,10,FALSE)*J113,0)</f>
        <v>0</v>
      </c>
      <c r="L113" s="4">
        <f>IFERROR(VLOOKUP(I113,parts!$A$2:$Z$300,11,FALSE)*J113,0)</f>
        <v>0</v>
      </c>
      <c r="M113" s="4">
        <f>IFERROR(VLOOKUP(I113,parts!$A$2:$Z$300,12,FALSE)*J113,0)</f>
        <v>0</v>
      </c>
      <c r="N113" s="4">
        <f>IFERROR(VLOOKUP(I113,parts!$A$2:$Z$300,5,FALSE),0)</f>
        <v>0</v>
      </c>
      <c r="O113" s="4">
        <f>IFERROR(VLOOKUP(I113,parts!$A$2:$Z$300,6,FALSE)*J113,0)</f>
        <v>0</v>
      </c>
      <c r="P113" s="12"/>
      <c r="Q113" s="11"/>
      <c r="R113" s="6"/>
      <c r="S113" s="4">
        <f>IFERROR(VLOOKUP(Q113,parts!$A$2:$Z$300,10,FALSE)*R113,0)</f>
        <v>0</v>
      </c>
      <c r="T113" s="4">
        <f>IFERROR(VLOOKUP(Q113,parts!$A$2:$Z$300,11,FALSE)*R113,0)</f>
        <v>0</v>
      </c>
      <c r="U113" s="4">
        <f>IFERROR(VLOOKUP(Q113,parts!$A$2:$Z$300,12,FALSE)*R113,0)</f>
        <v>0</v>
      </c>
      <c r="V113" s="4">
        <f>IFERROR(VLOOKUP(Q113,parts!$A$2:$Z$300,5,FALSE),0)</f>
        <v>0</v>
      </c>
      <c r="W113" s="4">
        <f>IFERROR(VLOOKUP(Q113,parts!$A$2:$Z$300,6,FALSE)*R113,0)</f>
        <v>0</v>
      </c>
      <c r="X113" s="12"/>
      <c r="Y113" s="11"/>
      <c r="Z113" s="6"/>
      <c r="AA113" s="4">
        <f>IFERROR(VLOOKUP(Y113,parts!$A$2:$Z$300,10,FALSE)*Z113,0)</f>
        <v>0</v>
      </c>
      <c r="AB113" s="4">
        <f>IFERROR(VLOOKUP(Y113,parts!$A$2:$Z$300,11,FALSE)*Z113,0)</f>
        <v>0</v>
      </c>
      <c r="AC113" s="4">
        <f>IFERROR(VLOOKUP(Y113,parts!$A$2:$Z$300,12,FALSE)*Z113,0)</f>
        <v>0</v>
      </c>
      <c r="AD113" s="4">
        <f>IFERROR(VLOOKUP(Y113,parts!$A$2:$Z$300,5,FALSE),0)</f>
        <v>0</v>
      </c>
      <c r="AE113" s="4">
        <f>IFERROR(VLOOKUP(Y113,parts!$A$2:$Z$300,6,FALSE)*Z113,0)</f>
        <v>0</v>
      </c>
      <c r="AF113" s="12"/>
      <c r="AG113" s="11"/>
      <c r="AH113" s="6"/>
      <c r="AI113" s="4">
        <f>IFERROR(VLOOKUP(AG113,parts!$A$2:$Z$300,10,FALSE)*AH113,0)</f>
        <v>0</v>
      </c>
      <c r="AJ113" s="4">
        <f>IFERROR(VLOOKUP(AG113,parts!$A$2:$Z$300,11,FALSE)*AH113,0)</f>
        <v>0</v>
      </c>
      <c r="AK113" s="4">
        <f>IFERROR(VLOOKUP(AG113,parts!$A$2:$Z$300,12,FALSE)*AH113,0)</f>
        <v>0</v>
      </c>
      <c r="AL113" s="4">
        <f>IFERROR(VLOOKUP(AG113,parts!$A$2:$Z$300,5,FALSE),0)</f>
        <v>0</v>
      </c>
      <c r="AM113" s="4">
        <f>IFERROR(VLOOKUP(AG113,parts!$A$2:$Z$300,6,FALSE)*AH113,0)</f>
        <v>0</v>
      </c>
      <c r="AN113" s="12"/>
      <c r="AO113" s="11"/>
      <c r="AP113" s="6"/>
      <c r="AQ113" s="4">
        <f>IFERROR(VLOOKUP(AO113,parts!$A$2:$Z$300,10,FALSE)*AP113,0)</f>
        <v>0</v>
      </c>
      <c r="AR113" s="4">
        <f>IFERROR(VLOOKUP(AO113,parts!$A$2:$Z$300,11,FALSE)*AP113,0)</f>
        <v>0</v>
      </c>
      <c r="AS113" s="4">
        <f>IFERROR(VLOOKUP(AO113,parts!$A$2:$Z$300,12,FALSE)*AP113,0)</f>
        <v>0</v>
      </c>
      <c r="AT113" s="4">
        <f>IFERROR(VLOOKUP(AO113,parts!$A$2:$Z$300,5,FALSE),0)</f>
        <v>0</v>
      </c>
      <c r="AU113" s="4">
        <f>IFERROR(VLOOKUP(AO113,parts!$A$2:$Z$300,6,FALSE)*AP113,0)</f>
        <v>0</v>
      </c>
      <c r="AV113" s="12"/>
      <c r="AW113" s="11"/>
      <c r="AX113" s="6"/>
      <c r="AY113" s="4">
        <f>IFERROR(VLOOKUP(AW113,parts!$A$2:$Z$300,10,FALSE)*AX113,0)</f>
        <v>0</v>
      </c>
      <c r="AZ113" s="4">
        <f>IFERROR(VLOOKUP(AW113,parts!$A$2:$Z$300,11,FALSE)*AX113,0)</f>
        <v>0</v>
      </c>
      <c r="BA113" s="4">
        <f>IFERROR(VLOOKUP(AW113,parts!$A$2:$Z$300,12,FALSE)*AX113,0)</f>
        <v>0</v>
      </c>
      <c r="BB113" s="4">
        <f>IFERROR(VLOOKUP(AW113,parts!$A$2:$Z$300,5,FALSE),0)</f>
        <v>0</v>
      </c>
      <c r="BC113" s="4">
        <f>IFERROR(VLOOKUP(AW113,parts!$A$2:$Z$300,6,FALSE)*AX113,0)</f>
        <v>0</v>
      </c>
      <c r="BD113" s="12"/>
      <c r="BE113" s="11"/>
      <c r="BF113" s="6"/>
      <c r="BG113" s="4">
        <f>IFERROR(VLOOKUP(BE113,parts!$A$2:$Z$300,10,FALSE)*BF113,0)</f>
        <v>0</v>
      </c>
      <c r="BH113" s="4">
        <f>IFERROR(VLOOKUP(BE113,parts!$A$2:$Z$300,11,FALSE)*BF113,0)</f>
        <v>0</v>
      </c>
      <c r="BI113" s="4">
        <f>IFERROR(VLOOKUP(BE113,parts!$A$2:$Z$300,12,FALSE)*BF113,0)</f>
        <v>0</v>
      </c>
      <c r="BJ113" s="4">
        <f>IFERROR(VLOOKUP(BE113,parts!$A$2:$Z$300,5,FALSE),0)</f>
        <v>0</v>
      </c>
      <c r="BK113" s="4">
        <f>IFERROR(VLOOKUP(BE113,parts!$A$2:$Z$300,6,FALSE)*BF113,0)</f>
        <v>0</v>
      </c>
      <c r="BL113" s="12"/>
    </row>
    <row r="114" spans="1:64" x14ac:dyDescent="0.25">
      <c r="A114" s="13"/>
      <c r="B114" s="14" t="s">
        <v>81</v>
      </c>
      <c r="C114" s="14" t="s">
        <v>3</v>
      </c>
      <c r="D114" s="14" t="s">
        <v>74</v>
      </c>
      <c r="E114" s="14" t="s">
        <v>77</v>
      </c>
      <c r="F114" s="14" t="s">
        <v>6</v>
      </c>
      <c r="G114" s="15" t="s">
        <v>7</v>
      </c>
      <c r="H114" s="12"/>
      <c r="I114" s="13"/>
      <c r="J114" s="14" t="s">
        <v>81</v>
      </c>
      <c r="K114" s="14" t="s">
        <v>3</v>
      </c>
      <c r="L114" s="14" t="s">
        <v>74</v>
      </c>
      <c r="M114" s="14" t="s">
        <v>77</v>
      </c>
      <c r="N114" s="14" t="s">
        <v>6</v>
      </c>
      <c r="O114" s="15" t="s">
        <v>7</v>
      </c>
      <c r="P114" s="12"/>
      <c r="Q114" s="13"/>
      <c r="R114" s="14" t="s">
        <v>81</v>
      </c>
      <c r="S114" s="14" t="s">
        <v>3</v>
      </c>
      <c r="T114" s="14" t="s">
        <v>74</v>
      </c>
      <c r="U114" s="14" t="s">
        <v>77</v>
      </c>
      <c r="V114" s="14" t="s">
        <v>6</v>
      </c>
      <c r="W114" s="15" t="s">
        <v>7</v>
      </c>
      <c r="X114" s="12"/>
      <c r="Y114" s="13"/>
      <c r="Z114" s="14" t="s">
        <v>81</v>
      </c>
      <c r="AA114" s="14" t="s">
        <v>3</v>
      </c>
      <c r="AB114" s="14" t="s">
        <v>74</v>
      </c>
      <c r="AC114" s="14" t="s">
        <v>77</v>
      </c>
      <c r="AD114" s="14" t="s">
        <v>6</v>
      </c>
      <c r="AE114" s="15" t="s">
        <v>7</v>
      </c>
      <c r="AF114" s="12"/>
      <c r="AG114" s="13"/>
      <c r="AH114" s="14" t="s">
        <v>81</v>
      </c>
      <c r="AI114" s="14" t="s">
        <v>3</v>
      </c>
      <c r="AJ114" s="14" t="s">
        <v>74</v>
      </c>
      <c r="AK114" s="14" t="s">
        <v>77</v>
      </c>
      <c r="AL114" s="14" t="s">
        <v>6</v>
      </c>
      <c r="AM114" s="15" t="s">
        <v>7</v>
      </c>
      <c r="AN114" s="12"/>
      <c r="AO114" s="13"/>
      <c r="AP114" s="14" t="s">
        <v>81</v>
      </c>
      <c r="AQ114" s="14" t="s">
        <v>3</v>
      </c>
      <c r="AR114" s="14" t="s">
        <v>74</v>
      </c>
      <c r="AS114" s="14" t="s">
        <v>77</v>
      </c>
      <c r="AT114" s="14" t="s">
        <v>6</v>
      </c>
      <c r="AU114" s="15" t="s">
        <v>7</v>
      </c>
      <c r="AV114" s="12"/>
      <c r="AW114" s="13"/>
      <c r="AX114" s="14" t="s">
        <v>81</v>
      </c>
      <c r="AY114" s="14" t="s">
        <v>3</v>
      </c>
      <c r="AZ114" s="14" t="s">
        <v>74</v>
      </c>
      <c r="BA114" s="14" t="s">
        <v>77</v>
      </c>
      <c r="BB114" s="14" t="s">
        <v>6</v>
      </c>
      <c r="BC114" s="15" t="s">
        <v>7</v>
      </c>
      <c r="BD114" s="12"/>
      <c r="BE114" s="13"/>
      <c r="BF114" s="14" t="s">
        <v>81</v>
      </c>
      <c r="BG114" s="14" t="s">
        <v>3</v>
      </c>
      <c r="BH114" s="14" t="s">
        <v>74</v>
      </c>
      <c r="BI114" s="14" t="s">
        <v>77</v>
      </c>
      <c r="BJ114" s="14" t="s">
        <v>6</v>
      </c>
      <c r="BK114" s="15" t="s">
        <v>7</v>
      </c>
      <c r="BL114" s="12"/>
    </row>
    <row r="115" spans="1:64" x14ac:dyDescent="0.25">
      <c r="A115" s="16" t="s">
        <v>76</v>
      </c>
      <c r="B115" s="4">
        <f>SUM(B99:B113)+B91</f>
        <v>8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76</v>
      </c>
      <c r="J115" s="4">
        <f>SUM(J99:J113)+J91</f>
        <v>4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76</v>
      </c>
      <c r="R115" s="4">
        <f>SUM(R99:R113)+R91</f>
        <v>4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76</v>
      </c>
      <c r="Z115" s="4">
        <f>SUM(Z99:Z113)+Z91</f>
        <v>0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  <c r="AG115" s="16" t="s">
        <v>76</v>
      </c>
      <c r="AH115" s="4">
        <f>SUM(AH99:AH113)+AH91</f>
        <v>0</v>
      </c>
      <c r="AI115" s="4">
        <f>SUM(AI99:AI113)</f>
        <v>0</v>
      </c>
      <c r="AJ115" s="4">
        <f>SUM(AJ99:AJ113)</f>
        <v>0</v>
      </c>
      <c r="AK115" s="4">
        <f>SUM(AK99:AK113)</f>
        <v>0</v>
      </c>
      <c r="AL115" s="4">
        <f>LARGE(AL99:AL113,1)</f>
        <v>0</v>
      </c>
      <c r="AM115" s="10">
        <f>SUM(AM99:AM113)</f>
        <v>0</v>
      </c>
      <c r="AN115" s="12"/>
      <c r="AO115" s="16" t="s">
        <v>76</v>
      </c>
      <c r="AP115" s="4">
        <f>SUM(AP99:AP113)+AP91</f>
        <v>0</v>
      </c>
      <c r="AQ115" s="4">
        <f>SUM(AQ99:AQ113)</f>
        <v>0</v>
      </c>
      <c r="AR115" s="4">
        <f>SUM(AR99:AR113)</f>
        <v>0</v>
      </c>
      <c r="AS115" s="4">
        <f>SUM(AS99:AS113)</f>
        <v>0</v>
      </c>
      <c r="AT115" s="4">
        <f>LARGE(AT99:AT113,1)</f>
        <v>0</v>
      </c>
      <c r="AU115" s="10">
        <f>SUM(AU99:AU113)</f>
        <v>0</v>
      </c>
      <c r="AV115" s="12"/>
      <c r="AW115" s="16" t="s">
        <v>76</v>
      </c>
      <c r="AX115" s="4">
        <f>SUM(AX99:AX113)+AX91</f>
        <v>0</v>
      </c>
      <c r="AY115" s="4">
        <f>SUM(AY99:AY113)</f>
        <v>0</v>
      </c>
      <c r="AZ115" s="4">
        <f>SUM(AZ99:AZ113)</f>
        <v>0</v>
      </c>
      <c r="BA115" s="4">
        <f>SUM(BA99:BA113)</f>
        <v>0</v>
      </c>
      <c r="BB115" s="4">
        <f>LARGE(BB99:BB113,1)</f>
        <v>0</v>
      </c>
      <c r="BC115" s="10">
        <f>SUM(BC99:BC113)</f>
        <v>0</v>
      </c>
      <c r="BD115" s="12"/>
      <c r="BE115" s="16" t="s">
        <v>76</v>
      </c>
      <c r="BF115" s="4">
        <f>SUM(BF99:BF113)+BF91</f>
        <v>0</v>
      </c>
      <c r="BG115" s="4">
        <f>SUM(BG99:BG113)</f>
        <v>0</v>
      </c>
      <c r="BH115" s="4">
        <f>SUM(BH99:BH113)</f>
        <v>0</v>
      </c>
      <c r="BI115" s="4">
        <f>SUM(BI99:BI113)</f>
        <v>0</v>
      </c>
      <c r="BJ115" s="4">
        <f>LARGE(BJ99:BJ113,1)</f>
        <v>0</v>
      </c>
      <c r="BK115" s="10">
        <f>SUM(BK99:BK113)</f>
        <v>0</v>
      </c>
      <c r="BL115" s="12"/>
    </row>
    <row r="116" spans="1:64" x14ac:dyDescent="0.25">
      <c r="A116" s="16" t="s">
        <v>79</v>
      </c>
      <c r="B116" s="27">
        <f>E115+B92</f>
        <v>438.185827169682</v>
      </c>
      <c r="C116" s="28"/>
      <c r="D116" s="28"/>
      <c r="E116" s="28"/>
      <c r="F116" s="28"/>
      <c r="G116" s="29"/>
      <c r="H116" s="12"/>
      <c r="I116" s="16" t="s">
        <v>79</v>
      </c>
      <c r="J116" s="27">
        <f>M115+J92</f>
        <v>26.25</v>
      </c>
      <c r="K116" s="28"/>
      <c r="L116" s="28"/>
      <c r="M116" s="28"/>
      <c r="N116" s="28"/>
      <c r="O116" s="29"/>
      <c r="P116" s="12"/>
      <c r="Q116" s="16" t="s">
        <v>79</v>
      </c>
      <c r="R116" s="27">
        <f>U115+R92</f>
        <v>24.55</v>
      </c>
      <c r="S116" s="28"/>
      <c r="T116" s="28"/>
      <c r="U116" s="28"/>
      <c r="V116" s="28"/>
      <c r="W116" s="29"/>
      <c r="X116" s="12"/>
      <c r="Y116" s="16" t="s">
        <v>79</v>
      </c>
      <c r="Z116" s="27">
        <f>AC115+Z92</f>
        <v>0</v>
      </c>
      <c r="AA116" s="28"/>
      <c r="AB116" s="28"/>
      <c r="AC116" s="28"/>
      <c r="AD116" s="28"/>
      <c r="AE116" s="29"/>
      <c r="AF116" s="12"/>
      <c r="AG116" s="16" t="s">
        <v>79</v>
      </c>
      <c r="AH116" s="27">
        <f>AK115+AH92</f>
        <v>0</v>
      </c>
      <c r="AI116" s="28"/>
      <c r="AJ116" s="28"/>
      <c r="AK116" s="28"/>
      <c r="AL116" s="28"/>
      <c r="AM116" s="29"/>
      <c r="AN116" s="12"/>
      <c r="AO116" s="16" t="s">
        <v>79</v>
      </c>
      <c r="AP116" s="27">
        <f>AS115+AP92</f>
        <v>0</v>
      </c>
      <c r="AQ116" s="28"/>
      <c r="AR116" s="28"/>
      <c r="AS116" s="28"/>
      <c r="AT116" s="28"/>
      <c r="AU116" s="29"/>
      <c r="AV116" s="12"/>
      <c r="AW116" s="16" t="s">
        <v>79</v>
      </c>
      <c r="AX116" s="27">
        <f>BA115+AX92</f>
        <v>0</v>
      </c>
      <c r="AY116" s="28"/>
      <c r="AZ116" s="28"/>
      <c r="BA116" s="28"/>
      <c r="BB116" s="28"/>
      <c r="BC116" s="29"/>
      <c r="BD116" s="12"/>
      <c r="BE116" s="16" t="s">
        <v>79</v>
      </c>
      <c r="BF116" s="27">
        <f>BI115+BF92</f>
        <v>0</v>
      </c>
      <c r="BG116" s="28"/>
      <c r="BH116" s="28"/>
      <c r="BI116" s="28"/>
      <c r="BJ116" s="28"/>
      <c r="BK116" s="29"/>
      <c r="BL116" s="12"/>
    </row>
    <row r="117" spans="1:64" x14ac:dyDescent="0.25">
      <c r="A117" s="16" t="s">
        <v>83</v>
      </c>
      <c r="B117" s="27">
        <f>C115+B92</f>
        <v>438.185827169682</v>
      </c>
      <c r="C117" s="28"/>
      <c r="D117" s="28"/>
      <c r="E117" s="28"/>
      <c r="F117" s="28"/>
      <c r="G117" s="29"/>
      <c r="H117" s="12"/>
      <c r="I117" s="16" t="s">
        <v>83</v>
      </c>
      <c r="J117" s="27">
        <f>K115+J92</f>
        <v>26.25</v>
      </c>
      <c r="K117" s="28"/>
      <c r="L117" s="28"/>
      <c r="M117" s="28"/>
      <c r="N117" s="28"/>
      <c r="O117" s="29"/>
      <c r="P117" s="12"/>
      <c r="Q117" s="16" t="s">
        <v>83</v>
      </c>
      <c r="R117" s="27">
        <f>S115+R92</f>
        <v>24.55</v>
      </c>
      <c r="S117" s="28"/>
      <c r="T117" s="28"/>
      <c r="U117" s="28"/>
      <c r="V117" s="28"/>
      <c r="W117" s="29"/>
      <c r="X117" s="12"/>
      <c r="Y117" s="16" t="s">
        <v>83</v>
      </c>
      <c r="Z117" s="27">
        <f>AA115+Z92</f>
        <v>0</v>
      </c>
      <c r="AA117" s="28"/>
      <c r="AB117" s="28"/>
      <c r="AC117" s="28"/>
      <c r="AD117" s="28"/>
      <c r="AE117" s="29"/>
      <c r="AF117" s="12"/>
      <c r="AG117" s="16" t="s">
        <v>83</v>
      </c>
      <c r="AH117" s="27">
        <f>AI115+AH92</f>
        <v>0</v>
      </c>
      <c r="AI117" s="28"/>
      <c r="AJ117" s="28"/>
      <c r="AK117" s="28"/>
      <c r="AL117" s="28"/>
      <c r="AM117" s="29"/>
      <c r="AN117" s="12"/>
      <c r="AO117" s="16" t="s">
        <v>83</v>
      </c>
      <c r="AP117" s="27">
        <f>AQ115+AP92</f>
        <v>0</v>
      </c>
      <c r="AQ117" s="28"/>
      <c r="AR117" s="28"/>
      <c r="AS117" s="28"/>
      <c r="AT117" s="28"/>
      <c r="AU117" s="29"/>
      <c r="AV117" s="12"/>
      <c r="AW117" s="16" t="s">
        <v>83</v>
      </c>
      <c r="AX117" s="27">
        <f>AY115+AX92</f>
        <v>0</v>
      </c>
      <c r="AY117" s="28"/>
      <c r="AZ117" s="28"/>
      <c r="BA117" s="28"/>
      <c r="BB117" s="28"/>
      <c r="BC117" s="29"/>
      <c r="BD117" s="12"/>
      <c r="BE117" s="16" t="s">
        <v>83</v>
      </c>
      <c r="BF117" s="27">
        <f>BG115+BF92</f>
        <v>0</v>
      </c>
      <c r="BG117" s="28"/>
      <c r="BH117" s="28"/>
      <c r="BI117" s="28"/>
      <c r="BJ117" s="28"/>
      <c r="BK117" s="29"/>
      <c r="BL117" s="12"/>
    </row>
    <row r="118" spans="1:64" x14ac:dyDescent="0.25">
      <c r="A118" s="16" t="s">
        <v>82</v>
      </c>
      <c r="B118" s="27">
        <f>IFERROR((G115/10/B116),0)</f>
        <v>0</v>
      </c>
      <c r="C118" s="28"/>
      <c r="D118" s="28"/>
      <c r="E118" s="28"/>
      <c r="F118" s="28"/>
      <c r="G118" s="29"/>
      <c r="H118" s="12"/>
      <c r="I118" s="16" t="s">
        <v>82</v>
      </c>
      <c r="J118" s="27">
        <f>IFERROR((O115/10/J116),0)</f>
        <v>0</v>
      </c>
      <c r="K118" s="28"/>
      <c r="L118" s="28"/>
      <c r="M118" s="28"/>
      <c r="N118" s="28"/>
      <c r="O118" s="29"/>
      <c r="P118" s="12"/>
      <c r="Q118" s="16" t="s">
        <v>82</v>
      </c>
      <c r="R118" s="27">
        <f>IFERROR((W115/10/R116),0)</f>
        <v>0</v>
      </c>
      <c r="S118" s="28"/>
      <c r="T118" s="28"/>
      <c r="U118" s="28"/>
      <c r="V118" s="28"/>
      <c r="W118" s="29"/>
      <c r="X118" s="12"/>
      <c r="Y118" s="16" t="s">
        <v>82</v>
      </c>
      <c r="Z118" s="27">
        <f>IFERROR((AE115/10/Z116),0)</f>
        <v>0</v>
      </c>
      <c r="AA118" s="28"/>
      <c r="AB118" s="28"/>
      <c r="AC118" s="28"/>
      <c r="AD118" s="28"/>
      <c r="AE118" s="29"/>
      <c r="AF118" s="12"/>
      <c r="AG118" s="16" t="s">
        <v>82</v>
      </c>
      <c r="AH118" s="27">
        <f>IFERROR((AM115/10/AH116),0)</f>
        <v>0</v>
      </c>
      <c r="AI118" s="28"/>
      <c r="AJ118" s="28"/>
      <c r="AK118" s="28"/>
      <c r="AL118" s="28"/>
      <c r="AM118" s="29"/>
      <c r="AN118" s="12"/>
      <c r="AO118" s="16" t="s">
        <v>82</v>
      </c>
      <c r="AP118" s="27">
        <f>IFERROR((AU115/10/AP116),0)</f>
        <v>0</v>
      </c>
      <c r="AQ118" s="28"/>
      <c r="AR118" s="28"/>
      <c r="AS118" s="28"/>
      <c r="AT118" s="28"/>
      <c r="AU118" s="29"/>
      <c r="AV118" s="12"/>
      <c r="AW118" s="16" t="s">
        <v>82</v>
      </c>
      <c r="AX118" s="27">
        <f>IFERROR((BC115/10/AX116),0)</f>
        <v>0</v>
      </c>
      <c r="AY118" s="28"/>
      <c r="AZ118" s="28"/>
      <c r="BA118" s="28"/>
      <c r="BB118" s="28"/>
      <c r="BC118" s="29"/>
      <c r="BD118" s="12"/>
      <c r="BE118" s="16" t="s">
        <v>82</v>
      </c>
      <c r="BF118" s="27">
        <f>IFERROR((BK115/10/BF116),0)</f>
        <v>0</v>
      </c>
      <c r="BG118" s="28"/>
      <c r="BH118" s="28"/>
      <c r="BI118" s="28"/>
      <c r="BJ118" s="28"/>
      <c r="BK118" s="29"/>
      <c r="BL118" s="12"/>
    </row>
    <row r="119" spans="1:64" x14ac:dyDescent="0.25">
      <c r="A119" s="16" t="s">
        <v>78</v>
      </c>
      <c r="B119" s="27">
        <f>IFERROR((9.82 * F115) * LN(B116/B117),0)</f>
        <v>0</v>
      </c>
      <c r="C119" s="28"/>
      <c r="D119" s="28"/>
      <c r="E119" s="28"/>
      <c r="F119" s="28"/>
      <c r="G119" s="29"/>
      <c r="H119" s="12"/>
      <c r="I119" s="16" t="s">
        <v>78</v>
      </c>
      <c r="J119" s="27">
        <f>IFERROR((9.82 * N115) * LN(J116/J117),0)</f>
        <v>0</v>
      </c>
      <c r="K119" s="28"/>
      <c r="L119" s="28"/>
      <c r="M119" s="28"/>
      <c r="N119" s="28"/>
      <c r="O119" s="29"/>
      <c r="P119" s="12"/>
      <c r="Q119" s="16" t="s">
        <v>78</v>
      </c>
      <c r="R119" s="27">
        <f>IFERROR((9.82 * V115) * LN(R116/R117),0)</f>
        <v>0</v>
      </c>
      <c r="S119" s="28"/>
      <c r="T119" s="28"/>
      <c r="U119" s="28"/>
      <c r="V119" s="28"/>
      <c r="W119" s="29"/>
      <c r="X119" s="12"/>
      <c r="Y119" s="16" t="s">
        <v>78</v>
      </c>
      <c r="Z119" s="27">
        <f>IFERROR((9.82 * AD115) * LN(Z116/Z117),0)</f>
        <v>0</v>
      </c>
      <c r="AA119" s="28"/>
      <c r="AB119" s="28"/>
      <c r="AC119" s="28"/>
      <c r="AD119" s="28"/>
      <c r="AE119" s="29"/>
      <c r="AF119" s="12"/>
      <c r="AG119" s="16" t="s">
        <v>78</v>
      </c>
      <c r="AH119" s="27">
        <f>IFERROR((9.82 * AL115) * LN(AH116/AH117),0)</f>
        <v>0</v>
      </c>
      <c r="AI119" s="28"/>
      <c r="AJ119" s="28"/>
      <c r="AK119" s="28"/>
      <c r="AL119" s="28"/>
      <c r="AM119" s="29"/>
      <c r="AN119" s="12"/>
      <c r="AO119" s="16" t="s">
        <v>78</v>
      </c>
      <c r="AP119" s="27">
        <f>IFERROR((9.82 * AT115) * LN(AP116/AP117),0)</f>
        <v>0</v>
      </c>
      <c r="AQ119" s="28"/>
      <c r="AR119" s="28"/>
      <c r="AS119" s="28"/>
      <c r="AT119" s="28"/>
      <c r="AU119" s="29"/>
      <c r="AV119" s="12"/>
      <c r="AW119" s="16" t="s">
        <v>78</v>
      </c>
      <c r="AX119" s="27">
        <f>IFERROR((9.82 * BB115) * LN(AX116/AX117),0)</f>
        <v>0</v>
      </c>
      <c r="AY119" s="28"/>
      <c r="AZ119" s="28"/>
      <c r="BA119" s="28"/>
      <c r="BB119" s="28"/>
      <c r="BC119" s="29"/>
      <c r="BD119" s="12"/>
      <c r="BE119" s="16" t="s">
        <v>78</v>
      </c>
      <c r="BF119" s="27">
        <f>IFERROR((9.82 * BJ115) * LN(BF116/BF117),0)</f>
        <v>0</v>
      </c>
      <c r="BG119" s="28"/>
      <c r="BH119" s="28"/>
      <c r="BI119" s="28"/>
      <c r="BJ119" s="28"/>
      <c r="BK119" s="29"/>
      <c r="BL119" s="12"/>
    </row>
    <row r="120" spans="1:64" ht="15.75" thickBot="1" x14ac:dyDescent="0.3">
      <c r="A120" s="17" t="s">
        <v>80</v>
      </c>
      <c r="B120" s="30">
        <f>B119+B96</f>
        <v>7365.5044457661043</v>
      </c>
      <c r="C120" s="31"/>
      <c r="D120" s="31"/>
      <c r="E120" s="31"/>
      <c r="F120" s="31"/>
      <c r="G120" s="32"/>
      <c r="H120" s="12"/>
      <c r="I120" s="17" t="s">
        <v>80</v>
      </c>
      <c r="J120" s="30">
        <f>J119+J96</f>
        <v>2273.9043614949469</v>
      </c>
      <c r="K120" s="31"/>
      <c r="L120" s="31"/>
      <c r="M120" s="31"/>
      <c r="N120" s="31"/>
      <c r="O120" s="32"/>
      <c r="P120" s="12"/>
      <c r="Q120" s="17" t="s">
        <v>80</v>
      </c>
      <c r="R120" s="30">
        <f>R119+R96</f>
        <v>1954.0129311710189</v>
      </c>
      <c r="S120" s="31"/>
      <c r="T120" s="31"/>
      <c r="U120" s="31"/>
      <c r="V120" s="31"/>
      <c r="W120" s="32"/>
      <c r="X120" s="12"/>
      <c r="Y120" s="17" t="s">
        <v>80</v>
      </c>
      <c r="Z120" s="30">
        <f>Z119+Z96</f>
        <v>0</v>
      </c>
      <c r="AA120" s="31"/>
      <c r="AB120" s="31"/>
      <c r="AC120" s="31"/>
      <c r="AD120" s="31"/>
      <c r="AE120" s="32"/>
      <c r="AF120" s="12"/>
      <c r="AG120" s="17" t="s">
        <v>80</v>
      </c>
      <c r="AH120" s="30">
        <f>AH119+AH96</f>
        <v>0</v>
      </c>
      <c r="AI120" s="31"/>
      <c r="AJ120" s="31"/>
      <c r="AK120" s="31"/>
      <c r="AL120" s="31"/>
      <c r="AM120" s="32"/>
      <c r="AN120" s="12"/>
      <c r="AO120" s="17" t="s">
        <v>80</v>
      </c>
      <c r="AP120" s="30">
        <f>AP119+AP96</f>
        <v>0</v>
      </c>
      <c r="AQ120" s="31"/>
      <c r="AR120" s="31"/>
      <c r="AS120" s="31"/>
      <c r="AT120" s="31"/>
      <c r="AU120" s="32"/>
      <c r="AV120" s="12"/>
      <c r="AW120" s="17" t="s">
        <v>80</v>
      </c>
      <c r="AX120" s="30">
        <f>AX119+AX96</f>
        <v>0</v>
      </c>
      <c r="AY120" s="31"/>
      <c r="AZ120" s="31"/>
      <c r="BA120" s="31"/>
      <c r="BB120" s="31"/>
      <c r="BC120" s="32"/>
      <c r="BD120" s="12"/>
      <c r="BE120" s="17" t="s">
        <v>80</v>
      </c>
      <c r="BF120" s="30">
        <f>BF119+BF96</f>
        <v>0</v>
      </c>
      <c r="BG120" s="31"/>
      <c r="BH120" s="31"/>
      <c r="BI120" s="31"/>
      <c r="BJ120" s="31"/>
      <c r="BK120" s="32"/>
      <c r="BL120" s="12"/>
    </row>
    <row r="121" spans="1:64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</row>
    <row r="122" spans="1:64" ht="15.75" thickBot="1" x14ac:dyDescent="0.3">
      <c r="A122" s="22" t="s">
        <v>181</v>
      </c>
      <c r="B122" s="23"/>
      <c r="C122" s="23"/>
      <c r="D122" s="23"/>
      <c r="E122" s="23"/>
      <c r="F122" s="23"/>
      <c r="G122" s="24"/>
      <c r="H122" s="12"/>
      <c r="I122" s="22" t="s">
        <v>181</v>
      </c>
      <c r="J122" s="23"/>
      <c r="K122" s="23"/>
      <c r="L122" s="23"/>
      <c r="M122" s="23"/>
      <c r="N122" s="23"/>
      <c r="O122" s="24"/>
      <c r="P122" s="12"/>
      <c r="Q122" s="22" t="s">
        <v>181</v>
      </c>
      <c r="R122" s="23"/>
      <c r="S122" s="23"/>
      <c r="T122" s="23"/>
      <c r="U122" s="23"/>
      <c r="V122" s="23"/>
      <c r="W122" s="24"/>
      <c r="X122" s="12"/>
      <c r="Y122" s="22" t="s">
        <v>181</v>
      </c>
      <c r="Z122" s="23"/>
      <c r="AA122" s="23"/>
      <c r="AB122" s="23"/>
      <c r="AC122" s="23"/>
      <c r="AD122" s="23"/>
      <c r="AE122" s="24"/>
      <c r="AF122" s="12"/>
      <c r="AG122" s="22" t="s">
        <v>181</v>
      </c>
      <c r="AH122" s="23"/>
      <c r="AI122" s="23"/>
      <c r="AJ122" s="23"/>
      <c r="AK122" s="23"/>
      <c r="AL122" s="23"/>
      <c r="AM122" s="24"/>
      <c r="AN122" s="12"/>
      <c r="AO122" s="22" t="s">
        <v>181</v>
      </c>
      <c r="AP122" s="23"/>
      <c r="AQ122" s="23"/>
      <c r="AR122" s="23"/>
      <c r="AS122" s="23"/>
      <c r="AT122" s="23"/>
      <c r="AU122" s="24"/>
      <c r="AV122" s="12"/>
      <c r="AW122" s="22" t="s">
        <v>181</v>
      </c>
      <c r="AX122" s="23"/>
      <c r="AY122" s="23"/>
      <c r="AZ122" s="23"/>
      <c r="BA122" s="23"/>
      <c r="BB122" s="23"/>
      <c r="BC122" s="24"/>
      <c r="BD122" s="12"/>
      <c r="BE122" s="22" t="s">
        <v>181</v>
      </c>
      <c r="BF122" s="23"/>
      <c r="BG122" s="23"/>
      <c r="BH122" s="23"/>
      <c r="BI122" s="23"/>
      <c r="BJ122" s="23"/>
      <c r="BK122" s="24"/>
      <c r="BL122" s="12"/>
    </row>
    <row r="123" spans="1:64" x14ac:dyDescent="0.25">
      <c r="A123" s="25" t="s">
        <v>81</v>
      </c>
      <c r="B123" s="25"/>
      <c r="C123" s="25"/>
      <c r="D123" s="26">
        <f>B115</f>
        <v>8</v>
      </c>
      <c r="E123" s="26"/>
      <c r="F123" s="26"/>
      <c r="G123" s="26"/>
      <c r="H123" s="12"/>
      <c r="I123" s="25" t="s">
        <v>81</v>
      </c>
      <c r="J123" s="25"/>
      <c r="K123" s="25"/>
      <c r="L123" s="26">
        <f>J115</f>
        <v>4</v>
      </c>
      <c r="M123" s="26"/>
      <c r="N123" s="26"/>
      <c r="O123" s="26"/>
      <c r="P123" s="12"/>
      <c r="Q123" s="25" t="s">
        <v>81</v>
      </c>
      <c r="R123" s="25"/>
      <c r="S123" s="25"/>
      <c r="T123" s="26">
        <f>R115</f>
        <v>4</v>
      </c>
      <c r="U123" s="26"/>
      <c r="V123" s="26"/>
      <c r="W123" s="26"/>
      <c r="X123" s="12"/>
      <c r="Y123" s="25" t="s">
        <v>81</v>
      </c>
      <c r="Z123" s="25"/>
      <c r="AA123" s="25"/>
      <c r="AB123" s="26">
        <f>Z115</f>
        <v>0</v>
      </c>
      <c r="AC123" s="26"/>
      <c r="AD123" s="26"/>
      <c r="AE123" s="26"/>
      <c r="AF123" s="12"/>
      <c r="AG123" s="25" t="s">
        <v>81</v>
      </c>
      <c r="AH123" s="25"/>
      <c r="AI123" s="25"/>
      <c r="AJ123" s="26">
        <f>AH115</f>
        <v>0</v>
      </c>
      <c r="AK123" s="26"/>
      <c r="AL123" s="26"/>
      <c r="AM123" s="26"/>
      <c r="AN123" s="12"/>
      <c r="AO123" s="25" t="s">
        <v>81</v>
      </c>
      <c r="AP123" s="25"/>
      <c r="AQ123" s="25"/>
      <c r="AR123" s="26">
        <f>AP115</f>
        <v>0</v>
      </c>
      <c r="AS123" s="26"/>
      <c r="AT123" s="26"/>
      <c r="AU123" s="26"/>
      <c r="AV123" s="12"/>
      <c r="AW123" s="25" t="s">
        <v>81</v>
      </c>
      <c r="AX123" s="25"/>
      <c r="AY123" s="25"/>
      <c r="AZ123" s="26">
        <f>AX115</f>
        <v>0</v>
      </c>
      <c r="BA123" s="26"/>
      <c r="BB123" s="26"/>
      <c r="BC123" s="26"/>
      <c r="BD123" s="12"/>
      <c r="BE123" s="25" t="s">
        <v>81</v>
      </c>
      <c r="BF123" s="25"/>
      <c r="BG123" s="25"/>
      <c r="BH123" s="26">
        <f>BF115</f>
        <v>0</v>
      </c>
      <c r="BI123" s="26"/>
      <c r="BJ123" s="26"/>
      <c r="BK123" s="26"/>
      <c r="BL123" s="12"/>
    </row>
    <row r="124" spans="1:64" x14ac:dyDescent="0.25">
      <c r="A124" s="20" t="s">
        <v>2</v>
      </c>
      <c r="B124" s="20"/>
      <c r="C124" s="20"/>
      <c r="D124" s="21">
        <f>B116</f>
        <v>438.185827169682</v>
      </c>
      <c r="E124" s="21"/>
      <c r="F124" s="21"/>
      <c r="G124" s="21"/>
      <c r="H124" s="12"/>
      <c r="I124" s="20" t="s">
        <v>2</v>
      </c>
      <c r="J124" s="20"/>
      <c r="K124" s="20"/>
      <c r="L124" s="21">
        <f>J116</f>
        <v>26.25</v>
      </c>
      <c r="M124" s="21"/>
      <c r="N124" s="21"/>
      <c r="O124" s="21"/>
      <c r="P124" s="12"/>
      <c r="Q124" s="20" t="s">
        <v>2</v>
      </c>
      <c r="R124" s="20"/>
      <c r="S124" s="20"/>
      <c r="T124" s="21">
        <f>R116</f>
        <v>24.55</v>
      </c>
      <c r="U124" s="21"/>
      <c r="V124" s="21"/>
      <c r="W124" s="21"/>
      <c r="X124" s="12"/>
      <c r="Y124" s="20" t="s">
        <v>2</v>
      </c>
      <c r="Z124" s="20"/>
      <c r="AA124" s="20"/>
      <c r="AB124" s="21">
        <f>Z116</f>
        <v>0</v>
      </c>
      <c r="AC124" s="21"/>
      <c r="AD124" s="21"/>
      <c r="AE124" s="21"/>
      <c r="AF124" s="12"/>
      <c r="AG124" s="20" t="s">
        <v>2</v>
      </c>
      <c r="AH124" s="20"/>
      <c r="AI124" s="20"/>
      <c r="AJ124" s="21">
        <f>AH116</f>
        <v>0</v>
      </c>
      <c r="AK124" s="21"/>
      <c r="AL124" s="21"/>
      <c r="AM124" s="21"/>
      <c r="AN124" s="12"/>
      <c r="AO124" s="20" t="s">
        <v>2</v>
      </c>
      <c r="AP124" s="20"/>
      <c r="AQ124" s="20"/>
      <c r="AR124" s="21">
        <f>AP116</f>
        <v>0</v>
      </c>
      <c r="AS124" s="21"/>
      <c r="AT124" s="21"/>
      <c r="AU124" s="21"/>
      <c r="AV124" s="12"/>
      <c r="AW124" s="20" t="s">
        <v>2</v>
      </c>
      <c r="AX124" s="20"/>
      <c r="AY124" s="20"/>
      <c r="AZ124" s="21">
        <f>AX116</f>
        <v>0</v>
      </c>
      <c r="BA124" s="21"/>
      <c r="BB124" s="21"/>
      <c r="BC124" s="21"/>
      <c r="BD124" s="12"/>
      <c r="BE124" s="20" t="s">
        <v>2</v>
      </c>
      <c r="BF124" s="20"/>
      <c r="BG124" s="20"/>
      <c r="BH124" s="21">
        <f>BF116</f>
        <v>0</v>
      </c>
      <c r="BI124" s="21"/>
      <c r="BJ124" s="21"/>
      <c r="BK124" s="21"/>
      <c r="BL124" s="12"/>
    </row>
    <row r="125" spans="1:64" x14ac:dyDescent="0.25">
      <c r="A125" s="20" t="s">
        <v>4</v>
      </c>
      <c r="B125" s="20"/>
      <c r="C125" s="20"/>
      <c r="D125" s="21">
        <f>D115+D91+D67+D43+D19</f>
        <v>340.30928043115597</v>
      </c>
      <c r="E125" s="21"/>
      <c r="F125" s="21"/>
      <c r="G125" s="21"/>
      <c r="H125" s="12"/>
      <c r="I125" s="20" t="s">
        <v>4</v>
      </c>
      <c r="J125" s="20"/>
      <c r="K125" s="20"/>
      <c r="L125" s="21">
        <f>L115+L91+L67+L43+L19</f>
        <v>12.5</v>
      </c>
      <c r="M125" s="21"/>
      <c r="N125" s="21"/>
      <c r="O125" s="21"/>
      <c r="P125" s="12"/>
      <c r="Q125" s="20" t="s">
        <v>4</v>
      </c>
      <c r="R125" s="20"/>
      <c r="S125" s="20"/>
      <c r="T125" s="21">
        <f>T115+T91+T67+T43+T19</f>
        <v>10.7</v>
      </c>
      <c r="U125" s="21"/>
      <c r="V125" s="21"/>
      <c r="W125" s="21"/>
      <c r="X125" s="12"/>
      <c r="Y125" s="20" t="s">
        <v>4</v>
      </c>
      <c r="Z125" s="20"/>
      <c r="AA125" s="20"/>
      <c r="AB125" s="21">
        <f>AB115+AB91+AB67+AB43+AB19</f>
        <v>0</v>
      </c>
      <c r="AC125" s="21"/>
      <c r="AD125" s="21"/>
      <c r="AE125" s="21"/>
      <c r="AF125" s="12"/>
      <c r="AG125" s="20" t="s">
        <v>4</v>
      </c>
      <c r="AH125" s="20"/>
      <c r="AI125" s="20"/>
      <c r="AJ125" s="21">
        <f>AJ115+AJ91+AJ67+AJ43+AJ19</f>
        <v>0</v>
      </c>
      <c r="AK125" s="21"/>
      <c r="AL125" s="21"/>
      <c r="AM125" s="21"/>
      <c r="AN125" s="12"/>
      <c r="AO125" s="20" t="s">
        <v>4</v>
      </c>
      <c r="AP125" s="20"/>
      <c r="AQ125" s="20"/>
      <c r="AR125" s="21">
        <f>AR115+AR91+AR67+AR43+AR19</f>
        <v>0</v>
      </c>
      <c r="AS125" s="21"/>
      <c r="AT125" s="21"/>
      <c r="AU125" s="21"/>
      <c r="AV125" s="12"/>
      <c r="AW125" s="20" t="s">
        <v>4</v>
      </c>
      <c r="AX125" s="20"/>
      <c r="AY125" s="20"/>
      <c r="AZ125" s="21">
        <f>AZ115+AZ91+AZ67+AZ43+AZ19</f>
        <v>0</v>
      </c>
      <c r="BA125" s="21"/>
      <c r="BB125" s="21"/>
      <c r="BC125" s="21"/>
      <c r="BD125" s="12"/>
      <c r="BE125" s="20" t="s">
        <v>4</v>
      </c>
      <c r="BF125" s="20"/>
      <c r="BG125" s="20"/>
      <c r="BH125" s="21">
        <f>BH115+BH91+BH67+BH43+BH19</f>
        <v>0</v>
      </c>
      <c r="BI125" s="21"/>
      <c r="BJ125" s="21"/>
      <c r="BK125" s="21"/>
      <c r="BL125" s="12"/>
    </row>
    <row r="126" spans="1:64" x14ac:dyDescent="0.25">
      <c r="A126" s="20" t="s">
        <v>1</v>
      </c>
      <c r="B126" s="20"/>
      <c r="C126" s="20"/>
      <c r="D126" s="21">
        <f>D124-D125</f>
        <v>97.876546738526031</v>
      </c>
      <c r="E126" s="21"/>
      <c r="F126" s="21"/>
      <c r="G126" s="21"/>
      <c r="H126" s="12"/>
      <c r="I126" s="20" t="s">
        <v>1</v>
      </c>
      <c r="J126" s="20"/>
      <c r="K126" s="20"/>
      <c r="L126" s="21">
        <f>L124-L125</f>
        <v>13.75</v>
      </c>
      <c r="M126" s="21"/>
      <c r="N126" s="21"/>
      <c r="O126" s="21"/>
      <c r="P126" s="12"/>
      <c r="Q126" s="20" t="s">
        <v>1</v>
      </c>
      <c r="R126" s="20"/>
      <c r="S126" s="20"/>
      <c r="T126" s="21">
        <f>T124-T125</f>
        <v>13.850000000000001</v>
      </c>
      <c r="U126" s="21"/>
      <c r="V126" s="21"/>
      <c r="W126" s="21"/>
      <c r="X126" s="12"/>
      <c r="Y126" s="20" t="s">
        <v>1</v>
      </c>
      <c r="Z126" s="20"/>
      <c r="AA126" s="20"/>
      <c r="AB126" s="21">
        <f>AB124-AB125</f>
        <v>0</v>
      </c>
      <c r="AC126" s="21"/>
      <c r="AD126" s="21"/>
      <c r="AE126" s="21"/>
      <c r="AF126" s="12"/>
      <c r="AG126" s="20" t="s">
        <v>1</v>
      </c>
      <c r="AH126" s="20"/>
      <c r="AI126" s="20"/>
      <c r="AJ126" s="21">
        <f>AJ124-AJ125</f>
        <v>0</v>
      </c>
      <c r="AK126" s="21"/>
      <c r="AL126" s="21"/>
      <c r="AM126" s="21"/>
      <c r="AN126" s="12"/>
      <c r="AO126" s="20" t="s">
        <v>1</v>
      </c>
      <c r="AP126" s="20"/>
      <c r="AQ126" s="20"/>
      <c r="AR126" s="21">
        <f>AR124-AR125</f>
        <v>0</v>
      </c>
      <c r="AS126" s="21"/>
      <c r="AT126" s="21"/>
      <c r="AU126" s="21"/>
      <c r="AV126" s="12"/>
      <c r="AW126" s="20" t="s">
        <v>1</v>
      </c>
      <c r="AX126" s="20"/>
      <c r="AY126" s="20"/>
      <c r="AZ126" s="21">
        <f>AZ124-AZ125</f>
        <v>0</v>
      </c>
      <c r="BA126" s="21"/>
      <c r="BB126" s="21"/>
      <c r="BC126" s="21"/>
      <c r="BD126" s="12"/>
      <c r="BE126" s="20" t="s">
        <v>1</v>
      </c>
      <c r="BF126" s="20"/>
      <c r="BG126" s="20"/>
      <c r="BH126" s="21">
        <f>BH124-BH125</f>
        <v>0</v>
      </c>
      <c r="BI126" s="21"/>
      <c r="BJ126" s="21"/>
      <c r="BK126" s="21"/>
      <c r="BL126" s="12"/>
    </row>
    <row r="127" spans="1:64" x14ac:dyDescent="0.25">
      <c r="A127" s="20" t="s">
        <v>182</v>
      </c>
      <c r="B127" s="20"/>
      <c r="C127" s="20"/>
      <c r="D127" s="21">
        <f>B120</f>
        <v>7365.5044457661043</v>
      </c>
      <c r="E127" s="21"/>
      <c r="F127" s="21"/>
      <c r="G127" s="21"/>
      <c r="H127" s="12"/>
      <c r="I127" s="20" t="s">
        <v>182</v>
      </c>
      <c r="J127" s="20"/>
      <c r="K127" s="20"/>
      <c r="L127" s="21">
        <f>J120</f>
        <v>2273.9043614949469</v>
      </c>
      <c r="M127" s="21"/>
      <c r="N127" s="21"/>
      <c r="O127" s="21"/>
      <c r="P127" s="12"/>
      <c r="Q127" s="20" t="s">
        <v>182</v>
      </c>
      <c r="R127" s="20"/>
      <c r="S127" s="20"/>
      <c r="T127" s="21">
        <f>R120</f>
        <v>1954.0129311710189</v>
      </c>
      <c r="U127" s="21"/>
      <c r="V127" s="21"/>
      <c r="W127" s="21"/>
      <c r="X127" s="12"/>
      <c r="Y127" s="20" t="s">
        <v>182</v>
      </c>
      <c r="Z127" s="20"/>
      <c r="AA127" s="20"/>
      <c r="AB127" s="21">
        <f>Z120</f>
        <v>0</v>
      </c>
      <c r="AC127" s="21"/>
      <c r="AD127" s="21"/>
      <c r="AE127" s="21"/>
      <c r="AF127" s="12"/>
      <c r="AG127" s="20" t="s">
        <v>182</v>
      </c>
      <c r="AH127" s="20"/>
      <c r="AI127" s="20"/>
      <c r="AJ127" s="21">
        <f>AH120</f>
        <v>0</v>
      </c>
      <c r="AK127" s="21"/>
      <c r="AL127" s="21"/>
      <c r="AM127" s="21"/>
      <c r="AN127" s="12"/>
      <c r="AO127" s="20" t="s">
        <v>182</v>
      </c>
      <c r="AP127" s="20"/>
      <c r="AQ127" s="20"/>
      <c r="AR127" s="21">
        <f>AP120</f>
        <v>0</v>
      </c>
      <c r="AS127" s="21"/>
      <c r="AT127" s="21"/>
      <c r="AU127" s="21"/>
      <c r="AV127" s="12"/>
      <c r="AW127" s="20" t="s">
        <v>182</v>
      </c>
      <c r="AX127" s="20"/>
      <c r="AY127" s="20"/>
      <c r="AZ127" s="21">
        <f>AX120</f>
        <v>0</v>
      </c>
      <c r="BA127" s="21"/>
      <c r="BB127" s="21"/>
      <c r="BC127" s="21"/>
      <c r="BD127" s="12"/>
      <c r="BE127" s="20" t="s">
        <v>182</v>
      </c>
      <c r="BF127" s="20"/>
      <c r="BG127" s="20"/>
      <c r="BH127" s="21">
        <f>BF120</f>
        <v>0</v>
      </c>
      <c r="BI127" s="21"/>
      <c r="BJ127" s="21"/>
      <c r="BK127" s="21"/>
      <c r="BL127" s="12"/>
    </row>
    <row r="128" spans="1:6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</row>
  </sheetData>
  <mergeCells count="296">
    <mergeCell ref="AX119:BC119"/>
    <mergeCell ref="BF119:BK119"/>
    <mergeCell ref="B120:G120"/>
    <mergeCell ref="J120:O120"/>
    <mergeCell ref="R120:W120"/>
    <mergeCell ref="Z120:AE120"/>
    <mergeCell ref="AH120:AM120"/>
    <mergeCell ref="AP120:AU120"/>
    <mergeCell ref="AX120:BC120"/>
    <mergeCell ref="BF120:BK120"/>
    <mergeCell ref="B119:G119"/>
    <mergeCell ref="J119:O119"/>
    <mergeCell ref="R119:W119"/>
    <mergeCell ref="Z119:AE119"/>
    <mergeCell ref="AH119:AM119"/>
    <mergeCell ref="AP119:AU119"/>
    <mergeCell ref="AX117:BC117"/>
    <mergeCell ref="BF117:BK117"/>
    <mergeCell ref="B118:G118"/>
    <mergeCell ref="J118:O118"/>
    <mergeCell ref="R118:W118"/>
    <mergeCell ref="Z118:AE118"/>
    <mergeCell ref="AH118:AM118"/>
    <mergeCell ref="AP118:AU118"/>
    <mergeCell ref="AX118:BC118"/>
    <mergeCell ref="BF118:BK118"/>
    <mergeCell ref="B117:G117"/>
    <mergeCell ref="J117:O117"/>
    <mergeCell ref="R117:W117"/>
    <mergeCell ref="Z117:AE117"/>
    <mergeCell ref="AH117:AM117"/>
    <mergeCell ref="AP117:AU117"/>
    <mergeCell ref="AX96:BC96"/>
    <mergeCell ref="BF96:BK96"/>
    <mergeCell ref="B116:G116"/>
    <mergeCell ref="J116:O116"/>
    <mergeCell ref="R116:W116"/>
    <mergeCell ref="Z116:AE116"/>
    <mergeCell ref="AH116:AM116"/>
    <mergeCell ref="AP116:AU116"/>
    <mergeCell ref="AX116:BC116"/>
    <mergeCell ref="BF116:BK116"/>
    <mergeCell ref="B96:G96"/>
    <mergeCell ref="J96:O96"/>
    <mergeCell ref="R96:W96"/>
    <mergeCell ref="Z96:AE96"/>
    <mergeCell ref="AH96:AM96"/>
    <mergeCell ref="AP96:AU96"/>
    <mergeCell ref="AX94:BC94"/>
    <mergeCell ref="BF94:BK94"/>
    <mergeCell ref="B95:G95"/>
    <mergeCell ref="J95:O95"/>
    <mergeCell ref="R95:W95"/>
    <mergeCell ref="Z95:AE95"/>
    <mergeCell ref="AH95:AM95"/>
    <mergeCell ref="AP95:AU95"/>
    <mergeCell ref="AX95:BC95"/>
    <mergeCell ref="BF95:BK95"/>
    <mergeCell ref="B94:G94"/>
    <mergeCell ref="J94:O94"/>
    <mergeCell ref="R94:W94"/>
    <mergeCell ref="Z94:AE94"/>
    <mergeCell ref="AH94:AM94"/>
    <mergeCell ref="AP94:AU94"/>
    <mergeCell ref="AX92:BC92"/>
    <mergeCell ref="BF92:BK92"/>
    <mergeCell ref="B93:G93"/>
    <mergeCell ref="J93:O93"/>
    <mergeCell ref="R93:W93"/>
    <mergeCell ref="Z93:AE93"/>
    <mergeCell ref="AH93:AM93"/>
    <mergeCell ref="AP93:AU93"/>
    <mergeCell ref="AX93:BC93"/>
    <mergeCell ref="BF93:BK93"/>
    <mergeCell ref="B92:G92"/>
    <mergeCell ref="J92:O92"/>
    <mergeCell ref="R92:W92"/>
    <mergeCell ref="Z92:AE92"/>
    <mergeCell ref="AH92:AM92"/>
    <mergeCell ref="AP92:AU92"/>
    <mergeCell ref="AX71:BC71"/>
    <mergeCell ref="BF71:BK71"/>
    <mergeCell ref="B72:G72"/>
    <mergeCell ref="J72:O72"/>
    <mergeCell ref="R72:W72"/>
    <mergeCell ref="Z72:AE72"/>
    <mergeCell ref="AH72:AM72"/>
    <mergeCell ref="AP72:AU72"/>
    <mergeCell ref="AX72:BC72"/>
    <mergeCell ref="BF72:BK72"/>
    <mergeCell ref="B71:G71"/>
    <mergeCell ref="J71:O71"/>
    <mergeCell ref="R71:W71"/>
    <mergeCell ref="Z71:AE71"/>
    <mergeCell ref="AH71:AM71"/>
    <mergeCell ref="AP71:AU71"/>
    <mergeCell ref="AX69:BC69"/>
    <mergeCell ref="BF69:BK69"/>
    <mergeCell ref="B70:G70"/>
    <mergeCell ref="J70:O70"/>
    <mergeCell ref="R70:W70"/>
    <mergeCell ref="Z70:AE70"/>
    <mergeCell ref="AH70:AM70"/>
    <mergeCell ref="AP70:AU70"/>
    <mergeCell ref="AX70:BC70"/>
    <mergeCell ref="BF70:BK70"/>
    <mergeCell ref="B69:G69"/>
    <mergeCell ref="J69:O69"/>
    <mergeCell ref="R69:W69"/>
    <mergeCell ref="Z69:AE69"/>
    <mergeCell ref="AH69:AM69"/>
    <mergeCell ref="AP69:AU69"/>
    <mergeCell ref="AX48:BC48"/>
    <mergeCell ref="BF48:BK48"/>
    <mergeCell ref="B68:G68"/>
    <mergeCell ref="J68:O68"/>
    <mergeCell ref="R68:W68"/>
    <mergeCell ref="Z68:AE68"/>
    <mergeCell ref="AH68:AM68"/>
    <mergeCell ref="AP68:AU68"/>
    <mergeCell ref="AX68:BC68"/>
    <mergeCell ref="BF68:BK68"/>
    <mergeCell ref="B48:G48"/>
    <mergeCell ref="J48:O48"/>
    <mergeCell ref="R48:W48"/>
    <mergeCell ref="Z48:AE48"/>
    <mergeCell ref="AH48:AM48"/>
    <mergeCell ref="AP48:AU48"/>
    <mergeCell ref="AX46:BC46"/>
    <mergeCell ref="BF46:BK46"/>
    <mergeCell ref="B47:G47"/>
    <mergeCell ref="J47:O47"/>
    <mergeCell ref="R47:W47"/>
    <mergeCell ref="Z47:AE47"/>
    <mergeCell ref="AH47:AM47"/>
    <mergeCell ref="AP47:AU47"/>
    <mergeCell ref="AX47:BC47"/>
    <mergeCell ref="BF47:BK47"/>
    <mergeCell ref="B46:G46"/>
    <mergeCell ref="J46:O46"/>
    <mergeCell ref="R46:W46"/>
    <mergeCell ref="Z46:AE46"/>
    <mergeCell ref="AH46:AM46"/>
    <mergeCell ref="AP46:AU46"/>
    <mergeCell ref="AX44:BC44"/>
    <mergeCell ref="BF44:BK44"/>
    <mergeCell ref="B45:G45"/>
    <mergeCell ref="J45:O45"/>
    <mergeCell ref="R45:W45"/>
    <mergeCell ref="Z45:AE45"/>
    <mergeCell ref="AH45:AM45"/>
    <mergeCell ref="AP45:AU45"/>
    <mergeCell ref="AX45:BC45"/>
    <mergeCell ref="BF45:BK45"/>
    <mergeCell ref="B44:G44"/>
    <mergeCell ref="J44:O44"/>
    <mergeCell ref="R44:W44"/>
    <mergeCell ref="Z44:AE44"/>
    <mergeCell ref="AH44:AM44"/>
    <mergeCell ref="AP44:AU44"/>
    <mergeCell ref="AX23:BC23"/>
    <mergeCell ref="BF23:BK23"/>
    <mergeCell ref="B24:G24"/>
    <mergeCell ref="J24:O24"/>
    <mergeCell ref="R24:W24"/>
    <mergeCell ref="Z24:AE24"/>
    <mergeCell ref="AH24:AM24"/>
    <mergeCell ref="AP24:AU24"/>
    <mergeCell ref="AX24:BC24"/>
    <mergeCell ref="BF24:BK24"/>
    <mergeCell ref="B23:G23"/>
    <mergeCell ref="J23:O23"/>
    <mergeCell ref="R23:W23"/>
    <mergeCell ref="Z23:AE23"/>
    <mergeCell ref="AH23:AM23"/>
    <mergeCell ref="AP23:AU23"/>
    <mergeCell ref="AX21:BC21"/>
    <mergeCell ref="BF21:BK21"/>
    <mergeCell ref="B22:G22"/>
    <mergeCell ref="J22:O22"/>
    <mergeCell ref="R22:W22"/>
    <mergeCell ref="Z22:AE22"/>
    <mergeCell ref="AH22:AM22"/>
    <mergeCell ref="AP22:AU22"/>
    <mergeCell ref="AX22:BC22"/>
    <mergeCell ref="BF22:BK22"/>
    <mergeCell ref="B21:G21"/>
    <mergeCell ref="J21:O21"/>
    <mergeCell ref="R21:W21"/>
    <mergeCell ref="Z21:AE21"/>
    <mergeCell ref="AH21:AM21"/>
    <mergeCell ref="AP21:AU21"/>
    <mergeCell ref="AW1:BC1"/>
    <mergeCell ref="BE1:BK1"/>
    <mergeCell ref="B20:G20"/>
    <mergeCell ref="J20:O20"/>
    <mergeCell ref="R20:W20"/>
    <mergeCell ref="Z20:AE20"/>
    <mergeCell ref="AH20:AM20"/>
    <mergeCell ref="AP20:AU20"/>
    <mergeCell ref="AX20:BC20"/>
    <mergeCell ref="BF20:BK20"/>
    <mergeCell ref="A1:G1"/>
    <mergeCell ref="I1:O1"/>
    <mergeCell ref="Q1:W1"/>
    <mergeCell ref="Y1:AE1"/>
    <mergeCell ref="AG1:AM1"/>
    <mergeCell ref="AO1:AU1"/>
    <mergeCell ref="A122:G122"/>
    <mergeCell ref="D127:G127"/>
    <mergeCell ref="D125:G125"/>
    <mergeCell ref="D124:G124"/>
    <mergeCell ref="D123:G123"/>
    <mergeCell ref="A123:C123"/>
    <mergeCell ref="A124:C124"/>
    <mergeCell ref="A125:C125"/>
    <mergeCell ref="A127:C127"/>
    <mergeCell ref="A126:C126"/>
    <mergeCell ref="D126:G126"/>
    <mergeCell ref="I127:K127"/>
    <mergeCell ref="L127:O127"/>
    <mergeCell ref="Q122:W122"/>
    <mergeCell ref="Q123:S123"/>
    <mergeCell ref="T123:W123"/>
    <mergeCell ref="Q124:S124"/>
    <mergeCell ref="T124:W124"/>
    <mergeCell ref="Q125:S125"/>
    <mergeCell ref="T125:W125"/>
    <mergeCell ref="Q126:S126"/>
    <mergeCell ref="T126:W126"/>
    <mergeCell ref="Q127:S127"/>
    <mergeCell ref="T127:W127"/>
    <mergeCell ref="I122:O122"/>
    <mergeCell ref="I123:K123"/>
    <mergeCell ref="L123:O123"/>
    <mergeCell ref="I124:K124"/>
    <mergeCell ref="L124:O124"/>
    <mergeCell ref="I125:K125"/>
    <mergeCell ref="L125:O125"/>
    <mergeCell ref="I126:K126"/>
    <mergeCell ref="L126:O126"/>
    <mergeCell ref="Y127:AA127"/>
    <mergeCell ref="AB127:AE127"/>
    <mergeCell ref="AG122:AM122"/>
    <mergeCell ref="AG123:AI123"/>
    <mergeCell ref="AJ123:AM123"/>
    <mergeCell ref="AG124:AI124"/>
    <mergeCell ref="AJ124:AM124"/>
    <mergeCell ref="AG125:AI125"/>
    <mergeCell ref="AJ125:AM125"/>
    <mergeCell ref="AG126:AI126"/>
    <mergeCell ref="AJ126:AM126"/>
    <mergeCell ref="AG127:AI127"/>
    <mergeCell ref="AJ127:AM127"/>
    <mergeCell ref="Y122:AE122"/>
    <mergeCell ref="Y123:AA123"/>
    <mergeCell ref="AB123:AE123"/>
    <mergeCell ref="Y124:AA124"/>
    <mergeCell ref="AB124:AE124"/>
    <mergeCell ref="Y125:AA125"/>
    <mergeCell ref="AB125:AE125"/>
    <mergeCell ref="Y126:AA126"/>
    <mergeCell ref="AB126:AE126"/>
    <mergeCell ref="AO127:AQ127"/>
    <mergeCell ref="AR127:AU127"/>
    <mergeCell ref="AW122:BC122"/>
    <mergeCell ref="AW123:AY123"/>
    <mergeCell ref="AZ123:BC123"/>
    <mergeCell ref="AW124:AY124"/>
    <mergeCell ref="AZ124:BC124"/>
    <mergeCell ref="AW125:AY125"/>
    <mergeCell ref="AZ125:BC125"/>
    <mergeCell ref="AW126:AY126"/>
    <mergeCell ref="AZ126:BC126"/>
    <mergeCell ref="AW127:AY127"/>
    <mergeCell ref="AZ127:BC127"/>
    <mergeCell ref="AO122:AU122"/>
    <mergeCell ref="AO123:AQ123"/>
    <mergeCell ref="AR123:AU123"/>
    <mergeCell ref="AO124:AQ124"/>
    <mergeCell ref="AR124:AU124"/>
    <mergeCell ref="AO125:AQ125"/>
    <mergeCell ref="AR125:AU125"/>
    <mergeCell ref="AO126:AQ126"/>
    <mergeCell ref="AR126:AU126"/>
    <mergeCell ref="BE127:BG127"/>
    <mergeCell ref="BH127:BK127"/>
    <mergeCell ref="BE122:BK122"/>
    <mergeCell ref="BE123:BG123"/>
    <mergeCell ref="BH123:BK123"/>
    <mergeCell ref="BE124:BG124"/>
    <mergeCell ref="BH124:BK124"/>
    <mergeCell ref="BE125:BG125"/>
    <mergeCell ref="BH125:BK125"/>
    <mergeCell ref="BE126:BG126"/>
    <mergeCell ref="BH126:BK1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2" sqref="C2"/>
    </sheetView>
  </sheetViews>
  <sheetFormatPr defaultRowHeight="15" x14ac:dyDescent="0.25"/>
  <cols>
    <col min="4" max="4" width="10" bestFit="1" customWidth="1"/>
    <col min="5" max="5" width="9.7109375" bestFit="1" customWidth="1"/>
  </cols>
  <sheetData>
    <row r="1" spans="1:5" x14ac:dyDescent="0.25">
      <c r="B1" t="s">
        <v>167</v>
      </c>
      <c r="C1" t="s">
        <v>168</v>
      </c>
      <c r="D1" t="s">
        <v>278</v>
      </c>
      <c r="E1" t="s">
        <v>277</v>
      </c>
    </row>
    <row r="2" spans="1:5" x14ac:dyDescent="0.25">
      <c r="A2" t="s">
        <v>164</v>
      </c>
      <c r="B2">
        <v>1</v>
      </c>
      <c r="C2">
        <v>200</v>
      </c>
      <c r="D2">
        <v>0.45900000000000002</v>
      </c>
      <c r="E2">
        <f>D2*C2</f>
        <v>91.8</v>
      </c>
    </row>
    <row r="3" spans="1:5" x14ac:dyDescent="0.25">
      <c r="A3" t="s">
        <v>165</v>
      </c>
      <c r="B3">
        <v>0.8</v>
      </c>
      <c r="C3">
        <v>250</v>
      </c>
      <c r="D3">
        <v>1.2</v>
      </c>
      <c r="E3">
        <f t="shared" ref="E3:E5" si="0">D3*C3</f>
        <v>300</v>
      </c>
    </row>
    <row r="4" spans="1:5" x14ac:dyDescent="0.25">
      <c r="A4" t="s">
        <v>166</v>
      </c>
      <c r="B4">
        <v>1.5</v>
      </c>
      <c r="C4">
        <v>133</v>
      </c>
      <c r="D4">
        <v>0.6</v>
      </c>
      <c r="E4">
        <f t="shared" si="0"/>
        <v>79.8</v>
      </c>
    </row>
    <row r="5" spans="1:5" x14ac:dyDescent="0.25">
      <c r="A5" t="s">
        <v>271</v>
      </c>
      <c r="B5">
        <v>7.0000000000000007E-2</v>
      </c>
      <c r="C5">
        <v>1412</v>
      </c>
      <c r="D5">
        <v>1</v>
      </c>
      <c r="E5">
        <f t="shared" si="0"/>
        <v>1412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D7" sqref="D7"/>
    </sheetView>
  </sheetViews>
  <sheetFormatPr defaultRowHeight="15" x14ac:dyDescent="0.25"/>
  <cols>
    <col min="1" max="1" width="12.42578125" bestFit="1" customWidth="1"/>
    <col min="4" max="4" width="11" bestFit="1" customWidth="1"/>
    <col min="12" max="12" width="11.28515625" bestFit="1" customWidth="1"/>
  </cols>
  <sheetData>
    <row r="1" spans="1:27" x14ac:dyDescent="0.25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134</v>
      </c>
      <c r="G1" t="s">
        <v>135</v>
      </c>
      <c r="H1" t="s">
        <v>155</v>
      </c>
      <c r="I1" t="s">
        <v>156</v>
      </c>
      <c r="J1" t="s">
        <v>161</v>
      </c>
      <c r="K1" t="s">
        <v>162</v>
      </c>
      <c r="L1" t="s">
        <v>208</v>
      </c>
      <c r="N1" t="s">
        <v>0</v>
      </c>
      <c r="O1" t="s">
        <v>130</v>
      </c>
      <c r="P1" t="s">
        <v>131</v>
      </c>
      <c r="Q1" t="s">
        <v>133</v>
      </c>
      <c r="R1" t="s">
        <v>132</v>
      </c>
      <c r="S1" t="s">
        <v>140</v>
      </c>
      <c r="T1" t="s">
        <v>137</v>
      </c>
      <c r="U1" t="s">
        <v>138</v>
      </c>
      <c r="V1" t="s">
        <v>139</v>
      </c>
      <c r="W1" t="s">
        <v>145</v>
      </c>
      <c r="X1" t="s">
        <v>142</v>
      </c>
      <c r="Y1" t="s">
        <v>143</v>
      </c>
      <c r="Z1" t="s">
        <v>144</v>
      </c>
    </row>
    <row r="2" spans="1:27" x14ac:dyDescent="0.25">
      <c r="A2" t="s">
        <v>9</v>
      </c>
      <c r="B2">
        <v>0.2</v>
      </c>
      <c r="C2">
        <v>5</v>
      </c>
      <c r="D2">
        <v>5</v>
      </c>
      <c r="E2">
        <f t="shared" ref="E2:E4" si="0">1/D2</f>
        <v>0.2</v>
      </c>
      <c r="F2">
        <f>B2*1000</f>
        <v>200</v>
      </c>
      <c r="G2">
        <f t="shared" ref="G2:G4" si="1">C2*0.001</f>
        <v>5.0000000000000001E-3</v>
      </c>
      <c r="H2">
        <f t="shared" ref="H2:H4" si="2">F2*D2</f>
        <v>1000</v>
      </c>
      <c r="I2">
        <v>640</v>
      </c>
      <c r="J2">
        <f t="shared" ref="J2:J4" si="3">I2*H2</f>
        <v>640000</v>
      </c>
      <c r="K2">
        <f>I2*F2</f>
        <v>128000</v>
      </c>
      <c r="N2" t="s">
        <v>126</v>
      </c>
      <c r="O2">
        <v>0.625</v>
      </c>
      <c r="P2">
        <v>14</v>
      </c>
      <c r="Q2">
        <f>3.141592654 * (O2*O2) * P2 * 1000</f>
        <v>17180.584826562499</v>
      </c>
      <c r="R2">
        <v>2600</v>
      </c>
      <c r="S2">
        <v>0.76</v>
      </c>
      <c r="T2">
        <f>S2*Q2</f>
        <v>13057.244468187499</v>
      </c>
      <c r="U2">
        <f>R2/T2</f>
        <v>0.19912317689498779</v>
      </c>
      <c r="V2">
        <f>T2/R2</f>
        <v>5.0220171031490377</v>
      </c>
      <c r="W2">
        <f>Q2/R2</f>
        <v>6.6079172409855769</v>
      </c>
      <c r="X2">
        <v>19500</v>
      </c>
      <c r="Y2">
        <f>R2/X2</f>
        <v>0.13333333333333333</v>
      </c>
      <c r="Z2">
        <f>X2/R2</f>
        <v>7.5</v>
      </c>
      <c r="AA2">
        <f>R2*5</f>
        <v>13000</v>
      </c>
    </row>
    <row r="3" spans="1:27" x14ac:dyDescent="0.25">
      <c r="A3" t="s">
        <v>10</v>
      </c>
      <c r="B3">
        <v>0.2</v>
      </c>
      <c r="C3">
        <v>5</v>
      </c>
      <c r="D3">
        <v>5</v>
      </c>
      <c r="E3">
        <f t="shared" si="0"/>
        <v>0.2</v>
      </c>
      <c r="F3">
        <f t="shared" ref="F3:F6" si="4">B3*1000</f>
        <v>200</v>
      </c>
      <c r="G3">
        <f t="shared" si="1"/>
        <v>5.0000000000000001E-3</v>
      </c>
      <c r="H3">
        <f t="shared" si="2"/>
        <v>1000</v>
      </c>
      <c r="J3">
        <f t="shared" si="3"/>
        <v>0</v>
      </c>
      <c r="K3">
        <f t="shared" ref="K3:K5" si="5">I3*F3</f>
        <v>0</v>
      </c>
      <c r="N3" t="s">
        <v>127</v>
      </c>
      <c r="O3">
        <v>0.625</v>
      </c>
      <c r="P3">
        <v>7</v>
      </c>
      <c r="Q3">
        <f t="shared" ref="Q3:Q6" si="6">3.141592654 * (O3*O3) * P3 * 1000</f>
        <v>8590.2924132812495</v>
      </c>
      <c r="R3">
        <v>820</v>
      </c>
      <c r="S3">
        <v>0.48</v>
      </c>
      <c r="T3">
        <f t="shared" ref="T3:T6" si="7">S3*Q3</f>
        <v>4123.3403583749996</v>
      </c>
      <c r="U3">
        <f t="shared" ref="U3:U6" si="8">R3/T3</f>
        <v>0.19886789077076344</v>
      </c>
      <c r="V3">
        <f t="shared" ref="V3:V6" si="9">T3/R3</f>
        <v>5.028463851676829</v>
      </c>
      <c r="W3">
        <f t="shared" ref="W3:W6" si="10">Q3/R3</f>
        <v>10.475966357660061</v>
      </c>
      <c r="X3">
        <v>5200</v>
      </c>
      <c r="Y3">
        <f t="shared" ref="Y3:Y5" si="11">R3/X3</f>
        <v>0.15769230769230769</v>
      </c>
      <c r="Z3">
        <f t="shared" ref="Z3:Z5" si="12">X3/R3</f>
        <v>6.3414634146341466</v>
      </c>
      <c r="AA3">
        <f t="shared" ref="AA3:AA16" si="13">R3*5</f>
        <v>4100</v>
      </c>
    </row>
    <row r="4" spans="1:27" x14ac:dyDescent="0.25">
      <c r="A4" t="s">
        <v>136</v>
      </c>
      <c r="B4">
        <v>0.2</v>
      </c>
      <c r="C4">
        <v>5</v>
      </c>
      <c r="D4">
        <v>4</v>
      </c>
      <c r="E4">
        <f t="shared" si="0"/>
        <v>0.25</v>
      </c>
      <c r="F4">
        <f t="shared" si="4"/>
        <v>200</v>
      </c>
      <c r="G4">
        <f t="shared" si="1"/>
        <v>5.0000000000000001E-3</v>
      </c>
      <c r="H4">
        <f t="shared" si="2"/>
        <v>800</v>
      </c>
      <c r="J4">
        <f t="shared" si="3"/>
        <v>0</v>
      </c>
      <c r="K4">
        <f t="shared" si="5"/>
        <v>0</v>
      </c>
      <c r="N4" t="s">
        <v>128</v>
      </c>
      <c r="O4">
        <v>0.625</v>
      </c>
      <c r="P4">
        <v>2.5</v>
      </c>
      <c r="Q4">
        <f t="shared" si="6"/>
        <v>3067.9615761718751</v>
      </c>
      <c r="R4">
        <v>375</v>
      </c>
      <c r="S4">
        <v>0.6</v>
      </c>
      <c r="T4">
        <f t="shared" si="7"/>
        <v>1840.776945703125</v>
      </c>
      <c r="U4">
        <f t="shared" si="8"/>
        <v>0.20371832713102594</v>
      </c>
      <c r="V4">
        <f t="shared" si="9"/>
        <v>4.9087385218749997</v>
      </c>
      <c r="W4">
        <f t="shared" si="10"/>
        <v>8.1812308697916674</v>
      </c>
      <c r="Y4" t="e">
        <f t="shared" si="11"/>
        <v>#DIV/0!</v>
      </c>
      <c r="Z4">
        <f t="shared" si="12"/>
        <v>0</v>
      </c>
      <c r="AA4">
        <f t="shared" si="13"/>
        <v>1875</v>
      </c>
    </row>
    <row r="5" spans="1:27" x14ac:dyDescent="0.25">
      <c r="A5" t="s">
        <v>141</v>
      </c>
      <c r="B5">
        <v>0.2</v>
      </c>
      <c r="C5">
        <v>5</v>
      </c>
      <c r="D5">
        <v>7.5</v>
      </c>
      <c r="E5">
        <f>1/D5</f>
        <v>0.13333333333333333</v>
      </c>
      <c r="F5">
        <f t="shared" si="4"/>
        <v>200</v>
      </c>
      <c r="G5">
        <f>C5*0.001</f>
        <v>5.0000000000000001E-3</v>
      </c>
      <c r="H5">
        <f>F5*D5</f>
        <v>1500</v>
      </c>
      <c r="I5">
        <v>122</v>
      </c>
      <c r="J5">
        <f>I5*H5</f>
        <v>183000</v>
      </c>
      <c r="K5">
        <f t="shared" si="5"/>
        <v>24400</v>
      </c>
      <c r="N5" t="s">
        <v>129</v>
      </c>
      <c r="O5">
        <v>0.625</v>
      </c>
      <c r="P5">
        <v>1</v>
      </c>
      <c r="Q5">
        <f t="shared" si="6"/>
        <v>1227.1846304687499</v>
      </c>
      <c r="R5">
        <v>140</v>
      </c>
      <c r="S5">
        <v>0.57499999999999996</v>
      </c>
      <c r="T5">
        <f t="shared" si="7"/>
        <v>705.63116251953113</v>
      </c>
      <c r="U5">
        <f t="shared" si="8"/>
        <v>0.19840393598847747</v>
      </c>
      <c r="V5">
        <f t="shared" si="9"/>
        <v>5.0402225894252224</v>
      </c>
      <c r="W5">
        <f t="shared" si="10"/>
        <v>8.7656045033482144</v>
      </c>
      <c r="Y5" t="e">
        <f t="shared" si="11"/>
        <v>#DIV/0!</v>
      </c>
      <c r="Z5">
        <f t="shared" si="12"/>
        <v>0</v>
      </c>
      <c r="AA5">
        <f t="shared" si="13"/>
        <v>700</v>
      </c>
    </row>
    <row r="6" spans="1:27" x14ac:dyDescent="0.25">
      <c r="A6" t="s">
        <v>207</v>
      </c>
      <c r="B6">
        <v>1</v>
      </c>
      <c r="C6">
        <v>1</v>
      </c>
      <c r="D6">
        <v>7.0799999999999997E-4</v>
      </c>
      <c r="E6">
        <f>1/D6</f>
        <v>1412.4293785310736</v>
      </c>
      <c r="F6">
        <f t="shared" si="4"/>
        <v>1000</v>
      </c>
      <c r="G6">
        <f>C6*0.001</f>
        <v>1E-3</v>
      </c>
      <c r="H6">
        <v>70.8</v>
      </c>
      <c r="I6">
        <v>1</v>
      </c>
      <c r="J6">
        <f>I6*H6</f>
        <v>70.8</v>
      </c>
      <c r="K6">
        <f t="shared" ref="K6" si="14">I6*F6</f>
        <v>1000</v>
      </c>
      <c r="L6">
        <v>7.0850000000000001E-5</v>
      </c>
      <c r="N6" t="s">
        <v>146</v>
      </c>
      <c r="O6">
        <v>0.625</v>
      </c>
      <c r="P6">
        <v>0.625</v>
      </c>
      <c r="Q6">
        <f t="shared" si="6"/>
        <v>766.99039404296877</v>
      </c>
      <c r="R6">
        <v>100</v>
      </c>
      <c r="S6">
        <v>0.65500000000000003</v>
      </c>
      <c r="T6">
        <f t="shared" si="7"/>
        <v>502.37870809814456</v>
      </c>
      <c r="U6">
        <f t="shared" si="8"/>
        <v>0.19905302192955204</v>
      </c>
      <c r="V6">
        <f t="shared" si="9"/>
        <v>5.023787080981446</v>
      </c>
      <c r="W6">
        <f t="shared" si="10"/>
        <v>7.6699039404296876</v>
      </c>
      <c r="Y6" t="e">
        <f t="shared" ref="Y6" si="15">R6/X6</f>
        <v>#DIV/0!</v>
      </c>
      <c r="Z6">
        <f t="shared" ref="Z6" si="16">X6/R6</f>
        <v>0</v>
      </c>
      <c r="AA6">
        <f t="shared" si="13"/>
        <v>500</v>
      </c>
    </row>
    <row r="7" spans="1:27" x14ac:dyDescent="0.25">
      <c r="N7" t="s">
        <v>147</v>
      </c>
      <c r="O7">
        <v>0.625</v>
      </c>
      <c r="P7">
        <v>1.1000000000000001</v>
      </c>
      <c r="Q7">
        <f t="shared" ref="Q7:Q16" si="17">3.141592654 * (O7*O7) * P7 * 1000</f>
        <v>1349.9030935156252</v>
      </c>
      <c r="R7">
        <v>200</v>
      </c>
      <c r="S7">
        <v>0.75</v>
      </c>
      <c r="T7">
        <f t="shared" ref="T7:T16" si="18">S7*Q7</f>
        <v>1012.4273201367189</v>
      </c>
      <c r="U7">
        <f t="shared" ref="U7:U16" si="19">R7/T7</f>
        <v>0.1975450444906918</v>
      </c>
      <c r="V7">
        <f t="shared" ref="V7:V16" si="20">T7/R7</f>
        <v>5.0621366006835942</v>
      </c>
      <c r="W7">
        <f t="shared" ref="W7:W16" si="21">Q7/R7</f>
        <v>6.7495154675781261</v>
      </c>
      <c r="Y7" t="e">
        <f t="shared" ref="Y7:Y16" si="22">R7/X7</f>
        <v>#DIV/0!</v>
      </c>
      <c r="Z7">
        <f t="shared" ref="Z7:Z16" si="23">X7/R7</f>
        <v>0</v>
      </c>
      <c r="AA7">
        <f t="shared" si="13"/>
        <v>1000</v>
      </c>
    </row>
    <row r="8" spans="1:27" x14ac:dyDescent="0.25">
      <c r="N8" t="s">
        <v>148</v>
      </c>
      <c r="O8">
        <v>0.625</v>
      </c>
      <c r="P8">
        <v>1.875</v>
      </c>
      <c r="Q8">
        <f t="shared" si="17"/>
        <v>2300.9711821289061</v>
      </c>
      <c r="R8">
        <v>400</v>
      </c>
      <c r="S8">
        <v>0.875</v>
      </c>
      <c r="T8">
        <f t="shared" si="18"/>
        <v>2013.3497843627929</v>
      </c>
      <c r="U8">
        <f t="shared" si="19"/>
        <v>0.19867387331635292</v>
      </c>
      <c r="V8">
        <f t="shared" si="20"/>
        <v>5.0333744609069822</v>
      </c>
      <c r="W8">
        <f t="shared" si="21"/>
        <v>5.7524279553222648</v>
      </c>
      <c r="Y8" t="e">
        <f t="shared" si="22"/>
        <v>#DIV/0!</v>
      </c>
      <c r="Z8">
        <f t="shared" si="23"/>
        <v>0</v>
      </c>
      <c r="AA8">
        <f t="shared" si="13"/>
        <v>2000</v>
      </c>
    </row>
    <row r="9" spans="1:27" x14ac:dyDescent="0.25">
      <c r="N9" t="s">
        <v>149</v>
      </c>
      <c r="O9">
        <v>0.625</v>
      </c>
      <c r="P9">
        <v>3.8</v>
      </c>
      <c r="Q9">
        <f t="shared" si="17"/>
        <v>4663.3015957812495</v>
      </c>
      <c r="R9">
        <v>800</v>
      </c>
      <c r="S9">
        <v>0.87</v>
      </c>
      <c r="T9">
        <f t="shared" si="18"/>
        <v>4057.0723883296869</v>
      </c>
      <c r="U9">
        <f t="shared" si="19"/>
        <v>0.19718652353880312</v>
      </c>
      <c r="V9">
        <f t="shared" si="20"/>
        <v>5.0713404854121089</v>
      </c>
      <c r="W9">
        <f t="shared" si="21"/>
        <v>5.829126994726562</v>
      </c>
      <c r="Y9" t="e">
        <f t="shared" si="22"/>
        <v>#DIV/0!</v>
      </c>
      <c r="Z9">
        <f t="shared" si="23"/>
        <v>0</v>
      </c>
      <c r="AA9">
        <f t="shared" si="13"/>
        <v>4000</v>
      </c>
    </row>
    <row r="10" spans="1:27" x14ac:dyDescent="0.25">
      <c r="N10" t="s">
        <v>150</v>
      </c>
      <c r="O10">
        <v>0.3125</v>
      </c>
      <c r="P10">
        <v>0.4</v>
      </c>
      <c r="Q10">
        <f t="shared" si="17"/>
        <v>122.718463046875</v>
      </c>
      <c r="R10">
        <v>80</v>
      </c>
      <c r="S10">
        <v>0.8</v>
      </c>
      <c r="T10">
        <f t="shared" si="18"/>
        <v>98.174770437500001</v>
      </c>
      <c r="U10">
        <f t="shared" si="19"/>
        <v>0.81487330852410378</v>
      </c>
      <c r="V10">
        <f t="shared" si="20"/>
        <v>1.2271846304687499</v>
      </c>
      <c r="W10">
        <f t="shared" si="21"/>
        <v>1.5339807880859375</v>
      </c>
      <c r="Y10" t="e">
        <f t="shared" si="22"/>
        <v>#DIV/0!</v>
      </c>
      <c r="Z10">
        <f t="shared" si="23"/>
        <v>0</v>
      </c>
      <c r="AA10">
        <f t="shared" si="13"/>
        <v>400</v>
      </c>
    </row>
    <row r="11" spans="1:27" x14ac:dyDescent="0.25">
      <c r="N11" t="s">
        <v>151</v>
      </c>
      <c r="O11">
        <v>0.625</v>
      </c>
      <c r="P11">
        <v>0.6</v>
      </c>
      <c r="Q11">
        <f t="shared" si="17"/>
        <v>736.3107782812499</v>
      </c>
      <c r="R11">
        <v>250</v>
      </c>
      <c r="S11">
        <v>0.8</v>
      </c>
      <c r="T11">
        <f t="shared" si="18"/>
        <v>589.04862262499989</v>
      </c>
      <c r="U11">
        <f t="shared" si="19"/>
        <v>0.42441318152297081</v>
      </c>
      <c r="V11">
        <f t="shared" si="20"/>
        <v>2.3561944904999996</v>
      </c>
      <c r="W11">
        <f t="shared" si="21"/>
        <v>2.9452431131249996</v>
      </c>
      <c r="Y11" t="e">
        <f t="shared" si="22"/>
        <v>#DIV/0!</v>
      </c>
      <c r="Z11">
        <f t="shared" si="23"/>
        <v>0</v>
      </c>
      <c r="AA11">
        <f t="shared" si="13"/>
        <v>1250</v>
      </c>
    </row>
    <row r="12" spans="1:27" x14ac:dyDescent="0.25">
      <c r="N12" t="s">
        <v>152</v>
      </c>
      <c r="O12">
        <v>1.25</v>
      </c>
      <c r="P12">
        <v>1</v>
      </c>
      <c r="Q12">
        <f t="shared" si="17"/>
        <v>4908.7385218749996</v>
      </c>
      <c r="R12">
        <v>750</v>
      </c>
      <c r="S12">
        <v>0.8</v>
      </c>
      <c r="T12">
        <f t="shared" si="18"/>
        <v>3926.9908175</v>
      </c>
      <c r="U12">
        <f t="shared" si="19"/>
        <v>0.19098593168533681</v>
      </c>
      <c r="V12">
        <f t="shared" si="20"/>
        <v>5.2359877566666668</v>
      </c>
      <c r="W12">
        <f t="shared" si="21"/>
        <v>6.5449846958333326</v>
      </c>
      <c r="Y12" t="e">
        <f t="shared" si="22"/>
        <v>#DIV/0!</v>
      </c>
      <c r="Z12">
        <f t="shared" si="23"/>
        <v>0</v>
      </c>
      <c r="AA12">
        <f t="shared" si="13"/>
        <v>3750</v>
      </c>
    </row>
    <row r="13" spans="1:27" x14ac:dyDescent="0.25">
      <c r="Q13">
        <f t="shared" si="17"/>
        <v>0</v>
      </c>
      <c r="R13">
        <v>100</v>
      </c>
      <c r="S13">
        <v>0.85</v>
      </c>
      <c r="T13">
        <f t="shared" si="18"/>
        <v>0</v>
      </c>
      <c r="U13" t="e">
        <f t="shared" si="19"/>
        <v>#DIV/0!</v>
      </c>
      <c r="V13">
        <f t="shared" si="20"/>
        <v>0</v>
      </c>
      <c r="W13">
        <f t="shared" si="21"/>
        <v>0</v>
      </c>
      <c r="Y13" t="e">
        <f t="shared" si="22"/>
        <v>#DIV/0!</v>
      </c>
      <c r="Z13">
        <f t="shared" si="23"/>
        <v>0</v>
      </c>
      <c r="AA13">
        <f t="shared" si="13"/>
        <v>500</v>
      </c>
    </row>
    <row r="14" spans="1:27" x14ac:dyDescent="0.25">
      <c r="Q14">
        <f t="shared" si="17"/>
        <v>0</v>
      </c>
      <c r="R14">
        <v>100</v>
      </c>
      <c r="S14">
        <v>0.85</v>
      </c>
      <c r="T14">
        <f t="shared" si="18"/>
        <v>0</v>
      </c>
      <c r="U14" t="e">
        <f t="shared" si="19"/>
        <v>#DIV/0!</v>
      </c>
      <c r="V14">
        <f t="shared" si="20"/>
        <v>0</v>
      </c>
      <c r="W14">
        <f t="shared" si="21"/>
        <v>0</v>
      </c>
      <c r="Y14" t="e">
        <f t="shared" si="22"/>
        <v>#DIV/0!</v>
      </c>
      <c r="Z14">
        <f t="shared" si="23"/>
        <v>0</v>
      </c>
      <c r="AA14">
        <f t="shared" si="13"/>
        <v>500</v>
      </c>
    </row>
    <row r="15" spans="1:27" x14ac:dyDescent="0.25">
      <c r="Q15">
        <f t="shared" si="17"/>
        <v>0</v>
      </c>
      <c r="R15">
        <v>100</v>
      </c>
      <c r="S15">
        <v>0.85</v>
      </c>
      <c r="T15">
        <f t="shared" si="18"/>
        <v>0</v>
      </c>
      <c r="U15" t="e">
        <f t="shared" si="19"/>
        <v>#DIV/0!</v>
      </c>
      <c r="V15">
        <f t="shared" si="20"/>
        <v>0</v>
      </c>
      <c r="W15">
        <f t="shared" si="21"/>
        <v>0</v>
      </c>
      <c r="Y15" t="e">
        <f t="shared" si="22"/>
        <v>#DIV/0!</v>
      </c>
      <c r="Z15">
        <f t="shared" si="23"/>
        <v>0</v>
      </c>
      <c r="AA15">
        <f t="shared" si="13"/>
        <v>500</v>
      </c>
    </row>
    <row r="16" spans="1:27" x14ac:dyDescent="0.25">
      <c r="Q16">
        <f t="shared" si="17"/>
        <v>0</v>
      </c>
      <c r="R16">
        <v>100</v>
      </c>
      <c r="S16">
        <v>0.85</v>
      </c>
      <c r="T16">
        <f t="shared" si="18"/>
        <v>0</v>
      </c>
      <c r="U16" t="e">
        <f t="shared" si="19"/>
        <v>#DIV/0!</v>
      </c>
      <c r="V16">
        <f t="shared" si="20"/>
        <v>0</v>
      </c>
      <c r="W16">
        <f t="shared" si="21"/>
        <v>0</v>
      </c>
      <c r="Y16" t="e">
        <f t="shared" si="22"/>
        <v>#DIV/0!</v>
      </c>
      <c r="Z16">
        <f t="shared" si="23"/>
        <v>0</v>
      </c>
      <c r="AA16">
        <f t="shared" si="13"/>
        <v>500</v>
      </c>
    </row>
    <row r="29" spans="15:17" x14ac:dyDescent="0.25">
      <c r="Q29" t="s">
        <v>153</v>
      </c>
    </row>
    <row r="30" spans="15:17" x14ac:dyDescent="0.25">
      <c r="O30">
        <v>2.5</v>
      </c>
      <c r="P30">
        <v>1</v>
      </c>
      <c r="Q30">
        <f>O30*O30*P30</f>
        <v>6.25</v>
      </c>
    </row>
    <row r="31" spans="15:17" x14ac:dyDescent="0.25">
      <c r="Q31" t="s">
        <v>154</v>
      </c>
    </row>
    <row r="32" spans="15:17" x14ac:dyDescent="0.25">
      <c r="O32">
        <v>1.25</v>
      </c>
      <c r="P32">
        <v>1</v>
      </c>
      <c r="Q32">
        <f>O32*O32*3.141592654*P32</f>
        <v>4.9087385218749997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Q11" sqref="Q11"/>
    </sheetView>
  </sheetViews>
  <sheetFormatPr defaultRowHeight="15" x14ac:dyDescent="0.25"/>
  <cols>
    <col min="2" max="11" width="12" style="34" bestFit="1" customWidth="1"/>
  </cols>
  <sheetData>
    <row r="1" spans="1:11" x14ac:dyDescent="0.25">
      <c r="A1" t="s">
        <v>282</v>
      </c>
      <c r="B1" s="34">
        <v>6.25</v>
      </c>
      <c r="C1" s="34">
        <v>5</v>
      </c>
      <c r="D1" s="34">
        <v>3.75</v>
      </c>
      <c r="E1" s="34">
        <v>2.5</v>
      </c>
      <c r="F1" s="34">
        <v>1.875</v>
      </c>
      <c r="G1" s="34">
        <v>1.25</v>
      </c>
      <c r="H1" s="34">
        <v>0.625</v>
      </c>
      <c r="I1" s="34">
        <v>6.61</v>
      </c>
      <c r="J1" s="34">
        <v>8.4</v>
      </c>
      <c r="K1" s="34">
        <v>10</v>
      </c>
    </row>
    <row r="2" spans="1:11" x14ac:dyDescent="0.25">
      <c r="A2" t="s">
        <v>291</v>
      </c>
      <c r="B2" s="34">
        <f>B1/C1</f>
        <v>1.25</v>
      </c>
      <c r="C2" s="34">
        <v>1</v>
      </c>
      <c r="D2" s="34">
        <f>D1/$C$1</f>
        <v>0.75</v>
      </c>
      <c r="E2" s="34">
        <f t="shared" ref="E2:H2" si="0">E1/$C$1</f>
        <v>0.5</v>
      </c>
      <c r="F2" s="34">
        <f t="shared" si="0"/>
        <v>0.375</v>
      </c>
      <c r="G2" s="34">
        <f t="shared" si="0"/>
        <v>0.25</v>
      </c>
      <c r="H2" s="34">
        <f t="shared" si="0"/>
        <v>0.125</v>
      </c>
      <c r="I2" s="34">
        <f t="shared" ref="I2" si="1">I1/$C$1</f>
        <v>1.3220000000000001</v>
      </c>
      <c r="J2" s="34">
        <f t="shared" ref="J2" si="2">J1/$C$1</f>
        <v>1.6800000000000002</v>
      </c>
      <c r="K2" s="34">
        <f t="shared" ref="K2" si="3">K1/$C$1</f>
        <v>2</v>
      </c>
    </row>
    <row r="3" spans="1:11" x14ac:dyDescent="0.25">
      <c r="A3" t="s">
        <v>283</v>
      </c>
      <c r="B3" s="34">
        <f>B$2*B$2*B$2*$C3</f>
        <v>191.40625</v>
      </c>
      <c r="C3" s="34">
        <v>98</v>
      </c>
      <c r="D3" s="34">
        <f>D$2*D$2*D$2*$C3</f>
        <v>41.34375</v>
      </c>
      <c r="E3" s="34">
        <f t="shared" ref="E3:K3" si="4">E$2*E$2*E$2*$C3</f>
        <v>12.25</v>
      </c>
      <c r="F3" s="34">
        <f t="shared" si="4"/>
        <v>5.16796875</v>
      </c>
      <c r="G3" s="34">
        <f t="shared" si="4"/>
        <v>1.53125</v>
      </c>
      <c r="H3" s="34">
        <f t="shared" si="4"/>
        <v>0.19140625</v>
      </c>
      <c r="I3" s="34">
        <f t="shared" si="4"/>
        <v>226.42294830400004</v>
      </c>
      <c r="J3" s="34">
        <f t="shared" si="4"/>
        <v>464.67993600000011</v>
      </c>
      <c r="K3" s="34">
        <f t="shared" si="4"/>
        <v>784</v>
      </c>
    </row>
    <row r="4" spans="1:11" x14ac:dyDescent="0.25">
      <c r="A4" t="s">
        <v>284</v>
      </c>
      <c r="B4" s="34">
        <f t="shared" ref="B4:K36" si="5">B$2*B$2*B$2*$C4</f>
        <v>382.8125</v>
      </c>
      <c r="C4" s="34">
        <v>196</v>
      </c>
      <c r="D4" s="34">
        <f t="shared" si="5"/>
        <v>82.6875</v>
      </c>
      <c r="E4" s="34">
        <f t="shared" si="5"/>
        <v>24.5</v>
      </c>
      <c r="F4" s="34">
        <f t="shared" si="5"/>
        <v>10.3359375</v>
      </c>
      <c r="G4" s="34">
        <f t="shared" si="5"/>
        <v>3.0625</v>
      </c>
      <c r="H4" s="34">
        <f t="shared" si="5"/>
        <v>0.3828125</v>
      </c>
      <c r="I4" s="34">
        <f t="shared" si="5"/>
        <v>452.84589660800009</v>
      </c>
      <c r="J4" s="34">
        <f t="shared" si="5"/>
        <v>929.35987200000022</v>
      </c>
      <c r="K4" s="34">
        <f t="shared" si="5"/>
        <v>1568</v>
      </c>
    </row>
    <row r="5" spans="1:11" x14ac:dyDescent="0.25">
      <c r="A5" t="s">
        <v>285</v>
      </c>
      <c r="B5" s="34">
        <f t="shared" si="5"/>
        <v>574.21875</v>
      </c>
      <c r="C5" s="34">
        <v>294</v>
      </c>
      <c r="D5" s="34">
        <f t="shared" si="5"/>
        <v>124.03125</v>
      </c>
      <c r="E5" s="34">
        <f t="shared" si="5"/>
        <v>36.75</v>
      </c>
      <c r="F5" s="34">
        <f t="shared" si="5"/>
        <v>15.50390625</v>
      </c>
      <c r="G5" s="34">
        <f t="shared" si="5"/>
        <v>4.59375</v>
      </c>
      <c r="H5" s="34">
        <f t="shared" si="5"/>
        <v>0.57421875</v>
      </c>
      <c r="I5" s="34">
        <f t="shared" si="5"/>
        <v>679.26884491200019</v>
      </c>
      <c r="J5" s="34">
        <f t="shared" si="5"/>
        <v>1394.0398080000002</v>
      </c>
      <c r="K5" s="34">
        <f t="shared" si="5"/>
        <v>2352</v>
      </c>
    </row>
    <row r="6" spans="1:11" x14ac:dyDescent="0.25">
      <c r="A6" t="s">
        <v>286</v>
      </c>
      <c r="B6" s="34">
        <f t="shared" si="5"/>
        <v>765.625</v>
      </c>
      <c r="C6" s="34">
        <v>392</v>
      </c>
      <c r="D6" s="34">
        <f t="shared" si="5"/>
        <v>165.375</v>
      </c>
      <c r="E6" s="34">
        <f t="shared" si="5"/>
        <v>49</v>
      </c>
      <c r="F6" s="34">
        <f t="shared" si="5"/>
        <v>20.671875</v>
      </c>
      <c r="G6" s="34">
        <f t="shared" si="5"/>
        <v>6.125</v>
      </c>
      <c r="H6" s="34">
        <f t="shared" si="5"/>
        <v>0.765625</v>
      </c>
      <c r="I6" s="34">
        <f t="shared" si="5"/>
        <v>905.69179321600018</v>
      </c>
      <c r="J6" s="34">
        <f t="shared" si="5"/>
        <v>1858.7197440000004</v>
      </c>
      <c r="K6" s="34">
        <f t="shared" si="5"/>
        <v>3136</v>
      </c>
    </row>
    <row r="7" spans="1:11" x14ac:dyDescent="0.25">
      <c r="A7" t="s">
        <v>287</v>
      </c>
      <c r="B7" s="34">
        <f t="shared" si="5"/>
        <v>957.03125</v>
      </c>
      <c r="C7" s="34">
        <v>490</v>
      </c>
      <c r="D7" s="34">
        <f t="shared" si="5"/>
        <v>206.71875</v>
      </c>
      <c r="E7" s="34">
        <f t="shared" si="5"/>
        <v>61.25</v>
      </c>
      <c r="F7" s="34">
        <f t="shared" si="5"/>
        <v>25.83984375</v>
      </c>
      <c r="G7" s="34">
        <f t="shared" si="5"/>
        <v>7.65625</v>
      </c>
      <c r="H7" s="34">
        <f t="shared" si="5"/>
        <v>0.95703125</v>
      </c>
      <c r="I7" s="34">
        <f t="shared" si="5"/>
        <v>1132.1147415200003</v>
      </c>
      <c r="J7" s="34">
        <f t="shared" si="5"/>
        <v>2323.3996800000004</v>
      </c>
      <c r="K7" s="34">
        <f t="shared" si="5"/>
        <v>3920</v>
      </c>
    </row>
    <row r="8" spans="1:11" x14ac:dyDescent="0.25">
      <c r="A8" t="s">
        <v>288</v>
      </c>
      <c r="B8" s="34">
        <f t="shared" si="5"/>
        <v>1152.34375</v>
      </c>
      <c r="C8" s="34">
        <v>590</v>
      </c>
      <c r="D8" s="34">
        <f t="shared" si="5"/>
        <v>248.90625</v>
      </c>
      <c r="E8" s="34">
        <f t="shared" si="5"/>
        <v>73.75</v>
      </c>
      <c r="F8" s="34">
        <f t="shared" si="5"/>
        <v>31.11328125</v>
      </c>
      <c r="G8" s="34">
        <f t="shared" si="5"/>
        <v>9.21875</v>
      </c>
      <c r="H8" s="34">
        <f t="shared" si="5"/>
        <v>1.15234375</v>
      </c>
      <c r="I8" s="34">
        <f t="shared" si="5"/>
        <v>1363.1585663200003</v>
      </c>
      <c r="J8" s="34">
        <f t="shared" si="5"/>
        <v>2797.5628800000004</v>
      </c>
      <c r="K8" s="34">
        <f t="shared" si="5"/>
        <v>4720</v>
      </c>
    </row>
    <row r="9" spans="1:11" x14ac:dyDescent="0.25">
      <c r="A9" t="s">
        <v>289</v>
      </c>
      <c r="B9" s="34">
        <f t="shared" si="5"/>
        <v>1341.796875</v>
      </c>
      <c r="C9" s="34">
        <v>687</v>
      </c>
      <c r="D9" s="34">
        <f t="shared" si="5"/>
        <v>289.828125</v>
      </c>
      <c r="E9" s="34">
        <f t="shared" si="5"/>
        <v>85.875</v>
      </c>
      <c r="F9" s="34">
        <f t="shared" si="5"/>
        <v>36.228515625</v>
      </c>
      <c r="G9" s="34">
        <f t="shared" si="5"/>
        <v>10.734375</v>
      </c>
      <c r="H9" s="34">
        <f t="shared" si="5"/>
        <v>1.341796875</v>
      </c>
      <c r="I9" s="34">
        <f t="shared" si="5"/>
        <v>1587.2710763760003</v>
      </c>
      <c r="J9" s="34">
        <f t="shared" si="5"/>
        <v>3257.5011840000006</v>
      </c>
      <c r="K9" s="34">
        <f t="shared" si="5"/>
        <v>5496</v>
      </c>
    </row>
    <row r="10" spans="1:11" x14ac:dyDescent="0.25">
      <c r="A10" t="s">
        <v>290</v>
      </c>
      <c r="B10" s="34">
        <f t="shared" si="5"/>
        <v>1533.203125</v>
      </c>
      <c r="C10" s="34">
        <v>785</v>
      </c>
      <c r="D10" s="34">
        <f t="shared" si="5"/>
        <v>331.171875</v>
      </c>
      <c r="E10" s="34">
        <f t="shared" si="5"/>
        <v>98.125</v>
      </c>
      <c r="F10" s="34">
        <f t="shared" si="5"/>
        <v>41.396484375</v>
      </c>
      <c r="G10" s="34">
        <f t="shared" si="5"/>
        <v>12.265625</v>
      </c>
      <c r="H10" s="34">
        <f t="shared" si="5"/>
        <v>1.533203125</v>
      </c>
      <c r="I10" s="34">
        <f t="shared" si="5"/>
        <v>1813.6940246800004</v>
      </c>
      <c r="J10" s="34">
        <f t="shared" si="5"/>
        <v>3722.1811200000006</v>
      </c>
      <c r="K10" s="34">
        <f t="shared" si="5"/>
        <v>6280</v>
      </c>
    </row>
    <row r="11" spans="1:11" x14ac:dyDescent="0.25">
      <c r="A11" t="s">
        <v>292</v>
      </c>
      <c r="B11" s="34">
        <f t="shared" si="5"/>
        <v>129.8828125</v>
      </c>
      <c r="C11" s="34">
        <v>66.5</v>
      </c>
      <c r="D11" s="34">
        <f t="shared" si="5"/>
        <v>28.0546875</v>
      </c>
      <c r="E11" s="34">
        <f t="shared" si="5"/>
        <v>8.3125</v>
      </c>
      <c r="F11" s="34">
        <f t="shared" si="5"/>
        <v>3.5068359375</v>
      </c>
      <c r="G11" s="34">
        <f t="shared" si="5"/>
        <v>1.0390625</v>
      </c>
      <c r="H11" s="34">
        <f t="shared" si="5"/>
        <v>0.1298828125</v>
      </c>
      <c r="I11" s="34">
        <f t="shared" si="5"/>
        <v>153.64414349200004</v>
      </c>
      <c r="J11" s="34">
        <f t="shared" si="5"/>
        <v>315.31852800000007</v>
      </c>
      <c r="K11" s="34">
        <f t="shared" si="5"/>
        <v>532</v>
      </c>
    </row>
    <row r="12" spans="1:11" x14ac:dyDescent="0.25">
      <c r="A12" t="s">
        <v>293</v>
      </c>
      <c r="B12" s="34">
        <f t="shared" si="5"/>
        <v>168.9453125</v>
      </c>
      <c r="C12" s="34">
        <v>86.5</v>
      </c>
      <c r="D12" s="34">
        <f t="shared" si="5"/>
        <v>36.4921875</v>
      </c>
      <c r="E12" s="34">
        <f t="shared" si="5"/>
        <v>10.8125</v>
      </c>
      <c r="F12" s="34">
        <f t="shared" si="5"/>
        <v>4.5615234375</v>
      </c>
      <c r="G12" s="34">
        <f t="shared" si="5"/>
        <v>1.3515625</v>
      </c>
      <c r="H12" s="34">
        <f t="shared" si="5"/>
        <v>0.1689453125</v>
      </c>
      <c r="I12" s="34">
        <f t="shared" si="5"/>
        <v>199.85290845200004</v>
      </c>
      <c r="J12" s="34">
        <f t="shared" si="5"/>
        <v>410.1511680000001</v>
      </c>
      <c r="K12" s="34">
        <f t="shared" si="5"/>
        <v>692</v>
      </c>
    </row>
    <row r="13" spans="1:11" x14ac:dyDescent="0.25">
      <c r="A13" t="s">
        <v>294</v>
      </c>
      <c r="B13" s="34">
        <f t="shared" si="5"/>
        <v>66.40625</v>
      </c>
      <c r="C13" s="34">
        <v>34</v>
      </c>
      <c r="D13" s="34">
        <f t="shared" si="5"/>
        <v>14.34375</v>
      </c>
      <c r="E13" s="34">
        <f t="shared" si="5"/>
        <v>4.25</v>
      </c>
      <c r="F13" s="34">
        <f t="shared" si="5"/>
        <v>1.79296875</v>
      </c>
      <c r="G13" s="34">
        <f t="shared" si="5"/>
        <v>0.53125</v>
      </c>
      <c r="H13" s="34">
        <f t="shared" si="5"/>
        <v>6.640625E-2</v>
      </c>
      <c r="I13" s="34">
        <f t="shared" si="5"/>
        <v>78.554900432000011</v>
      </c>
      <c r="J13" s="34">
        <f t="shared" si="5"/>
        <v>161.21548800000002</v>
      </c>
      <c r="K13" s="34">
        <f t="shared" si="5"/>
        <v>272</v>
      </c>
    </row>
    <row r="14" spans="1:11" x14ac:dyDescent="0.25">
      <c r="A14" t="s">
        <v>295</v>
      </c>
      <c r="B14" s="34">
        <f t="shared" si="5"/>
        <v>48.828125</v>
      </c>
      <c r="C14" s="34">
        <v>25</v>
      </c>
      <c r="D14" s="34">
        <f t="shared" si="5"/>
        <v>10.546875</v>
      </c>
      <c r="E14" s="34">
        <f t="shared" si="5"/>
        <v>3.125</v>
      </c>
      <c r="F14" s="34">
        <f t="shared" si="5"/>
        <v>1.318359375</v>
      </c>
      <c r="G14" s="34">
        <f t="shared" si="5"/>
        <v>0.390625</v>
      </c>
      <c r="H14" s="34">
        <f t="shared" si="5"/>
        <v>4.8828125E-2</v>
      </c>
      <c r="I14" s="34">
        <f t="shared" si="5"/>
        <v>57.76095620000001</v>
      </c>
      <c r="J14" s="34">
        <f t="shared" si="5"/>
        <v>118.54080000000002</v>
      </c>
      <c r="K14" s="34">
        <f t="shared" si="5"/>
        <v>200</v>
      </c>
    </row>
    <row r="15" spans="1:11" x14ac:dyDescent="0.25">
      <c r="A15" t="s">
        <v>296</v>
      </c>
      <c r="B15" s="34">
        <f t="shared" si="5"/>
        <v>118.1640625</v>
      </c>
      <c r="C15" s="34">
        <v>60.5</v>
      </c>
      <c r="D15" s="34">
        <f t="shared" si="5"/>
        <v>25.5234375</v>
      </c>
      <c r="E15" s="34">
        <f t="shared" si="5"/>
        <v>7.5625</v>
      </c>
      <c r="F15" s="34">
        <f t="shared" si="5"/>
        <v>3.1904296875</v>
      </c>
      <c r="G15" s="34">
        <f t="shared" si="5"/>
        <v>0.9453125</v>
      </c>
      <c r="H15" s="34">
        <f t="shared" si="5"/>
        <v>0.1181640625</v>
      </c>
      <c r="I15" s="34">
        <f t="shared" si="5"/>
        <v>139.78151400400003</v>
      </c>
      <c r="J15" s="34">
        <f t="shared" si="5"/>
        <v>286.86873600000007</v>
      </c>
      <c r="K15" s="34">
        <f t="shared" si="5"/>
        <v>484</v>
      </c>
    </row>
    <row r="16" spans="1:11" x14ac:dyDescent="0.25">
      <c r="A16" t="s">
        <v>297</v>
      </c>
      <c r="B16" s="34">
        <f t="shared" si="5"/>
        <v>7.8125</v>
      </c>
      <c r="C16" s="34">
        <v>4</v>
      </c>
      <c r="D16" s="34">
        <f t="shared" si="5"/>
        <v>1.6875</v>
      </c>
      <c r="E16" s="34">
        <f t="shared" si="5"/>
        <v>0.5</v>
      </c>
      <c r="F16" s="34">
        <f t="shared" si="5"/>
        <v>0.2109375</v>
      </c>
      <c r="G16" s="34">
        <f t="shared" si="5"/>
        <v>6.25E-2</v>
      </c>
      <c r="H16" s="34">
        <f t="shared" si="5"/>
        <v>7.8125E-3</v>
      </c>
      <c r="I16" s="34">
        <f t="shared" si="5"/>
        <v>9.2417529920000021</v>
      </c>
      <c r="J16" s="34">
        <f t="shared" si="5"/>
        <v>18.966528000000004</v>
      </c>
      <c r="K16" s="34">
        <f t="shared" si="5"/>
        <v>32</v>
      </c>
    </row>
    <row r="17" spans="1:11" x14ac:dyDescent="0.25">
      <c r="A17" t="s">
        <v>298</v>
      </c>
      <c r="B17" s="34">
        <f t="shared" si="5"/>
        <v>108.3984375</v>
      </c>
      <c r="C17" s="34">
        <v>55.5</v>
      </c>
      <c r="D17" s="34">
        <f t="shared" si="5"/>
        <v>23.4140625</v>
      </c>
      <c r="E17" s="34">
        <f t="shared" si="5"/>
        <v>6.9375</v>
      </c>
      <c r="F17" s="34">
        <f t="shared" si="5"/>
        <v>2.9267578125</v>
      </c>
      <c r="G17" s="34">
        <f t="shared" si="5"/>
        <v>0.8671875</v>
      </c>
      <c r="H17" s="34">
        <f t="shared" si="5"/>
        <v>0.1083984375</v>
      </c>
      <c r="I17" s="34">
        <f t="shared" si="5"/>
        <v>128.22932276400002</v>
      </c>
      <c r="J17" s="34">
        <f t="shared" si="5"/>
        <v>263.16057600000005</v>
      </c>
      <c r="K17" s="34">
        <f t="shared" si="5"/>
        <v>444</v>
      </c>
    </row>
    <row r="18" spans="1:11" x14ac:dyDescent="0.25">
      <c r="A18" t="s">
        <v>299</v>
      </c>
      <c r="B18" s="34">
        <f t="shared" si="5"/>
        <v>52.734375</v>
      </c>
      <c r="C18" s="34">
        <v>27</v>
      </c>
      <c r="D18" s="34">
        <f t="shared" si="5"/>
        <v>11.390625</v>
      </c>
      <c r="E18" s="34">
        <f t="shared" si="5"/>
        <v>3.375</v>
      </c>
      <c r="F18" s="34">
        <f t="shared" si="5"/>
        <v>1.423828125</v>
      </c>
      <c r="G18" s="34">
        <f t="shared" si="5"/>
        <v>0.421875</v>
      </c>
      <c r="H18" s="34">
        <f t="shared" si="5"/>
        <v>5.2734375E-2</v>
      </c>
      <c r="I18" s="34">
        <f t="shared" si="5"/>
        <v>62.381832696000018</v>
      </c>
      <c r="J18" s="34">
        <f t="shared" si="5"/>
        <v>128.02406400000004</v>
      </c>
      <c r="K18" s="34">
        <f t="shared" si="5"/>
        <v>216</v>
      </c>
    </row>
    <row r="19" spans="1:11" x14ac:dyDescent="0.25">
      <c r="A19" t="s">
        <v>300</v>
      </c>
      <c r="B19" s="34">
        <f t="shared" si="5"/>
        <v>9.765625</v>
      </c>
      <c r="C19" s="34">
        <v>5</v>
      </c>
      <c r="D19" s="34">
        <f t="shared" si="5"/>
        <v>2.109375</v>
      </c>
      <c r="E19" s="34">
        <f t="shared" si="5"/>
        <v>0.625</v>
      </c>
      <c r="F19" s="34">
        <f t="shared" si="5"/>
        <v>0.263671875</v>
      </c>
      <c r="G19" s="34">
        <f t="shared" si="5"/>
        <v>7.8125E-2</v>
      </c>
      <c r="H19" s="34">
        <f t="shared" si="5"/>
        <v>9.765625E-3</v>
      </c>
      <c r="I19" s="34">
        <f t="shared" si="5"/>
        <v>11.552191240000003</v>
      </c>
      <c r="J19" s="34">
        <f t="shared" si="5"/>
        <v>23.708160000000007</v>
      </c>
      <c r="K19" s="34">
        <f t="shared" si="5"/>
        <v>40</v>
      </c>
    </row>
    <row r="20" spans="1:11" x14ac:dyDescent="0.25">
      <c r="A20" t="s">
        <v>301</v>
      </c>
      <c r="B20" s="34">
        <f t="shared" si="5"/>
        <v>142.578125</v>
      </c>
      <c r="C20" s="34">
        <v>73</v>
      </c>
      <c r="D20" s="34">
        <f t="shared" si="5"/>
        <v>30.796875</v>
      </c>
      <c r="E20" s="34">
        <f t="shared" si="5"/>
        <v>9.125</v>
      </c>
      <c r="F20" s="34">
        <f t="shared" si="5"/>
        <v>3.849609375</v>
      </c>
      <c r="G20" s="34">
        <f t="shared" si="5"/>
        <v>1.140625</v>
      </c>
      <c r="H20" s="34">
        <f t="shared" si="5"/>
        <v>0.142578125</v>
      </c>
      <c r="I20" s="34">
        <f t="shared" si="5"/>
        <v>168.66199210400003</v>
      </c>
      <c r="J20" s="34">
        <f t="shared" si="5"/>
        <v>346.13913600000006</v>
      </c>
      <c r="K20" s="34">
        <f t="shared" si="5"/>
        <v>584</v>
      </c>
    </row>
    <row r="21" spans="1:11" x14ac:dyDescent="0.25">
      <c r="A21" t="s">
        <v>302</v>
      </c>
      <c r="B21" s="34">
        <f t="shared" si="5"/>
        <v>70.3125</v>
      </c>
      <c r="C21" s="34">
        <v>36</v>
      </c>
      <c r="D21" s="34">
        <f t="shared" si="5"/>
        <v>15.1875</v>
      </c>
      <c r="E21" s="34">
        <f t="shared" si="5"/>
        <v>4.5</v>
      </c>
      <c r="F21" s="34">
        <f t="shared" si="5"/>
        <v>1.8984375</v>
      </c>
      <c r="G21" s="34">
        <f t="shared" si="5"/>
        <v>0.5625</v>
      </c>
      <c r="H21" s="34">
        <f t="shared" si="5"/>
        <v>7.03125E-2</v>
      </c>
      <c r="I21" s="34">
        <f t="shared" si="5"/>
        <v>83.175776928000019</v>
      </c>
      <c r="J21" s="34">
        <f t="shared" si="5"/>
        <v>170.69875200000004</v>
      </c>
      <c r="K21" s="34">
        <f t="shared" si="5"/>
        <v>288</v>
      </c>
    </row>
    <row r="22" spans="1:11" x14ac:dyDescent="0.25">
      <c r="A22" t="s">
        <v>315</v>
      </c>
      <c r="B22" s="34">
        <f t="shared" ref="B22:B24" si="6">B$2*B$2*B$2*$C22</f>
        <v>9.66796875</v>
      </c>
      <c r="C22" s="34">
        <v>4.95</v>
      </c>
      <c r="D22" s="34">
        <f t="shared" ref="D22:D36" si="7">D$2*D$2*D$2*$C22</f>
        <v>2.0882812500000001</v>
      </c>
      <c r="E22" s="34">
        <f t="shared" ref="D22:K24" si="8">E$2*E$2*E$2*$C22</f>
        <v>0.61875000000000002</v>
      </c>
      <c r="F22" s="34">
        <f t="shared" si="8"/>
        <v>0.26103515625000001</v>
      </c>
      <c r="G22" s="34">
        <f t="shared" si="8"/>
        <v>7.7343750000000003E-2</v>
      </c>
      <c r="H22" s="34">
        <f t="shared" si="8"/>
        <v>9.6679687500000003E-3</v>
      </c>
      <c r="I22" s="34">
        <f t="shared" si="8"/>
        <v>11.436669327600002</v>
      </c>
      <c r="J22" s="34">
        <f t="shared" si="8"/>
        <v>23.471078400000007</v>
      </c>
      <c r="K22" s="34">
        <f t="shared" si="8"/>
        <v>39.6</v>
      </c>
    </row>
    <row r="23" spans="1:11" x14ac:dyDescent="0.25">
      <c r="A23" t="s">
        <v>316</v>
      </c>
      <c r="B23" s="34">
        <f t="shared" si="6"/>
        <v>89.94140625</v>
      </c>
      <c r="C23" s="34">
        <v>46.05</v>
      </c>
      <c r="D23" s="34">
        <f t="shared" si="7"/>
        <v>19.427343749999999</v>
      </c>
      <c r="E23" s="34">
        <f t="shared" si="8"/>
        <v>5.7562499999999996</v>
      </c>
      <c r="F23" s="34">
        <f t="shared" si="8"/>
        <v>2.4284179687499998</v>
      </c>
      <c r="G23" s="34">
        <f t="shared" si="8"/>
        <v>0.71953124999999996</v>
      </c>
      <c r="H23" s="34">
        <f t="shared" si="8"/>
        <v>8.9941406249999994E-2</v>
      </c>
      <c r="I23" s="34">
        <f t="shared" si="8"/>
        <v>106.39568132040002</v>
      </c>
      <c r="J23" s="34">
        <f t="shared" si="8"/>
        <v>218.35215360000004</v>
      </c>
      <c r="K23" s="34">
        <f t="shared" si="8"/>
        <v>368.4</v>
      </c>
    </row>
    <row r="24" spans="1:11" x14ac:dyDescent="0.25">
      <c r="A24" t="s">
        <v>317</v>
      </c>
      <c r="B24" s="34">
        <f t="shared" si="6"/>
        <v>46.2890625</v>
      </c>
      <c r="C24" s="34">
        <v>23.7</v>
      </c>
      <c r="D24" s="34">
        <f t="shared" si="7"/>
        <v>9.9984374999999996</v>
      </c>
      <c r="E24" s="34">
        <f t="shared" si="8"/>
        <v>2.9624999999999999</v>
      </c>
      <c r="F24" s="34">
        <f t="shared" si="8"/>
        <v>1.2498046875</v>
      </c>
      <c r="G24" s="34">
        <f t="shared" si="8"/>
        <v>0.37031249999999999</v>
      </c>
      <c r="H24" s="34">
        <f t="shared" si="8"/>
        <v>4.6289062499999999E-2</v>
      </c>
      <c r="I24" s="34">
        <f t="shared" si="8"/>
        <v>54.757386477600008</v>
      </c>
      <c r="J24" s="34">
        <f t="shared" si="8"/>
        <v>112.37667840000002</v>
      </c>
      <c r="K24" s="34">
        <f t="shared" si="8"/>
        <v>189.6</v>
      </c>
    </row>
    <row r="25" spans="1:11" x14ac:dyDescent="0.25">
      <c r="A25" t="s">
        <v>312</v>
      </c>
      <c r="B25" s="34">
        <f t="shared" si="5"/>
        <v>13.671875</v>
      </c>
      <c r="C25" s="34">
        <v>7</v>
      </c>
      <c r="D25" s="34">
        <f t="shared" si="7"/>
        <v>2.953125</v>
      </c>
      <c r="E25" s="34">
        <f t="shared" si="5"/>
        <v>0.875</v>
      </c>
      <c r="F25" s="34">
        <f t="shared" si="5"/>
        <v>0.369140625</v>
      </c>
      <c r="G25" s="34">
        <f t="shared" si="5"/>
        <v>0.109375</v>
      </c>
      <c r="H25" s="34">
        <f t="shared" si="5"/>
        <v>1.3671875E-2</v>
      </c>
      <c r="I25" s="34">
        <f t="shared" si="5"/>
        <v>16.173067736000004</v>
      </c>
      <c r="J25" s="34">
        <f t="shared" si="5"/>
        <v>33.191424000000005</v>
      </c>
      <c r="K25" s="34">
        <f t="shared" si="5"/>
        <v>56</v>
      </c>
    </row>
    <row r="26" spans="1:11" x14ac:dyDescent="0.25">
      <c r="A26" t="s">
        <v>313</v>
      </c>
      <c r="B26" s="34">
        <f t="shared" si="5"/>
        <v>130.95703125</v>
      </c>
      <c r="C26" s="34">
        <v>67.05</v>
      </c>
      <c r="D26" s="34">
        <f t="shared" si="7"/>
        <v>28.286718749999999</v>
      </c>
      <c r="E26" s="34">
        <f t="shared" si="5"/>
        <v>8.3812499999999996</v>
      </c>
      <c r="F26" s="34">
        <f t="shared" ref="F26:K27" si="9">F$2*F$2*F$2*$C26</f>
        <v>3.5358398437499998</v>
      </c>
      <c r="G26" s="34">
        <f t="shared" si="9"/>
        <v>1.04765625</v>
      </c>
      <c r="H26" s="34">
        <f t="shared" si="9"/>
        <v>0.13095703124999999</v>
      </c>
      <c r="I26" s="34">
        <f t="shared" si="9"/>
        <v>154.91488452840002</v>
      </c>
      <c r="J26" s="34">
        <f t="shared" si="9"/>
        <v>317.92642560000007</v>
      </c>
      <c r="K26" s="34">
        <f t="shared" si="9"/>
        <v>536.4</v>
      </c>
    </row>
    <row r="27" spans="1:11" x14ac:dyDescent="0.25">
      <c r="A27" t="s">
        <v>314</v>
      </c>
      <c r="B27" s="34">
        <f t="shared" ref="B27" si="10">B$2*B$2*B$2*$C27</f>
        <v>64.35546875</v>
      </c>
      <c r="C27" s="34">
        <v>32.950000000000003</v>
      </c>
      <c r="D27" s="34">
        <f t="shared" si="7"/>
        <v>13.900781250000001</v>
      </c>
      <c r="E27" s="34">
        <f t="shared" ref="D27:E27" si="11">E$2*E$2*E$2*$C27</f>
        <v>4.1187500000000004</v>
      </c>
      <c r="F27" s="34">
        <f t="shared" si="9"/>
        <v>1.7375976562500002</v>
      </c>
      <c r="G27" s="34">
        <f t="shared" si="9"/>
        <v>0.51484375000000004</v>
      </c>
      <c r="H27" s="34">
        <f t="shared" si="9"/>
        <v>6.4355468750000006E-2</v>
      </c>
      <c r="I27" s="34">
        <f t="shared" si="9"/>
        <v>76.12894027160003</v>
      </c>
      <c r="J27" s="34">
        <f t="shared" si="9"/>
        <v>156.23677440000006</v>
      </c>
      <c r="K27" s="34">
        <f t="shared" si="9"/>
        <v>263.60000000000002</v>
      </c>
    </row>
    <row r="28" spans="1:11" x14ac:dyDescent="0.25">
      <c r="A28" t="s">
        <v>306</v>
      </c>
      <c r="B28" s="34">
        <f t="shared" si="5"/>
        <v>148.4375</v>
      </c>
      <c r="C28" s="34">
        <v>76</v>
      </c>
      <c r="D28" s="34">
        <f t="shared" si="7"/>
        <v>32.0625</v>
      </c>
      <c r="E28" s="34">
        <f t="shared" si="5"/>
        <v>9.5</v>
      </c>
      <c r="F28" s="34">
        <f t="shared" si="5"/>
        <v>4.0078125</v>
      </c>
      <c r="G28" s="34">
        <f t="shared" si="5"/>
        <v>1.1875</v>
      </c>
      <c r="H28" s="34">
        <f t="shared" si="5"/>
        <v>0.1484375</v>
      </c>
      <c r="I28" s="34">
        <f t="shared" si="5"/>
        <v>175.59330684800005</v>
      </c>
      <c r="J28" s="34">
        <f t="shared" si="5"/>
        <v>360.36403200000007</v>
      </c>
      <c r="K28" s="34">
        <f t="shared" si="5"/>
        <v>608</v>
      </c>
    </row>
    <row r="29" spans="1:11" x14ac:dyDescent="0.25">
      <c r="A29" t="s">
        <v>307</v>
      </c>
      <c r="B29" s="34">
        <f t="shared" si="5"/>
        <v>195.3125</v>
      </c>
      <c r="C29" s="34">
        <v>100</v>
      </c>
      <c r="D29" s="34">
        <f t="shared" si="7"/>
        <v>42.1875</v>
      </c>
      <c r="E29" s="34">
        <f t="shared" si="5"/>
        <v>12.5</v>
      </c>
      <c r="F29" s="34">
        <f t="shared" si="5"/>
        <v>5.2734375</v>
      </c>
      <c r="G29" s="34">
        <f t="shared" si="5"/>
        <v>1.5625</v>
      </c>
      <c r="H29" s="34">
        <f t="shared" si="5"/>
        <v>0.1953125</v>
      </c>
      <c r="I29" s="34">
        <f t="shared" si="5"/>
        <v>231.04382480000004</v>
      </c>
      <c r="J29" s="34">
        <f t="shared" si="5"/>
        <v>474.16320000000007</v>
      </c>
      <c r="K29" s="34">
        <f t="shared" si="5"/>
        <v>800</v>
      </c>
    </row>
    <row r="30" spans="1:11" x14ac:dyDescent="0.25">
      <c r="A30" t="s">
        <v>308</v>
      </c>
      <c r="B30" s="34">
        <f t="shared" si="5"/>
        <v>248.046875</v>
      </c>
      <c r="C30" s="34">
        <v>127</v>
      </c>
      <c r="D30" s="34">
        <f t="shared" si="7"/>
        <v>53.578125</v>
      </c>
      <c r="E30" s="34">
        <f t="shared" si="5"/>
        <v>15.875</v>
      </c>
      <c r="F30" s="34">
        <f t="shared" si="5"/>
        <v>6.697265625</v>
      </c>
      <c r="G30" s="34">
        <f t="shared" si="5"/>
        <v>1.984375</v>
      </c>
      <c r="H30" s="34">
        <f t="shared" si="5"/>
        <v>0.248046875</v>
      </c>
      <c r="I30" s="34">
        <f t="shared" si="5"/>
        <v>293.42565749600004</v>
      </c>
      <c r="J30" s="34">
        <f t="shared" si="5"/>
        <v>602.18726400000014</v>
      </c>
      <c r="K30" s="34">
        <f t="shared" si="5"/>
        <v>1016</v>
      </c>
    </row>
    <row r="31" spans="1:11" x14ac:dyDescent="0.25">
      <c r="A31" t="s">
        <v>309</v>
      </c>
      <c r="B31" s="34">
        <f t="shared" si="5"/>
        <v>107.421875</v>
      </c>
      <c r="C31" s="34">
        <v>55</v>
      </c>
      <c r="D31" s="34">
        <f t="shared" si="7"/>
        <v>23.203125</v>
      </c>
      <c r="E31" s="34">
        <f t="shared" si="5"/>
        <v>6.875</v>
      </c>
      <c r="F31" s="34">
        <f t="shared" si="5"/>
        <v>2.900390625</v>
      </c>
      <c r="G31" s="34">
        <f t="shared" si="5"/>
        <v>0.859375</v>
      </c>
      <c r="H31" s="34">
        <f t="shared" si="5"/>
        <v>0.107421875</v>
      </c>
      <c r="I31" s="34">
        <f t="shared" si="5"/>
        <v>127.07410364000003</v>
      </c>
      <c r="J31" s="34">
        <f t="shared" si="5"/>
        <v>260.78976000000006</v>
      </c>
      <c r="K31" s="34">
        <f t="shared" si="5"/>
        <v>440</v>
      </c>
    </row>
    <row r="32" spans="1:11" x14ac:dyDescent="0.25">
      <c r="A32" t="s">
        <v>310</v>
      </c>
      <c r="B32" s="34">
        <f t="shared" si="5"/>
        <v>135.7421875</v>
      </c>
      <c r="C32" s="34">
        <v>69.5</v>
      </c>
      <c r="D32" s="34">
        <f t="shared" si="7"/>
        <v>29.3203125</v>
      </c>
      <c r="E32" s="34">
        <f t="shared" si="5"/>
        <v>8.6875</v>
      </c>
      <c r="F32" s="34">
        <f t="shared" si="5"/>
        <v>3.6650390625</v>
      </c>
      <c r="G32" s="34">
        <f t="shared" si="5"/>
        <v>1.0859375</v>
      </c>
      <c r="H32" s="34">
        <f t="shared" si="5"/>
        <v>0.1357421875</v>
      </c>
      <c r="I32" s="34">
        <f t="shared" si="5"/>
        <v>160.57545823600003</v>
      </c>
      <c r="J32" s="34">
        <f t="shared" si="5"/>
        <v>329.54342400000007</v>
      </c>
      <c r="K32" s="34">
        <f t="shared" si="5"/>
        <v>556</v>
      </c>
    </row>
    <row r="33" spans="1:11" x14ac:dyDescent="0.25">
      <c r="A33" t="s">
        <v>311</v>
      </c>
      <c r="B33" s="34">
        <f t="shared" si="5"/>
        <v>166.9921875</v>
      </c>
      <c r="C33" s="34">
        <v>85.5</v>
      </c>
      <c r="D33" s="34">
        <f t="shared" si="7"/>
        <v>36.0703125</v>
      </c>
      <c r="E33" s="34">
        <f t="shared" si="5"/>
        <v>10.6875</v>
      </c>
      <c r="F33" s="34">
        <f t="shared" si="5"/>
        <v>4.5087890625</v>
      </c>
      <c r="G33" s="34">
        <f t="shared" si="5"/>
        <v>1.3359375</v>
      </c>
      <c r="H33" s="34">
        <f t="shared" si="5"/>
        <v>0.1669921875</v>
      </c>
      <c r="I33" s="34">
        <f t="shared" si="5"/>
        <v>197.54247020400004</v>
      </c>
      <c r="J33" s="34">
        <f t="shared" si="5"/>
        <v>405.40953600000006</v>
      </c>
      <c r="K33" s="34">
        <f t="shared" si="5"/>
        <v>684</v>
      </c>
    </row>
    <row r="34" spans="1:11" x14ac:dyDescent="0.25">
      <c r="A34" t="s">
        <v>303</v>
      </c>
      <c r="B34" s="34">
        <f t="shared" si="5"/>
        <v>72.265625</v>
      </c>
      <c r="C34" s="34">
        <v>37</v>
      </c>
      <c r="D34" s="34">
        <f t="shared" si="7"/>
        <v>15.609375</v>
      </c>
      <c r="E34" s="34">
        <f t="shared" si="5"/>
        <v>4.625</v>
      </c>
      <c r="F34" s="34">
        <f t="shared" si="5"/>
        <v>1.951171875</v>
      </c>
      <c r="G34" s="34">
        <f t="shared" si="5"/>
        <v>0.578125</v>
      </c>
      <c r="H34" s="34">
        <f t="shared" si="5"/>
        <v>7.2265625E-2</v>
      </c>
      <c r="I34" s="34">
        <f t="shared" si="5"/>
        <v>85.486215176000016</v>
      </c>
      <c r="J34" s="34">
        <f t="shared" si="5"/>
        <v>175.44038400000002</v>
      </c>
      <c r="K34" s="34">
        <f t="shared" si="5"/>
        <v>296</v>
      </c>
    </row>
    <row r="35" spans="1:11" x14ac:dyDescent="0.25">
      <c r="A35" t="s">
        <v>304</v>
      </c>
      <c r="B35" s="34">
        <f t="shared" si="5"/>
        <v>86.9140625</v>
      </c>
      <c r="C35" s="34">
        <v>44.5</v>
      </c>
      <c r="D35" s="34">
        <f t="shared" si="7"/>
        <v>18.7734375</v>
      </c>
      <c r="E35" s="34">
        <f t="shared" si="5"/>
        <v>5.5625</v>
      </c>
      <c r="F35" s="34">
        <f t="shared" si="5"/>
        <v>2.3466796875</v>
      </c>
      <c r="G35" s="34">
        <f t="shared" si="5"/>
        <v>0.6953125</v>
      </c>
      <c r="H35" s="34">
        <f t="shared" si="5"/>
        <v>8.69140625E-2</v>
      </c>
      <c r="I35" s="34">
        <f t="shared" si="5"/>
        <v>102.81450203600002</v>
      </c>
      <c r="J35" s="34">
        <f t="shared" si="5"/>
        <v>211.00262400000005</v>
      </c>
      <c r="K35" s="34">
        <f t="shared" si="5"/>
        <v>356</v>
      </c>
    </row>
    <row r="36" spans="1:11" x14ac:dyDescent="0.25">
      <c r="A36" t="s">
        <v>305</v>
      </c>
      <c r="B36" s="34">
        <f t="shared" si="5"/>
        <v>102.5390625</v>
      </c>
      <c r="C36" s="34">
        <v>52.5</v>
      </c>
      <c r="D36" s="34">
        <f t="shared" si="7"/>
        <v>22.1484375</v>
      </c>
      <c r="E36" s="34">
        <f t="shared" si="5"/>
        <v>6.5625</v>
      </c>
      <c r="F36" s="34">
        <f t="shared" si="5"/>
        <v>2.7685546875</v>
      </c>
      <c r="G36" s="34">
        <f t="shared" si="5"/>
        <v>0.8203125</v>
      </c>
      <c r="H36" s="34">
        <f t="shared" si="5"/>
        <v>0.1025390625</v>
      </c>
      <c r="I36" s="34">
        <f t="shared" si="5"/>
        <v>121.29800802000003</v>
      </c>
      <c r="J36" s="34">
        <f t="shared" si="5"/>
        <v>248.93568000000005</v>
      </c>
      <c r="K36" s="34">
        <f t="shared" si="5"/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parts</vt:lpstr>
      <vt:lpstr>dV-Calc-LC</vt:lpstr>
      <vt:lpstr>dV-Calc-SC-B</vt:lpstr>
      <vt:lpstr>FuelTypes</vt:lpstr>
      <vt:lpstr>Resource Data</vt:lpstr>
      <vt:lpstr>TankVolumes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2015-10-25T17:36:38Z</dcterms:modified>
</cp:coreProperties>
</file>