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7" i="2" l="1"/>
  <c r="O4" i="2"/>
  <c r="P2" i="2" l="1"/>
  <c r="P4" i="2"/>
  <c r="L37" i="2"/>
  <c r="Q4" i="2"/>
  <c r="D4" i="2"/>
  <c r="C4" i="2"/>
  <c r="D7" i="2"/>
  <c r="E28" i="2"/>
  <c r="E24" i="2"/>
  <c r="E23" i="2"/>
  <c r="E20" i="2"/>
  <c r="E19" i="2"/>
  <c r="E16" i="2"/>
  <c r="E15" i="2"/>
  <c r="E12" i="2"/>
  <c r="E8" i="2"/>
  <c r="E2" i="2"/>
  <c r="O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7" i="1"/>
  <c r="O6" i="1"/>
  <c r="O5" i="1"/>
  <c r="O4" i="1"/>
  <c r="O3" i="1"/>
  <c r="B7" i="1"/>
  <c r="N3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5" i="1"/>
  <c r="F6" i="1"/>
  <c r="F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" i="1"/>
  <c r="C2" i="1" s="1"/>
  <c r="B3" i="1"/>
  <c r="F3" i="1" s="1"/>
  <c r="C34" i="1"/>
  <c r="C32" i="1"/>
  <c r="E4" i="1"/>
  <c r="B4" i="1"/>
  <c r="F4" i="1" s="1"/>
  <c r="C7" i="2" l="1"/>
  <c r="E11" i="2"/>
  <c r="E27" i="2"/>
  <c r="F2" i="2"/>
  <c r="E6" i="2"/>
  <c r="F6" i="2" s="1"/>
  <c r="F8" i="2"/>
  <c r="H8" i="2"/>
  <c r="F24" i="2"/>
  <c r="H24" i="2"/>
  <c r="F20" i="2"/>
  <c r="H20" i="2"/>
  <c r="H2" i="2"/>
  <c r="F16" i="2"/>
  <c r="H16" i="2"/>
  <c r="F12" i="2"/>
  <c r="H12" i="2"/>
  <c r="F28" i="2"/>
  <c r="H28" i="2"/>
  <c r="E3" i="2"/>
  <c r="E5" i="2"/>
  <c r="E10" i="2"/>
  <c r="E14" i="2"/>
  <c r="F15" i="2"/>
  <c r="E18" i="2"/>
  <c r="F19" i="2"/>
  <c r="E22" i="2"/>
  <c r="F22" i="2" s="1"/>
  <c r="F23" i="2"/>
  <c r="E26" i="2"/>
  <c r="E4" i="2"/>
  <c r="I4" i="2" s="1"/>
  <c r="E9" i="2"/>
  <c r="E13" i="2"/>
  <c r="F13" i="2" s="1"/>
  <c r="H15" i="2"/>
  <c r="E17" i="2"/>
  <c r="H19" i="2"/>
  <c r="E21" i="2"/>
  <c r="F21" i="2" s="1"/>
  <c r="H23" i="2"/>
  <c r="E25" i="2"/>
  <c r="F25" i="2" s="1"/>
  <c r="F2" i="1"/>
  <c r="C3" i="1"/>
  <c r="W31" i="1"/>
  <c r="W34" i="1" s="1"/>
  <c r="K3" i="1"/>
  <c r="K4" i="1"/>
  <c r="K5" i="1"/>
  <c r="K6" i="1"/>
  <c r="K7" i="1"/>
  <c r="N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L6" i="2" l="1"/>
  <c r="N6" i="2" s="1"/>
  <c r="L7" i="2"/>
  <c r="N7" i="2" s="1"/>
  <c r="L2" i="2"/>
  <c r="N2" i="2" s="1"/>
  <c r="L5" i="2"/>
  <c r="N5" i="2" s="1"/>
  <c r="L3" i="2"/>
  <c r="N3" i="2" s="1"/>
  <c r="E7" i="2"/>
  <c r="I7" i="2"/>
  <c r="I11" i="2"/>
  <c r="I15" i="2"/>
  <c r="I19" i="2"/>
  <c r="I23" i="2"/>
  <c r="I27" i="2"/>
  <c r="I8" i="2"/>
  <c r="I12" i="2"/>
  <c r="I16" i="2"/>
  <c r="I20" i="2"/>
  <c r="I24" i="2"/>
  <c r="I28" i="2"/>
  <c r="I9" i="2"/>
  <c r="I13" i="2"/>
  <c r="I17" i="2"/>
  <c r="I21" i="2"/>
  <c r="I25" i="2"/>
  <c r="I10" i="2"/>
  <c r="I14" i="2"/>
  <c r="I18" i="2"/>
  <c r="I22" i="2"/>
  <c r="I26" i="2"/>
  <c r="H7" i="2"/>
  <c r="F7" i="2"/>
  <c r="F27" i="2"/>
  <c r="H27" i="2"/>
  <c r="F11" i="2"/>
  <c r="H11" i="2"/>
  <c r="H6" i="2"/>
  <c r="H9" i="2"/>
  <c r="H26" i="2"/>
  <c r="H10" i="2"/>
  <c r="F10" i="2"/>
  <c r="I2" i="2"/>
  <c r="H25" i="2"/>
  <c r="H17" i="2"/>
  <c r="H18" i="2"/>
  <c r="H21" i="2"/>
  <c r="H13" i="2"/>
  <c r="H4" i="2"/>
  <c r="H22" i="2"/>
  <c r="H14" i="2"/>
  <c r="H5" i="2"/>
  <c r="F18" i="2"/>
  <c r="F9" i="2"/>
  <c r="L4" i="2" s="1"/>
  <c r="N4" i="2" s="1"/>
  <c r="F4" i="2"/>
  <c r="F26" i="2"/>
  <c r="F17" i="2"/>
  <c r="H3" i="2"/>
  <c r="F3" i="2"/>
  <c r="F14" i="2"/>
  <c r="F5" i="2"/>
  <c r="L25" i="1"/>
  <c r="L21" i="1"/>
  <c r="L17" i="1"/>
  <c r="L24" i="1"/>
  <c r="L20" i="1"/>
  <c r="L16" i="1"/>
  <c r="L12" i="1"/>
  <c r="L8" i="1"/>
  <c r="L27" i="1"/>
  <c r="L23" i="1"/>
  <c r="L19" i="1"/>
  <c r="L15" i="1"/>
  <c r="L11" i="1"/>
  <c r="L14" i="1"/>
  <c r="L10" i="1"/>
  <c r="L4" i="1"/>
  <c r="L5" i="1"/>
  <c r="L7" i="1"/>
  <c r="L3" i="1"/>
  <c r="L6" i="1"/>
  <c r="L2" i="1"/>
  <c r="L22" i="1"/>
  <c r="L18" i="1"/>
  <c r="L13" i="1"/>
  <c r="L9" i="1"/>
  <c r="L26" i="1"/>
  <c r="Q7" i="2" l="1"/>
  <c r="P7" i="2"/>
  <c r="K28" i="1"/>
  <c r="V31" i="1"/>
  <c r="V34" i="1" s="1"/>
  <c r="L28" i="1" l="1"/>
  <c r="U31" i="1"/>
  <c r="U34" i="1" s="1"/>
  <c r="U36" i="1" s="1"/>
  <c r="U37" i="1" l="1"/>
</calcChain>
</file>

<file path=xl/sharedStrings.xml><?xml version="1.0" encoding="utf-8"?>
<sst xmlns="http://schemas.openxmlformats.org/spreadsheetml/2006/main" count="64" uniqueCount="46">
  <si>
    <t>Part</t>
  </si>
  <si>
    <t>Volume</t>
  </si>
  <si>
    <t>CM</t>
  </si>
  <si>
    <t>SM</t>
  </si>
  <si>
    <t>Fuel Mass</t>
  </si>
  <si>
    <t>LFO QTY</t>
  </si>
  <si>
    <t>Total Mass</t>
  </si>
  <si>
    <t>Dry Mass</t>
  </si>
  <si>
    <t>Fuel/Mass Ratio</t>
  </si>
  <si>
    <t>Vessel Mass</t>
  </si>
  <si>
    <t>Total</t>
  </si>
  <si>
    <t>Dry</t>
  </si>
  <si>
    <t>Fuel</t>
  </si>
  <si>
    <t>Cost</t>
  </si>
  <si>
    <t>Engine ISP</t>
  </si>
  <si>
    <t>Raw Dv</t>
  </si>
  <si>
    <t>-10' cosine loss</t>
  </si>
  <si>
    <t>Reserved</t>
  </si>
  <si>
    <t>Used</t>
  </si>
  <si>
    <t>Calc values</t>
  </si>
  <si>
    <t>BPC</t>
  </si>
  <si>
    <t>SCA</t>
  </si>
  <si>
    <t>MSA</t>
  </si>
  <si>
    <t>ICPS</t>
  </si>
  <si>
    <t>Entry Cost</t>
  </si>
  <si>
    <t>dV single</t>
  </si>
  <si>
    <t>dV as stage</t>
  </si>
  <si>
    <t>Act Mass</t>
  </si>
  <si>
    <t>Act Volume</t>
  </si>
  <si>
    <t>Act Prop Mass</t>
  </si>
  <si>
    <t>ft/s dV</t>
  </si>
  <si>
    <t>m/s dV</t>
  </si>
  <si>
    <t>for SM/CM combo</t>
  </si>
  <si>
    <t>lb prop</t>
  </si>
  <si>
    <t>Fudge Mass</t>
  </si>
  <si>
    <t>ISP</t>
  </si>
  <si>
    <t>HeavyUpperStage</t>
  </si>
  <si>
    <t>tons of fuel equals</t>
  </si>
  <si>
    <t>fuel units</t>
  </si>
  <si>
    <t>Thrust</t>
  </si>
  <si>
    <t>1100 / 5</t>
  </si>
  <si>
    <t>Mass @ Use point</t>
  </si>
  <si>
    <t>Parachute/DP</t>
  </si>
  <si>
    <t>T for 1. TWR</t>
  </si>
  <si>
    <t>T for 1.2 TWR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</si>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</sst>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O24" sqref="O24"/>
    </sheetView>
  </sheetViews>
  <sheetFormatPr defaultRowHeight="15" x14ac:dyDescent="0.25"/>
  <cols>
    <col min="1" max="1" width="16.85546875" bestFit="1" customWidth="1"/>
    <col min="2" max="2" width="8" bestFit="1" customWidth="1"/>
    <col min="3" max="3" width="9.7109375" bestFit="1" customWidth="1"/>
    <col min="5" max="5" width="10.28515625" bestFit="1" customWidth="1"/>
    <col min="6" max="6" width="15.28515625" bestFit="1" customWidth="1"/>
    <col min="7" max="11" width="15.28515625" customWidth="1"/>
    <col min="12" max="12" width="18.42578125" bestFit="1" customWidth="1"/>
    <col min="13" max="13" width="18.42578125" customWidth="1"/>
    <col min="14" max="14" width="15.28515625" customWidth="1"/>
    <col min="16" max="16" width="14.28515625" bestFit="1" customWidth="1"/>
    <col min="17" max="17" width="10.28515625" bestFit="1" customWidth="1"/>
    <col min="18" max="18" width="8.85546875" bestFit="1" customWidth="1"/>
    <col min="19" max="19" width="9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7</v>
      </c>
      <c r="E1" s="3" t="s">
        <v>6</v>
      </c>
      <c r="F1" s="3" t="s">
        <v>8</v>
      </c>
      <c r="G1" s="3" t="s">
        <v>35</v>
      </c>
      <c r="H1" s="3" t="s">
        <v>25</v>
      </c>
      <c r="I1" s="3" t="s">
        <v>26</v>
      </c>
      <c r="J1" s="3" t="s">
        <v>24</v>
      </c>
      <c r="K1" s="5" t="s">
        <v>13</v>
      </c>
      <c r="L1" s="5" t="s">
        <v>41</v>
      </c>
      <c r="M1" s="5" t="s">
        <v>39</v>
      </c>
      <c r="N1" s="5" t="s">
        <v>43</v>
      </c>
      <c r="O1" s="5" t="s">
        <v>44</v>
      </c>
      <c r="P1" s="6"/>
      <c r="Q1" s="6"/>
      <c r="R1" s="6"/>
      <c r="S1" s="6"/>
    </row>
    <row r="2" spans="1:19" x14ac:dyDescent="0.25">
      <c r="A2" s="3" t="s">
        <v>20</v>
      </c>
      <c r="B2" s="3"/>
      <c r="C2" s="3">
        <v>1</v>
      </c>
      <c r="D2" s="3">
        <v>1.25</v>
      </c>
      <c r="E2" s="4">
        <f>C2+D2</f>
        <v>2.25</v>
      </c>
      <c r="F2" s="4">
        <f>IFERROR(C2/E2,0)</f>
        <v>0.44444444444444442</v>
      </c>
      <c r="G2" s="4">
        <v>220</v>
      </c>
      <c r="H2" s="3">
        <f>LN(E2/D2)*9.81*G2</f>
        <v>1268.5611801917535</v>
      </c>
      <c r="I2" s="3">
        <f>LN((E2+E3)/(D2+E3))*9.81*G2</f>
        <v>320.32005504625727</v>
      </c>
      <c r="J2" s="3">
        <v>4200</v>
      </c>
      <c r="K2" s="3">
        <v>2000</v>
      </c>
      <c r="L2" s="3">
        <f>E2+E3+E9</f>
        <v>7.45</v>
      </c>
      <c r="M2" s="8" t="s">
        <v>40</v>
      </c>
      <c r="N2" s="8">
        <f>10*L2</f>
        <v>74.5</v>
      </c>
      <c r="P2" s="6">
        <f>150*0.004</f>
        <v>0.6</v>
      </c>
      <c r="Q2" s="6"/>
      <c r="R2" s="6"/>
      <c r="S2" s="6"/>
    </row>
    <row r="3" spans="1:19" x14ac:dyDescent="0.25">
      <c r="A3" s="3" t="s">
        <v>2</v>
      </c>
      <c r="B3" s="3"/>
      <c r="C3" s="3">
        <v>0</v>
      </c>
      <c r="D3" s="3">
        <v>5</v>
      </c>
      <c r="E3" s="4">
        <f>C3+D3</f>
        <v>5</v>
      </c>
      <c r="F3" s="4">
        <f>IFERROR(C3/E3,0)</f>
        <v>0</v>
      </c>
      <c r="G3" s="4">
        <v>0</v>
      </c>
      <c r="H3" s="3">
        <f t="shared" ref="H3:H28" si="0">LN(E3/D3)*9.81*G3</f>
        <v>0</v>
      </c>
      <c r="I3" s="3"/>
      <c r="J3" s="3">
        <v>18000</v>
      </c>
      <c r="K3" s="3">
        <v>6400</v>
      </c>
      <c r="L3" s="3">
        <f>E3+E9</f>
        <v>5.2</v>
      </c>
      <c r="M3" s="8"/>
      <c r="N3" s="8">
        <f t="shared" ref="N3:N7" si="1">10*L3</f>
        <v>52</v>
      </c>
      <c r="P3" s="6"/>
      <c r="Q3" s="6"/>
      <c r="R3" s="6"/>
      <c r="S3" s="6"/>
    </row>
    <row r="4" spans="1:19" x14ac:dyDescent="0.25">
      <c r="A4" s="3" t="s">
        <v>3</v>
      </c>
      <c r="B4" s="3">
        <v>6</v>
      </c>
      <c r="C4" s="3">
        <f>B4*0.7</f>
        <v>4.1999999999999993</v>
      </c>
      <c r="D4" s="3">
        <f>(B4*0.3)+1.25</f>
        <v>3.05</v>
      </c>
      <c r="E4" s="4">
        <f t="shared" ref="E4:E28" si="2">C4+D4</f>
        <v>7.2499999999999991</v>
      </c>
      <c r="F4" s="4">
        <f t="shared" ref="F4:F28" si="3">IFERROR(C4/E4,0)</f>
        <v>0.57931034482758614</v>
      </c>
      <c r="G4" s="4">
        <v>270</v>
      </c>
      <c r="H4" s="3">
        <f t="shared" si="0"/>
        <v>2293.4030595135255</v>
      </c>
      <c r="I4" s="3">
        <f>LN((E4+E3)/(D4+E3))*9.81*G4</f>
        <v>1112.0668807354709</v>
      </c>
      <c r="J4" s="3">
        <v>24000</v>
      </c>
      <c r="K4" s="3">
        <v>8600</v>
      </c>
      <c r="L4" s="3">
        <f>E4+E3+F9</f>
        <v>12.25</v>
      </c>
      <c r="M4" s="8">
        <v>160</v>
      </c>
      <c r="N4" s="8">
        <f t="shared" si="1"/>
        <v>122.5</v>
      </c>
      <c r="O4">
        <f>L4*12</f>
        <v>147</v>
      </c>
      <c r="P4" s="6">
        <f>O4*0.45</f>
        <v>66.150000000000006</v>
      </c>
      <c r="Q4" s="6">
        <f>O4*0.55</f>
        <v>80.850000000000009</v>
      </c>
      <c r="R4" s="6"/>
      <c r="S4" s="6"/>
    </row>
    <row r="5" spans="1:19" x14ac:dyDescent="0.25">
      <c r="A5" s="3" t="s">
        <v>21</v>
      </c>
      <c r="B5" s="3"/>
      <c r="C5" s="3">
        <v>0</v>
      </c>
      <c r="D5" s="3">
        <v>2</v>
      </c>
      <c r="E5" s="4">
        <f t="shared" si="2"/>
        <v>2</v>
      </c>
      <c r="F5" s="4">
        <f t="shared" si="3"/>
        <v>0</v>
      </c>
      <c r="G5" s="4">
        <v>0</v>
      </c>
      <c r="H5" s="3">
        <f t="shared" si="0"/>
        <v>0</v>
      </c>
      <c r="I5" s="3"/>
      <c r="J5" s="3">
        <v>3000</v>
      </c>
      <c r="K5" s="3">
        <v>1200</v>
      </c>
      <c r="L5" s="3">
        <f>SUM(E2:E5)+E9</f>
        <v>16.7</v>
      </c>
      <c r="M5" s="8"/>
      <c r="N5" s="8">
        <f t="shared" si="1"/>
        <v>167</v>
      </c>
      <c r="P5" s="6"/>
      <c r="Q5" s="6"/>
      <c r="R5" s="6"/>
      <c r="S5" s="6"/>
    </row>
    <row r="6" spans="1:19" x14ac:dyDescent="0.25">
      <c r="A6" s="3" t="s">
        <v>22</v>
      </c>
      <c r="B6" s="3"/>
      <c r="C6" s="3">
        <v>0</v>
      </c>
      <c r="D6" s="3">
        <v>1.25</v>
      </c>
      <c r="E6" s="4">
        <f t="shared" si="2"/>
        <v>1.25</v>
      </c>
      <c r="F6" s="4">
        <f t="shared" si="3"/>
        <v>0</v>
      </c>
      <c r="G6" s="4">
        <v>0</v>
      </c>
      <c r="H6" s="3">
        <f t="shared" si="0"/>
        <v>0</v>
      </c>
      <c r="I6" s="3"/>
      <c r="J6" s="3">
        <v>2000</v>
      </c>
      <c r="K6" s="3">
        <v>800</v>
      </c>
      <c r="L6" s="3">
        <f>SUM(E2:E6)+E9</f>
        <v>17.95</v>
      </c>
      <c r="M6" s="8"/>
      <c r="N6" s="8">
        <f t="shared" si="1"/>
        <v>179.5</v>
      </c>
      <c r="P6" s="6"/>
      <c r="Q6" s="6"/>
      <c r="R6" s="6"/>
      <c r="S6" s="6"/>
    </row>
    <row r="7" spans="1:19" x14ac:dyDescent="0.25">
      <c r="A7" s="3" t="s">
        <v>23</v>
      </c>
      <c r="B7" s="3">
        <v>12</v>
      </c>
      <c r="C7" s="3">
        <f>B7*0.8</f>
        <v>9.6000000000000014</v>
      </c>
      <c r="D7" s="3">
        <f>(B7*0.2)+3</f>
        <v>5.4</v>
      </c>
      <c r="E7" s="4">
        <f t="shared" si="2"/>
        <v>15.000000000000002</v>
      </c>
      <c r="F7" s="4">
        <f t="shared" si="3"/>
        <v>0.64</v>
      </c>
      <c r="G7" s="4">
        <v>350</v>
      </c>
      <c r="H7" s="3">
        <f t="shared" si="0"/>
        <v>3507.8395584010582</v>
      </c>
      <c r="I7" s="3">
        <f>LN((E7+SUM($E$3:$E$6))/(D7+SUM($E$3:$E$6)))*9.81*G7</f>
        <v>1297.7858308603697</v>
      </c>
      <c r="J7" s="3">
        <v>16000</v>
      </c>
      <c r="K7" s="3">
        <v>7200</v>
      </c>
      <c r="L7" s="3">
        <f>E7+E9+E6+E5+E4+E3</f>
        <v>30.700000000000003</v>
      </c>
      <c r="M7" s="8">
        <v>370</v>
      </c>
      <c r="N7" s="8">
        <f t="shared" si="1"/>
        <v>307</v>
      </c>
      <c r="O7">
        <f>L7*12</f>
        <v>368.40000000000003</v>
      </c>
      <c r="P7" s="6">
        <f>O7*0.45</f>
        <v>165.78000000000003</v>
      </c>
      <c r="Q7" s="6">
        <f>O7*0.55</f>
        <v>202.62000000000003</v>
      </c>
      <c r="R7" s="6"/>
      <c r="S7" s="6"/>
    </row>
    <row r="8" spans="1:19" x14ac:dyDescent="0.25">
      <c r="A8" s="3" t="s">
        <v>36</v>
      </c>
      <c r="B8" s="3"/>
      <c r="C8" s="3">
        <v>0</v>
      </c>
      <c r="D8" s="3">
        <v>0</v>
      </c>
      <c r="E8" s="4">
        <f t="shared" si="2"/>
        <v>0</v>
      </c>
      <c r="F8" s="4">
        <f t="shared" si="3"/>
        <v>0</v>
      </c>
      <c r="G8" s="4"/>
      <c r="H8" s="3" t="e">
        <f t="shared" si="0"/>
        <v>#DIV/0!</v>
      </c>
      <c r="I8" s="3">
        <f t="shared" ref="I8:I28" si="4">LN((E8+SUM($E$3:$E$3))/(D8+SUM($E$3:$E$3)))*9.81*G8</f>
        <v>0</v>
      </c>
      <c r="J8" s="3"/>
      <c r="K8" s="3"/>
      <c r="L8" s="3"/>
      <c r="M8" s="8"/>
      <c r="N8" s="8"/>
      <c r="P8" s="6"/>
      <c r="Q8" s="6"/>
      <c r="R8" s="6"/>
      <c r="S8" s="6"/>
    </row>
    <row r="9" spans="1:19" x14ac:dyDescent="0.25">
      <c r="A9" s="3" t="s">
        <v>42</v>
      </c>
      <c r="B9" s="3"/>
      <c r="C9" s="3">
        <v>0</v>
      </c>
      <c r="D9" s="3">
        <v>0.2</v>
      </c>
      <c r="E9" s="4">
        <f t="shared" si="2"/>
        <v>0.2</v>
      </c>
      <c r="F9" s="4">
        <f t="shared" si="3"/>
        <v>0</v>
      </c>
      <c r="G9" s="4"/>
      <c r="H9" s="3">
        <f t="shared" si="0"/>
        <v>0</v>
      </c>
      <c r="I9" s="3">
        <f t="shared" si="4"/>
        <v>0</v>
      </c>
      <c r="J9" s="3"/>
      <c r="K9" s="3"/>
      <c r="L9" s="3"/>
      <c r="M9" s="8"/>
      <c r="N9" s="8"/>
      <c r="P9" s="6"/>
      <c r="Q9" s="6"/>
      <c r="R9" s="6"/>
      <c r="S9" s="6"/>
    </row>
    <row r="10" spans="1:19" x14ac:dyDescent="0.25">
      <c r="A10" s="3"/>
      <c r="B10" s="3"/>
      <c r="C10" s="3">
        <v>0</v>
      </c>
      <c r="D10" s="3">
        <v>0</v>
      </c>
      <c r="E10" s="4">
        <f t="shared" si="2"/>
        <v>0</v>
      </c>
      <c r="F10" s="4">
        <f t="shared" si="3"/>
        <v>0</v>
      </c>
      <c r="G10" s="4"/>
      <c r="H10" s="3" t="e">
        <f t="shared" si="0"/>
        <v>#DIV/0!</v>
      </c>
      <c r="I10" s="3">
        <f t="shared" si="4"/>
        <v>0</v>
      </c>
      <c r="J10" s="3"/>
      <c r="K10" s="3"/>
      <c r="L10" s="3"/>
      <c r="M10" s="8"/>
      <c r="N10" s="8"/>
      <c r="P10" s="6"/>
      <c r="Q10" s="6"/>
      <c r="R10" s="6"/>
      <c r="S10" s="6"/>
    </row>
    <row r="11" spans="1:19" x14ac:dyDescent="0.25">
      <c r="A11" s="3"/>
      <c r="B11" s="3"/>
      <c r="C11" s="3">
        <v>0</v>
      </c>
      <c r="D11" s="3">
        <v>0</v>
      </c>
      <c r="E11" s="4">
        <f t="shared" si="2"/>
        <v>0</v>
      </c>
      <c r="F11" s="4">
        <f t="shared" si="3"/>
        <v>0</v>
      </c>
      <c r="G11" s="4"/>
      <c r="H11" s="3" t="e">
        <f t="shared" si="0"/>
        <v>#DIV/0!</v>
      </c>
      <c r="I11" s="3">
        <f t="shared" si="4"/>
        <v>0</v>
      </c>
      <c r="J11" s="3"/>
      <c r="K11" s="3"/>
      <c r="L11" s="3"/>
      <c r="M11" s="8"/>
      <c r="N11" s="8"/>
      <c r="P11" s="6"/>
      <c r="Q11" s="6"/>
      <c r="R11" s="6"/>
      <c r="S11" s="6"/>
    </row>
    <row r="12" spans="1:19" x14ac:dyDescent="0.25">
      <c r="A12" s="3"/>
      <c r="B12" s="3"/>
      <c r="C12" s="3">
        <v>0</v>
      </c>
      <c r="D12" s="3">
        <v>0</v>
      </c>
      <c r="E12" s="4">
        <f t="shared" si="2"/>
        <v>0</v>
      </c>
      <c r="F12" s="4">
        <f t="shared" si="3"/>
        <v>0</v>
      </c>
      <c r="G12" s="4"/>
      <c r="H12" s="3" t="e">
        <f t="shared" si="0"/>
        <v>#DIV/0!</v>
      </c>
      <c r="I12" s="3">
        <f t="shared" si="4"/>
        <v>0</v>
      </c>
      <c r="J12" s="3"/>
      <c r="K12" s="3"/>
      <c r="L12" s="3"/>
      <c r="M12" s="8"/>
      <c r="N12" s="8"/>
      <c r="P12" s="6"/>
      <c r="Q12" s="6"/>
      <c r="R12" s="6"/>
      <c r="S12" s="6"/>
    </row>
    <row r="13" spans="1:19" x14ac:dyDescent="0.25">
      <c r="A13" s="3"/>
      <c r="B13" s="3"/>
      <c r="C13" s="3">
        <v>0</v>
      </c>
      <c r="D13" s="3">
        <v>0</v>
      </c>
      <c r="E13" s="4">
        <f t="shared" si="2"/>
        <v>0</v>
      </c>
      <c r="F13" s="4">
        <f t="shared" si="3"/>
        <v>0</v>
      </c>
      <c r="G13" s="4"/>
      <c r="H13" s="3" t="e">
        <f t="shared" si="0"/>
        <v>#DIV/0!</v>
      </c>
      <c r="I13" s="3">
        <f t="shared" si="4"/>
        <v>0</v>
      </c>
      <c r="J13" s="3"/>
      <c r="K13" s="3"/>
      <c r="L13" s="3"/>
      <c r="M13" s="8"/>
      <c r="N13" s="8"/>
      <c r="P13" s="6"/>
      <c r="Q13" s="6"/>
      <c r="R13" s="6"/>
      <c r="S13" s="6"/>
    </row>
    <row r="14" spans="1:19" x14ac:dyDescent="0.25">
      <c r="A14" s="3"/>
      <c r="B14" s="3"/>
      <c r="C14" s="3">
        <v>0</v>
      </c>
      <c r="D14" s="3">
        <v>0</v>
      </c>
      <c r="E14" s="4">
        <f t="shared" si="2"/>
        <v>0</v>
      </c>
      <c r="F14" s="4">
        <f t="shared" si="3"/>
        <v>0</v>
      </c>
      <c r="G14" s="4"/>
      <c r="H14" s="3" t="e">
        <f t="shared" si="0"/>
        <v>#DIV/0!</v>
      </c>
      <c r="I14" s="3">
        <f t="shared" si="4"/>
        <v>0</v>
      </c>
      <c r="J14" s="3"/>
      <c r="K14" s="3"/>
      <c r="L14" s="3"/>
      <c r="M14" s="8"/>
      <c r="N14" s="8"/>
      <c r="P14" s="6"/>
      <c r="Q14" s="6"/>
      <c r="R14" s="6"/>
      <c r="S14" s="6"/>
    </row>
    <row r="15" spans="1:19" x14ac:dyDescent="0.25">
      <c r="A15" s="3"/>
      <c r="B15" s="3"/>
      <c r="C15" s="3">
        <v>0</v>
      </c>
      <c r="D15" s="3">
        <v>0</v>
      </c>
      <c r="E15" s="4">
        <f t="shared" si="2"/>
        <v>0</v>
      </c>
      <c r="F15" s="4">
        <f t="shared" si="3"/>
        <v>0</v>
      </c>
      <c r="G15" s="4"/>
      <c r="H15" s="3" t="e">
        <f t="shared" si="0"/>
        <v>#DIV/0!</v>
      </c>
      <c r="I15" s="3">
        <f t="shared" si="4"/>
        <v>0</v>
      </c>
      <c r="J15" s="3"/>
      <c r="K15" s="3"/>
      <c r="L15" s="3"/>
      <c r="M15" s="8"/>
      <c r="N15" s="8"/>
      <c r="P15" s="6"/>
      <c r="Q15" s="6"/>
      <c r="R15" s="6"/>
      <c r="S15" s="6"/>
    </row>
    <row r="16" spans="1:19" x14ac:dyDescent="0.25">
      <c r="A16" s="3"/>
      <c r="B16" s="3"/>
      <c r="C16" s="3">
        <v>0</v>
      </c>
      <c r="D16" s="3">
        <v>0</v>
      </c>
      <c r="E16" s="4">
        <f t="shared" si="2"/>
        <v>0</v>
      </c>
      <c r="F16" s="4">
        <f t="shared" si="3"/>
        <v>0</v>
      </c>
      <c r="G16" s="4"/>
      <c r="H16" s="3" t="e">
        <f t="shared" si="0"/>
        <v>#DIV/0!</v>
      </c>
      <c r="I16" s="3">
        <f t="shared" si="4"/>
        <v>0</v>
      </c>
      <c r="J16" s="3"/>
      <c r="K16" s="3"/>
      <c r="L16" s="3"/>
      <c r="M16" s="8"/>
      <c r="N16" s="8"/>
      <c r="P16" s="6"/>
      <c r="Q16" s="6"/>
      <c r="R16" s="6"/>
      <c r="S16" s="6"/>
    </row>
    <row r="17" spans="1:20" x14ac:dyDescent="0.25">
      <c r="A17" s="3"/>
      <c r="B17" s="3"/>
      <c r="C17" s="3">
        <v>0</v>
      </c>
      <c r="D17" s="3">
        <v>0</v>
      </c>
      <c r="E17" s="4">
        <f t="shared" si="2"/>
        <v>0</v>
      </c>
      <c r="F17" s="4">
        <f t="shared" si="3"/>
        <v>0</v>
      </c>
      <c r="G17" s="4"/>
      <c r="H17" s="3" t="e">
        <f t="shared" si="0"/>
        <v>#DIV/0!</v>
      </c>
      <c r="I17" s="3">
        <f t="shared" si="4"/>
        <v>0</v>
      </c>
      <c r="J17" s="3"/>
      <c r="K17" s="3"/>
      <c r="L17" s="3"/>
      <c r="M17" s="8"/>
      <c r="N17" s="8"/>
      <c r="P17" s="6"/>
      <c r="Q17" s="6"/>
      <c r="R17" s="6"/>
      <c r="S17" s="6"/>
    </row>
    <row r="18" spans="1:20" x14ac:dyDescent="0.25">
      <c r="A18" s="3"/>
      <c r="B18" s="3"/>
      <c r="C18" s="3">
        <v>0</v>
      </c>
      <c r="D18" s="3">
        <v>0</v>
      </c>
      <c r="E18" s="4">
        <f t="shared" si="2"/>
        <v>0</v>
      </c>
      <c r="F18" s="4">
        <f t="shared" si="3"/>
        <v>0</v>
      </c>
      <c r="G18" s="4"/>
      <c r="H18" s="3" t="e">
        <f t="shared" si="0"/>
        <v>#DIV/0!</v>
      </c>
      <c r="I18" s="3">
        <f t="shared" si="4"/>
        <v>0</v>
      </c>
      <c r="J18" s="3"/>
      <c r="K18" s="3"/>
      <c r="L18" s="3"/>
      <c r="M18" s="8"/>
      <c r="N18" s="8"/>
      <c r="P18" s="6"/>
      <c r="Q18" s="6"/>
      <c r="R18" s="6"/>
      <c r="S18" s="6"/>
    </row>
    <row r="19" spans="1:20" x14ac:dyDescent="0.25">
      <c r="A19" s="3"/>
      <c r="B19" s="3"/>
      <c r="C19" s="3">
        <v>0</v>
      </c>
      <c r="D19" s="3">
        <v>0</v>
      </c>
      <c r="E19" s="4">
        <f t="shared" si="2"/>
        <v>0</v>
      </c>
      <c r="F19" s="4">
        <f t="shared" si="3"/>
        <v>0</v>
      </c>
      <c r="G19" s="4"/>
      <c r="H19" s="3" t="e">
        <f t="shared" si="0"/>
        <v>#DIV/0!</v>
      </c>
      <c r="I19" s="3">
        <f t="shared" si="4"/>
        <v>0</v>
      </c>
      <c r="J19" s="3"/>
      <c r="K19" s="3"/>
      <c r="L19" s="3"/>
      <c r="M19" s="8"/>
      <c r="N19" s="8"/>
      <c r="P19" s="6"/>
      <c r="Q19" s="6"/>
      <c r="R19" s="6"/>
      <c r="S19" s="6"/>
    </row>
    <row r="20" spans="1:20" x14ac:dyDescent="0.25">
      <c r="A20" s="3"/>
      <c r="B20" s="3"/>
      <c r="C20" s="3">
        <v>0</v>
      </c>
      <c r="D20" s="3">
        <v>0</v>
      </c>
      <c r="E20" s="4">
        <f t="shared" si="2"/>
        <v>0</v>
      </c>
      <c r="F20" s="4">
        <f t="shared" si="3"/>
        <v>0</v>
      </c>
      <c r="G20" s="4"/>
      <c r="H20" s="3" t="e">
        <f t="shared" si="0"/>
        <v>#DIV/0!</v>
      </c>
      <c r="I20" s="3">
        <f t="shared" si="4"/>
        <v>0</v>
      </c>
      <c r="J20" s="3"/>
      <c r="K20" s="3"/>
      <c r="L20" s="3"/>
      <c r="M20" s="8"/>
      <c r="N20" s="8"/>
      <c r="P20" s="6"/>
      <c r="Q20" s="6"/>
      <c r="R20" s="6"/>
      <c r="S20" s="6"/>
    </row>
    <row r="21" spans="1:20" x14ac:dyDescent="0.25">
      <c r="A21" s="3"/>
      <c r="B21" s="3"/>
      <c r="C21" s="3">
        <v>0</v>
      </c>
      <c r="D21" s="3">
        <v>0</v>
      </c>
      <c r="E21" s="4">
        <f t="shared" si="2"/>
        <v>0</v>
      </c>
      <c r="F21" s="4">
        <f t="shared" si="3"/>
        <v>0</v>
      </c>
      <c r="G21" s="4"/>
      <c r="H21" s="3" t="e">
        <f t="shared" si="0"/>
        <v>#DIV/0!</v>
      </c>
      <c r="I21" s="3">
        <f t="shared" si="4"/>
        <v>0</v>
      </c>
      <c r="J21" s="3"/>
      <c r="K21" s="3"/>
      <c r="L21" s="3"/>
      <c r="M21" s="8"/>
      <c r="N21" s="8"/>
      <c r="P21" s="6"/>
      <c r="Q21" s="6"/>
      <c r="R21" s="6"/>
      <c r="S21" s="6"/>
    </row>
    <row r="22" spans="1:20" x14ac:dyDescent="0.25">
      <c r="A22" s="3"/>
      <c r="B22" s="3"/>
      <c r="C22" s="3">
        <v>0</v>
      </c>
      <c r="D22" s="3">
        <v>0</v>
      </c>
      <c r="E22" s="4">
        <f t="shared" si="2"/>
        <v>0</v>
      </c>
      <c r="F22" s="4">
        <f t="shared" si="3"/>
        <v>0</v>
      </c>
      <c r="G22" s="4"/>
      <c r="H22" s="3" t="e">
        <f t="shared" si="0"/>
        <v>#DIV/0!</v>
      </c>
      <c r="I22" s="3">
        <f t="shared" si="4"/>
        <v>0</v>
      </c>
      <c r="J22" s="3"/>
      <c r="K22" s="3"/>
      <c r="L22" s="3"/>
      <c r="M22" s="8"/>
      <c r="N22" s="8"/>
      <c r="P22" s="6"/>
      <c r="Q22" s="6"/>
      <c r="R22" s="6"/>
      <c r="S22" s="6"/>
    </row>
    <row r="23" spans="1:20" x14ac:dyDescent="0.25">
      <c r="A23" s="3"/>
      <c r="B23" s="3"/>
      <c r="C23" s="3">
        <v>0</v>
      </c>
      <c r="D23" s="3">
        <v>0</v>
      </c>
      <c r="E23" s="4">
        <f t="shared" si="2"/>
        <v>0</v>
      </c>
      <c r="F23" s="4">
        <f t="shared" si="3"/>
        <v>0</v>
      </c>
      <c r="G23" s="4"/>
      <c r="H23" s="3" t="e">
        <f t="shared" si="0"/>
        <v>#DIV/0!</v>
      </c>
      <c r="I23" s="3">
        <f t="shared" si="4"/>
        <v>0</v>
      </c>
      <c r="J23" s="3"/>
      <c r="K23" s="3"/>
      <c r="L23" s="3"/>
      <c r="M23" s="8"/>
      <c r="N23" s="8"/>
      <c r="P23" s="6"/>
      <c r="Q23" s="6"/>
      <c r="R23" s="6"/>
      <c r="S23" s="6"/>
    </row>
    <row r="24" spans="1:20" x14ac:dyDescent="0.25">
      <c r="A24" s="3"/>
      <c r="B24" s="3"/>
      <c r="C24" s="3">
        <v>0</v>
      </c>
      <c r="D24" s="3">
        <v>0</v>
      </c>
      <c r="E24" s="4">
        <f t="shared" si="2"/>
        <v>0</v>
      </c>
      <c r="F24" s="4">
        <f t="shared" si="3"/>
        <v>0</v>
      </c>
      <c r="G24" s="4"/>
      <c r="H24" s="3" t="e">
        <f t="shared" si="0"/>
        <v>#DIV/0!</v>
      </c>
      <c r="I24" s="3">
        <f t="shared" si="4"/>
        <v>0</v>
      </c>
      <c r="J24" s="3"/>
      <c r="K24" s="3"/>
      <c r="L24" s="3"/>
      <c r="M24" s="8" t="s">
        <v>45</v>
      </c>
      <c r="N24" s="8"/>
      <c r="P24" s="6"/>
      <c r="Q24" s="6"/>
      <c r="R24" s="6"/>
      <c r="S24" s="6"/>
    </row>
    <row r="25" spans="1:20" x14ac:dyDescent="0.25">
      <c r="A25" s="3"/>
      <c r="B25" s="3"/>
      <c r="C25" s="3">
        <v>0</v>
      </c>
      <c r="D25" s="3">
        <v>0</v>
      </c>
      <c r="E25" s="4">
        <f t="shared" si="2"/>
        <v>0</v>
      </c>
      <c r="F25" s="4">
        <f t="shared" si="3"/>
        <v>0</v>
      </c>
      <c r="G25" s="4"/>
      <c r="H25" s="3" t="e">
        <f t="shared" si="0"/>
        <v>#DIV/0!</v>
      </c>
      <c r="I25" s="3">
        <f t="shared" si="4"/>
        <v>0</v>
      </c>
      <c r="J25" s="3"/>
      <c r="K25" s="3"/>
      <c r="L25" s="3"/>
      <c r="M25" s="8"/>
      <c r="N25" s="8"/>
      <c r="P25" s="6"/>
      <c r="Q25" s="6"/>
      <c r="R25" s="6"/>
      <c r="S25" s="6"/>
    </row>
    <row r="26" spans="1:20" x14ac:dyDescent="0.25">
      <c r="A26" s="3"/>
      <c r="B26" s="3"/>
      <c r="C26" s="3">
        <v>0</v>
      </c>
      <c r="D26" s="3">
        <v>0</v>
      </c>
      <c r="E26" s="4">
        <f t="shared" si="2"/>
        <v>0</v>
      </c>
      <c r="F26" s="4">
        <f t="shared" si="3"/>
        <v>0</v>
      </c>
      <c r="G26" s="4"/>
      <c r="H26" s="3" t="e">
        <f t="shared" si="0"/>
        <v>#DIV/0!</v>
      </c>
      <c r="I26" s="3">
        <f t="shared" si="4"/>
        <v>0</v>
      </c>
      <c r="J26" s="3"/>
      <c r="K26" s="3"/>
      <c r="L26" s="3"/>
      <c r="M26" s="8"/>
      <c r="N26" s="8"/>
      <c r="P26" s="6"/>
      <c r="Q26" s="6"/>
      <c r="R26" s="6"/>
      <c r="S26" s="6"/>
    </row>
    <row r="27" spans="1:20" x14ac:dyDescent="0.25">
      <c r="A27" s="3"/>
      <c r="B27" s="3"/>
      <c r="C27" s="3">
        <v>0</v>
      </c>
      <c r="D27" s="3">
        <v>0</v>
      </c>
      <c r="E27" s="4">
        <f t="shared" si="2"/>
        <v>0</v>
      </c>
      <c r="F27" s="4">
        <f t="shared" si="3"/>
        <v>0</v>
      </c>
      <c r="G27" s="4"/>
      <c r="H27" s="3" t="e">
        <f t="shared" si="0"/>
        <v>#DIV/0!</v>
      </c>
      <c r="I27" s="3">
        <f t="shared" si="4"/>
        <v>0</v>
      </c>
      <c r="J27" s="3"/>
      <c r="K27" s="3"/>
      <c r="L27" s="3"/>
      <c r="M27" s="8"/>
      <c r="N27" s="8"/>
      <c r="P27" s="6"/>
      <c r="Q27" s="6"/>
      <c r="R27" s="6"/>
      <c r="S27" s="6"/>
    </row>
    <row r="28" spans="1:20" x14ac:dyDescent="0.25">
      <c r="A28" s="3"/>
      <c r="B28" s="3"/>
      <c r="C28" s="3">
        <v>0</v>
      </c>
      <c r="D28" s="3">
        <v>0</v>
      </c>
      <c r="E28" s="4">
        <f t="shared" si="2"/>
        <v>0</v>
      </c>
      <c r="F28" s="4">
        <f t="shared" si="3"/>
        <v>0</v>
      </c>
      <c r="G28" s="4"/>
      <c r="H28" s="3" t="e">
        <f t="shared" si="0"/>
        <v>#DIV/0!</v>
      </c>
      <c r="I28" s="3">
        <f t="shared" si="4"/>
        <v>0</v>
      </c>
      <c r="J28" s="3"/>
      <c r="K28" s="3"/>
      <c r="L28" s="3"/>
      <c r="M28" s="8"/>
      <c r="N28" s="8"/>
      <c r="P28" s="6"/>
      <c r="Q28" s="6"/>
      <c r="R28" s="6"/>
      <c r="S28" s="6"/>
    </row>
    <row r="30" spans="1:20" x14ac:dyDescent="0.25">
      <c r="R30" s="7"/>
      <c r="S30" s="7"/>
      <c r="T30" s="7"/>
    </row>
    <row r="31" spans="1:20" x14ac:dyDescent="0.25">
      <c r="R31" s="7"/>
      <c r="S31" s="7"/>
      <c r="T31" s="7"/>
    </row>
    <row r="32" spans="1:20" x14ac:dyDescent="0.25">
      <c r="R32" s="7"/>
      <c r="S32" s="7"/>
      <c r="T32" s="7"/>
    </row>
    <row r="33" spans="8:20" x14ac:dyDescent="0.25">
      <c r="R33" s="7"/>
      <c r="S33" s="7"/>
      <c r="T33" s="7"/>
    </row>
    <row r="34" spans="8:20" x14ac:dyDescent="0.25">
      <c r="R34" s="7"/>
      <c r="S34" s="7"/>
      <c r="T34" s="7"/>
    </row>
    <row r="35" spans="8:20" x14ac:dyDescent="0.25">
      <c r="R35" s="7"/>
      <c r="S35" s="7"/>
      <c r="T35" s="7"/>
    </row>
    <row r="36" spans="8:20" x14ac:dyDescent="0.25">
      <c r="R36" s="7"/>
      <c r="S36" s="7"/>
      <c r="T36" s="7"/>
    </row>
    <row r="37" spans="8:20" x14ac:dyDescent="0.25">
      <c r="H37">
        <v>2</v>
      </c>
      <c r="I37" t="s">
        <v>37</v>
      </c>
      <c r="J37">
        <v>400</v>
      </c>
      <c r="K37" t="s">
        <v>38</v>
      </c>
      <c r="L37">
        <f>H37/J37</f>
        <v>5.0000000000000001E-3</v>
      </c>
      <c r="P37" s="2"/>
      <c r="R37" s="7"/>
      <c r="S37" s="7"/>
      <c r="T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B41" sqref="B41"/>
    </sheetView>
  </sheetViews>
  <sheetFormatPr defaultRowHeight="15" x14ac:dyDescent="0.25"/>
  <cols>
    <col min="2" max="2" width="12.85546875" bestFit="1" customWidth="1"/>
    <col min="3" max="3" width="12.85546875" customWidth="1"/>
    <col min="4" max="4" width="13.42578125" bestFit="1" customWidth="1"/>
    <col min="5" max="6" width="13.42578125" customWidth="1"/>
    <col min="9" max="9" width="9.7109375" bestFit="1" customWidth="1"/>
    <col min="11" max="11" width="10.28515625" bestFit="1" customWidth="1"/>
    <col min="12" max="12" width="15.28515625" bestFit="1" customWidth="1"/>
    <col min="13" max="18" width="15.28515625" customWidth="1"/>
    <col min="20" max="20" width="14.28515625" bestFit="1" customWidth="1"/>
    <col min="21" max="21" width="10.28515625" bestFit="1" customWidth="1"/>
    <col min="22" max="22" width="8.85546875" bestFit="1" customWidth="1"/>
    <col min="23" max="23" width="9.7109375" bestFit="1" customWidth="1"/>
  </cols>
  <sheetData>
    <row r="1" spans="1:23" x14ac:dyDescent="0.25">
      <c r="A1" s="3" t="s">
        <v>0</v>
      </c>
      <c r="B1" s="3" t="s">
        <v>27</v>
      </c>
      <c r="C1" s="3" t="s">
        <v>7</v>
      </c>
      <c r="D1" s="3" t="s">
        <v>29</v>
      </c>
      <c r="E1" s="3" t="s">
        <v>28</v>
      </c>
      <c r="F1" s="3" t="s">
        <v>34</v>
      </c>
      <c r="G1" s="3" t="s">
        <v>1</v>
      </c>
      <c r="H1" s="3" t="s">
        <v>5</v>
      </c>
      <c r="I1" s="3" t="s">
        <v>4</v>
      </c>
      <c r="J1" s="3" t="s">
        <v>7</v>
      </c>
      <c r="K1" s="3" t="s">
        <v>6</v>
      </c>
      <c r="L1" s="3" t="s">
        <v>8</v>
      </c>
      <c r="M1" s="3" t="s">
        <v>35</v>
      </c>
      <c r="N1" s="3" t="s">
        <v>25</v>
      </c>
      <c r="O1" s="3" t="s">
        <v>26</v>
      </c>
      <c r="P1" s="3"/>
      <c r="Q1" s="3" t="s">
        <v>13</v>
      </c>
      <c r="R1" s="5" t="s">
        <v>24</v>
      </c>
      <c r="T1" s="6"/>
      <c r="U1" s="6"/>
      <c r="V1" s="6"/>
      <c r="W1" s="6"/>
    </row>
    <row r="2" spans="1:23" x14ac:dyDescent="0.25">
      <c r="A2" s="3" t="s">
        <v>20</v>
      </c>
      <c r="B2" s="3">
        <f>16125*0.453592*0.001</f>
        <v>7.3141710000000009</v>
      </c>
      <c r="C2" s="3">
        <f>B2-D2</f>
        <v>4.8141710000000009</v>
      </c>
      <c r="D2" s="3">
        <v>2.5</v>
      </c>
      <c r="E2" s="3"/>
      <c r="F2" s="3">
        <f>B2*0.5</f>
        <v>3.6570855000000004</v>
      </c>
      <c r="G2" s="3"/>
      <c r="H2" s="3"/>
      <c r="I2" s="3">
        <f>D2*0.5</f>
        <v>1.25</v>
      </c>
      <c r="J2" s="3">
        <f>F2-I2</f>
        <v>2.4070855000000004</v>
      </c>
      <c r="K2" s="4">
        <f>I2+J2</f>
        <v>3.6570855000000004</v>
      </c>
      <c r="L2" s="4">
        <f>IFERROR(I2/K2,0)</f>
        <v>0.34180223568740731</v>
      </c>
      <c r="M2" s="4">
        <v>250</v>
      </c>
      <c r="N2" s="3">
        <f>LN(K2/J2)*9.81*M2</f>
        <v>1025.7577305091725</v>
      </c>
      <c r="O2" s="3">
        <f>LN((K2+K3)/(J2+K3))*9.81*M2</f>
        <v>386.79074035391392</v>
      </c>
      <c r="P2" s="3"/>
      <c r="Q2" s="3"/>
      <c r="R2" s="3"/>
      <c r="T2" s="6"/>
      <c r="U2" s="6"/>
      <c r="V2" s="6"/>
      <c r="W2" s="6"/>
    </row>
    <row r="3" spans="1:23" x14ac:dyDescent="0.25">
      <c r="A3" s="3" t="s">
        <v>2</v>
      </c>
      <c r="B3" s="3">
        <f>21650*0.453592*0.001</f>
        <v>9.8202667999999989</v>
      </c>
      <c r="C3" s="3">
        <f>B3</f>
        <v>9.8202667999999989</v>
      </c>
      <c r="D3" s="3">
        <v>0</v>
      </c>
      <c r="E3" s="3"/>
      <c r="F3" s="3">
        <f t="shared" ref="F3:F28" si="0">B3*0.5</f>
        <v>4.9101333999999994</v>
      </c>
      <c r="G3" s="3"/>
      <c r="H3" s="3"/>
      <c r="I3" s="3">
        <f t="shared" ref="I3:I28" si="1">D3*0.5</f>
        <v>0</v>
      </c>
      <c r="J3" s="3">
        <f t="shared" ref="J3:J28" si="2">F3-I3</f>
        <v>4.9101333999999994</v>
      </c>
      <c r="K3" s="4">
        <f>I3+J3</f>
        <v>4.9101333999999994</v>
      </c>
      <c r="L3" s="4">
        <f>IFERROR(I3/K3,0)</f>
        <v>0</v>
      </c>
      <c r="M3" s="4">
        <v>440</v>
      </c>
      <c r="N3" s="3">
        <f t="shared" ref="N3:N28" si="3">LN(K3/J3)*9.81*M3</f>
        <v>0</v>
      </c>
      <c r="O3" s="3">
        <f>LN((K3+SUM($K$2:$K$2))/(J3+SUM($K$2:$K$2)))*9.81*M3</f>
        <v>0</v>
      </c>
      <c r="P3" s="3"/>
      <c r="Q3" s="3"/>
      <c r="R3" s="3"/>
      <c r="T3" s="6"/>
      <c r="U3" s="6"/>
      <c r="V3" s="6"/>
      <c r="W3" s="6"/>
    </row>
    <row r="4" spans="1:23" x14ac:dyDescent="0.25">
      <c r="A4" s="3" t="s">
        <v>3</v>
      </c>
      <c r="B4" s="3">
        <f>C4+D4</f>
        <v>12</v>
      </c>
      <c r="C4" s="3">
        <v>3.7</v>
      </c>
      <c r="D4" s="3">
        <v>8.3000000000000007</v>
      </c>
      <c r="E4" s="3">
        <f>(PI()*POWER(5.03/2,2)*4.78)</f>
        <v>94.984720275205959</v>
      </c>
      <c r="F4" s="3">
        <f t="shared" si="0"/>
        <v>6</v>
      </c>
      <c r="G4" s="3">
        <v>10</v>
      </c>
      <c r="H4" s="3"/>
      <c r="I4" s="3">
        <f t="shared" si="1"/>
        <v>4.1500000000000004</v>
      </c>
      <c r="J4" s="3">
        <f t="shared" si="2"/>
        <v>1.8499999999999996</v>
      </c>
      <c r="K4" s="4">
        <f t="shared" ref="K4:K28" si="4">I4+J4</f>
        <v>6</v>
      </c>
      <c r="L4" s="4">
        <f t="shared" ref="L4:L28" si="5">IFERROR(I4/K4,0)</f>
        <v>0.69166666666666676</v>
      </c>
      <c r="M4" s="4">
        <v>300</v>
      </c>
      <c r="N4" s="3">
        <f t="shared" si="3"/>
        <v>3462.6567820956093</v>
      </c>
      <c r="O4" s="3">
        <f>LN((K4+SUM($K$2:$K$3))/(J4+SUM($K$2:$K$3)))*9.81*M4</f>
        <v>986.82799237393408</v>
      </c>
      <c r="P4" s="3"/>
      <c r="Q4" s="3"/>
      <c r="R4" s="3"/>
      <c r="T4" s="6"/>
      <c r="U4" s="6"/>
      <c r="V4" s="6"/>
      <c r="W4" s="6"/>
    </row>
    <row r="5" spans="1:23" x14ac:dyDescent="0.25">
      <c r="A5" s="3" t="s">
        <v>21</v>
      </c>
      <c r="B5" s="3"/>
      <c r="C5" s="3"/>
      <c r="D5" s="3"/>
      <c r="E5" s="3"/>
      <c r="F5" s="3">
        <f t="shared" si="0"/>
        <v>0</v>
      </c>
      <c r="G5" s="3"/>
      <c r="H5" s="3"/>
      <c r="I5" s="3">
        <f t="shared" si="1"/>
        <v>0</v>
      </c>
      <c r="J5" s="3">
        <f t="shared" si="2"/>
        <v>0</v>
      </c>
      <c r="K5" s="4">
        <f t="shared" si="4"/>
        <v>0</v>
      </c>
      <c r="L5" s="4">
        <f t="shared" si="5"/>
        <v>0</v>
      </c>
      <c r="M5" s="4">
        <v>440</v>
      </c>
      <c r="N5" s="3" t="e">
        <f t="shared" si="3"/>
        <v>#DIV/0!</v>
      </c>
      <c r="O5" s="3">
        <f>LN((K5+SUM($K$2:$K$4))/(J5+SUM($K$2:$K$4)))*9.81*M5</f>
        <v>0</v>
      </c>
      <c r="P5" s="3"/>
      <c r="Q5" s="3"/>
      <c r="R5" s="3"/>
      <c r="T5" s="6"/>
      <c r="U5" s="6"/>
      <c r="V5" s="6"/>
      <c r="W5" s="6"/>
    </row>
    <row r="6" spans="1:23" x14ac:dyDescent="0.25">
      <c r="A6" s="3" t="s">
        <v>22</v>
      </c>
      <c r="B6" s="3"/>
      <c r="C6" s="3"/>
      <c r="D6" s="3"/>
      <c r="E6" s="3"/>
      <c r="F6" s="3">
        <f t="shared" si="0"/>
        <v>0</v>
      </c>
      <c r="G6" s="3"/>
      <c r="H6" s="3"/>
      <c r="I6" s="3">
        <f t="shared" si="1"/>
        <v>0</v>
      </c>
      <c r="J6" s="3">
        <f t="shared" si="2"/>
        <v>0</v>
      </c>
      <c r="K6" s="4">
        <f t="shared" si="4"/>
        <v>0</v>
      </c>
      <c r="L6" s="4">
        <f t="shared" si="5"/>
        <v>0</v>
      </c>
      <c r="M6" s="4">
        <v>440</v>
      </c>
      <c r="N6" s="3" t="e">
        <f t="shared" si="3"/>
        <v>#DIV/0!</v>
      </c>
      <c r="O6" s="3">
        <f>LN((K6+SUM($K$2:$K$5))/(J6+SUM($K$2:$K$5)))*9.81*M6</f>
        <v>0</v>
      </c>
      <c r="P6" s="3"/>
      <c r="Q6" s="3"/>
      <c r="R6" s="3"/>
      <c r="T6" s="6"/>
      <c r="U6" s="6"/>
      <c r="V6" s="6"/>
      <c r="W6" s="6"/>
    </row>
    <row r="7" spans="1:23" x14ac:dyDescent="0.25">
      <c r="A7" s="3" t="s">
        <v>23</v>
      </c>
      <c r="B7" s="3">
        <f>C7+D7</f>
        <v>30.707999999999998</v>
      </c>
      <c r="C7" s="3">
        <v>3.488</v>
      </c>
      <c r="D7" s="3">
        <v>27.22</v>
      </c>
      <c r="E7" s="3"/>
      <c r="F7" s="3">
        <f t="shared" si="0"/>
        <v>15.353999999999999</v>
      </c>
      <c r="G7" s="3"/>
      <c r="H7" s="3"/>
      <c r="I7" s="3">
        <f t="shared" si="1"/>
        <v>13.61</v>
      </c>
      <c r="J7" s="3">
        <f t="shared" si="2"/>
        <v>1.7439999999999998</v>
      </c>
      <c r="K7" s="4">
        <f t="shared" si="4"/>
        <v>15.353999999999999</v>
      </c>
      <c r="L7" s="4">
        <f t="shared" si="5"/>
        <v>0.88641396378793802</v>
      </c>
      <c r="M7" s="4">
        <v>440</v>
      </c>
      <c r="N7" s="3">
        <f t="shared" si="3"/>
        <v>9389.0104070464204</v>
      </c>
      <c r="O7" s="3">
        <f>LN((K7+SUM($K$2:$K6))/(J7+SUM($K$2:$K6)))*9.81*M7</f>
        <v>2618.8235200513732</v>
      </c>
      <c r="P7" s="3"/>
      <c r="Q7" s="3"/>
      <c r="R7" s="3"/>
      <c r="T7" s="6"/>
      <c r="U7" s="6"/>
      <c r="V7" s="6"/>
      <c r="W7" s="6"/>
    </row>
    <row r="8" spans="1:23" x14ac:dyDescent="0.25">
      <c r="A8" s="3"/>
      <c r="B8" s="3"/>
      <c r="C8" s="3"/>
      <c r="D8" s="3"/>
      <c r="E8" s="3"/>
      <c r="F8" s="3">
        <f t="shared" si="0"/>
        <v>0</v>
      </c>
      <c r="G8" s="3"/>
      <c r="H8" s="3"/>
      <c r="I8" s="3">
        <f t="shared" si="1"/>
        <v>0</v>
      </c>
      <c r="J8" s="3">
        <f t="shared" si="2"/>
        <v>0</v>
      </c>
      <c r="K8" s="4">
        <f t="shared" si="4"/>
        <v>0</v>
      </c>
      <c r="L8" s="4">
        <f t="shared" si="5"/>
        <v>0</v>
      </c>
      <c r="M8" s="4">
        <v>440</v>
      </c>
      <c r="N8" s="3" t="e">
        <f t="shared" si="3"/>
        <v>#DIV/0!</v>
      </c>
      <c r="O8" s="3">
        <f>LN((K8+SUM($K$2:$K7))/(J8+SUM($K$2:$K7)))*9.81*M8</f>
        <v>0</v>
      </c>
      <c r="P8" s="3"/>
      <c r="Q8" s="3"/>
      <c r="R8" s="3"/>
      <c r="T8" s="6"/>
      <c r="U8" s="6"/>
      <c r="V8" s="6"/>
      <c r="W8" s="6"/>
    </row>
    <row r="9" spans="1:23" x14ac:dyDescent="0.25">
      <c r="A9" s="3"/>
      <c r="B9" s="3"/>
      <c r="C9" s="3"/>
      <c r="D9" s="3"/>
      <c r="E9" s="3"/>
      <c r="F9" s="3">
        <f t="shared" si="0"/>
        <v>0</v>
      </c>
      <c r="G9" s="3"/>
      <c r="H9" s="3"/>
      <c r="I9" s="3">
        <f t="shared" si="1"/>
        <v>0</v>
      </c>
      <c r="J9" s="3">
        <f t="shared" si="2"/>
        <v>0</v>
      </c>
      <c r="K9" s="4">
        <f t="shared" si="4"/>
        <v>0</v>
      </c>
      <c r="L9" s="4">
        <f t="shared" si="5"/>
        <v>0</v>
      </c>
      <c r="M9" s="4">
        <v>440</v>
      </c>
      <c r="N9" s="3" t="e">
        <f t="shared" si="3"/>
        <v>#DIV/0!</v>
      </c>
      <c r="O9" s="3">
        <f>LN((K9+SUM($K$2:$K8))/(J9+SUM($K$2:$K8)))*9.81*M9</f>
        <v>0</v>
      </c>
      <c r="P9" s="3"/>
      <c r="Q9" s="3"/>
      <c r="R9" s="3"/>
      <c r="T9" s="6"/>
      <c r="U9" s="6"/>
      <c r="V9" s="6"/>
      <c r="W9" s="6"/>
    </row>
    <row r="10" spans="1:23" x14ac:dyDescent="0.25">
      <c r="A10" s="3"/>
      <c r="B10" s="3"/>
      <c r="C10" s="3"/>
      <c r="D10" s="3"/>
      <c r="E10" s="3"/>
      <c r="F10" s="3">
        <f t="shared" si="0"/>
        <v>0</v>
      </c>
      <c r="G10" s="3"/>
      <c r="H10" s="3"/>
      <c r="I10" s="3">
        <f t="shared" si="1"/>
        <v>0</v>
      </c>
      <c r="J10" s="3">
        <f t="shared" si="2"/>
        <v>0</v>
      </c>
      <c r="K10" s="4">
        <f t="shared" si="4"/>
        <v>0</v>
      </c>
      <c r="L10" s="4">
        <f t="shared" si="5"/>
        <v>0</v>
      </c>
      <c r="M10" s="4">
        <v>440</v>
      </c>
      <c r="N10" s="3" t="e">
        <f t="shared" si="3"/>
        <v>#DIV/0!</v>
      </c>
      <c r="O10" s="3">
        <f>LN((K10+SUM($K$2:$K9))/(J10+SUM($K$2:$K9)))*9.81*M10</f>
        <v>0</v>
      </c>
      <c r="P10" s="3"/>
      <c r="Q10" s="3"/>
      <c r="R10" s="3"/>
      <c r="T10" s="6"/>
      <c r="U10" s="6"/>
      <c r="V10" s="6"/>
      <c r="W10" s="6"/>
    </row>
    <row r="11" spans="1:23" x14ac:dyDescent="0.25">
      <c r="A11" s="3"/>
      <c r="B11" s="3"/>
      <c r="C11" s="3"/>
      <c r="D11" s="3"/>
      <c r="E11" s="3"/>
      <c r="F11" s="3">
        <f t="shared" si="0"/>
        <v>0</v>
      </c>
      <c r="G11" s="3"/>
      <c r="H11" s="3"/>
      <c r="I11" s="3">
        <f t="shared" si="1"/>
        <v>0</v>
      </c>
      <c r="J11" s="3">
        <f t="shared" si="2"/>
        <v>0</v>
      </c>
      <c r="K11" s="4">
        <f t="shared" si="4"/>
        <v>0</v>
      </c>
      <c r="L11" s="4">
        <f t="shared" si="5"/>
        <v>0</v>
      </c>
      <c r="M11" s="4">
        <v>440</v>
      </c>
      <c r="N11" s="3" t="e">
        <f t="shared" si="3"/>
        <v>#DIV/0!</v>
      </c>
      <c r="O11" s="3">
        <f>LN((K11+SUM($K$2:$K10))/(J11+SUM($K$2:$K10)))*9.81*M11</f>
        <v>0</v>
      </c>
      <c r="P11" s="3"/>
      <c r="Q11" s="3"/>
      <c r="R11" s="3"/>
      <c r="T11" s="6"/>
      <c r="U11" s="6"/>
      <c r="V11" s="6"/>
      <c r="W11" s="6"/>
    </row>
    <row r="12" spans="1:23" x14ac:dyDescent="0.25">
      <c r="A12" s="3"/>
      <c r="B12" s="3"/>
      <c r="C12" s="3"/>
      <c r="D12" s="3"/>
      <c r="E12" s="3"/>
      <c r="F12" s="3">
        <f t="shared" si="0"/>
        <v>0</v>
      </c>
      <c r="G12" s="3"/>
      <c r="H12" s="3"/>
      <c r="I12" s="3">
        <f t="shared" si="1"/>
        <v>0</v>
      </c>
      <c r="J12" s="3">
        <f t="shared" si="2"/>
        <v>0</v>
      </c>
      <c r="K12" s="4">
        <f t="shared" si="4"/>
        <v>0</v>
      </c>
      <c r="L12" s="4">
        <f t="shared" si="5"/>
        <v>0</v>
      </c>
      <c r="M12" s="4">
        <v>440</v>
      </c>
      <c r="N12" s="3" t="e">
        <f t="shared" si="3"/>
        <v>#DIV/0!</v>
      </c>
      <c r="O12" s="3">
        <f>LN((K12+SUM($K$2:$K11))/(J12+SUM($K$2:$K11)))*9.81*M12</f>
        <v>0</v>
      </c>
      <c r="P12" s="3"/>
      <c r="Q12" s="3"/>
      <c r="R12" s="3"/>
      <c r="T12" s="6"/>
      <c r="U12" s="6"/>
      <c r="V12" s="6"/>
      <c r="W12" s="6"/>
    </row>
    <row r="13" spans="1:23" x14ac:dyDescent="0.25">
      <c r="A13" s="3"/>
      <c r="B13" s="3"/>
      <c r="C13" s="3"/>
      <c r="D13" s="3"/>
      <c r="E13" s="3"/>
      <c r="F13" s="3">
        <f t="shared" si="0"/>
        <v>0</v>
      </c>
      <c r="G13" s="3"/>
      <c r="H13" s="3"/>
      <c r="I13" s="3">
        <f t="shared" si="1"/>
        <v>0</v>
      </c>
      <c r="J13" s="3">
        <f t="shared" si="2"/>
        <v>0</v>
      </c>
      <c r="K13" s="4">
        <f t="shared" si="4"/>
        <v>0</v>
      </c>
      <c r="L13" s="4">
        <f t="shared" si="5"/>
        <v>0</v>
      </c>
      <c r="M13" s="4">
        <v>440</v>
      </c>
      <c r="N13" s="3" t="e">
        <f t="shared" si="3"/>
        <v>#DIV/0!</v>
      </c>
      <c r="O13" s="3">
        <f>LN((K13+SUM($K$2:$K12))/(J13+SUM($K$2:$K12)))*9.81*M13</f>
        <v>0</v>
      </c>
      <c r="P13" s="3"/>
      <c r="Q13" s="3"/>
      <c r="R13" s="3"/>
      <c r="T13" s="6"/>
      <c r="U13" s="6"/>
      <c r="V13" s="6"/>
      <c r="W13" s="6"/>
    </row>
    <row r="14" spans="1:23" x14ac:dyDescent="0.25">
      <c r="A14" s="3"/>
      <c r="B14" s="3"/>
      <c r="C14" s="3"/>
      <c r="D14" s="3"/>
      <c r="E14" s="3"/>
      <c r="F14" s="3">
        <f t="shared" si="0"/>
        <v>0</v>
      </c>
      <c r="G14" s="3"/>
      <c r="H14" s="3"/>
      <c r="I14" s="3">
        <f t="shared" si="1"/>
        <v>0</v>
      </c>
      <c r="J14" s="3">
        <f t="shared" si="2"/>
        <v>0</v>
      </c>
      <c r="K14" s="4">
        <f t="shared" si="4"/>
        <v>0</v>
      </c>
      <c r="L14" s="4">
        <f t="shared" si="5"/>
        <v>0</v>
      </c>
      <c r="M14" s="4">
        <v>440</v>
      </c>
      <c r="N14" s="3" t="e">
        <f t="shared" si="3"/>
        <v>#DIV/0!</v>
      </c>
      <c r="O14" s="3">
        <f>LN((K14+SUM($K$2:$K13))/(J14+SUM($K$2:$K13)))*9.81*M14</f>
        <v>0</v>
      </c>
      <c r="P14" s="3"/>
      <c r="Q14" s="3"/>
      <c r="R14" s="3"/>
      <c r="T14" s="6"/>
      <c r="U14" s="6"/>
      <c r="V14" s="6"/>
      <c r="W14" s="6"/>
    </row>
    <row r="15" spans="1:23" x14ac:dyDescent="0.25">
      <c r="A15" s="3"/>
      <c r="B15" s="3"/>
      <c r="C15" s="3"/>
      <c r="D15" s="3"/>
      <c r="E15" s="3"/>
      <c r="F15" s="3">
        <f t="shared" si="0"/>
        <v>0</v>
      </c>
      <c r="G15" s="3"/>
      <c r="H15" s="3"/>
      <c r="I15" s="3">
        <f t="shared" si="1"/>
        <v>0</v>
      </c>
      <c r="J15" s="3">
        <f t="shared" si="2"/>
        <v>0</v>
      </c>
      <c r="K15" s="4">
        <f t="shared" si="4"/>
        <v>0</v>
      </c>
      <c r="L15" s="4">
        <f t="shared" si="5"/>
        <v>0</v>
      </c>
      <c r="M15" s="4">
        <v>440</v>
      </c>
      <c r="N15" s="3" t="e">
        <f t="shared" si="3"/>
        <v>#DIV/0!</v>
      </c>
      <c r="O15" s="3">
        <f>LN((K15+SUM($K$2:$K14))/(J15+SUM($K$2:$K14)))*9.81*M15</f>
        <v>0</v>
      </c>
      <c r="P15" s="3"/>
      <c r="Q15" s="3"/>
      <c r="R15" s="3"/>
      <c r="T15" s="6"/>
      <c r="U15" s="6"/>
      <c r="V15" s="6"/>
      <c r="W15" s="6"/>
    </row>
    <row r="16" spans="1:23" x14ac:dyDescent="0.25">
      <c r="A16" s="3"/>
      <c r="B16" s="3"/>
      <c r="C16" s="3"/>
      <c r="D16" s="3"/>
      <c r="E16" s="3"/>
      <c r="F16" s="3">
        <f t="shared" si="0"/>
        <v>0</v>
      </c>
      <c r="G16" s="3"/>
      <c r="H16" s="3"/>
      <c r="I16" s="3">
        <f t="shared" si="1"/>
        <v>0</v>
      </c>
      <c r="J16" s="3">
        <f t="shared" si="2"/>
        <v>0</v>
      </c>
      <c r="K16" s="4">
        <f t="shared" si="4"/>
        <v>0</v>
      </c>
      <c r="L16" s="4">
        <f t="shared" si="5"/>
        <v>0</v>
      </c>
      <c r="M16" s="4">
        <v>440</v>
      </c>
      <c r="N16" s="3" t="e">
        <f t="shared" si="3"/>
        <v>#DIV/0!</v>
      </c>
      <c r="O16" s="3">
        <f>LN((K16+SUM($K$2:$K15))/(J16+SUM($K$2:$K15)))*9.81*M16</f>
        <v>0</v>
      </c>
      <c r="P16" s="3"/>
      <c r="Q16" s="3"/>
      <c r="R16" s="3"/>
      <c r="T16" s="6"/>
      <c r="U16" s="6"/>
      <c r="V16" s="6"/>
      <c r="W16" s="6"/>
    </row>
    <row r="17" spans="1:23" x14ac:dyDescent="0.25">
      <c r="A17" s="3"/>
      <c r="B17" s="3"/>
      <c r="C17" s="3"/>
      <c r="D17" s="3"/>
      <c r="E17" s="3"/>
      <c r="F17" s="3">
        <f t="shared" si="0"/>
        <v>0</v>
      </c>
      <c r="G17" s="3"/>
      <c r="H17" s="3"/>
      <c r="I17" s="3">
        <f t="shared" si="1"/>
        <v>0</v>
      </c>
      <c r="J17" s="3">
        <f t="shared" si="2"/>
        <v>0</v>
      </c>
      <c r="K17" s="4">
        <f t="shared" si="4"/>
        <v>0</v>
      </c>
      <c r="L17" s="4">
        <f t="shared" si="5"/>
        <v>0</v>
      </c>
      <c r="M17" s="4">
        <v>440</v>
      </c>
      <c r="N17" s="3" t="e">
        <f t="shared" si="3"/>
        <v>#DIV/0!</v>
      </c>
      <c r="O17" s="3">
        <f>LN((K17+SUM($K$2:$K16))/(J17+SUM($K$2:$K16)))*9.81*M17</f>
        <v>0</v>
      </c>
      <c r="P17" s="3"/>
      <c r="Q17" s="3"/>
      <c r="R17" s="3"/>
      <c r="T17" s="6"/>
      <c r="U17" s="6"/>
      <c r="V17" s="6"/>
      <c r="W17" s="6"/>
    </row>
    <row r="18" spans="1:23" x14ac:dyDescent="0.25">
      <c r="A18" s="3"/>
      <c r="B18" s="3"/>
      <c r="C18" s="3"/>
      <c r="D18" s="3"/>
      <c r="E18" s="3"/>
      <c r="F18" s="3">
        <f t="shared" si="0"/>
        <v>0</v>
      </c>
      <c r="G18" s="3"/>
      <c r="H18" s="3"/>
      <c r="I18" s="3">
        <f t="shared" si="1"/>
        <v>0</v>
      </c>
      <c r="J18" s="3">
        <f t="shared" si="2"/>
        <v>0</v>
      </c>
      <c r="K18" s="4">
        <f t="shared" si="4"/>
        <v>0</v>
      </c>
      <c r="L18" s="4">
        <f t="shared" si="5"/>
        <v>0</v>
      </c>
      <c r="M18" s="4">
        <v>440</v>
      </c>
      <c r="N18" s="3" t="e">
        <f t="shared" si="3"/>
        <v>#DIV/0!</v>
      </c>
      <c r="O18" s="3">
        <f>LN((K18+SUM($K$2:$K17))/(J18+SUM($K$2:$K17)))*9.81*M18</f>
        <v>0</v>
      </c>
      <c r="P18" s="3"/>
      <c r="Q18" s="3"/>
      <c r="R18" s="3"/>
      <c r="T18" s="6"/>
      <c r="U18" s="6"/>
      <c r="V18" s="6"/>
      <c r="W18" s="6"/>
    </row>
    <row r="19" spans="1:23" x14ac:dyDescent="0.25">
      <c r="A19" s="3"/>
      <c r="B19" s="3"/>
      <c r="C19" s="3"/>
      <c r="D19" s="3"/>
      <c r="E19" s="3"/>
      <c r="F19" s="3">
        <f t="shared" si="0"/>
        <v>0</v>
      </c>
      <c r="G19" s="3"/>
      <c r="H19" s="3"/>
      <c r="I19" s="3">
        <f t="shared" si="1"/>
        <v>0</v>
      </c>
      <c r="J19" s="3">
        <f t="shared" si="2"/>
        <v>0</v>
      </c>
      <c r="K19" s="4">
        <f t="shared" si="4"/>
        <v>0</v>
      </c>
      <c r="L19" s="4">
        <f t="shared" si="5"/>
        <v>0</v>
      </c>
      <c r="M19" s="4">
        <v>440</v>
      </c>
      <c r="N19" s="3" t="e">
        <f t="shared" si="3"/>
        <v>#DIV/0!</v>
      </c>
      <c r="O19" s="3">
        <f>LN((K19+SUM($K$2:$K18))/(J19+SUM($K$2:$K18)))*9.81*M19</f>
        <v>0</v>
      </c>
      <c r="P19" s="3"/>
      <c r="Q19" s="3"/>
      <c r="R19" s="3"/>
      <c r="T19" s="6"/>
      <c r="U19" s="6"/>
      <c r="V19" s="6"/>
      <c r="W19" s="6"/>
    </row>
    <row r="20" spans="1:23" x14ac:dyDescent="0.25">
      <c r="A20" s="3"/>
      <c r="B20" s="3"/>
      <c r="C20" s="3"/>
      <c r="D20" s="3"/>
      <c r="E20" s="3"/>
      <c r="F20" s="3">
        <f t="shared" si="0"/>
        <v>0</v>
      </c>
      <c r="G20" s="3"/>
      <c r="H20" s="3"/>
      <c r="I20" s="3">
        <f t="shared" si="1"/>
        <v>0</v>
      </c>
      <c r="J20" s="3">
        <f t="shared" si="2"/>
        <v>0</v>
      </c>
      <c r="K20" s="4">
        <f t="shared" si="4"/>
        <v>0</v>
      </c>
      <c r="L20" s="4">
        <f t="shared" si="5"/>
        <v>0</v>
      </c>
      <c r="M20" s="4">
        <v>440</v>
      </c>
      <c r="N20" s="3" t="e">
        <f t="shared" si="3"/>
        <v>#DIV/0!</v>
      </c>
      <c r="O20" s="3">
        <f>LN((K20+SUM($K$2:$K19))/(J20+SUM($K$2:$K19)))*9.81*M20</f>
        <v>0</v>
      </c>
      <c r="P20" s="3"/>
      <c r="Q20" s="3"/>
      <c r="R20" s="3"/>
      <c r="T20" s="6"/>
      <c r="U20" s="6"/>
      <c r="V20" s="6"/>
      <c r="W20" s="6"/>
    </row>
    <row r="21" spans="1:23" x14ac:dyDescent="0.25">
      <c r="A21" s="3"/>
      <c r="B21" s="3"/>
      <c r="C21" s="3"/>
      <c r="D21" s="3"/>
      <c r="E21" s="3"/>
      <c r="F21" s="3">
        <f t="shared" si="0"/>
        <v>0</v>
      </c>
      <c r="G21" s="3"/>
      <c r="H21" s="3"/>
      <c r="I21" s="3">
        <f t="shared" si="1"/>
        <v>0</v>
      </c>
      <c r="J21" s="3">
        <f t="shared" si="2"/>
        <v>0</v>
      </c>
      <c r="K21" s="4">
        <f t="shared" si="4"/>
        <v>0</v>
      </c>
      <c r="L21" s="4">
        <f t="shared" si="5"/>
        <v>0</v>
      </c>
      <c r="M21" s="4">
        <v>440</v>
      </c>
      <c r="N21" s="3" t="e">
        <f t="shared" si="3"/>
        <v>#DIV/0!</v>
      </c>
      <c r="O21" s="3">
        <f>LN((K21+SUM($K$2:$K20))/(J21+SUM($K$2:$K20)))*9.81*M21</f>
        <v>0</v>
      </c>
      <c r="P21" s="3"/>
      <c r="Q21" s="3"/>
      <c r="R21" s="3"/>
      <c r="T21" s="6"/>
      <c r="U21" s="6"/>
      <c r="V21" s="6"/>
      <c r="W21" s="6"/>
    </row>
    <row r="22" spans="1:23" x14ac:dyDescent="0.25">
      <c r="A22" s="3"/>
      <c r="B22" s="3"/>
      <c r="C22" s="3"/>
      <c r="D22" s="3"/>
      <c r="E22" s="3"/>
      <c r="F22" s="3">
        <f t="shared" si="0"/>
        <v>0</v>
      </c>
      <c r="G22" s="3"/>
      <c r="H22" s="3"/>
      <c r="I22" s="3">
        <f t="shared" si="1"/>
        <v>0</v>
      </c>
      <c r="J22" s="3">
        <f t="shared" si="2"/>
        <v>0</v>
      </c>
      <c r="K22" s="4">
        <f t="shared" si="4"/>
        <v>0</v>
      </c>
      <c r="L22" s="4">
        <f t="shared" si="5"/>
        <v>0</v>
      </c>
      <c r="M22" s="4">
        <v>440</v>
      </c>
      <c r="N22" s="3" t="e">
        <f t="shared" si="3"/>
        <v>#DIV/0!</v>
      </c>
      <c r="O22" s="3">
        <f>LN((K22+SUM($K$2:$K21))/(J22+SUM($K$2:$K21)))*9.81*M22</f>
        <v>0</v>
      </c>
      <c r="P22" s="3"/>
      <c r="Q22" s="3"/>
      <c r="R22" s="3"/>
      <c r="T22" s="6"/>
      <c r="U22" s="6"/>
      <c r="V22" s="6"/>
      <c r="W22" s="6"/>
    </row>
    <row r="23" spans="1:23" x14ac:dyDescent="0.25">
      <c r="A23" s="3"/>
      <c r="B23" s="3"/>
      <c r="C23" s="3"/>
      <c r="D23" s="3"/>
      <c r="E23" s="3"/>
      <c r="F23" s="3">
        <f t="shared" si="0"/>
        <v>0</v>
      </c>
      <c r="G23" s="3"/>
      <c r="H23" s="3"/>
      <c r="I23" s="3">
        <f t="shared" si="1"/>
        <v>0</v>
      </c>
      <c r="J23" s="3">
        <f t="shared" si="2"/>
        <v>0</v>
      </c>
      <c r="K23" s="4">
        <f t="shared" si="4"/>
        <v>0</v>
      </c>
      <c r="L23" s="4">
        <f t="shared" si="5"/>
        <v>0</v>
      </c>
      <c r="M23" s="4">
        <v>440</v>
      </c>
      <c r="N23" s="3" t="e">
        <f t="shared" si="3"/>
        <v>#DIV/0!</v>
      </c>
      <c r="O23" s="3">
        <f>LN((K23+SUM($K$2:$K22))/(J23+SUM($K$2:$K22)))*9.81*M23</f>
        <v>0</v>
      </c>
      <c r="P23" s="3"/>
      <c r="Q23" s="3"/>
      <c r="R23" s="3"/>
      <c r="T23" s="6"/>
      <c r="U23" s="6"/>
      <c r="V23" s="6"/>
      <c r="W23" s="6"/>
    </row>
    <row r="24" spans="1:23" x14ac:dyDescent="0.25">
      <c r="A24" s="3"/>
      <c r="B24" s="3"/>
      <c r="C24" s="3"/>
      <c r="D24" s="3"/>
      <c r="E24" s="3"/>
      <c r="F24" s="3">
        <f t="shared" si="0"/>
        <v>0</v>
      </c>
      <c r="G24" s="3"/>
      <c r="H24" s="3"/>
      <c r="I24" s="3">
        <f t="shared" si="1"/>
        <v>0</v>
      </c>
      <c r="J24" s="3">
        <f t="shared" si="2"/>
        <v>0</v>
      </c>
      <c r="K24" s="4">
        <f t="shared" si="4"/>
        <v>0</v>
      </c>
      <c r="L24" s="4">
        <f t="shared" si="5"/>
        <v>0</v>
      </c>
      <c r="M24" s="4">
        <v>440</v>
      </c>
      <c r="N24" s="3" t="e">
        <f t="shared" si="3"/>
        <v>#DIV/0!</v>
      </c>
      <c r="O24" s="3">
        <f>LN((K24+SUM($K$2:$K23))/(J24+SUM($K$2:$K23)))*9.81*M24</f>
        <v>0</v>
      </c>
      <c r="P24" s="3"/>
      <c r="Q24" s="3"/>
      <c r="R24" s="3"/>
      <c r="T24" s="6"/>
      <c r="U24" s="6"/>
      <c r="V24" s="6"/>
      <c r="W24" s="6"/>
    </row>
    <row r="25" spans="1:23" x14ac:dyDescent="0.25">
      <c r="A25" s="3"/>
      <c r="B25" s="3"/>
      <c r="C25" s="3"/>
      <c r="D25" s="3"/>
      <c r="E25" s="3"/>
      <c r="F25" s="3">
        <f t="shared" si="0"/>
        <v>0</v>
      </c>
      <c r="G25" s="3"/>
      <c r="H25" s="3"/>
      <c r="I25" s="3">
        <f t="shared" si="1"/>
        <v>0</v>
      </c>
      <c r="J25" s="3">
        <f t="shared" si="2"/>
        <v>0</v>
      </c>
      <c r="K25" s="4">
        <f t="shared" si="4"/>
        <v>0</v>
      </c>
      <c r="L25" s="4">
        <f t="shared" si="5"/>
        <v>0</v>
      </c>
      <c r="M25" s="4">
        <v>440</v>
      </c>
      <c r="N25" s="3" t="e">
        <f t="shared" si="3"/>
        <v>#DIV/0!</v>
      </c>
      <c r="O25" s="3">
        <f>LN((K25+SUM($K$2:$K24))/(J25+SUM($K$2:$K24)))*9.81*M25</f>
        <v>0</v>
      </c>
      <c r="P25" s="3"/>
      <c r="Q25" s="3"/>
      <c r="R25" s="3"/>
      <c r="T25" s="6"/>
      <c r="U25" s="6"/>
      <c r="V25" s="6"/>
      <c r="W25" s="6"/>
    </row>
    <row r="26" spans="1:23" x14ac:dyDescent="0.25">
      <c r="A26" s="3"/>
      <c r="B26" s="3"/>
      <c r="C26" s="3"/>
      <c r="D26" s="3"/>
      <c r="E26" s="3"/>
      <c r="F26" s="3">
        <f t="shared" si="0"/>
        <v>0</v>
      </c>
      <c r="G26" s="3"/>
      <c r="H26" s="3"/>
      <c r="I26" s="3">
        <f t="shared" si="1"/>
        <v>0</v>
      </c>
      <c r="J26" s="3">
        <f t="shared" si="2"/>
        <v>0</v>
      </c>
      <c r="K26" s="4">
        <f t="shared" si="4"/>
        <v>0</v>
      </c>
      <c r="L26" s="4">
        <f t="shared" si="5"/>
        <v>0</v>
      </c>
      <c r="M26" s="4">
        <v>440</v>
      </c>
      <c r="N26" s="3" t="e">
        <f t="shared" si="3"/>
        <v>#DIV/0!</v>
      </c>
      <c r="O26" s="3">
        <f>LN((K26+SUM($K$2:$K25))/(J26+SUM($K$2:$K25)))*9.81*M26</f>
        <v>0</v>
      </c>
      <c r="P26" s="3"/>
      <c r="Q26" s="3"/>
      <c r="R26" s="3"/>
      <c r="T26" s="6"/>
      <c r="U26" s="6"/>
      <c r="V26" s="6"/>
      <c r="W26" s="6"/>
    </row>
    <row r="27" spans="1:23" x14ac:dyDescent="0.25">
      <c r="A27" s="3"/>
      <c r="B27" s="3"/>
      <c r="C27" s="3"/>
      <c r="D27" s="3"/>
      <c r="E27" s="3"/>
      <c r="F27" s="3">
        <f t="shared" si="0"/>
        <v>0</v>
      </c>
      <c r="G27" s="3"/>
      <c r="H27" s="3"/>
      <c r="I27" s="3">
        <f t="shared" si="1"/>
        <v>0</v>
      </c>
      <c r="J27" s="3">
        <f t="shared" si="2"/>
        <v>0</v>
      </c>
      <c r="K27" s="4">
        <f t="shared" si="4"/>
        <v>0</v>
      </c>
      <c r="L27" s="4">
        <f t="shared" si="5"/>
        <v>0</v>
      </c>
      <c r="M27" s="4">
        <v>440</v>
      </c>
      <c r="N27" s="3" t="e">
        <f t="shared" si="3"/>
        <v>#DIV/0!</v>
      </c>
      <c r="O27" s="3">
        <f>LN((K27+SUM($K$2:$K26))/(J27+SUM($K$2:$K26)))*9.81*M27</f>
        <v>0</v>
      </c>
      <c r="P27" s="3"/>
      <c r="Q27" s="3"/>
      <c r="R27" s="3"/>
      <c r="T27" s="6"/>
      <c r="U27" s="6"/>
      <c r="V27" s="6"/>
      <c r="W27" s="6"/>
    </row>
    <row r="28" spans="1:23" x14ac:dyDescent="0.25">
      <c r="A28" s="3"/>
      <c r="B28" s="3"/>
      <c r="C28" s="3"/>
      <c r="D28" s="3"/>
      <c r="E28" s="3"/>
      <c r="F28" s="3">
        <f t="shared" si="0"/>
        <v>0</v>
      </c>
      <c r="G28" s="3"/>
      <c r="H28" s="3"/>
      <c r="I28" s="3">
        <f t="shared" si="1"/>
        <v>0</v>
      </c>
      <c r="J28" s="3">
        <f t="shared" si="2"/>
        <v>0</v>
      </c>
      <c r="K28" s="4">
        <f t="shared" si="4"/>
        <v>0</v>
      </c>
      <c r="L28" s="4">
        <f t="shared" si="5"/>
        <v>0</v>
      </c>
      <c r="M28" s="4">
        <v>440</v>
      </c>
      <c r="N28" s="3" t="e">
        <f t="shared" si="3"/>
        <v>#DIV/0!</v>
      </c>
      <c r="O28" s="3">
        <f>LN((K28+SUM($K$2:$K27))/(J28+SUM($K$2:$K27)))*9.81*M28</f>
        <v>0</v>
      </c>
      <c r="P28" s="3"/>
      <c r="Q28" s="3"/>
      <c r="R28" s="3"/>
      <c r="T28" s="6"/>
      <c r="U28" s="6"/>
      <c r="V28" s="6"/>
      <c r="W28" s="6"/>
    </row>
    <row r="30" spans="1:23" x14ac:dyDescent="0.25">
      <c r="U30" t="s">
        <v>10</v>
      </c>
      <c r="V30" t="s">
        <v>11</v>
      </c>
      <c r="W30" t="s">
        <v>12</v>
      </c>
    </row>
    <row r="31" spans="1:23" x14ac:dyDescent="0.25">
      <c r="T31" t="s">
        <v>9</v>
      </c>
      <c r="U31">
        <f>SUM(U2:U28)</f>
        <v>0</v>
      </c>
      <c r="V31">
        <f t="shared" ref="V31:W31" si="6">SUM(V2:V28)</f>
        <v>0</v>
      </c>
      <c r="W31">
        <f t="shared" si="6"/>
        <v>0</v>
      </c>
    </row>
    <row r="32" spans="1:23" x14ac:dyDescent="0.25">
      <c r="A32">
        <v>4920</v>
      </c>
      <c r="B32" t="s">
        <v>30</v>
      </c>
      <c r="C32">
        <f>A32*0.3048</f>
        <v>1499.616</v>
      </c>
      <c r="D32" t="s">
        <v>31</v>
      </c>
      <c r="E32" t="s">
        <v>32</v>
      </c>
      <c r="T32" t="s">
        <v>17</v>
      </c>
      <c r="U32">
        <v>0</v>
      </c>
      <c r="V32" s="1"/>
      <c r="W32" s="1"/>
    </row>
    <row r="33" spans="1:23" x14ac:dyDescent="0.25">
      <c r="T33" t="s">
        <v>18</v>
      </c>
      <c r="V33" s="1"/>
      <c r="W33" s="1"/>
    </row>
    <row r="34" spans="1:23" x14ac:dyDescent="0.25">
      <c r="A34">
        <v>17433</v>
      </c>
      <c r="B34" t="s">
        <v>33</v>
      </c>
      <c r="C34">
        <f>A34*0.453592</f>
        <v>7907.4693360000001</v>
      </c>
      <c r="T34" t="s">
        <v>19</v>
      </c>
      <c r="U34">
        <f>U31-U33</f>
        <v>0</v>
      </c>
      <c r="V34">
        <f>V31+U32</f>
        <v>0</v>
      </c>
      <c r="W34">
        <f>W31-U32-U33</f>
        <v>0</v>
      </c>
    </row>
    <row r="35" spans="1:23" x14ac:dyDescent="0.25">
      <c r="T35" t="s">
        <v>14</v>
      </c>
      <c r="U35">
        <v>440</v>
      </c>
    </row>
    <row r="36" spans="1:23" x14ac:dyDescent="0.25">
      <c r="T36" t="s">
        <v>15</v>
      </c>
      <c r="U36" t="e">
        <f>LN(U34/V34)*9.81*U35</f>
        <v>#DIV/0!</v>
      </c>
    </row>
    <row r="37" spans="1:23" x14ac:dyDescent="0.25">
      <c r="T37" s="2" t="s">
        <v>16</v>
      </c>
      <c r="U37" t="e">
        <f>COS(RADIANS(10))*U36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2015-05-30T06:10:01Z</dcterms:modified>
</cp:coreProperties>
</file>