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315" windowHeight="11250"/>
  </bookViews>
  <sheets>
    <sheet name="Comparison" sheetId="3" r:id="rId1"/>
    <sheet name="Arduino Uno" sheetId="4" r:id="rId2"/>
    <sheet name="Arduino M0 Pro" sheetId="1" r:id="rId3"/>
    <sheet name="Maple" sheetId="5" r:id="rId4"/>
    <sheet name="Arduino Due" sheetId="6" r:id="rId5"/>
    <sheet name="Teensy 3.1" sheetId="7" r:id="rId6"/>
    <sheet name="NXP K66" sheetId="9" r:id="rId7"/>
    <sheet name="Python" sheetId="8" r:id="rId8"/>
  </sheets>
  <calcPr calcId="145621"/>
</workbook>
</file>

<file path=xl/calcChain.xml><?xml version="1.0" encoding="utf-8"?>
<calcChain xmlns="http://schemas.openxmlformats.org/spreadsheetml/2006/main">
  <c r="P23" i="3" l="1"/>
  <c r="O49" i="9"/>
  <c r="O44" i="9"/>
  <c r="O39" i="9"/>
  <c r="O34" i="9"/>
  <c r="O29" i="9"/>
  <c r="O24" i="9"/>
  <c r="O19" i="9"/>
  <c r="O14" i="9"/>
  <c r="Q49" i="9"/>
  <c r="Q44" i="9"/>
  <c r="Q39" i="9"/>
  <c r="Q34" i="9"/>
  <c r="Q29" i="9"/>
  <c r="Q24" i="9"/>
  <c r="Q19" i="9"/>
  <c r="Q14" i="9"/>
  <c r="D28" i="9" l="1"/>
  <c r="D16" i="9" s="1"/>
  <c r="D27" i="9"/>
  <c r="D15" i="9" s="1"/>
  <c r="D26" i="9"/>
  <c r="D14" i="9" s="1"/>
  <c r="D25" i="9"/>
  <c r="D13" i="9" s="1"/>
  <c r="D24" i="9"/>
  <c r="D12" i="9" s="1"/>
  <c r="D23" i="9"/>
  <c r="D11" i="9" s="1"/>
  <c r="D22" i="9"/>
  <c r="D10" i="9" s="1"/>
  <c r="D21" i="9"/>
  <c r="F28" i="9"/>
  <c r="F16" i="9" s="1"/>
  <c r="F27" i="9"/>
  <c r="F15" i="9" s="1"/>
  <c r="F26" i="9"/>
  <c r="F25" i="9"/>
  <c r="F24" i="9"/>
  <c r="F23" i="9"/>
  <c r="F22" i="9"/>
  <c r="F10" i="9" s="1"/>
  <c r="F21" i="9"/>
  <c r="F9" i="9" s="1"/>
  <c r="K49" i="9"/>
  <c r="K44" i="9"/>
  <c r="T44" i="9" s="1"/>
  <c r="K39" i="9"/>
  <c r="K34" i="9"/>
  <c r="K29" i="9"/>
  <c r="U29" i="9" s="1"/>
  <c r="K24" i="9"/>
  <c r="U24" i="9" s="1"/>
  <c r="K19" i="9"/>
  <c r="K14" i="9"/>
  <c r="U14" i="9" s="1"/>
  <c r="M49" i="9"/>
  <c r="M44" i="9"/>
  <c r="M39" i="9"/>
  <c r="M34" i="9"/>
  <c r="M29" i="9"/>
  <c r="M24" i="9"/>
  <c r="M19" i="9"/>
  <c r="M14" i="9"/>
  <c r="T14" i="9" s="1"/>
  <c r="T42" i="9"/>
  <c r="U34" i="9"/>
  <c r="U26" i="9"/>
  <c r="U18" i="9"/>
  <c r="S48" i="9"/>
  <c r="S45" i="9"/>
  <c r="S41" i="9"/>
  <c r="T40" i="9"/>
  <c r="T37" i="9"/>
  <c r="T36" i="9"/>
  <c r="T33" i="9"/>
  <c r="T32" i="9"/>
  <c r="T29" i="9"/>
  <c r="T28" i="9"/>
  <c r="T25" i="9"/>
  <c r="T21" i="9"/>
  <c r="T20" i="9"/>
  <c r="T17" i="9"/>
  <c r="T16" i="9"/>
  <c r="T13" i="9"/>
  <c r="T48" i="9"/>
  <c r="U40" i="9"/>
  <c r="U36" i="9"/>
  <c r="U32" i="9"/>
  <c r="U28" i="9"/>
  <c r="U20" i="9"/>
  <c r="U16" i="9"/>
  <c r="U12" i="9"/>
  <c r="T11" i="9"/>
  <c r="T15" i="9"/>
  <c r="T18" i="9"/>
  <c r="T19" i="9"/>
  <c r="T22" i="9"/>
  <c r="T23" i="9"/>
  <c r="T26" i="9"/>
  <c r="T27" i="9"/>
  <c r="T30" i="9"/>
  <c r="T31" i="9"/>
  <c r="T35" i="9"/>
  <c r="T38" i="9"/>
  <c r="S42" i="9"/>
  <c r="S43" i="9"/>
  <c r="S46" i="9"/>
  <c r="S47" i="9"/>
  <c r="T10" i="9"/>
  <c r="T9" i="9"/>
  <c r="U11" i="9"/>
  <c r="U13" i="9"/>
  <c r="U15" i="9"/>
  <c r="U17" i="9"/>
  <c r="U19" i="9"/>
  <c r="U21" i="9"/>
  <c r="U22" i="9"/>
  <c r="U23" i="9"/>
  <c r="U25" i="9"/>
  <c r="U27" i="9"/>
  <c r="U30" i="9"/>
  <c r="U31" i="9"/>
  <c r="U33" i="9"/>
  <c r="U35" i="9"/>
  <c r="U37" i="9"/>
  <c r="U38" i="9"/>
  <c r="U39" i="9"/>
  <c r="T41" i="9"/>
  <c r="T43" i="9"/>
  <c r="T45" i="9"/>
  <c r="T46" i="9"/>
  <c r="T47" i="9"/>
  <c r="T49" i="9"/>
  <c r="U10" i="9"/>
  <c r="H24" i="3"/>
  <c r="H23" i="3"/>
  <c r="AB23" i="3" s="1"/>
  <c r="H3" i="3"/>
  <c r="F14" i="9" l="1"/>
  <c r="H37" i="3" s="1"/>
  <c r="H33" i="3" s="1"/>
  <c r="AB33" i="3" s="1"/>
  <c r="F11" i="9"/>
  <c r="H34" i="3" s="1"/>
  <c r="H30" i="3" s="1"/>
  <c r="AB30" i="3" s="1"/>
  <c r="F13" i="9"/>
  <c r="H36" i="3" s="1"/>
  <c r="F12" i="9"/>
  <c r="H35" i="3" s="1"/>
  <c r="H5" i="3"/>
  <c r="D9" i="9"/>
  <c r="T39" i="9"/>
  <c r="H60" i="3"/>
  <c r="T34" i="9"/>
  <c r="T24" i="9"/>
  <c r="S49" i="9"/>
  <c r="S44" i="9"/>
  <c r="T12" i="9"/>
  <c r="H28" i="3"/>
  <c r="H9" i="3"/>
  <c r="H6" i="3"/>
  <c r="H12" i="3"/>
  <c r="H11" i="3"/>
  <c r="K10" i="8"/>
  <c r="K11" i="8"/>
  <c r="K12" i="8"/>
  <c r="K13" i="8"/>
  <c r="K14" i="8"/>
  <c r="K15" i="8"/>
  <c r="K16" i="8"/>
  <c r="K17" i="8"/>
  <c r="K18" i="8"/>
  <c r="K19" i="8"/>
  <c r="K20" i="8"/>
  <c r="K21" i="8"/>
  <c r="K9" i="8"/>
  <c r="H31" i="3" l="1"/>
  <c r="H41" i="3"/>
  <c r="H63" i="3"/>
  <c r="H32" i="3"/>
  <c r="H62" i="3" s="1"/>
  <c r="AB28" i="3"/>
  <c r="H61" i="3"/>
  <c r="H40" i="3"/>
  <c r="AB31" i="3"/>
  <c r="H7" i="3"/>
  <c r="H26" i="3"/>
  <c r="AB26" i="3" s="1"/>
  <c r="H8" i="3"/>
  <c r="H27" i="3"/>
  <c r="H29" i="3"/>
  <c r="AB29" i="3" s="1"/>
  <c r="H10" i="3"/>
  <c r="Q23" i="3"/>
  <c r="I6" i="3"/>
  <c r="I7" i="3"/>
  <c r="I26" i="3" s="1"/>
  <c r="I8" i="3"/>
  <c r="I27" i="3" s="1"/>
  <c r="I39" i="3" s="1"/>
  <c r="I9" i="3"/>
  <c r="I28" i="3" s="1"/>
  <c r="I10" i="3"/>
  <c r="I11" i="3"/>
  <c r="I12" i="3"/>
  <c r="I13" i="3"/>
  <c r="I5" i="3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I60" i="3"/>
  <c r="I24" i="3"/>
  <c r="I23" i="3"/>
  <c r="AB32" i="3" l="1"/>
  <c r="AB27" i="3"/>
  <c r="H39" i="3"/>
  <c r="I35" i="3"/>
  <c r="I41" i="3" s="1"/>
  <c r="I31" i="3"/>
  <c r="I40" i="3" s="1"/>
  <c r="I30" i="3"/>
  <c r="I34" i="3"/>
  <c r="I36" i="3"/>
  <c r="I32" i="3"/>
  <c r="I29" i="3"/>
  <c r="G24" i="3"/>
  <c r="G26" i="3"/>
  <c r="G27" i="3"/>
  <c r="G39" i="3" s="1"/>
  <c r="G28" i="3"/>
  <c r="G29" i="3"/>
  <c r="G30" i="3"/>
  <c r="G31" i="3"/>
  <c r="G40" i="3" s="1"/>
  <c r="G32" i="3"/>
  <c r="G33" i="3"/>
  <c r="G34" i="3"/>
  <c r="AA26" i="3" s="1"/>
  <c r="G35" i="3"/>
  <c r="G41" i="3" s="1"/>
  <c r="G36" i="3"/>
  <c r="G37" i="3"/>
  <c r="E60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34" i="7"/>
  <c r="H35" i="7"/>
  <c r="H36" i="7"/>
  <c r="H37" i="7"/>
  <c r="H38" i="7"/>
  <c r="H39" i="7"/>
  <c r="H40" i="7"/>
  <c r="H33" i="7"/>
  <c r="U23" i="3"/>
  <c r="G23" i="3"/>
  <c r="AA23" i="3" s="1"/>
  <c r="O23" i="3"/>
  <c r="G6" i="3"/>
  <c r="G7" i="3"/>
  <c r="G8" i="3"/>
  <c r="G9" i="3"/>
  <c r="G10" i="3"/>
  <c r="G11" i="3"/>
  <c r="G12" i="3"/>
  <c r="G5" i="3"/>
  <c r="G3" i="3"/>
  <c r="H22" i="7"/>
  <c r="H23" i="7"/>
  <c r="H24" i="7"/>
  <c r="H25" i="7"/>
  <c r="H26" i="7"/>
  <c r="H27" i="7"/>
  <c r="H28" i="7"/>
  <c r="H19" i="7"/>
  <c r="H21" i="7"/>
  <c r="AA29" i="3" l="1"/>
  <c r="I37" i="3"/>
  <c r="I33" i="3"/>
  <c r="AA33" i="3"/>
  <c r="AA30" i="3"/>
  <c r="AA31" i="3"/>
  <c r="AA27" i="3"/>
  <c r="AA32" i="3"/>
  <c r="AA28" i="3"/>
  <c r="G60" i="3"/>
  <c r="T23" i="3"/>
  <c r="F6" i="3"/>
  <c r="F7" i="3"/>
  <c r="F8" i="3"/>
  <c r="F9" i="3"/>
  <c r="F10" i="3"/>
  <c r="F11" i="3"/>
  <c r="F12" i="3"/>
  <c r="F5" i="3"/>
  <c r="F3" i="3"/>
  <c r="F2" i="3"/>
  <c r="F1" i="3"/>
  <c r="N23" i="3"/>
  <c r="F35" i="3"/>
  <c r="F41" i="3" s="1"/>
  <c r="F36" i="3"/>
  <c r="F37" i="3"/>
  <c r="F34" i="3"/>
  <c r="F31" i="3"/>
  <c r="F40" i="3" s="1"/>
  <c r="F32" i="3"/>
  <c r="F33" i="3"/>
  <c r="F30" i="3"/>
  <c r="F27" i="3"/>
  <c r="F28" i="3"/>
  <c r="F29" i="3"/>
  <c r="Z29" i="3" s="1"/>
  <c r="F26" i="3"/>
  <c r="Z26" i="3" s="1"/>
  <c r="F23" i="3"/>
  <c r="E24" i="3"/>
  <c r="Z28" i="3" l="1"/>
  <c r="Z23" i="3"/>
  <c r="F60" i="3"/>
  <c r="Z27" i="3"/>
  <c r="F39" i="3"/>
  <c r="Z33" i="3"/>
  <c r="Z31" i="3"/>
  <c r="Z30" i="3"/>
  <c r="Z32" i="3"/>
  <c r="S23" i="3"/>
  <c r="M23" i="3"/>
  <c r="L23" i="3"/>
  <c r="Y23" i="3"/>
  <c r="E35" i="3"/>
  <c r="E41" i="3" s="1"/>
  <c r="E36" i="3"/>
  <c r="E37" i="3"/>
  <c r="E34" i="3"/>
  <c r="E31" i="3"/>
  <c r="E40" i="3" s="1"/>
  <c r="E32" i="3"/>
  <c r="E33" i="3"/>
  <c r="E30" i="3"/>
  <c r="E27" i="3"/>
  <c r="E39" i="3" s="1"/>
  <c r="E28" i="3"/>
  <c r="E29" i="3"/>
  <c r="U29" i="3" s="1"/>
  <c r="E26" i="3"/>
  <c r="E6" i="3"/>
  <c r="E7" i="3"/>
  <c r="E8" i="3"/>
  <c r="E9" i="3"/>
  <c r="E10" i="3"/>
  <c r="E11" i="3"/>
  <c r="E12" i="3"/>
  <c r="E5" i="3"/>
  <c r="T26" i="3" l="1"/>
  <c r="U26" i="3"/>
  <c r="T34" i="3"/>
  <c r="U34" i="3"/>
  <c r="T33" i="3"/>
  <c r="U33" i="3"/>
  <c r="T37" i="3"/>
  <c r="U37" i="3"/>
  <c r="T30" i="3"/>
  <c r="U30" i="3"/>
  <c r="T28" i="3"/>
  <c r="U28" i="3"/>
  <c r="T32" i="3"/>
  <c r="U32" i="3"/>
  <c r="T36" i="3"/>
  <c r="U36" i="3"/>
  <c r="T27" i="3"/>
  <c r="U27" i="3"/>
  <c r="T31" i="3"/>
  <c r="U31" i="3"/>
  <c r="T35" i="3"/>
  <c r="U35" i="3"/>
  <c r="Y29" i="3"/>
  <c r="T29" i="3"/>
  <c r="Y26" i="3"/>
  <c r="Y30" i="3"/>
  <c r="Y33" i="3"/>
  <c r="Y31" i="3"/>
  <c r="Y28" i="3"/>
  <c r="Y32" i="3"/>
  <c r="Y27" i="3"/>
  <c r="A34" i="3"/>
  <c r="A30" i="3"/>
  <c r="D34" i="3"/>
  <c r="S34" i="3" s="1"/>
  <c r="D30" i="3"/>
  <c r="S30" i="3" s="1"/>
  <c r="D35" i="3"/>
  <c r="D31" i="3"/>
  <c r="D40" i="3" s="1"/>
  <c r="D36" i="3"/>
  <c r="D32" i="3"/>
  <c r="D37" i="3"/>
  <c r="S37" i="3" s="1"/>
  <c r="D33" i="3"/>
  <c r="D27" i="3"/>
  <c r="D28" i="3"/>
  <c r="D29" i="3"/>
  <c r="D26" i="3"/>
  <c r="S26" i="3" s="1"/>
  <c r="C34" i="3"/>
  <c r="P34" i="3" s="1"/>
  <c r="C30" i="3"/>
  <c r="P30" i="3" s="1"/>
  <c r="C35" i="3"/>
  <c r="C31" i="3"/>
  <c r="C36" i="3"/>
  <c r="C32" i="3"/>
  <c r="P32" i="3" s="1"/>
  <c r="C37" i="3"/>
  <c r="P37" i="3" s="1"/>
  <c r="C33" i="3"/>
  <c r="P33" i="3" s="1"/>
  <c r="C26" i="3"/>
  <c r="C27" i="3"/>
  <c r="C28" i="3"/>
  <c r="P28" i="3" s="1"/>
  <c r="C29" i="3"/>
  <c r="P29" i="3" s="1"/>
  <c r="L9" i="1"/>
  <c r="M9" i="1"/>
  <c r="K9" i="1"/>
  <c r="D24" i="3"/>
  <c r="D23" i="3"/>
  <c r="C24" i="3"/>
  <c r="A26" i="3"/>
  <c r="C23" i="3"/>
  <c r="B27" i="3"/>
  <c r="B31" i="3" s="1"/>
  <c r="B35" i="3" s="1"/>
  <c r="B28" i="3"/>
  <c r="B29" i="3"/>
  <c r="B33" i="3" s="1"/>
  <c r="B37" i="3" s="1"/>
  <c r="B26" i="3"/>
  <c r="B30" i="3" s="1"/>
  <c r="B34" i="3" s="1"/>
  <c r="M8" i="4"/>
  <c r="N8" i="4"/>
  <c r="L8" i="4"/>
  <c r="D18" i="3"/>
  <c r="D19" i="3"/>
  <c r="D20" i="3"/>
  <c r="D21" i="3"/>
  <c r="D17" i="3"/>
  <c r="B5" i="3"/>
  <c r="B6" i="3"/>
  <c r="B7" i="3"/>
  <c r="B8" i="3"/>
  <c r="B9" i="3"/>
  <c r="B10" i="3"/>
  <c r="B11" i="3"/>
  <c r="I61" i="3" s="1"/>
  <c r="I62" i="3" s="1"/>
  <c r="I63" i="3" s="1"/>
  <c r="B12" i="3"/>
  <c r="B13" i="3"/>
  <c r="D2" i="3"/>
  <c r="D3" i="3"/>
  <c r="D5" i="3"/>
  <c r="D6" i="3"/>
  <c r="D7" i="3"/>
  <c r="D8" i="3"/>
  <c r="D9" i="3"/>
  <c r="D10" i="3"/>
  <c r="D11" i="3"/>
  <c r="D12" i="3"/>
  <c r="D13" i="3"/>
  <c r="D1" i="3"/>
  <c r="C5" i="3"/>
  <c r="Q5" i="3" s="1"/>
  <c r="C6" i="3"/>
  <c r="Q6" i="3" s="1"/>
  <c r="C7" i="3"/>
  <c r="Q7" i="3" s="1"/>
  <c r="C8" i="3"/>
  <c r="Q8" i="3" s="1"/>
  <c r="C9" i="3"/>
  <c r="Q9" i="3" s="1"/>
  <c r="C10" i="3"/>
  <c r="Q10" i="3" s="1"/>
  <c r="C11" i="3"/>
  <c r="C12" i="3"/>
  <c r="C13" i="3"/>
  <c r="C2" i="3"/>
  <c r="C3" i="3"/>
  <c r="C1" i="3"/>
  <c r="B34" i="4"/>
  <c r="I33" i="4"/>
  <c r="F33" i="4"/>
  <c r="C33" i="4"/>
  <c r="B33" i="4"/>
  <c r="I32" i="4"/>
  <c r="F32" i="4"/>
  <c r="C32" i="4"/>
  <c r="B32" i="4"/>
  <c r="I31" i="4"/>
  <c r="F31" i="4"/>
  <c r="C31" i="4"/>
  <c r="B31" i="4"/>
  <c r="I30" i="4"/>
  <c r="F30" i="4"/>
  <c r="C30" i="4"/>
  <c r="B30" i="4"/>
  <c r="I29" i="4"/>
  <c r="F29" i="4"/>
  <c r="C29" i="4"/>
  <c r="B29" i="4"/>
  <c r="I28" i="4"/>
  <c r="F28" i="4"/>
  <c r="C28" i="4"/>
  <c r="B28" i="4"/>
  <c r="I25" i="4"/>
  <c r="F25" i="4"/>
  <c r="F24" i="4"/>
  <c r="C24" i="4"/>
  <c r="C23" i="4"/>
  <c r="I22" i="4"/>
  <c r="I21" i="4"/>
  <c r="F21" i="4"/>
  <c r="F20" i="4"/>
  <c r="C20" i="4"/>
  <c r="D18" i="4"/>
  <c r="I24" i="4" s="1"/>
  <c r="Q35" i="3" l="1"/>
  <c r="P35" i="3"/>
  <c r="Q27" i="3"/>
  <c r="P27" i="3"/>
  <c r="Q26" i="3"/>
  <c r="P26" i="3"/>
  <c r="Q36" i="3"/>
  <c r="P41" i="3"/>
  <c r="P36" i="3"/>
  <c r="P40" i="3"/>
  <c r="P39" i="3"/>
  <c r="Q31" i="3"/>
  <c r="P31" i="3"/>
  <c r="K34" i="3"/>
  <c r="Q34" i="3"/>
  <c r="K28" i="3"/>
  <c r="Q28" i="3"/>
  <c r="K37" i="3"/>
  <c r="Q39" i="3"/>
  <c r="Q40" i="3" s="1"/>
  <c r="Q41" i="3" s="1"/>
  <c r="Q37" i="3"/>
  <c r="K29" i="3"/>
  <c r="Q29" i="3"/>
  <c r="K33" i="3"/>
  <c r="Q33" i="3"/>
  <c r="K32" i="3"/>
  <c r="Q32" i="3"/>
  <c r="K30" i="3"/>
  <c r="Q30" i="3"/>
  <c r="K10" i="3"/>
  <c r="O10" i="3"/>
  <c r="M10" i="3"/>
  <c r="N10" i="3"/>
  <c r="L10" i="3"/>
  <c r="K6" i="3"/>
  <c r="O6" i="3"/>
  <c r="L6" i="3"/>
  <c r="M6" i="3"/>
  <c r="N6" i="3"/>
  <c r="L9" i="3"/>
  <c r="M9" i="3"/>
  <c r="K9" i="3"/>
  <c r="O9" i="3"/>
  <c r="N9" i="3"/>
  <c r="M8" i="3"/>
  <c r="O8" i="3"/>
  <c r="L8" i="3"/>
  <c r="N8" i="3"/>
  <c r="K8" i="3"/>
  <c r="N7" i="3"/>
  <c r="O7" i="3"/>
  <c r="L7" i="3"/>
  <c r="M7" i="3"/>
  <c r="K7" i="3"/>
  <c r="O5" i="3"/>
  <c r="K5" i="3"/>
  <c r="C39" i="3"/>
  <c r="K27" i="3"/>
  <c r="O26" i="3"/>
  <c r="K26" i="3"/>
  <c r="L41" i="3"/>
  <c r="K41" i="3"/>
  <c r="O40" i="3"/>
  <c r="N39" i="3"/>
  <c r="M41" i="3"/>
  <c r="L40" i="3"/>
  <c r="K40" i="3"/>
  <c r="O39" i="3"/>
  <c r="K36" i="3"/>
  <c r="N41" i="3"/>
  <c r="L39" i="3"/>
  <c r="K39" i="3"/>
  <c r="O41" i="3"/>
  <c r="N40" i="3"/>
  <c r="M39" i="3"/>
  <c r="M40" i="3"/>
  <c r="C41" i="3"/>
  <c r="K35" i="3"/>
  <c r="C40" i="3"/>
  <c r="K31" i="3"/>
  <c r="W23" i="3"/>
  <c r="C60" i="3"/>
  <c r="B62" i="3"/>
  <c r="A40" i="3"/>
  <c r="B61" i="3"/>
  <c r="A39" i="3"/>
  <c r="C61" i="3"/>
  <c r="S35" i="3"/>
  <c r="D41" i="3"/>
  <c r="A41" i="3"/>
  <c r="B63" i="3"/>
  <c r="B32" i="3"/>
  <c r="G61" i="3"/>
  <c r="F61" i="3"/>
  <c r="S28" i="3"/>
  <c r="D61" i="3"/>
  <c r="S32" i="3"/>
  <c r="X23" i="3"/>
  <c r="D60" i="3"/>
  <c r="S27" i="3"/>
  <c r="D39" i="3"/>
  <c r="S36" i="3"/>
  <c r="E61" i="3"/>
  <c r="N26" i="3"/>
  <c r="N36" i="3"/>
  <c r="O36" i="3"/>
  <c r="O34" i="3"/>
  <c r="N34" i="3"/>
  <c r="N29" i="3"/>
  <c r="O29" i="3"/>
  <c r="N33" i="3"/>
  <c r="O33" i="3"/>
  <c r="O31" i="3"/>
  <c r="N31" i="3"/>
  <c r="N28" i="3"/>
  <c r="O28" i="3"/>
  <c r="O37" i="3"/>
  <c r="N37" i="3"/>
  <c r="O35" i="3"/>
  <c r="N35" i="3"/>
  <c r="O27" i="3"/>
  <c r="N27" i="3"/>
  <c r="N32" i="3"/>
  <c r="O32" i="3"/>
  <c r="N30" i="3"/>
  <c r="O30" i="3"/>
  <c r="M5" i="3"/>
  <c r="N5" i="3"/>
  <c r="M35" i="3"/>
  <c r="M37" i="3"/>
  <c r="W31" i="3"/>
  <c r="W33" i="3"/>
  <c r="X29" i="3"/>
  <c r="S29" i="3"/>
  <c r="X33" i="3"/>
  <c r="X31" i="3"/>
  <c r="S33" i="3"/>
  <c r="S31" i="3"/>
  <c r="M27" i="3"/>
  <c r="W27" i="3"/>
  <c r="M32" i="3"/>
  <c r="W32" i="3"/>
  <c r="M30" i="3"/>
  <c r="W30" i="3"/>
  <c r="M26" i="3"/>
  <c r="W26" i="3"/>
  <c r="M29" i="3"/>
  <c r="W29" i="3"/>
  <c r="M28" i="3"/>
  <c r="W28" i="3"/>
  <c r="L36" i="3"/>
  <c r="M36" i="3"/>
  <c r="L34" i="3"/>
  <c r="M34" i="3"/>
  <c r="L33" i="3"/>
  <c r="M33" i="3"/>
  <c r="L31" i="3"/>
  <c r="M31" i="3"/>
  <c r="X27" i="3"/>
  <c r="X28" i="3"/>
  <c r="X26" i="3"/>
  <c r="L37" i="3"/>
  <c r="L29" i="3"/>
  <c r="X30" i="3"/>
  <c r="L32" i="3"/>
  <c r="L28" i="3"/>
  <c r="L35" i="3"/>
  <c r="L27" i="3"/>
  <c r="X32" i="3"/>
  <c r="L26" i="3"/>
  <c r="L30" i="3"/>
  <c r="L5" i="3"/>
  <c r="C21" i="4"/>
  <c r="F22" i="4"/>
  <c r="I23" i="4"/>
  <c r="C25" i="4"/>
  <c r="I20" i="4"/>
  <c r="C22" i="4"/>
  <c r="F23" i="4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B36" i="3" l="1"/>
  <c r="G62" i="3"/>
  <c r="F62" i="3"/>
  <c r="E62" i="3"/>
  <c r="D62" i="3"/>
  <c r="C62" i="3"/>
  <c r="G63" i="3" l="1"/>
  <c r="F63" i="3"/>
  <c r="E63" i="3"/>
  <c r="C63" i="3"/>
  <c r="D63" i="3"/>
</calcChain>
</file>

<file path=xl/sharedStrings.xml><?xml version="1.0" encoding="utf-8"?>
<sst xmlns="http://schemas.openxmlformats.org/spreadsheetml/2006/main" count="187" uniqueCount="85">
  <si>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</si>
  <si>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</si>
  <si>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</si>
  <si>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</si>
  <si>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</si>
  <si>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</si>
  <si>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</si>
  <si>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</si>
  <si>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</si>
  <si>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</si>
  <si>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Arduino Uno, Float Operations</t>
  </si>
  <si>
    <t>Arduino Uno, Float, decrement indexer</t>
  </si>
  <si>
    <t>Arduino Uno, Float, Modulo</t>
  </si>
  <si>
    <t>Float Operations, Int z</t>
  </si>
  <si>
    <t>Micros Per Trial</t>
  </si>
  <si>
    <t>Bytes</t>
  </si>
  <si>
    <t>microseconds</t>
  </si>
  <si>
    <t>Fraction</t>
  </si>
  <si>
    <t>Arduino Uno</t>
  </si>
  <si>
    <t>float</t>
  </si>
  <si>
    <t>function</t>
  </si>
  <si>
    <t>Arduino M0 Pro</t>
  </si>
  <si>
    <t>Sample Rate</t>
  </si>
  <si>
    <t>usec</t>
  </si>
  <si>
    <t>inline, using types.h</t>
  </si>
  <si>
    <t>int</t>
  </si>
  <si>
    <t>long</t>
  </si>
  <si>
    <t>Inline, using types.h</t>
  </si>
  <si>
    <t>vs Int</t>
  </si>
  <si>
    <t>Maple</t>
  </si>
  <si>
    <t>double</t>
  </si>
  <si>
    <t>Uno/M0</t>
  </si>
  <si>
    <t>Uno/Maple</t>
  </si>
  <si>
    <t>M0/Maple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</si>
  <si>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</si>
  <si>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</si>
  <si>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</si>
  <si>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</si>
  <si>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</si>
  <si>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</si>
  <si>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</si>
  <si>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</si>
  <si>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</si>
  <si>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</si>
  <si>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</si>
  <si>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</si>
  <si>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</si>
  <si>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</si>
  <si>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Maple/Due</t>
  </si>
  <si>
    <t>96 MHz</t>
  </si>
  <si>
    <t>96 MHz, Optimized</t>
  </si>
  <si>
    <t>Teensy 3.1, 72MHz</t>
  </si>
  <si>
    <t>72 MHz, Optimized</t>
  </si>
  <si>
    <t>http://www.pjrc.com/teensy/teensy31.html</t>
  </si>
  <si>
    <t>Teensy 3.1</t>
  </si>
  <si>
    <t>Uno/Teensy</t>
  </si>
  <si>
    <t>Maple/Teensy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</si>
  <si>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</si>
  <si>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</si>
  <si>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</si>
  <si>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</si>
  <si>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</si>
  <si>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</si>
  <si>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</si>
  <si>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</si>
  <si>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</si>
  <si>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</si>
  <si>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SciPy</t>
  </si>
  <si>
    <t>Uno/PC</t>
  </si>
  <si>
    <t>i5, M540, 2.53 GHz</t>
  </si>
  <si>
    <t>Multiple runs</t>
  </si>
  <si>
    <t>Ratio of Time / N</t>
  </si>
  <si>
    <t>FRDM-K66F, with an NXP Kentis MK66FNM0VMD18</t>
  </si>
  <si>
    <t>180 MHz</t>
  </si>
  <si>
    <t>K66F</t>
  </si>
  <si>
    <t>Debug</t>
  </si>
  <si>
    <t>Int</t>
  </si>
  <si>
    <t>NXP K66</t>
  </si>
  <si>
    <t>Microseconds per trial</t>
  </si>
  <si>
    <t>Uno/Python</t>
  </si>
  <si>
    <t>Uno/K66</t>
  </si>
  <si>
    <t>Release</t>
  </si>
  <si>
    <t>Debug vs Release</t>
  </si>
  <si>
    <t>or only 120 MHz for the FRDM-K66F configuration?</t>
  </si>
  <si>
    <t>NXP Kinetis MK20DX256VLH7, Cortex-M4 (No FPU)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</si>
</sst>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15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(in</a:t>
            </a:r>
            <a:r>
              <a:rPr lang="en-US" baseline="0"/>
              <a:t> C, f</a:t>
            </a:r>
            <a:r>
              <a:rPr lang="en-US"/>
              <a:t>loat)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16714129483814524"/>
          <c:w val="0.56091349791240519"/>
          <c:h val="0.6752121609798774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xVal>
            <c:numRef>
              <c:f>Comparison!$B$5:$B$10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Comparison!$C$5:$C$10</c:f>
              <c:numCache>
                <c:formatCode>General</c:formatCode>
                <c:ptCount val="6"/>
                <c:pt idx="0">
                  <c:v>79.5</c:v>
                </c:pt>
                <c:pt idx="1">
                  <c:v>155.34</c:v>
                </c:pt>
                <c:pt idx="2">
                  <c:v>308.66000000000003</c:v>
                </c:pt>
                <c:pt idx="3">
                  <c:v>627.84</c:v>
                </c:pt>
                <c:pt idx="4">
                  <c:v>1283</c:v>
                </c:pt>
                <c:pt idx="5">
                  <c:v>2627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 Pro</c:v>
                </c:pt>
              </c:strCache>
            </c:strRef>
          </c:tx>
          <c:xVal>
            <c:numRef>
              <c:f>Comparison!$B$5:$B$12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Comparison!$D$5:$D$12</c:f>
              <c:numCache>
                <c:formatCode>General</c:formatCode>
                <c:ptCount val="8"/>
                <c:pt idx="0">
                  <c:v>30.2</c:v>
                </c:pt>
                <c:pt idx="1">
                  <c:v>59.57</c:v>
                </c:pt>
                <c:pt idx="2">
                  <c:v>118.3</c:v>
                </c:pt>
                <c:pt idx="3">
                  <c:v>235</c:v>
                </c:pt>
                <c:pt idx="4">
                  <c:v>473</c:v>
                </c:pt>
                <c:pt idx="5">
                  <c:v>945</c:v>
                </c:pt>
                <c:pt idx="6">
                  <c:v>1887</c:v>
                </c:pt>
                <c:pt idx="7">
                  <c:v>3761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Maple</c:v>
                </c:pt>
              </c:strCache>
            </c:strRef>
          </c:tx>
          <c:xVal>
            <c:numRef>
              <c:f>Comparison!$B$6:$B$12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Comparison!$E$6:$E$12</c:f>
              <c:numCache>
                <c:formatCode>General</c:formatCode>
                <c:ptCount val="7"/>
                <c:pt idx="0">
                  <c:v>19</c:v>
                </c:pt>
                <c:pt idx="1">
                  <c:v>38.44</c:v>
                </c:pt>
                <c:pt idx="2">
                  <c:v>77.28</c:v>
                </c:pt>
                <c:pt idx="3">
                  <c:v>154.91999999999999</c:v>
                </c:pt>
                <c:pt idx="4">
                  <c:v>310.14999999999998</c:v>
                </c:pt>
                <c:pt idx="5">
                  <c:v>620.58000000000004</c:v>
                </c:pt>
                <c:pt idx="6">
                  <c:v>1241.3699999999999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Arduino Due</c:v>
                </c:pt>
              </c:strCache>
            </c:strRef>
          </c:tx>
          <c:marker>
            <c:symbol val="diamond"/>
            <c:size val="7"/>
          </c:marker>
          <c:xVal>
            <c:numRef>
              <c:f>Comparison!$B$6:$B$13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Comparison!$F$6:$F$13</c:f>
              <c:numCache>
                <c:formatCode>General</c:formatCode>
                <c:ptCount val="8"/>
                <c:pt idx="0">
                  <c:v>17.670000000000002</c:v>
                </c:pt>
                <c:pt idx="1">
                  <c:v>35.69</c:v>
                </c:pt>
                <c:pt idx="2">
                  <c:v>71.64</c:v>
                </c:pt>
                <c:pt idx="3">
                  <c:v>143.43</c:v>
                </c:pt>
                <c:pt idx="4">
                  <c:v>286.93</c:v>
                </c:pt>
                <c:pt idx="5">
                  <c:v>573.83000000000004</c:v>
                </c:pt>
                <c:pt idx="6">
                  <c:v>1147.53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Teensy 3.1</c:v>
                </c:pt>
              </c:strCache>
            </c:strRef>
          </c:tx>
          <c:xVal>
            <c:numRef>
              <c:f>Comparison!$B$6:$B$12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Comparison!$G$6:$G$12</c:f>
              <c:numCache>
                <c:formatCode>General</c:formatCode>
                <c:ptCount val="7"/>
                <c:pt idx="0">
                  <c:v>14.74</c:v>
                </c:pt>
                <c:pt idx="1">
                  <c:v>30.53</c:v>
                </c:pt>
                <c:pt idx="2">
                  <c:v>62.01</c:v>
                </c:pt>
                <c:pt idx="3">
                  <c:v>124.89</c:v>
                </c:pt>
                <c:pt idx="4">
                  <c:v>250.57</c:v>
                </c:pt>
                <c:pt idx="5">
                  <c:v>501.85</c:v>
                </c:pt>
                <c:pt idx="6">
                  <c:v>1004.33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Comparison!$H$1</c:f>
              <c:strCache>
                <c:ptCount val="1"/>
                <c:pt idx="0">
                  <c:v>NXP K66</c:v>
                </c:pt>
              </c:strCache>
            </c:strRef>
          </c:tx>
          <c:xVal>
            <c:numRef>
              <c:f>Comparison!$B$7:$B$12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Comparison!$H$7:$H$12</c:f>
              <c:numCache>
                <c:formatCode>0.00</c:formatCode>
                <c:ptCount val="6"/>
                <c:pt idx="0">
                  <c:v>2.3250000000000002</c:v>
                </c:pt>
                <c:pt idx="1">
                  <c:v>4.45</c:v>
                </c:pt>
                <c:pt idx="2">
                  <c:v>8.6499999999999986</c:v>
                </c:pt>
                <c:pt idx="3">
                  <c:v>17.149999999999999</c:v>
                </c:pt>
                <c:pt idx="4">
                  <c:v>34.074999999999996</c:v>
                </c:pt>
                <c:pt idx="5">
                  <c:v>68.05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Comparison!$I$1</c:f>
              <c:strCache>
                <c:ptCount val="1"/>
                <c:pt idx="0">
                  <c:v>Python, PC</c:v>
                </c:pt>
              </c:strCache>
            </c:strRef>
          </c:tx>
          <c:xVal>
            <c:numRef>
              <c:f>Comparison!$B$8:$B$13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Comparison!$I$8:$I$13</c:f>
              <c:numCache>
                <c:formatCode>0.00</c:formatCode>
                <c:ptCount val="6"/>
                <c:pt idx="0">
                  <c:v>5.6927500000000002</c:v>
                </c:pt>
                <c:pt idx="1">
                  <c:v>8.3607499999999995</c:v>
                </c:pt>
                <c:pt idx="2">
                  <c:v>8.7690000000000001</c:v>
                </c:pt>
                <c:pt idx="3">
                  <c:v>10.97575</c:v>
                </c:pt>
                <c:pt idx="4">
                  <c:v>18.0565</c:v>
                </c:pt>
                <c:pt idx="5">
                  <c:v>27.3535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49600"/>
        <c:axId val="149851520"/>
      </c:scatterChart>
      <c:valAx>
        <c:axId val="149849600"/>
        <c:scaling>
          <c:logBase val="2"/>
          <c:orientation val="minMax"/>
          <c:max val="1024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851520"/>
        <c:crosses val="autoZero"/>
        <c:crossBetween val="midCat"/>
        <c:majorUnit val="2"/>
      </c:valAx>
      <c:valAx>
        <c:axId val="149851520"/>
        <c:scaling>
          <c:logBase val="10"/>
          <c:orientation val="minMax"/>
          <c:max val="1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849600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74739597052147844"/>
          <c:y val="0.28192695880538099"/>
          <c:w val="0.21322160743420587"/>
          <c:h val="0.5418100475962895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Comparison!$C$26:$C$29</c:f>
              <c:numCache>
                <c:formatCode>0.0</c:formatCode>
                <c:ptCount val="4"/>
                <c:pt idx="0">
                  <c:v>269.7</c:v>
                </c:pt>
                <c:pt idx="1">
                  <c:v>549.1</c:v>
                </c:pt>
                <c:pt idx="2">
                  <c:v>1128.4000000000001</c:v>
                </c:pt>
                <c:pt idx="3">
                  <c:v>2333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Comparison!$D$26:$D$29</c:f>
              <c:numCache>
                <c:formatCode>0.0</c:formatCode>
                <c:ptCount val="4"/>
                <c:pt idx="0">
                  <c:v>112.4</c:v>
                </c:pt>
                <c:pt idx="1">
                  <c:v>224.49</c:v>
                </c:pt>
                <c:pt idx="2">
                  <c:v>452.33</c:v>
                </c:pt>
                <c:pt idx="3">
                  <c:v>903.68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Comparison!$C$34:$C$37</c:f>
              <c:numCache>
                <c:formatCode>0.0</c:formatCode>
                <c:ptCount val="4"/>
                <c:pt idx="0">
                  <c:v>40.4</c:v>
                </c:pt>
                <c:pt idx="1">
                  <c:v>78.62</c:v>
                </c:pt>
                <c:pt idx="2">
                  <c:v>155.30000000000001</c:v>
                </c:pt>
                <c:pt idx="3">
                  <c:v>308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Comparison!$D$34:$D$37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53.96</c:v>
                </c:pt>
                <c:pt idx="3">
                  <c:v>107.34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Comparison!$C$30:$C$33</c:f>
              <c:numCache>
                <c:formatCode>0.0</c:formatCode>
                <c:ptCount val="4"/>
                <c:pt idx="0">
                  <c:v>119.8</c:v>
                </c:pt>
                <c:pt idx="1">
                  <c:v>236.54</c:v>
                </c:pt>
                <c:pt idx="2">
                  <c:v>470</c:v>
                </c:pt>
                <c:pt idx="3">
                  <c:v>936.8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Comparison!$D$30:$D$33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53.97</c:v>
                </c:pt>
                <c:pt idx="3">
                  <c:v>107.35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62048"/>
        <c:axId val="149763584"/>
      </c:scatterChart>
      <c:valAx>
        <c:axId val="149762048"/>
        <c:scaling>
          <c:logBase val="10"/>
          <c:orientation val="minMax"/>
          <c:max val="15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49763584"/>
        <c:crosses val="autoZero"/>
        <c:crossBetween val="midCat"/>
      </c:valAx>
      <c:valAx>
        <c:axId val="149763584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976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Comparison!$C$23:$H$23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</c:strCache>
            </c:strRef>
          </c:cat>
          <c:val>
            <c:numRef>
              <c:f>Comparison!$C$27:$H$27</c:f>
              <c:numCache>
                <c:formatCode>0.0</c:formatCode>
                <c:ptCount val="6"/>
                <c:pt idx="0">
                  <c:v>549.1</c:v>
                </c:pt>
                <c:pt idx="1">
                  <c:v>224.49</c:v>
                </c:pt>
                <c:pt idx="2" formatCode="General">
                  <c:v>77.28</c:v>
                </c:pt>
                <c:pt idx="3" formatCode="General">
                  <c:v>71.64</c:v>
                </c:pt>
                <c:pt idx="4" formatCode="General">
                  <c:v>62.01</c:v>
                </c:pt>
                <c:pt idx="5" formatCode="0.00">
                  <c:v>4.45</c:v>
                </c:pt>
              </c:numCache>
            </c:numRef>
          </c:val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long</c:v>
                </c:pt>
              </c:strCache>
            </c:strRef>
          </c:tx>
          <c:invertIfNegative val="0"/>
          <c:cat>
            <c:strRef>
              <c:f>Comparison!$C$23:$H$23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</c:strCache>
            </c:strRef>
          </c:cat>
          <c:val>
            <c:numRef>
              <c:f>Comparison!$C$31:$H$31</c:f>
              <c:numCache>
                <c:formatCode>0.0</c:formatCode>
                <c:ptCount val="6"/>
                <c:pt idx="0">
                  <c:v>236.54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  <c:pt idx="5" formatCode="0.00">
                  <c:v>4.4000000000000004</c:v>
                </c:pt>
              </c:numCache>
            </c:numRef>
          </c:val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</c:v>
                </c:pt>
              </c:strCache>
            </c:strRef>
          </c:tx>
          <c:invertIfNegative val="0"/>
          <c:cat>
            <c:strRef>
              <c:f>Comparison!$C$23:$H$23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</c:strCache>
            </c:strRef>
          </c:cat>
          <c:val>
            <c:numRef>
              <c:f>Comparison!$C$35:$H$35</c:f>
              <c:numCache>
                <c:formatCode>0.0</c:formatCode>
                <c:ptCount val="6"/>
                <c:pt idx="0">
                  <c:v>78.62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  <c:pt idx="5" formatCode="0.00">
                  <c:v>4.4000000000000004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85216"/>
        <c:axId val="149791104"/>
      </c:barChart>
      <c:catAx>
        <c:axId val="14978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91104"/>
        <c:crosses val="autoZero"/>
        <c:auto val="1"/>
        <c:lblAlgn val="ctr"/>
        <c:lblOffset val="100"/>
        <c:noMultiLvlLbl val="0"/>
      </c:catAx>
      <c:valAx>
        <c:axId val="14979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32-Point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978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Comparison!$C$23:$I$23</c:f>
              <c:strCache>
                <c:ptCount val="7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  <c:pt idx="6">
                  <c:v>Python, PC</c:v>
                </c:pt>
              </c:strCache>
            </c:strRef>
          </c:cat>
          <c:val>
            <c:numRef>
              <c:f>Comparison!$C$27:$H$27</c:f>
              <c:numCache>
                <c:formatCode>0.0</c:formatCode>
                <c:ptCount val="6"/>
                <c:pt idx="0">
                  <c:v>549.1</c:v>
                </c:pt>
                <c:pt idx="1">
                  <c:v>224.49</c:v>
                </c:pt>
                <c:pt idx="2" formatCode="General">
                  <c:v>77.28</c:v>
                </c:pt>
                <c:pt idx="3" formatCode="General">
                  <c:v>71.64</c:v>
                </c:pt>
                <c:pt idx="4" formatCode="General">
                  <c:v>62.01</c:v>
                </c:pt>
                <c:pt idx="5" formatCode="0.00">
                  <c:v>4.45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long</c:v>
                </c:pt>
              </c:strCache>
            </c:strRef>
          </c:tx>
          <c:cat>
            <c:strRef>
              <c:f>Comparison!$C$23:$I$23</c:f>
              <c:strCache>
                <c:ptCount val="7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  <c:pt idx="6">
                  <c:v>Python, PC</c:v>
                </c:pt>
              </c:strCache>
            </c:strRef>
          </c:cat>
          <c:val>
            <c:numRef>
              <c:f>Comparison!$C$31:$H$31</c:f>
              <c:numCache>
                <c:formatCode>0.0</c:formatCode>
                <c:ptCount val="6"/>
                <c:pt idx="0">
                  <c:v>236.54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  <c:pt idx="5" formatCode="0.00">
                  <c:v>4.4000000000000004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</c:v>
                </c:pt>
              </c:strCache>
            </c:strRef>
          </c:tx>
          <c:cat>
            <c:strRef>
              <c:f>Comparison!$C$23:$I$23</c:f>
              <c:strCache>
                <c:ptCount val="7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  <c:pt idx="6">
                  <c:v>Python, PC</c:v>
                </c:pt>
              </c:strCache>
            </c:strRef>
          </c:cat>
          <c:val>
            <c:numRef>
              <c:f>Comparison!$C$35:$H$35</c:f>
              <c:numCache>
                <c:formatCode>0.0</c:formatCode>
                <c:ptCount val="6"/>
                <c:pt idx="0">
                  <c:v>78.62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  <c:pt idx="5" formatCode="0.00">
                  <c:v>4.4000000000000004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96512"/>
        <c:axId val="149698048"/>
      </c:lineChart>
      <c:catAx>
        <c:axId val="14969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698048"/>
        <c:crosses val="autoZero"/>
        <c:auto val="1"/>
        <c:lblAlgn val="ctr"/>
        <c:lblOffset val="100"/>
        <c:noMultiLvlLbl val="0"/>
      </c:catAx>
      <c:valAx>
        <c:axId val="1496980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32-Point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969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Comparison!$B$61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(Comparison!$C$60:$D$60,Comparison!$F$60:$G$60,Comparison!$H$60)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</c:strCache>
            </c:strRef>
          </c:cat>
          <c:val>
            <c:numRef>
              <c:f>(Comparison!$C$61:$D$61,Comparison!$F$61:$H$61)</c:f>
              <c:numCache>
                <c:formatCode>_(* #,##0_);_(* \(#,##0\);_(* "-"??_);_(@_)</c:formatCode>
                <c:ptCount val="5"/>
                <c:pt idx="0">
                  <c:v>3765.5502941905706</c:v>
                </c:pt>
                <c:pt idx="1">
                  <c:v>5947.4704793272776</c:v>
                </c:pt>
                <c:pt idx="2">
                  <c:v>10561.849922156138</c:v>
                </c:pt>
                <c:pt idx="3">
                  <c:v>11318.689818636485</c:v>
                </c:pt>
                <c:pt idx="4">
                  <c:v>43008.26644563763</c:v>
                </c:pt>
              </c:numCache>
            </c:numRef>
          </c:val>
        </c:ser>
        <c:ser>
          <c:idx val="1"/>
          <c:order val="1"/>
          <c:tx>
            <c:strRef>
              <c:f>Comparison!$B$62</c:f>
              <c:strCache>
                <c:ptCount val="1"/>
                <c:pt idx="0">
                  <c:v>long</c:v>
                </c:pt>
              </c:strCache>
            </c:strRef>
          </c:tx>
          <c:invertIfNegative val="0"/>
          <c:cat>
            <c:strRef>
              <c:f>(Comparison!$C$60:$D$60,Comparison!$F$60:$G$60,Comparison!$H$60)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</c:strCache>
            </c:strRef>
          </c:cat>
          <c:val>
            <c:numRef>
              <c:f>(Comparison!$C$62:$D$62,Comparison!$F$62:$H$62)</c:f>
              <c:numCache>
                <c:formatCode>_(* #,##0_);_(* \(#,##0\);_(* "-"??_);_(@_)</c:formatCode>
                <c:ptCount val="5"/>
                <c:pt idx="0">
                  <c:v>5834.5996599157825</c:v>
                </c:pt>
                <c:pt idx="1">
                  <c:v>17218.042770596836</c:v>
                </c:pt>
                <c:pt idx="2">
                  <c:v>25400.025400038103</c:v>
                </c:pt>
                <c:pt idx="3">
                  <c:v>46188.021535170061</c:v>
                </c:pt>
                <c:pt idx="4">
                  <c:v>43008.26644563763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40160"/>
        <c:axId val="149741952"/>
      </c:barChart>
      <c:catAx>
        <c:axId val="14974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41952"/>
        <c:crosses val="autoZero"/>
        <c:auto val="1"/>
        <c:lblAlgn val="ctr"/>
        <c:lblOffset val="100"/>
        <c:noMultiLvlLbl val="0"/>
      </c:catAx>
      <c:valAx>
        <c:axId val="14974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9740160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Comparison!$A$41</c:f>
              <c:strCache>
                <c:ptCount val="1"/>
                <c:pt idx="0">
                  <c:v>int</c:v>
                </c:pt>
              </c:strCache>
            </c:strRef>
          </c:tx>
          <c:cat>
            <c:strRef>
              <c:f>(Comparison!$C$60:$D$60,Comparison!$F$60:$J$60)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  <c:pt idx="5">
                  <c:v>Python, PC</c:v>
                </c:pt>
              </c:strCache>
            </c:strRef>
          </c:cat>
          <c:val>
            <c:numRef>
              <c:f>(Comparison!$K$41:$L$41,Comparison!$N$41:$P$41)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2.8780578206078578</c:v>
                </c:pt>
                <c:pt idx="2">
                  <c:v>6.2620967741935489</c:v>
                </c:pt>
                <c:pt idx="3">
                  <c:v>20.706666666666667</c:v>
                </c:pt>
                <c:pt idx="4">
                  <c:v>17.953757225433531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Comparison!$B$62</c:f>
              <c:strCache>
                <c:ptCount val="1"/>
                <c:pt idx="0">
                  <c:v>long</c:v>
                </c:pt>
              </c:strCache>
            </c:strRef>
          </c:tx>
          <c:cat>
            <c:strRef>
              <c:f>(Comparison!$C$60:$D$60,Comparison!$F$60:$J$60)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  <c:pt idx="5">
                  <c:v>Python, PC</c:v>
                </c:pt>
              </c:strCache>
            </c:strRef>
          </c:cat>
          <c:val>
            <c:numRef>
              <c:f>(Comparison!$K$40:$L$40,Comparison!$N$40:$P$40)</c:f>
              <c:numCache>
                <c:formatCode>_(* #,##0.00_);_(* \(#,##0.00\);_(* "-"??_);_(@_)</c:formatCode>
                <c:ptCount val="5"/>
                <c:pt idx="0">
                  <c:v>0.33042553191489366</c:v>
                </c:pt>
                <c:pt idx="1">
                  <c:v>2.8775245506763021</c:v>
                </c:pt>
                <c:pt idx="2">
                  <c:v>6.2620967741935489</c:v>
                </c:pt>
                <c:pt idx="3">
                  <c:v>20.706666666666667</c:v>
                </c:pt>
                <c:pt idx="4">
                  <c:v>17.953757225433531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Comparison!$B$61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(Comparison!$C$60:$D$60,Comparison!$F$60:$J$60)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  <c:pt idx="5">
                  <c:v>Python, PC</c:v>
                </c:pt>
              </c:strCache>
            </c:strRef>
          </c:cat>
          <c:val>
            <c:numRef>
              <c:f>(Comparison!$K$39:$L$39,Comparison!$N$39:$P$39)</c:f>
              <c:numCache>
                <c:formatCode>_(* #,##0.00_);_(* \(#,##0.00\);_(* "-"??_);_(@_)</c:formatCode>
                <c:ptCount val="5"/>
                <c:pt idx="0">
                  <c:v>0.13762850053172634</c:v>
                </c:pt>
                <c:pt idx="1">
                  <c:v>0.34333340702584397</c:v>
                </c:pt>
                <c:pt idx="2">
                  <c:v>1.0827581398591648</c:v>
                </c:pt>
                <c:pt idx="3">
                  <c:v>1.2434942749619666</c:v>
                </c:pt>
                <c:pt idx="4">
                  <c:v>17.953757225433531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06176"/>
        <c:axId val="149907712"/>
      </c:lineChart>
      <c:catAx>
        <c:axId val="149906176"/>
        <c:scaling>
          <c:orientation val="minMax"/>
        </c:scaling>
        <c:delete val="0"/>
        <c:axPos val="b"/>
        <c:majorTickMark val="out"/>
        <c:minorTickMark val="none"/>
        <c:tickLblPos val="low"/>
        <c:crossAx val="149907712"/>
        <c:crosses val="autoZero"/>
        <c:auto val="1"/>
        <c:lblAlgn val="ctr"/>
        <c:lblOffset val="100"/>
        <c:noMultiLvlLbl val="0"/>
      </c:catAx>
      <c:valAx>
        <c:axId val="1499077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4990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7504"/>
        <c:axId val="148839424"/>
      </c:scatterChart>
      <c:valAx>
        <c:axId val="148837504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48839424"/>
        <c:crosses val="autoZero"/>
        <c:crossBetween val="midCat"/>
        <c:majorUnit val="4"/>
      </c:valAx>
      <c:valAx>
        <c:axId val="1488394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37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80768"/>
        <c:axId val="148887040"/>
      </c:scatterChart>
      <c:valAx>
        <c:axId val="148880768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87040"/>
        <c:crosses val="autoZero"/>
        <c:crossBetween val="midCat"/>
        <c:majorUnit val="4"/>
      </c:valAx>
      <c:valAx>
        <c:axId val="1488870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8880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1</xdr:row>
      <xdr:rowOff>100012</xdr:rowOff>
    </xdr:from>
    <xdr:to>
      <xdr:col>28</xdr:col>
      <xdr:colOff>228600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447675</xdr:colOff>
      <xdr:row>22</xdr:row>
      <xdr:rowOff>166687</xdr:rowOff>
    </xdr:from>
    <xdr:to>
      <xdr:col>36</xdr:col>
      <xdr:colOff>142875</xdr:colOff>
      <xdr:row>37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42</xdr:row>
      <xdr:rowOff>57150</xdr:rowOff>
    </xdr:from>
    <xdr:to>
      <xdr:col>13</xdr:col>
      <xdr:colOff>442912</xdr:colOff>
      <xdr:row>56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47625</xdr:rowOff>
    </xdr:from>
    <xdr:to>
      <xdr:col>28</xdr:col>
      <xdr:colOff>104775</xdr:colOff>
      <xdr:row>56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590552</xdr:colOff>
      <xdr:row>64</xdr:row>
      <xdr:rowOff>66675</xdr:rowOff>
    </xdr:from>
    <xdr:to>
      <xdr:col>11</xdr:col>
      <xdr:colOff>552451</xdr:colOff>
      <xdr:row>78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</xdr:colOff>
      <xdr:row>58</xdr:row>
      <xdr:rowOff>57150</xdr:rowOff>
    </xdr:from>
    <xdr:to>
      <xdr:col>24</xdr:col>
      <xdr:colOff>466724</xdr:colOff>
      <xdr:row>72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15</xdr:row>
      <xdr:rowOff>76200</xdr:rowOff>
    </xdr:from>
    <xdr:to>
      <xdr:col>17</xdr:col>
      <xdr:colOff>95250</xdr:colOff>
      <xdr:row>30</xdr:row>
      <xdr:rowOff>38100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29337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17</xdr:row>
      <xdr:rowOff>85725</xdr:rowOff>
    </xdr:from>
    <xdr:to>
      <xdr:col>15</xdr:col>
      <xdr:colOff>504825</xdr:colOff>
      <xdr:row>31</xdr:row>
      <xdr:rowOff>161925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324225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5</xdr:row>
      <xdr:rowOff>85725</xdr:rowOff>
    </xdr:from>
    <xdr:to>
      <xdr:col>12</xdr:col>
      <xdr:colOff>66675</xdr:colOff>
      <xdr:row>14</xdr:row>
      <xdr:rowOff>133350</xdr:rowOff>
    </xdr:to>
    <xdr:pic>
      <xdr:nvPicPr>
        <xdr:cNvPr id="2" name="Picture 1" descr="http://www.pjrc.com/teensy/teensy3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1038225"/>
          <a:ext cx="31242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topLeftCell="A16" zoomScaleNormal="100" workbookViewId="0">
      <selection activeCell="P23" sqref="P23"/>
    </sheetView>
  </sheetViews>
  <sheetFormatPr defaultRowHeight="15"/>
  <cols>
    <col min="3" max="3" width="9.5703125" customWidth="1"/>
    <col min="4" max="9" width="9.28515625" customWidth="1"/>
    <col min="10" max="10" width="2.140625" customWidth="1"/>
    <col min="11" max="11" width="9" customWidth="1"/>
    <col min="12" max="17" width="9.28515625" customWidth="1"/>
    <col min="18" max="18" width="1.7109375" customWidth="1"/>
    <col min="19" max="21" width="9.28515625" customWidth="1"/>
    <col min="22" max="22" width="2.5703125" customWidth="1"/>
    <col min="23" max="23" width="9.28515625" customWidth="1"/>
  </cols>
  <sheetData>
    <row r="1" spans="2:17">
      <c r="C1" t="str">
        <f>'Arduino Uno'!I5</f>
        <v>Arduino Uno</v>
      </c>
      <c r="D1" t="str">
        <f>'Arduino M0 Pro'!C6</f>
        <v>Arduino M0 Pro</v>
      </c>
      <c r="E1" t="s">
        <v>29</v>
      </c>
      <c r="F1" t="str">
        <f>'Arduino Due'!C6</f>
        <v>Arduino Due</v>
      </c>
      <c r="G1" t="s">
        <v>54</v>
      </c>
      <c r="H1" t="s">
        <v>77</v>
      </c>
      <c r="I1" t="s">
        <v>66</v>
      </c>
    </row>
    <row r="2" spans="2:17">
      <c r="C2" t="str">
        <f>'Arduino Uno'!I6</f>
        <v>float</v>
      </c>
      <c r="D2" t="str">
        <f>'Arduino M0 Pro'!C7</f>
        <v>Float</v>
      </c>
      <c r="E2" t="s">
        <v>0</v>
      </c>
      <c r="F2" t="str">
        <f>'Arduino Due'!D8</f>
        <v>float</v>
      </c>
      <c r="G2" t="s">
        <v>19</v>
      </c>
      <c r="H2" t="s">
        <v>19</v>
      </c>
      <c r="I2" t="s">
        <v>19</v>
      </c>
    </row>
    <row r="3" spans="2:17">
      <c r="C3" t="str">
        <f>'Arduino Uno'!I7</f>
        <v>function</v>
      </c>
      <c r="D3" t="str">
        <f>'Arduino M0 Pro'!C8</f>
        <v>Function</v>
      </c>
      <c r="E3" t="s">
        <v>7</v>
      </c>
      <c r="F3" t="str">
        <f>'Arduino Due'!C7</f>
        <v>Inline, using types.h</v>
      </c>
      <c r="G3" t="str">
        <f>'Teensy 3.1'!C7</f>
        <v>96 MHz, Optimized</v>
      </c>
      <c r="H3" t="str">
        <f>'NXP K66'!C7</f>
        <v>Inline, using types.h</v>
      </c>
      <c r="I3" t="s">
        <v>67</v>
      </c>
    </row>
    <row r="4" spans="2:17">
      <c r="B4" t="s">
        <v>2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K4" t="s">
        <v>62</v>
      </c>
      <c r="L4" t="s">
        <v>31</v>
      </c>
      <c r="M4" t="s">
        <v>32</v>
      </c>
      <c r="N4" t="s">
        <v>47</v>
      </c>
      <c r="O4" t="s">
        <v>55</v>
      </c>
      <c r="Q4" t="s">
        <v>68</v>
      </c>
    </row>
    <row r="5" spans="2:17">
      <c r="B5">
        <f>'Arduino M0 Pro'!B10</f>
        <v>4</v>
      </c>
      <c r="C5">
        <f>'Arduino Uno'!I9</f>
        <v>79.5</v>
      </c>
      <c r="D5">
        <f>'Arduino M0 Pro'!C10</f>
        <v>30.2</v>
      </c>
      <c r="E5">
        <f>Maple!D9</f>
        <v>9.26</v>
      </c>
      <c r="F5">
        <f>'Arduino Due'!D9</f>
        <v>8.61</v>
      </c>
      <c r="G5">
        <f>'Teensy 3.1'!D9</f>
        <v>6.81</v>
      </c>
      <c r="H5" s="10">
        <f>'NXP K66'!D9</f>
        <v>0.7</v>
      </c>
      <c r="I5" s="10">
        <f>Python!D9</f>
        <v>5.698666666666667</v>
      </c>
      <c r="K5">
        <f>C5/C5</f>
        <v>1</v>
      </c>
      <c r="L5" s="10">
        <f t="shared" ref="L5" si="0">C5/D5</f>
        <v>2.632450331125828</v>
      </c>
      <c r="M5" s="10">
        <f t="shared" ref="M5" si="1">C5/E5</f>
        <v>8.5853131749460037</v>
      </c>
      <c r="N5" s="10">
        <f>$C5/F5</f>
        <v>9.2334494773519165</v>
      </c>
      <c r="O5" s="10">
        <f>$C5/G5</f>
        <v>11.674008810572689</v>
      </c>
      <c r="P5" s="10"/>
      <c r="Q5" s="10">
        <f>$C5/I5</f>
        <v>13.950631726719699</v>
      </c>
    </row>
    <row r="6" spans="2:17">
      <c r="B6">
        <f>'Arduino M0 Pro'!B11</f>
        <v>8</v>
      </c>
      <c r="C6">
        <f>'Arduino Uno'!I10</f>
        <v>155.34</v>
      </c>
      <c r="D6">
        <f>'Arduino M0 Pro'!C11</f>
        <v>59.57</v>
      </c>
      <c r="E6">
        <f>Maple!D10</f>
        <v>19</v>
      </c>
      <c r="F6">
        <f>'Arduino Due'!D10</f>
        <v>17.670000000000002</v>
      </c>
      <c r="G6">
        <f>'Teensy 3.1'!D10</f>
        <v>14.74</v>
      </c>
      <c r="H6" s="10">
        <f>'NXP K66'!D10</f>
        <v>1.25</v>
      </c>
      <c r="I6" s="10">
        <f>Python!D10</f>
        <v>5.5945</v>
      </c>
      <c r="K6">
        <f t="shared" ref="K6:K10" si="2">C6/C6</f>
        <v>1</v>
      </c>
      <c r="L6" s="10">
        <f t="shared" ref="L6:L10" si="3">C6/D6</f>
        <v>2.6076884337753903</v>
      </c>
      <c r="M6" s="10">
        <f t="shared" ref="M6:M10" si="4">C6/E6</f>
        <v>8.1757894736842101</v>
      </c>
      <c r="N6" s="10">
        <f t="shared" ref="N6:N10" si="5">$C6/F6</f>
        <v>8.7911714770797964</v>
      </c>
      <c r="O6" s="10">
        <f>$C6/G6</f>
        <v>10.538670284938942</v>
      </c>
      <c r="P6" s="10"/>
      <c r="Q6" s="10">
        <f t="shared" ref="Q6:Q10" si="6">$C6/I6</f>
        <v>27.766556439360087</v>
      </c>
    </row>
    <row r="7" spans="2:17">
      <c r="B7">
        <f>'Arduino M0 Pro'!B12</f>
        <v>16</v>
      </c>
      <c r="C7">
        <f>'Arduino Uno'!I11</f>
        <v>308.66000000000003</v>
      </c>
      <c r="D7">
        <f>'Arduino M0 Pro'!C12</f>
        <v>118.3</v>
      </c>
      <c r="E7">
        <f>Maple!D11</f>
        <v>38.44</v>
      </c>
      <c r="F7">
        <f>'Arduino Due'!D11</f>
        <v>35.69</v>
      </c>
      <c r="G7">
        <f>'Teensy 3.1'!D11</f>
        <v>30.53</v>
      </c>
      <c r="H7" s="10">
        <f>'NXP K66'!D11</f>
        <v>2.3250000000000002</v>
      </c>
      <c r="I7" s="10">
        <f>Python!D11</f>
        <v>5.5045000000000002</v>
      </c>
      <c r="K7">
        <f t="shared" si="2"/>
        <v>1</v>
      </c>
      <c r="L7" s="10">
        <f t="shared" si="3"/>
        <v>2.6091293322062556</v>
      </c>
      <c r="M7" s="10">
        <f t="shared" si="4"/>
        <v>8.0296566077003124</v>
      </c>
      <c r="N7" s="10">
        <f t="shared" si="5"/>
        <v>8.6483608854020755</v>
      </c>
      <c r="O7" s="10">
        <f>$C7/G7</f>
        <v>10.110055682934819</v>
      </c>
      <c r="P7" s="10"/>
      <c r="Q7" s="10">
        <f t="shared" si="6"/>
        <v>56.074121173585254</v>
      </c>
    </row>
    <row r="8" spans="2:17">
      <c r="B8">
        <f>'Arduino M0 Pro'!B13</f>
        <v>32</v>
      </c>
      <c r="C8">
        <f>'Arduino Uno'!I12</f>
        <v>627.84</v>
      </c>
      <c r="D8">
        <f>'Arduino M0 Pro'!C13</f>
        <v>235</v>
      </c>
      <c r="E8">
        <f>Maple!D12</f>
        <v>77.28</v>
      </c>
      <c r="F8">
        <f>'Arduino Due'!D12</f>
        <v>71.64</v>
      </c>
      <c r="G8">
        <f>'Teensy 3.1'!D12</f>
        <v>62.01</v>
      </c>
      <c r="H8" s="10">
        <f>'NXP K66'!D12</f>
        <v>4.45</v>
      </c>
      <c r="I8" s="10">
        <f>Python!D12</f>
        <v>5.6927500000000002</v>
      </c>
      <c r="K8">
        <f t="shared" si="2"/>
        <v>1</v>
      </c>
      <c r="L8" s="10">
        <f t="shared" si="3"/>
        <v>2.6716595744680851</v>
      </c>
      <c r="M8" s="10">
        <f t="shared" si="4"/>
        <v>8.1242236024844718</v>
      </c>
      <c r="N8" s="10">
        <f t="shared" si="5"/>
        <v>8.7638190954773876</v>
      </c>
      <c r="O8" s="10">
        <f>$C8/G8</f>
        <v>10.124818577648767</v>
      </c>
      <c r="P8" s="10"/>
      <c r="Q8" s="10">
        <f t="shared" si="6"/>
        <v>110.28764656800317</v>
      </c>
    </row>
    <row r="9" spans="2:17">
      <c r="B9">
        <f>'Arduino M0 Pro'!B14</f>
        <v>64</v>
      </c>
      <c r="C9">
        <f>'Arduino Uno'!I13</f>
        <v>1283</v>
      </c>
      <c r="D9">
        <f>'Arduino M0 Pro'!C14</f>
        <v>473</v>
      </c>
      <c r="E9">
        <f>Maple!D13</f>
        <v>154.91999999999999</v>
      </c>
      <c r="F9">
        <f>'Arduino Due'!D13</f>
        <v>143.43</v>
      </c>
      <c r="G9">
        <f>'Teensy 3.1'!D13</f>
        <v>124.89</v>
      </c>
      <c r="H9" s="10">
        <f>'NXP K66'!D13</f>
        <v>8.6499999999999986</v>
      </c>
      <c r="I9" s="10">
        <f>Python!D13</f>
        <v>8.3607499999999995</v>
      </c>
      <c r="K9">
        <f t="shared" si="2"/>
        <v>1</v>
      </c>
      <c r="L9" s="10">
        <f t="shared" si="3"/>
        <v>2.7124735729386891</v>
      </c>
      <c r="M9" s="10">
        <f t="shared" si="4"/>
        <v>8.2816937774335155</v>
      </c>
      <c r="N9" s="10">
        <f t="shared" si="5"/>
        <v>8.945130028585373</v>
      </c>
      <c r="O9" s="10">
        <f>$C9/G9</f>
        <v>10.273040275442389</v>
      </c>
      <c r="P9" s="10"/>
      <c r="Q9" s="10">
        <f t="shared" si="6"/>
        <v>153.45513261370093</v>
      </c>
    </row>
    <row r="10" spans="2:17">
      <c r="B10">
        <f>'Arduino M0 Pro'!B15</f>
        <v>128</v>
      </c>
      <c r="C10">
        <f>'Arduino Uno'!I14</f>
        <v>2627</v>
      </c>
      <c r="D10">
        <f>'Arduino M0 Pro'!C15</f>
        <v>945</v>
      </c>
      <c r="E10">
        <f>Maple!D14</f>
        <v>310.14999999999998</v>
      </c>
      <c r="F10">
        <f>'Arduino Due'!D14</f>
        <v>286.93</v>
      </c>
      <c r="G10">
        <f>'Teensy 3.1'!D14</f>
        <v>250.57</v>
      </c>
      <c r="H10" s="10">
        <f>'NXP K66'!D14</f>
        <v>17.149999999999999</v>
      </c>
      <c r="I10" s="10">
        <f>Python!D14</f>
        <v>8.7690000000000001</v>
      </c>
      <c r="K10">
        <f t="shared" si="2"/>
        <v>1</v>
      </c>
      <c r="L10" s="10">
        <f t="shared" si="3"/>
        <v>2.7798941798941801</v>
      </c>
      <c r="M10" s="10">
        <f t="shared" si="4"/>
        <v>8.4700951152668065</v>
      </c>
      <c r="N10" s="10">
        <f t="shared" si="5"/>
        <v>9.1555431638378693</v>
      </c>
      <c r="O10" s="10">
        <f>$C10/G10</f>
        <v>10.484096260526002</v>
      </c>
      <c r="P10" s="10"/>
      <c r="Q10" s="10">
        <f t="shared" si="6"/>
        <v>299.57805907172997</v>
      </c>
    </row>
    <row r="11" spans="2:17">
      <c r="B11">
        <f>'Arduino M0 Pro'!B16</f>
        <v>256</v>
      </c>
      <c r="C11">
        <f>'Arduino Uno'!I15</f>
        <v>0</v>
      </c>
      <c r="D11">
        <f>'Arduino M0 Pro'!C16</f>
        <v>1887</v>
      </c>
      <c r="E11">
        <f>Maple!D15</f>
        <v>620.58000000000004</v>
      </c>
      <c r="F11">
        <f>'Arduino Due'!D15</f>
        <v>573.83000000000004</v>
      </c>
      <c r="G11">
        <f>'Teensy 3.1'!D15</f>
        <v>501.85</v>
      </c>
      <c r="H11" s="10">
        <f>'NXP K66'!D15</f>
        <v>34.074999999999996</v>
      </c>
      <c r="I11" s="10">
        <f>Python!D15</f>
        <v>10.97575</v>
      </c>
      <c r="L11" s="10"/>
      <c r="M11" s="10"/>
      <c r="N11" s="10"/>
      <c r="O11" s="10"/>
      <c r="P11" s="10"/>
      <c r="Q11" s="10"/>
    </row>
    <row r="12" spans="2:17">
      <c r="B12">
        <f>'Arduino M0 Pro'!B17</f>
        <v>512</v>
      </c>
      <c r="C12">
        <f>'Arduino Uno'!I16</f>
        <v>0</v>
      </c>
      <c r="D12">
        <f>'Arduino M0 Pro'!C17</f>
        <v>3761</v>
      </c>
      <c r="E12">
        <f>Maple!D16</f>
        <v>1241.3699999999999</v>
      </c>
      <c r="F12">
        <f>'Arduino Due'!D16</f>
        <v>1147.53</v>
      </c>
      <c r="G12">
        <f>'Teensy 3.1'!D16</f>
        <v>1004.33</v>
      </c>
      <c r="H12" s="10">
        <f>'NXP K66'!D16</f>
        <v>68.05</v>
      </c>
      <c r="I12" s="10">
        <f>Python!D16</f>
        <v>18.0565</v>
      </c>
    </row>
    <row r="13" spans="2:17">
      <c r="B13">
        <f>'Arduino M0 Pro'!B18</f>
        <v>1024</v>
      </c>
      <c r="C13">
        <f>'Arduino Uno'!I17</f>
        <v>0</v>
      </c>
      <c r="D13">
        <f>'Arduino M0 Pro'!C18</f>
        <v>7519</v>
      </c>
      <c r="I13" s="10">
        <f>Python!D17</f>
        <v>27.3535</v>
      </c>
    </row>
    <row r="15" spans="2:17">
      <c r="C15" t="s">
        <v>22</v>
      </c>
      <c r="D15" t="s">
        <v>5</v>
      </c>
    </row>
    <row r="16" spans="2:17">
      <c r="C16" t="s">
        <v>4</v>
      </c>
      <c r="D16" t="s">
        <v>23</v>
      </c>
    </row>
    <row r="17" spans="1:28">
      <c r="C17">
        <v>6000</v>
      </c>
      <c r="D17" s="4">
        <f>1/C17*1000000</f>
        <v>166.66666666666666</v>
      </c>
    </row>
    <row r="18" spans="1:28">
      <c r="C18">
        <v>8000</v>
      </c>
      <c r="D18" s="4">
        <f t="shared" ref="D18:D21" si="7">1/C18*1000000</f>
        <v>125</v>
      </c>
    </row>
    <row r="19" spans="1:28">
      <c r="C19">
        <v>11025</v>
      </c>
      <c r="D19" s="4">
        <f t="shared" si="7"/>
        <v>90.702947845804985</v>
      </c>
    </row>
    <row r="20" spans="1:28">
      <c r="C20">
        <v>22050</v>
      </c>
      <c r="D20" s="4">
        <f t="shared" si="7"/>
        <v>45.351473922902493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8">
      <c r="C21">
        <v>44100</v>
      </c>
      <c r="D21" s="4">
        <f t="shared" si="7"/>
        <v>22.675736961451246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3" spans="1:28">
      <c r="C23" t="str">
        <f>'Arduino Uno'!L5</f>
        <v>Arduino Uno</v>
      </c>
      <c r="D23" s="4" t="str">
        <f>'Arduino M0 Pro'!K6</f>
        <v>Arduino M0 Pro</v>
      </c>
      <c r="E23" t="s">
        <v>29</v>
      </c>
      <c r="F23" t="str">
        <f>'Arduino Due'!C6</f>
        <v>Arduino Due</v>
      </c>
      <c r="G23" t="str">
        <f>'Teensy 3.1'!C6</f>
        <v>Teensy 3.1</v>
      </c>
      <c r="H23" t="str">
        <f>'NXP K66'!C6</f>
        <v>K66F</v>
      </c>
      <c r="I23" t="str">
        <f>I1</f>
        <v>Python, PC</v>
      </c>
      <c r="L23">
        <f>48/16</f>
        <v>3</v>
      </c>
      <c r="M23">
        <f>72/16</f>
        <v>4.5</v>
      </c>
      <c r="N23">
        <f>84/16</f>
        <v>5.25</v>
      </c>
      <c r="O23">
        <f>96/16</f>
        <v>6</v>
      </c>
      <c r="P23">
        <f>180/16</f>
        <v>11.25</v>
      </c>
      <c r="Q23">
        <f>2530/16</f>
        <v>158.125</v>
      </c>
      <c r="S23">
        <f>72/48</f>
        <v>1.5</v>
      </c>
      <c r="T23">
        <f>84/72</f>
        <v>1.1666666666666667</v>
      </c>
      <c r="U23">
        <f>96/72</f>
        <v>1.3333333333333333</v>
      </c>
      <c r="W23" t="str">
        <f>C23</f>
        <v>Arduino Uno</v>
      </c>
      <c r="X23" t="str">
        <f>D23</f>
        <v>Arduino M0 Pro</v>
      </c>
      <c r="Y23" t="str">
        <f>E23</f>
        <v>Maple</v>
      </c>
      <c r="Z23" t="str">
        <f>F23</f>
        <v>Arduino Due</v>
      </c>
      <c r="AA23" t="str">
        <f>G23</f>
        <v>Teensy 3.1</v>
      </c>
      <c r="AB23" t="e">
        <f>-H23</f>
        <v>#VALUE!</v>
      </c>
    </row>
    <row r="24" spans="1:28">
      <c r="C24" t="str">
        <f>'Arduino Uno'!L6</f>
        <v>inline, using types.h</v>
      </c>
      <c r="D24" s="4" t="str">
        <f>'Arduino M0 Pro'!K7</f>
        <v>Inline, using types.h</v>
      </c>
      <c r="E24" t="str">
        <f>Maple!C7</f>
        <v>Inline, using types.h</v>
      </c>
      <c r="G24" t="str">
        <f>'Teensy 3.1'!C7</f>
        <v>96 MHz, Optimized</v>
      </c>
      <c r="H24" t="str">
        <f>'NXP K66'!C7</f>
        <v>Inline, using types.h</v>
      </c>
      <c r="I24" t="str">
        <f>Python!C7</f>
        <v>i5, M540, 2.53 GHz</v>
      </c>
    </row>
    <row r="25" spans="1:28">
      <c r="B25" t="s">
        <v>2</v>
      </c>
      <c r="C25" t="s">
        <v>23</v>
      </c>
      <c r="D25" t="s">
        <v>23</v>
      </c>
      <c r="E25" t="s">
        <v>23</v>
      </c>
      <c r="F25" t="s">
        <v>23</v>
      </c>
      <c r="G25" t="s">
        <v>23</v>
      </c>
      <c r="H25" t="s">
        <v>23</v>
      </c>
      <c r="I25" t="s">
        <v>23</v>
      </c>
      <c r="K25" t="s">
        <v>62</v>
      </c>
      <c r="L25" t="s">
        <v>31</v>
      </c>
      <c r="M25" t="s">
        <v>32</v>
      </c>
      <c r="N25" t="s">
        <v>47</v>
      </c>
      <c r="O25" t="s">
        <v>55</v>
      </c>
      <c r="P25" t="s">
        <v>80</v>
      </c>
      <c r="Q25" t="s">
        <v>79</v>
      </c>
      <c r="S25" t="s">
        <v>33</v>
      </c>
      <c r="T25" t="s">
        <v>48</v>
      </c>
      <c r="U25" t="s">
        <v>56</v>
      </c>
      <c r="W25" t="s">
        <v>28</v>
      </c>
      <c r="X25" t="s">
        <v>28</v>
      </c>
      <c r="Y25" t="s">
        <v>28</v>
      </c>
      <c r="Z25" t="s">
        <v>28</v>
      </c>
      <c r="AA25" t="s">
        <v>28</v>
      </c>
      <c r="AB25" t="s">
        <v>28</v>
      </c>
    </row>
    <row r="26" spans="1:28">
      <c r="A26" t="str">
        <f>'Arduino Uno'!L7</f>
        <v>float</v>
      </c>
      <c r="B26">
        <f>'Arduino Uno'!B11</f>
        <v>16</v>
      </c>
      <c r="C26" s="4">
        <f>'Arduino Uno'!L11</f>
        <v>269.7</v>
      </c>
      <c r="D26" s="4">
        <f>'Arduino M0 Pro'!K12</f>
        <v>112.4</v>
      </c>
      <c r="E26">
        <f>Maple!D11</f>
        <v>38.44</v>
      </c>
      <c r="F26">
        <f>'Arduino Due'!D11</f>
        <v>35.69</v>
      </c>
      <c r="G26">
        <f>'Teensy 3.1'!D11</f>
        <v>30.53</v>
      </c>
      <c r="H26" s="10">
        <f>'NXP K66'!D11</f>
        <v>2.3250000000000002</v>
      </c>
      <c r="I26" s="10">
        <f>I7</f>
        <v>5.5045000000000002</v>
      </c>
      <c r="K26">
        <f>C26/C26</f>
        <v>1</v>
      </c>
      <c r="L26" s="6">
        <f t="shared" ref="L26:L37" si="8">C26/D26</f>
        <v>2.3994661921708182</v>
      </c>
      <c r="M26" s="6">
        <f t="shared" ref="M26:M37" si="9">C26/E26</f>
        <v>7.0161290322580649</v>
      </c>
      <c r="N26" s="6">
        <f>$C26/F26</f>
        <v>7.556738582235921</v>
      </c>
      <c r="O26" s="6">
        <f>$C26/G26</f>
        <v>8.8339338355715675</v>
      </c>
      <c r="P26" s="6">
        <f>C26/H26</f>
        <v>115.99999999999999</v>
      </c>
      <c r="Q26" s="6">
        <f>$C26/I26</f>
        <v>48.996275774366424</v>
      </c>
      <c r="R26" s="6"/>
      <c r="S26" s="6">
        <f t="shared" ref="S26:S37" si="10">D26/E26</f>
        <v>2.9240374609781479</v>
      </c>
      <c r="T26" s="6">
        <f t="shared" ref="T26:T37" si="11">E26/F26</f>
        <v>1.0770523956290277</v>
      </c>
      <c r="U26" s="6">
        <f t="shared" ref="U26:U37" si="12">E26/G26</f>
        <v>1.2590894202423843</v>
      </c>
      <c r="V26" s="6"/>
      <c r="W26" s="6">
        <f t="shared" ref="W26:AB26" si="13">C26/C34</f>
        <v>6.6757425742574261</v>
      </c>
      <c r="X26" s="6">
        <f t="shared" si="13"/>
        <v>8.4766214177978885</v>
      </c>
      <c r="Y26" s="6">
        <f t="shared" si="13"/>
        <v>6.3642384105960259</v>
      </c>
      <c r="Z26" s="6">
        <f t="shared" si="13"/>
        <v>5.499229583975346</v>
      </c>
      <c r="AA26" s="6">
        <f t="shared" si="13"/>
        <v>15.341708542713569</v>
      </c>
      <c r="AB26" s="6">
        <f t="shared" si="13"/>
        <v>1.0219780219780221</v>
      </c>
    </row>
    <row r="27" spans="1:28">
      <c r="B27">
        <f>'Arduino Uno'!B12</f>
        <v>32</v>
      </c>
      <c r="C27" s="4">
        <f>'Arduino Uno'!L12</f>
        <v>549.1</v>
      </c>
      <c r="D27" s="4">
        <f>'Arduino M0 Pro'!K13</f>
        <v>224.49</v>
      </c>
      <c r="E27">
        <f>Maple!D12</f>
        <v>77.28</v>
      </c>
      <c r="F27">
        <f>'Arduino Due'!D12</f>
        <v>71.64</v>
      </c>
      <c r="G27">
        <f>'Teensy 3.1'!D12</f>
        <v>62.01</v>
      </c>
      <c r="H27" s="10">
        <f>'NXP K66'!D12</f>
        <v>4.45</v>
      </c>
      <c r="I27" s="10">
        <f t="shared" ref="I27:I29" si="14">I8</f>
        <v>5.6927500000000002</v>
      </c>
      <c r="K27">
        <f t="shared" ref="K27:K37" si="15">C27/C27</f>
        <v>1</v>
      </c>
      <c r="L27" s="6">
        <f t="shared" si="8"/>
        <v>2.4459886854648314</v>
      </c>
      <c r="M27" s="6">
        <f t="shared" si="9"/>
        <v>7.1053312629399592</v>
      </c>
      <c r="N27" s="6">
        <f t="shared" ref="N27:N37" si="16">$C27/F27</f>
        <v>7.6647124511446121</v>
      </c>
      <c r="O27" s="6">
        <f t="shared" ref="O27:O37" si="17">$C27/G27</f>
        <v>8.8550233833252712</v>
      </c>
      <c r="P27" s="6">
        <f t="shared" ref="P27:P37" si="18">C27/H27</f>
        <v>123.3932584269663</v>
      </c>
      <c r="Q27" s="6">
        <f t="shared" ref="Q27:Q37" si="19">$C27/I27</f>
        <v>96.456018620174788</v>
      </c>
      <c r="R27" s="6"/>
      <c r="S27" s="6">
        <f t="shared" si="10"/>
        <v>2.9048913043478262</v>
      </c>
      <c r="T27" s="6">
        <f t="shared" si="11"/>
        <v>1.0787269681742044</v>
      </c>
      <c r="U27" s="6">
        <f t="shared" si="12"/>
        <v>1.2462506047411708</v>
      </c>
      <c r="V27" s="6"/>
      <c r="W27" s="6">
        <f t="shared" ref="W27:Z29" si="20">C27/C35</f>
        <v>6.9842279318239635</v>
      </c>
      <c r="X27" s="6">
        <f t="shared" si="20"/>
        <v>8.6542020046260593</v>
      </c>
      <c r="Y27" s="6">
        <f t="shared" si="20"/>
        <v>6.6563307493540051</v>
      </c>
      <c r="Z27" s="6">
        <f t="shared" si="20"/>
        <v>5.6857142857142859</v>
      </c>
      <c r="AA27" s="6">
        <f t="shared" ref="AA27:AB29" si="21">G27/G35</f>
        <v>16.232984293193716</v>
      </c>
      <c r="AB27" s="6">
        <f t="shared" si="21"/>
        <v>1.0113636363636362</v>
      </c>
    </row>
    <row r="28" spans="1:28">
      <c r="B28">
        <f>'Arduino Uno'!B13</f>
        <v>64</v>
      </c>
      <c r="C28" s="4">
        <f>'Arduino Uno'!L13</f>
        <v>1128.4000000000001</v>
      </c>
      <c r="D28" s="4">
        <f>'Arduino M0 Pro'!K14</f>
        <v>452.33</v>
      </c>
      <c r="E28">
        <f>Maple!D13</f>
        <v>154.91999999999999</v>
      </c>
      <c r="F28">
        <f>'Arduino Due'!D13</f>
        <v>143.43</v>
      </c>
      <c r="G28">
        <f>'Teensy 3.1'!D13</f>
        <v>124.89</v>
      </c>
      <c r="H28" s="10">
        <f>'NXP K66'!D13</f>
        <v>8.6499999999999986</v>
      </c>
      <c r="I28" s="10">
        <f t="shared" si="14"/>
        <v>8.3607499999999995</v>
      </c>
      <c r="K28">
        <f t="shared" si="15"/>
        <v>1</v>
      </c>
      <c r="L28" s="6">
        <f t="shared" si="8"/>
        <v>2.4946388698516571</v>
      </c>
      <c r="M28" s="6">
        <f t="shared" si="9"/>
        <v>7.2837593596695083</v>
      </c>
      <c r="N28" s="6">
        <f t="shared" si="16"/>
        <v>7.8672523182040024</v>
      </c>
      <c r="O28" s="6">
        <f t="shared" si="17"/>
        <v>9.0351509328208834</v>
      </c>
      <c r="P28" s="6">
        <f t="shared" si="18"/>
        <v>130.45086705202314</v>
      </c>
      <c r="Q28" s="6">
        <f t="shared" si="19"/>
        <v>134.96396854349194</v>
      </c>
      <c r="R28" s="6"/>
      <c r="S28" s="6">
        <f t="shared" si="10"/>
        <v>2.9197650400206561</v>
      </c>
      <c r="T28" s="6">
        <f t="shared" si="11"/>
        <v>1.0801087638569336</v>
      </c>
      <c r="U28" s="6">
        <f t="shared" si="12"/>
        <v>1.2404515974057169</v>
      </c>
      <c r="V28" s="6"/>
      <c r="W28" s="6">
        <f t="shared" si="20"/>
        <v>7.2659368963296842</v>
      </c>
      <c r="X28" s="6">
        <f t="shared" si="20"/>
        <v>8.3826908821349146</v>
      </c>
      <c r="Y28" s="6">
        <f t="shared" si="20"/>
        <v>6.8066783831282942</v>
      </c>
      <c r="Z28" s="6">
        <f t="shared" si="20"/>
        <v>5.7834677419354836</v>
      </c>
      <c r="AA28" s="6">
        <f t="shared" si="21"/>
        <v>16.652000000000001</v>
      </c>
      <c r="AB28" s="6">
        <f t="shared" si="21"/>
        <v>1</v>
      </c>
    </row>
    <row r="29" spans="1:28">
      <c r="B29">
        <f>'Arduino Uno'!B14</f>
        <v>128</v>
      </c>
      <c r="C29" s="4">
        <f>'Arduino Uno'!L14</f>
        <v>2333</v>
      </c>
      <c r="D29" s="4">
        <f>'Arduino M0 Pro'!K15</f>
        <v>903.68</v>
      </c>
      <c r="E29">
        <f>Maple!D14</f>
        <v>310.14999999999998</v>
      </c>
      <c r="F29">
        <f>'Arduino Due'!D14</f>
        <v>286.93</v>
      </c>
      <c r="G29">
        <f>'Teensy 3.1'!D14</f>
        <v>250.57</v>
      </c>
      <c r="H29" s="10">
        <f>'NXP K66'!D14</f>
        <v>17.149999999999999</v>
      </c>
      <c r="I29" s="10">
        <f t="shared" si="14"/>
        <v>8.7690000000000001</v>
      </c>
      <c r="K29">
        <f t="shared" si="15"/>
        <v>1</v>
      </c>
      <c r="L29" s="6">
        <f t="shared" si="8"/>
        <v>2.5816660764872523</v>
      </c>
      <c r="M29" s="6">
        <f t="shared" si="9"/>
        <v>7.5221666935353868</v>
      </c>
      <c r="N29" s="6">
        <f t="shared" si="16"/>
        <v>8.1309030077022264</v>
      </c>
      <c r="O29" s="6">
        <f t="shared" si="17"/>
        <v>9.3107714411142606</v>
      </c>
      <c r="P29" s="6">
        <f t="shared" si="18"/>
        <v>136.03498542274053</v>
      </c>
      <c r="Q29" s="6">
        <f t="shared" si="19"/>
        <v>266.05086098756982</v>
      </c>
      <c r="R29" s="6"/>
      <c r="S29" s="6">
        <f t="shared" si="10"/>
        <v>2.9136869256811222</v>
      </c>
      <c r="T29" s="6">
        <f t="shared" si="11"/>
        <v>1.0809256613111211</v>
      </c>
      <c r="U29" s="6">
        <f t="shared" si="12"/>
        <v>1.237777866464461</v>
      </c>
      <c r="V29" s="6"/>
      <c r="W29" s="6">
        <f t="shared" si="20"/>
        <v>7.5746753246753249</v>
      </c>
      <c r="X29" s="6">
        <f t="shared" si="20"/>
        <v>8.4188559716787772</v>
      </c>
      <c r="Y29" s="6">
        <f t="shared" si="20"/>
        <v>6.8830448291167325</v>
      </c>
      <c r="Z29" s="6">
        <f t="shared" si="20"/>
        <v>5.83072546230441</v>
      </c>
      <c r="AA29" s="6">
        <f t="shared" si="21"/>
        <v>16.873400673400674</v>
      </c>
      <c r="AB29" s="6">
        <f t="shared" si="21"/>
        <v>1.0014598540145985</v>
      </c>
    </row>
    <row r="30" spans="1:28">
      <c r="A30" t="str">
        <f>'Arduino Uno'!N7</f>
        <v>long</v>
      </c>
      <c r="B30">
        <f>B26</f>
        <v>16</v>
      </c>
      <c r="C30" s="4">
        <f>'Arduino Uno'!N11</f>
        <v>119.8</v>
      </c>
      <c r="D30" s="4">
        <f>'Arduino M0 Pro'!M12</f>
        <v>13.26</v>
      </c>
      <c r="E30">
        <f>Maple!E11</f>
        <v>6.04</v>
      </c>
      <c r="F30">
        <f>'Arduino Due'!E11</f>
        <v>6.49</v>
      </c>
      <c r="G30">
        <f>'Teensy 3.1'!E11</f>
        <v>1.99</v>
      </c>
      <c r="H30" s="10">
        <f>H34</f>
        <v>2.2749999999999999</v>
      </c>
      <c r="I30" s="10">
        <f>I26</f>
        <v>5.5045000000000002</v>
      </c>
      <c r="K30">
        <f t="shared" si="15"/>
        <v>1</v>
      </c>
      <c r="L30" s="6">
        <f t="shared" si="8"/>
        <v>9.0346907993966816</v>
      </c>
      <c r="M30" s="6">
        <f t="shared" si="9"/>
        <v>19.834437086092716</v>
      </c>
      <c r="N30" s="6">
        <f t="shared" si="16"/>
        <v>18.459167950693374</v>
      </c>
      <c r="O30" s="6">
        <f t="shared" si="17"/>
        <v>60.201005025125625</v>
      </c>
      <c r="P30" s="6">
        <f t="shared" si="18"/>
        <v>52.659340659340657</v>
      </c>
      <c r="Q30" s="6">
        <f t="shared" si="19"/>
        <v>21.764011263511669</v>
      </c>
      <c r="R30" s="6"/>
      <c r="S30" s="6">
        <f t="shared" si="10"/>
        <v>2.1953642384105958</v>
      </c>
      <c r="T30" s="6">
        <f t="shared" si="11"/>
        <v>0.93066255778120177</v>
      </c>
      <c r="U30" s="6">
        <f t="shared" si="12"/>
        <v>3.0351758793969847</v>
      </c>
      <c r="V30" s="6"/>
      <c r="W30" s="6">
        <f t="shared" ref="W30:AB30" si="22">C30/C34</f>
        <v>2.9653465346534653</v>
      </c>
      <c r="X30" s="6">
        <f t="shared" si="22"/>
        <v>1</v>
      </c>
      <c r="Y30" s="6">
        <f t="shared" si="22"/>
        <v>1</v>
      </c>
      <c r="Z30" s="6">
        <f t="shared" si="22"/>
        <v>1</v>
      </c>
      <c r="AA30" s="6">
        <f t="shared" si="22"/>
        <v>1</v>
      </c>
      <c r="AB30" s="6">
        <f t="shared" si="22"/>
        <v>1</v>
      </c>
    </row>
    <row r="31" spans="1:28">
      <c r="B31">
        <f t="shared" ref="B31:B37" si="23">B27</f>
        <v>32</v>
      </c>
      <c r="C31" s="4">
        <f>'Arduino Uno'!N12</f>
        <v>236.54</v>
      </c>
      <c r="D31" s="4">
        <f>'Arduino M0 Pro'!M13</f>
        <v>25.94</v>
      </c>
      <c r="E31">
        <f>Maple!E12</f>
        <v>11.61</v>
      </c>
      <c r="F31">
        <f>'Arduino Due'!E12</f>
        <v>12.6</v>
      </c>
      <c r="G31">
        <f>'Teensy 3.1'!E12</f>
        <v>3.82</v>
      </c>
      <c r="H31" s="10">
        <f t="shared" ref="H31:H33" si="24">H35</f>
        <v>4.4000000000000004</v>
      </c>
      <c r="I31" s="10">
        <f t="shared" ref="I31:I33" si="25">I27</f>
        <v>5.6927500000000002</v>
      </c>
      <c r="K31">
        <f t="shared" si="15"/>
        <v>1</v>
      </c>
      <c r="L31" s="6">
        <f t="shared" si="8"/>
        <v>9.1187355435620656</v>
      </c>
      <c r="M31" s="6">
        <f t="shared" si="9"/>
        <v>20.373815676141259</v>
      </c>
      <c r="N31" s="6">
        <f t="shared" si="16"/>
        <v>18.773015873015872</v>
      </c>
      <c r="O31" s="6">
        <f t="shared" si="17"/>
        <v>61.921465968586389</v>
      </c>
      <c r="P31" s="6">
        <f t="shared" si="18"/>
        <v>53.759090909090901</v>
      </c>
      <c r="Q31" s="6">
        <f t="shared" si="19"/>
        <v>41.551095691888804</v>
      </c>
      <c r="R31" s="6"/>
      <c r="S31" s="6">
        <f t="shared" si="10"/>
        <v>2.2342807924203276</v>
      </c>
      <c r="T31" s="6">
        <f t="shared" si="11"/>
        <v>0.92142857142857137</v>
      </c>
      <c r="U31" s="6">
        <f t="shared" si="12"/>
        <v>3.0392670157068062</v>
      </c>
      <c r="V31" s="6"/>
      <c r="W31" s="6">
        <f t="shared" ref="W31:Z33" si="26">C31/C35</f>
        <v>3.0086491986771811</v>
      </c>
      <c r="X31" s="6">
        <f t="shared" si="26"/>
        <v>1</v>
      </c>
      <c r="Y31" s="6">
        <f t="shared" si="26"/>
        <v>1</v>
      </c>
      <c r="Z31" s="6">
        <f t="shared" si="26"/>
        <v>1</v>
      </c>
      <c r="AA31" s="6">
        <f t="shared" ref="AA31:AB33" si="27">G31/G35</f>
        <v>1</v>
      </c>
      <c r="AB31" s="6">
        <f t="shared" si="27"/>
        <v>1</v>
      </c>
    </row>
    <row r="32" spans="1:28">
      <c r="B32">
        <f t="shared" si="23"/>
        <v>64</v>
      </c>
      <c r="C32" s="4">
        <f>'Arduino Uno'!N13</f>
        <v>470</v>
      </c>
      <c r="D32" s="4">
        <f>'Arduino M0 Pro'!M14</f>
        <v>53.97</v>
      </c>
      <c r="E32">
        <f>Maple!E13</f>
        <v>22.76</v>
      </c>
      <c r="F32">
        <f>'Arduino Due'!E13</f>
        <v>24.8</v>
      </c>
      <c r="G32">
        <f>'Teensy 3.1'!E13</f>
        <v>7.5</v>
      </c>
      <c r="H32" s="10">
        <f t="shared" si="24"/>
        <v>8.6499999999999986</v>
      </c>
      <c r="I32" s="10">
        <f t="shared" si="25"/>
        <v>8.3607499999999995</v>
      </c>
      <c r="K32">
        <f t="shared" si="15"/>
        <v>1</v>
      </c>
      <c r="L32" s="6">
        <f t="shared" si="8"/>
        <v>8.7085417824717446</v>
      </c>
      <c r="M32" s="6">
        <f t="shared" si="9"/>
        <v>20.650263620386642</v>
      </c>
      <c r="N32" s="6">
        <f t="shared" si="16"/>
        <v>18.951612903225804</v>
      </c>
      <c r="O32" s="6">
        <f t="shared" si="17"/>
        <v>62.666666666666664</v>
      </c>
      <c r="P32" s="6">
        <f t="shared" si="18"/>
        <v>54.335260115606943</v>
      </c>
      <c r="Q32" s="6">
        <f t="shared" si="19"/>
        <v>56.215052477349523</v>
      </c>
      <c r="R32" s="6"/>
      <c r="S32" s="6">
        <f t="shared" si="10"/>
        <v>2.3712653778558872</v>
      </c>
      <c r="T32" s="6">
        <f t="shared" si="11"/>
        <v>0.91774193548387095</v>
      </c>
      <c r="U32" s="6">
        <f t="shared" si="12"/>
        <v>3.0346666666666668</v>
      </c>
      <c r="V32" s="6"/>
      <c r="W32" s="6">
        <f t="shared" si="26"/>
        <v>3.0264005151320021</v>
      </c>
      <c r="X32" s="6">
        <f t="shared" si="26"/>
        <v>1.0001853224610822</v>
      </c>
      <c r="Y32" s="6">
        <f t="shared" si="26"/>
        <v>1</v>
      </c>
      <c r="Z32" s="6">
        <f t="shared" si="26"/>
        <v>1</v>
      </c>
      <c r="AA32" s="6">
        <f t="shared" si="27"/>
        <v>1</v>
      </c>
      <c r="AB32" s="6">
        <f t="shared" si="27"/>
        <v>1</v>
      </c>
    </row>
    <row r="33" spans="1:28">
      <c r="B33">
        <f t="shared" si="23"/>
        <v>128</v>
      </c>
      <c r="C33" s="4">
        <f>'Arduino Uno'!N14</f>
        <v>936.8</v>
      </c>
      <c r="D33" s="4">
        <f>'Arduino M0 Pro'!M15</f>
        <v>107.35</v>
      </c>
      <c r="E33">
        <f>Maple!E14</f>
        <v>45.06</v>
      </c>
      <c r="F33">
        <f>'Arduino Due'!E14</f>
        <v>49.21</v>
      </c>
      <c r="G33">
        <f>'Teensy 3.1'!E14</f>
        <v>14.85</v>
      </c>
      <c r="H33" s="10">
        <f t="shared" si="24"/>
        <v>17.125</v>
      </c>
      <c r="I33" s="10">
        <f t="shared" si="25"/>
        <v>8.7690000000000001</v>
      </c>
      <c r="K33">
        <f t="shared" si="15"/>
        <v>1</v>
      </c>
      <c r="L33" s="6">
        <f t="shared" si="8"/>
        <v>8.7265952491849088</v>
      </c>
      <c r="M33" s="6">
        <f t="shared" si="9"/>
        <v>20.790057700843317</v>
      </c>
      <c r="N33" s="6">
        <f t="shared" si="16"/>
        <v>19.036781142044298</v>
      </c>
      <c r="O33" s="6">
        <f t="shared" si="17"/>
        <v>63.084175084175079</v>
      </c>
      <c r="P33" s="6">
        <f t="shared" si="18"/>
        <v>54.703649635036491</v>
      </c>
      <c r="Q33" s="6">
        <f t="shared" si="19"/>
        <v>106.83088151442581</v>
      </c>
      <c r="R33" s="6"/>
      <c r="S33" s="6">
        <f t="shared" si="10"/>
        <v>2.3823790501553481</v>
      </c>
      <c r="T33" s="6">
        <f t="shared" si="11"/>
        <v>0.91566754724649468</v>
      </c>
      <c r="U33" s="6">
        <f t="shared" si="12"/>
        <v>3.0343434343434348</v>
      </c>
      <c r="V33" s="6"/>
      <c r="W33" s="6">
        <f t="shared" si="26"/>
        <v>3.0415584415584416</v>
      </c>
      <c r="X33" s="6">
        <f t="shared" si="26"/>
        <v>1.000093161915409</v>
      </c>
      <c r="Y33" s="6">
        <f t="shared" si="26"/>
        <v>1</v>
      </c>
      <c r="Z33" s="6">
        <f t="shared" si="26"/>
        <v>1</v>
      </c>
      <c r="AA33" s="6">
        <f t="shared" si="27"/>
        <v>1</v>
      </c>
      <c r="AB33" s="6">
        <f t="shared" si="27"/>
        <v>1</v>
      </c>
    </row>
    <row r="34" spans="1:28">
      <c r="A34" t="str">
        <f>'Arduino Uno'!M7</f>
        <v>int</v>
      </c>
      <c r="B34">
        <f t="shared" si="23"/>
        <v>16</v>
      </c>
      <c r="C34" s="4">
        <f>'Arduino Uno'!M11</f>
        <v>40.4</v>
      </c>
      <c r="D34" s="4">
        <f>'Arduino M0 Pro'!L12</f>
        <v>13.26</v>
      </c>
      <c r="E34">
        <f>Maple!F11</f>
        <v>6.04</v>
      </c>
      <c r="F34">
        <f>'Arduino Due'!F11</f>
        <v>6.49</v>
      </c>
      <c r="G34">
        <f>'Teensy 3.1'!F11</f>
        <v>1.99</v>
      </c>
      <c r="H34" s="10">
        <f>'NXP K66'!F11</f>
        <v>2.2749999999999999</v>
      </c>
      <c r="I34" s="10">
        <f>I26</f>
        <v>5.5045000000000002</v>
      </c>
      <c r="K34">
        <f t="shared" si="15"/>
        <v>1</v>
      </c>
      <c r="L34" s="6">
        <f t="shared" si="8"/>
        <v>3.0467571644042231</v>
      </c>
      <c r="M34" s="6">
        <f t="shared" si="9"/>
        <v>6.6887417218543046</v>
      </c>
      <c r="N34" s="6">
        <f t="shared" si="16"/>
        <v>6.2249614791987673</v>
      </c>
      <c r="O34" s="6">
        <f t="shared" si="17"/>
        <v>20.30150753768844</v>
      </c>
      <c r="P34" s="6">
        <f t="shared" si="18"/>
        <v>17.758241758241759</v>
      </c>
      <c r="Q34" s="6">
        <f t="shared" si="19"/>
        <v>7.3394495412844032</v>
      </c>
      <c r="R34" s="6"/>
      <c r="S34" s="6">
        <f t="shared" si="10"/>
        <v>2.1953642384105958</v>
      </c>
      <c r="T34" s="6">
        <f t="shared" si="11"/>
        <v>0.93066255778120177</v>
      </c>
      <c r="U34" s="6">
        <f t="shared" si="12"/>
        <v>3.0351758793969847</v>
      </c>
      <c r="V34" s="6"/>
      <c r="W34" s="6"/>
      <c r="X34" s="6"/>
      <c r="Y34" s="6"/>
      <c r="Z34" s="6"/>
    </row>
    <row r="35" spans="1:28">
      <c r="B35">
        <f t="shared" si="23"/>
        <v>32</v>
      </c>
      <c r="C35" s="4">
        <f>'Arduino Uno'!M12</f>
        <v>78.62</v>
      </c>
      <c r="D35" s="4">
        <f>'Arduino M0 Pro'!L13</f>
        <v>25.94</v>
      </c>
      <c r="E35">
        <f>Maple!F12</f>
        <v>11.61</v>
      </c>
      <c r="F35">
        <f>'Arduino Due'!F12</f>
        <v>12.6</v>
      </c>
      <c r="G35">
        <f>'Teensy 3.1'!F12</f>
        <v>3.82</v>
      </c>
      <c r="H35" s="10">
        <f>'NXP K66'!F12</f>
        <v>4.4000000000000004</v>
      </c>
      <c r="I35" s="10">
        <f t="shared" ref="I35:I37" si="28">I27</f>
        <v>5.6927500000000002</v>
      </c>
      <c r="K35">
        <f t="shared" si="15"/>
        <v>1</v>
      </c>
      <c r="L35" s="6">
        <f t="shared" si="8"/>
        <v>3.0308404009252121</v>
      </c>
      <c r="M35" s="6">
        <f t="shared" si="9"/>
        <v>6.7717484926787259</v>
      </c>
      <c r="N35" s="6">
        <f t="shared" si="16"/>
        <v>6.2396825396825406</v>
      </c>
      <c r="O35" s="6">
        <f t="shared" si="17"/>
        <v>20.581151832460733</v>
      </c>
      <c r="P35" s="6">
        <f t="shared" si="18"/>
        <v>17.868181818181817</v>
      </c>
      <c r="Q35" s="6">
        <f t="shared" si="19"/>
        <v>13.810548504677001</v>
      </c>
      <c r="R35" s="6"/>
      <c r="S35" s="6">
        <f t="shared" si="10"/>
        <v>2.2342807924203276</v>
      </c>
      <c r="T35" s="6">
        <f t="shared" si="11"/>
        <v>0.92142857142857137</v>
      </c>
      <c r="U35" s="6">
        <f t="shared" si="12"/>
        <v>3.0392670157068062</v>
      </c>
      <c r="V35" s="6"/>
      <c r="W35" s="6"/>
      <c r="X35" s="6"/>
      <c r="Y35" s="6"/>
      <c r="Z35" s="6"/>
    </row>
    <row r="36" spans="1:28">
      <c r="B36">
        <f>B32</f>
        <v>64</v>
      </c>
      <c r="C36" s="4">
        <f>'Arduino Uno'!M13</f>
        <v>155.30000000000001</v>
      </c>
      <c r="D36" s="4">
        <f>'Arduino M0 Pro'!L14</f>
        <v>53.96</v>
      </c>
      <c r="E36">
        <f>Maple!F13</f>
        <v>22.76</v>
      </c>
      <c r="F36">
        <f>'Arduino Due'!F13</f>
        <v>24.8</v>
      </c>
      <c r="G36">
        <f>'Teensy 3.1'!F13</f>
        <v>7.5</v>
      </c>
      <c r="H36" s="10">
        <f>'NXP K66'!F13</f>
        <v>8.6499999999999986</v>
      </c>
      <c r="I36" s="10">
        <f t="shared" si="28"/>
        <v>8.3607499999999995</v>
      </c>
      <c r="K36">
        <f t="shared" si="15"/>
        <v>1</v>
      </c>
      <c r="L36" s="6">
        <f t="shared" si="8"/>
        <v>2.8780578206078578</v>
      </c>
      <c r="M36" s="6">
        <f t="shared" si="9"/>
        <v>6.8233743409490337</v>
      </c>
      <c r="N36" s="6">
        <f t="shared" si="16"/>
        <v>6.2620967741935489</v>
      </c>
      <c r="O36" s="6">
        <f t="shared" si="17"/>
        <v>20.706666666666667</v>
      </c>
      <c r="P36" s="6">
        <f t="shared" si="18"/>
        <v>17.953757225433531</v>
      </c>
      <c r="Q36" s="6">
        <f t="shared" si="19"/>
        <v>18.574888616451876</v>
      </c>
      <c r="R36" s="6"/>
      <c r="S36" s="6">
        <f t="shared" si="10"/>
        <v>2.3708260105448153</v>
      </c>
      <c r="T36" s="6">
        <f t="shared" si="11"/>
        <v>0.91774193548387095</v>
      </c>
      <c r="U36" s="6">
        <f t="shared" si="12"/>
        <v>3.0346666666666668</v>
      </c>
      <c r="V36" s="6"/>
      <c r="W36" s="6"/>
      <c r="X36" s="6"/>
      <c r="Y36" s="6"/>
      <c r="Z36" s="6"/>
    </row>
    <row r="37" spans="1:28">
      <c r="B37">
        <f t="shared" si="23"/>
        <v>128</v>
      </c>
      <c r="C37" s="4">
        <f>'Arduino Uno'!M14</f>
        <v>308</v>
      </c>
      <c r="D37" s="4">
        <f>'Arduino M0 Pro'!L15</f>
        <v>107.34</v>
      </c>
      <c r="E37">
        <f>Maple!F14</f>
        <v>45.06</v>
      </c>
      <c r="F37">
        <f>'Arduino Due'!F14</f>
        <v>49.21</v>
      </c>
      <c r="G37">
        <f>'Teensy 3.1'!F14</f>
        <v>14.85</v>
      </c>
      <c r="H37" s="10">
        <f>'NXP K66'!F14</f>
        <v>17.125</v>
      </c>
      <c r="I37" s="10">
        <f t="shared" si="28"/>
        <v>8.7690000000000001</v>
      </c>
      <c r="K37">
        <f t="shared" si="15"/>
        <v>1</v>
      </c>
      <c r="L37" s="6">
        <f t="shared" si="8"/>
        <v>2.8693869945966086</v>
      </c>
      <c r="M37" s="6">
        <f t="shared" si="9"/>
        <v>6.8353306702174876</v>
      </c>
      <c r="N37" s="6">
        <f t="shared" si="16"/>
        <v>6.2588904694167855</v>
      </c>
      <c r="O37" s="6">
        <f t="shared" si="17"/>
        <v>20.74074074074074</v>
      </c>
      <c r="P37" s="6">
        <f t="shared" si="18"/>
        <v>17.985401459854014</v>
      </c>
      <c r="Q37" s="6">
        <f t="shared" si="19"/>
        <v>35.12373132626297</v>
      </c>
      <c r="R37" s="6"/>
      <c r="S37" s="6">
        <f t="shared" si="10"/>
        <v>2.3821571238348866</v>
      </c>
      <c r="T37" s="6">
        <f t="shared" si="11"/>
        <v>0.91566754724649468</v>
      </c>
      <c r="U37" s="6">
        <f t="shared" si="12"/>
        <v>3.0343434343434348</v>
      </c>
      <c r="V37" s="6"/>
      <c r="W37" s="6"/>
      <c r="X37" s="6"/>
      <c r="Y37" s="6"/>
      <c r="Z37" s="6"/>
    </row>
    <row r="39" spans="1:28">
      <c r="A39" t="str">
        <f>A26</f>
        <v>float</v>
      </c>
      <c r="B39" t="s">
        <v>59</v>
      </c>
      <c r="C39" s="8">
        <f>1/(C27*0.000001)</f>
        <v>1821.161901293025</v>
      </c>
      <c r="D39" s="8">
        <f t="shared" ref="D39:G39" si="29">1/(D27*0.000001)</f>
        <v>4454.5414049623596</v>
      </c>
      <c r="E39" s="8">
        <f t="shared" si="29"/>
        <v>12939.958592132507</v>
      </c>
      <c r="F39" s="8">
        <f t="shared" si="29"/>
        <v>13958.682300390843</v>
      </c>
      <c r="G39" s="8">
        <f t="shared" si="29"/>
        <v>16126.431220770844</v>
      </c>
      <c r="H39" s="8">
        <f t="shared" ref="H39" si="30">1/(H27*0.000001)</f>
        <v>224719.10112359552</v>
      </c>
      <c r="I39" s="8">
        <f>1/(I27*0.000001)</f>
        <v>175662.02626147293</v>
      </c>
      <c r="J39" t="s">
        <v>4</v>
      </c>
      <c r="K39" s="9">
        <f t="shared" ref="K39:P39" si="31">$C$36/C28</f>
        <v>0.13762850053172634</v>
      </c>
      <c r="L39" s="9">
        <f t="shared" si="31"/>
        <v>0.34333340702584397</v>
      </c>
      <c r="M39" s="9">
        <f t="shared" si="31"/>
        <v>1.0024528789052416</v>
      </c>
      <c r="N39" s="9">
        <f t="shared" si="31"/>
        <v>1.0827581398591648</v>
      </c>
      <c r="O39" s="9">
        <f t="shared" si="31"/>
        <v>1.2434942749619666</v>
      </c>
      <c r="P39" s="9">
        <f t="shared" si="31"/>
        <v>17.953757225433531</v>
      </c>
      <c r="Q39" s="9">
        <f>$C$37/I29</f>
        <v>35.12373132626297</v>
      </c>
    </row>
    <row r="40" spans="1:28">
      <c r="A40" t="str">
        <f>A30</f>
        <v>long</v>
      </c>
      <c r="B40" t="s">
        <v>59</v>
      </c>
      <c r="C40" s="8">
        <f>1/(C31*0.000001)</f>
        <v>4227.6147797412705</v>
      </c>
      <c r="D40" s="8">
        <f t="shared" ref="D40:G40" si="32">1/(D31*0.000001)</f>
        <v>38550.501156515034</v>
      </c>
      <c r="E40" s="8">
        <f t="shared" si="32"/>
        <v>86132.644272179168</v>
      </c>
      <c r="F40" s="8">
        <f t="shared" si="32"/>
        <v>79365.079365079364</v>
      </c>
      <c r="G40" s="8">
        <f t="shared" si="32"/>
        <v>261780.10471204188</v>
      </c>
      <c r="H40" s="8">
        <f t="shared" ref="H40" si="33">1/(H31*0.000001)</f>
        <v>227272.72727272726</v>
      </c>
      <c r="I40" s="8">
        <f t="shared" ref="I40" si="34">1/(I31*0.000001)</f>
        <v>175662.02626147293</v>
      </c>
      <c r="J40" t="s">
        <v>4</v>
      </c>
      <c r="K40" s="9">
        <f t="shared" ref="K40:P40" si="35">$C$36/C32</f>
        <v>0.33042553191489366</v>
      </c>
      <c r="L40" s="9">
        <f t="shared" si="35"/>
        <v>2.8775245506763021</v>
      </c>
      <c r="M40" s="9">
        <f t="shared" si="35"/>
        <v>6.8233743409490337</v>
      </c>
      <c r="N40" s="9">
        <f t="shared" si="35"/>
        <v>6.2620967741935489</v>
      </c>
      <c r="O40" s="9">
        <f t="shared" si="35"/>
        <v>20.706666666666667</v>
      </c>
      <c r="P40" s="9">
        <f t="shared" si="35"/>
        <v>17.953757225433531</v>
      </c>
      <c r="Q40" s="9">
        <f>Q39</f>
        <v>35.12373132626297</v>
      </c>
    </row>
    <row r="41" spans="1:28">
      <c r="A41" t="str">
        <f>A34</f>
        <v>int</v>
      </c>
      <c r="B41" t="s">
        <v>59</v>
      </c>
      <c r="C41" s="8">
        <f>1/(C35*0.000001)</f>
        <v>12719.40981938438</v>
      </c>
      <c r="D41" s="8">
        <f t="shared" ref="D41:G41" si="36">1/(D35*0.000001)</f>
        <v>38550.501156515034</v>
      </c>
      <c r="E41" s="8">
        <f t="shared" si="36"/>
        <v>86132.644272179168</v>
      </c>
      <c r="F41" s="8">
        <f t="shared" si="36"/>
        <v>79365.079365079364</v>
      </c>
      <c r="G41" s="8">
        <f t="shared" si="36"/>
        <v>261780.10471204188</v>
      </c>
      <c r="H41" s="8">
        <f t="shared" ref="H41" si="37">1/(H35*0.000001)</f>
        <v>227272.72727272726</v>
      </c>
      <c r="I41" s="8">
        <f t="shared" ref="I41" si="38">1/(I35*0.000001)</f>
        <v>175662.02626147293</v>
      </c>
      <c r="J41" t="s">
        <v>4</v>
      </c>
      <c r="K41" s="9">
        <f>$C$36/C36</f>
        <v>1</v>
      </c>
      <c r="L41" s="9">
        <f t="shared" ref="L41:P41" si="39">$C$36/D36</f>
        <v>2.8780578206078578</v>
      </c>
      <c r="M41" s="9">
        <f t="shared" si="39"/>
        <v>6.8233743409490337</v>
      </c>
      <c r="N41" s="9">
        <f t="shared" si="39"/>
        <v>6.2620967741935489</v>
      </c>
      <c r="O41" s="9">
        <f t="shared" si="39"/>
        <v>20.706666666666667</v>
      </c>
      <c r="P41" s="9">
        <f t="shared" si="39"/>
        <v>17.953757225433531</v>
      </c>
      <c r="Q41" s="9">
        <f>Q40</f>
        <v>35.12373132626297</v>
      </c>
    </row>
    <row r="59" spans="2:10">
      <c r="B59" t="s">
        <v>60</v>
      </c>
      <c r="G59">
        <v>250</v>
      </c>
      <c r="J59" t="s">
        <v>4</v>
      </c>
    </row>
    <row r="60" spans="2:10">
      <c r="C60" t="str">
        <f>C23</f>
        <v>Arduino Uno</v>
      </c>
      <c r="D60" t="str">
        <f t="shared" ref="D60:H60" si="40">D23</f>
        <v>Arduino M0 Pro</v>
      </c>
      <c r="E60" t="str">
        <f t="shared" si="40"/>
        <v>Maple</v>
      </c>
      <c r="F60" t="str">
        <f t="shared" si="40"/>
        <v>Arduino Due</v>
      </c>
      <c r="G60" t="str">
        <f t="shared" si="40"/>
        <v>Teensy 3.1</v>
      </c>
      <c r="H60" t="str">
        <f t="shared" si="40"/>
        <v>K66F</v>
      </c>
      <c r="I60" t="str">
        <f>I23</f>
        <v>Python, PC</v>
      </c>
    </row>
    <row r="61" spans="2:10">
      <c r="B61" t="str">
        <f>A26</f>
        <v>float</v>
      </c>
      <c r="C61" s="8">
        <f>SQRT($G$59/((C28*0.000001)/$B28))</f>
        <v>3765.5502941905706</v>
      </c>
      <c r="D61" s="8">
        <f t="shared" ref="D61:G61" si="41">SQRT($G$59/((D28*0.000001)/$B28))</f>
        <v>5947.4704793272776</v>
      </c>
      <c r="E61" s="8">
        <f t="shared" si="41"/>
        <v>10162.633113501566</v>
      </c>
      <c r="F61" s="8">
        <f t="shared" si="41"/>
        <v>10561.849922156138</v>
      </c>
      <c r="G61" s="8">
        <f t="shared" si="41"/>
        <v>11318.689818636485</v>
      </c>
      <c r="H61" s="8">
        <f t="shared" ref="H61" si="42">SQRT($G$59/((H28*0.000001)/$B28))</f>
        <v>43008.26644563763</v>
      </c>
      <c r="I61" s="8">
        <f>SQRT($G$59/((I11*0.000001)/$B11))</f>
        <v>76361.22447565374</v>
      </c>
      <c r="J61" t="s">
        <v>61</v>
      </c>
    </row>
    <row r="62" spans="2:10">
      <c r="B62" t="str">
        <f>A30</f>
        <v>long</v>
      </c>
      <c r="C62" s="8">
        <f>SQRT($G$59/((C32*0.000001)/$B32))</f>
        <v>5834.5996599157825</v>
      </c>
      <c r="D62" s="8">
        <f t="shared" ref="D62:G62" si="43">SQRT($G$59/((D32*0.000001)/$B32))</f>
        <v>17218.042770596836</v>
      </c>
      <c r="E62" s="8">
        <f t="shared" si="43"/>
        <v>26513.915171382934</v>
      </c>
      <c r="F62" s="8">
        <f t="shared" si="43"/>
        <v>25400.025400038103</v>
      </c>
      <c r="G62" s="8">
        <f t="shared" si="43"/>
        <v>46188.021535170061</v>
      </c>
      <c r="H62" s="8">
        <f t="shared" ref="H62" si="44">SQRT($G$59/((H32*0.000001)/$B32))</f>
        <v>43008.26644563763</v>
      </c>
      <c r="I62" s="8">
        <f>I61</f>
        <v>76361.22447565374</v>
      </c>
      <c r="J62" t="s">
        <v>61</v>
      </c>
    </row>
    <row r="63" spans="2:10">
      <c r="B63" t="str">
        <f>A34</f>
        <v>int</v>
      </c>
      <c r="C63" s="8">
        <f>SQRT($G$59/((C36*0.000001)/$B36))</f>
        <v>10150.192141783918</v>
      </c>
      <c r="D63" s="8">
        <f t="shared" ref="D63:G63" si="45">SQRT($G$59/((D36*0.000001)/$B36))</f>
        <v>17219.638141716368</v>
      </c>
      <c r="E63" s="8">
        <f t="shared" si="45"/>
        <v>26513.915171382934</v>
      </c>
      <c r="F63" s="8">
        <f t="shared" si="45"/>
        <v>25400.025400038103</v>
      </c>
      <c r="G63" s="8">
        <f t="shared" si="45"/>
        <v>46188.021535170061</v>
      </c>
      <c r="H63" s="8">
        <f t="shared" ref="H63" si="46">SQRT($G$59/((H36*0.000001)/$B36))</f>
        <v>43008.26644563763</v>
      </c>
      <c r="I63" s="8">
        <f>I62</f>
        <v>76361.22447565374</v>
      </c>
      <c r="J63" t="s">
        <v>61</v>
      </c>
    </row>
  </sheetData>
  <conditionalFormatting sqref="C26:I37">
    <cfRule type="cellIs" dxfId="14" priority="11" stopIfTrue="1" operator="lessThan">
      <formula>$D$21</formula>
    </cfRule>
    <cfRule type="cellIs" dxfId="13" priority="12" stopIfTrue="1" operator="lessThan">
      <formula>$D$20</formula>
    </cfRule>
    <cfRule type="cellIs" dxfId="12" priority="13" stopIfTrue="1" operator="lessThan">
      <formula>$D$19</formula>
    </cfRule>
    <cfRule type="cellIs" dxfId="11" priority="14" stopIfTrue="1" operator="lessThan">
      <formula>$D$18</formula>
    </cfRule>
    <cfRule type="cellIs" dxfId="10" priority="15" stopIfTrue="1" operator="greaterThan">
      <formula>$D$18</formula>
    </cfRule>
  </conditionalFormatting>
  <conditionalFormatting sqref="C39:I41">
    <cfRule type="cellIs" dxfId="9" priority="6" stopIfTrue="1" operator="greaterThan">
      <formula>$C$21</formula>
    </cfRule>
    <cfRule type="cellIs" dxfId="8" priority="7" stopIfTrue="1" operator="greaterThan">
      <formula>$C$20</formula>
    </cfRule>
    <cfRule type="cellIs" dxfId="7" priority="8" stopIfTrue="1" operator="greaterThan">
      <formula>$C$19</formula>
    </cfRule>
    <cfRule type="cellIs" dxfId="6" priority="9" stopIfTrue="1" operator="greaterThan">
      <formula>$C$18</formula>
    </cfRule>
    <cfRule type="cellIs" dxfId="5" priority="10" stopIfTrue="1" operator="lessThan">
      <formula>$C$18</formula>
    </cfRule>
  </conditionalFormatting>
  <conditionalFormatting sqref="C61:I63">
    <cfRule type="cellIs" dxfId="4" priority="1" stopIfTrue="1" operator="greaterThan">
      <formula>$C$21</formula>
    </cfRule>
    <cfRule type="cellIs" dxfId="3" priority="2" stopIfTrue="1" operator="greaterThan">
      <formula>$C$20</formula>
    </cfRule>
    <cfRule type="cellIs" dxfId="2" priority="3" stopIfTrue="1" operator="greaterThan">
      <formula>$C$19</formula>
    </cfRule>
    <cfRule type="cellIs" dxfId="1" priority="4" stopIfTrue="1" operator="greaterThan">
      <formula>$C$18</formula>
    </cfRule>
    <cfRule type="cellIs" dxfId="0" priority="5" stopIfTrue="1" operator="lessThan">
      <formula>$C$18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4"/>
  <sheetViews>
    <sheetView workbookViewId="0">
      <selection activeCell="C14" sqref="C14"/>
    </sheetView>
  </sheetViews>
  <sheetFormatPr defaultRowHeight="15"/>
  <cols>
    <col min="11" max="12" width="9.140625" style="3"/>
  </cols>
  <sheetData>
    <row r="2" spans="2:20">
      <c r="B2" t="s">
        <v>40</v>
      </c>
    </row>
    <row r="3" spans="2:20">
      <c r="B3" t="s">
        <v>41</v>
      </c>
    </row>
    <row r="4" spans="2:20">
      <c r="B4" t="s">
        <v>42</v>
      </c>
    </row>
    <row r="5" spans="2:20">
      <c r="I5" t="s">
        <v>18</v>
      </c>
      <c r="L5" t="s">
        <v>18</v>
      </c>
    </row>
    <row r="6" spans="2:20">
      <c r="I6" t="s">
        <v>19</v>
      </c>
      <c r="L6" s="3" t="s">
        <v>24</v>
      </c>
    </row>
    <row r="7" spans="2:20">
      <c r="B7" t="s">
        <v>10</v>
      </c>
      <c r="F7" t="s">
        <v>11</v>
      </c>
      <c r="I7" t="s">
        <v>20</v>
      </c>
      <c r="L7" t="s">
        <v>19</v>
      </c>
      <c r="M7" t="s">
        <v>25</v>
      </c>
      <c r="N7" t="s">
        <v>26</v>
      </c>
      <c r="P7" t="s">
        <v>12</v>
      </c>
      <c r="S7" t="s">
        <v>13</v>
      </c>
    </row>
    <row r="8" spans="2:20">
      <c r="B8" t="s">
        <v>2</v>
      </c>
      <c r="C8" t="s">
        <v>14</v>
      </c>
      <c r="D8" t="s">
        <v>15</v>
      </c>
      <c r="F8" t="s">
        <v>14</v>
      </c>
      <c r="G8" t="s">
        <v>15</v>
      </c>
      <c r="I8" t="s">
        <v>14</v>
      </c>
      <c r="J8" t="s">
        <v>15</v>
      </c>
      <c r="L8" t="str">
        <f>$I$8</f>
        <v>Micros Per Trial</v>
      </c>
      <c r="M8" t="str">
        <f t="shared" ref="M8:N8" si="0">$I$8</f>
        <v>Micros Per Trial</v>
      </c>
      <c r="N8" t="str">
        <f t="shared" si="0"/>
        <v>Micros Per Trial</v>
      </c>
      <c r="P8" t="s">
        <v>14</v>
      </c>
      <c r="Q8" t="s">
        <v>15</v>
      </c>
      <c r="S8" t="s">
        <v>14</v>
      </c>
      <c r="T8" t="s">
        <v>15</v>
      </c>
    </row>
    <row r="9" spans="2:20">
      <c r="B9">
        <v>4</v>
      </c>
      <c r="C9">
        <v>71.459999999999994</v>
      </c>
      <c r="F9">
        <v>70.36</v>
      </c>
      <c r="G9">
        <v>344</v>
      </c>
      <c r="I9">
        <v>79.5</v>
      </c>
      <c r="J9">
        <v>344</v>
      </c>
      <c r="L9"/>
    </row>
    <row r="10" spans="2:20">
      <c r="B10">
        <v>8</v>
      </c>
      <c r="C10">
        <v>143.88999999999999</v>
      </c>
      <c r="F10">
        <v>141.4</v>
      </c>
      <c r="G10">
        <v>376</v>
      </c>
      <c r="I10">
        <v>155.34</v>
      </c>
      <c r="J10">
        <v>376</v>
      </c>
      <c r="L10"/>
    </row>
    <row r="11" spans="2:20">
      <c r="B11">
        <v>16</v>
      </c>
      <c r="C11">
        <v>290.39999999999998</v>
      </c>
      <c r="D11">
        <v>440</v>
      </c>
      <c r="F11">
        <v>285.14999999999998</v>
      </c>
      <c r="G11">
        <v>440</v>
      </c>
      <c r="I11">
        <v>308.66000000000003</v>
      </c>
      <c r="L11">
        <v>269.7</v>
      </c>
      <c r="M11">
        <v>40.4</v>
      </c>
      <c r="N11">
        <v>119.8</v>
      </c>
      <c r="P11">
        <v>515.78</v>
      </c>
      <c r="Q11">
        <v>440</v>
      </c>
    </row>
    <row r="12" spans="2:20">
      <c r="B12">
        <v>32</v>
      </c>
      <c r="C12">
        <v>595.99</v>
      </c>
      <c r="D12">
        <v>568</v>
      </c>
      <c r="F12">
        <v>585.20000000000005</v>
      </c>
      <c r="G12">
        <v>568</v>
      </c>
      <c r="I12">
        <v>627.84</v>
      </c>
      <c r="L12">
        <v>549.1</v>
      </c>
      <c r="M12">
        <v>78.62</v>
      </c>
      <c r="N12">
        <v>236.54</v>
      </c>
      <c r="P12">
        <v>1040</v>
      </c>
      <c r="Q12">
        <v>568</v>
      </c>
    </row>
    <row r="13" spans="2:20">
      <c r="B13">
        <v>64</v>
      </c>
      <c r="C13">
        <v>1224.4000000000001</v>
      </c>
      <c r="D13">
        <v>824</v>
      </c>
      <c r="F13">
        <v>1202.5999999999999</v>
      </c>
      <c r="G13">
        <v>824</v>
      </c>
      <c r="I13">
        <v>1283</v>
      </c>
      <c r="L13" s="3">
        <v>1128.4000000000001</v>
      </c>
      <c r="M13">
        <v>155.30000000000001</v>
      </c>
      <c r="N13">
        <v>470</v>
      </c>
      <c r="P13">
        <v>2100</v>
      </c>
      <c r="Q13">
        <v>824</v>
      </c>
      <c r="S13">
        <v>1462.5</v>
      </c>
      <c r="T13">
        <v>694</v>
      </c>
    </row>
    <row r="14" spans="2:20">
      <c r="B14">
        <v>128</v>
      </c>
      <c r="C14">
        <v>2513.6999999999998</v>
      </c>
      <c r="D14">
        <v>1336</v>
      </c>
      <c r="F14">
        <v>2469.6999999999998</v>
      </c>
      <c r="G14">
        <v>1336</v>
      </c>
      <c r="I14">
        <v>2627</v>
      </c>
      <c r="L14">
        <v>2333</v>
      </c>
      <c r="M14">
        <v>308</v>
      </c>
      <c r="N14">
        <v>936.8</v>
      </c>
      <c r="P14">
        <v>4167</v>
      </c>
      <c r="Q14">
        <v>1136</v>
      </c>
      <c r="S14">
        <v>2983</v>
      </c>
      <c r="T14">
        <v>970</v>
      </c>
    </row>
    <row r="15" spans="2:20">
      <c r="B15">
        <v>256</v>
      </c>
      <c r="S15">
        <v>5973</v>
      </c>
      <c r="T15">
        <v>1846</v>
      </c>
    </row>
    <row r="17" spans="2:9">
      <c r="C17" s="1" t="s">
        <v>3</v>
      </c>
      <c r="D17">
        <v>22050</v>
      </c>
      <c r="E17" t="s">
        <v>4</v>
      </c>
    </row>
    <row r="18" spans="2:9">
      <c r="C18" s="1" t="s">
        <v>5</v>
      </c>
      <c r="D18">
        <f>1/D17*1000000</f>
        <v>45.351473922902493</v>
      </c>
      <c r="E18" t="s">
        <v>16</v>
      </c>
    </row>
    <row r="19" spans="2:9">
      <c r="C19" t="s">
        <v>17</v>
      </c>
      <c r="F19" t="s">
        <v>17</v>
      </c>
      <c r="I19" t="s">
        <v>17</v>
      </c>
    </row>
    <row r="20" spans="2:9">
      <c r="C20">
        <f>C9/$D$18</f>
        <v>1.575693</v>
      </c>
      <c r="F20">
        <f>F9/$D$18</f>
        <v>1.5514380000000001</v>
      </c>
      <c r="I20">
        <f>I9/$D$18</f>
        <v>1.7529750000000002</v>
      </c>
    </row>
    <row r="21" spans="2:9">
      <c r="C21">
        <f t="shared" ref="C21:C25" si="1">C10/$D$18</f>
        <v>3.1727744999999996</v>
      </c>
      <c r="F21">
        <f t="shared" ref="F21:F25" si="2">F10/$D$18</f>
        <v>3.1178700000000004</v>
      </c>
      <c r="I21">
        <f t="shared" ref="I21:I25" si="3">I10/$D$18</f>
        <v>3.4252470000000002</v>
      </c>
    </row>
    <row r="22" spans="2:9">
      <c r="C22">
        <f t="shared" si="1"/>
        <v>6.4033199999999999</v>
      </c>
      <c r="F22">
        <f t="shared" si="2"/>
        <v>6.2875575000000001</v>
      </c>
      <c r="I22">
        <f t="shared" si="3"/>
        <v>6.8059530000000006</v>
      </c>
    </row>
    <row r="23" spans="2:9">
      <c r="C23">
        <f t="shared" si="1"/>
        <v>13.141579500000001</v>
      </c>
      <c r="F23">
        <f t="shared" si="2"/>
        <v>12.903660000000002</v>
      </c>
      <c r="I23">
        <f t="shared" si="3"/>
        <v>13.843872000000001</v>
      </c>
    </row>
    <row r="24" spans="2:9">
      <c r="C24">
        <f t="shared" si="1"/>
        <v>26.998020000000004</v>
      </c>
      <c r="F24">
        <f t="shared" si="2"/>
        <v>26.517329999999998</v>
      </c>
      <c r="I24">
        <f t="shared" si="3"/>
        <v>28.290150000000001</v>
      </c>
    </row>
    <row r="25" spans="2:9">
      <c r="C25">
        <f t="shared" si="1"/>
        <v>55.427084999999998</v>
      </c>
      <c r="F25">
        <f t="shared" si="2"/>
        <v>54.456885</v>
      </c>
      <c r="I25">
        <f t="shared" si="3"/>
        <v>57.925350000000002</v>
      </c>
    </row>
    <row r="28" spans="2:9">
      <c r="B28">
        <f>B9</f>
        <v>4</v>
      </c>
      <c r="C28">
        <f t="shared" ref="C28:C33" si="4">C9/$C9</f>
        <v>1</v>
      </c>
      <c r="F28">
        <f>F9/$C9</f>
        <v>0.98460677301987132</v>
      </c>
      <c r="I28">
        <f>I9/$F9</f>
        <v>1.1299033541785106</v>
      </c>
    </row>
    <row r="29" spans="2:9">
      <c r="B29">
        <f t="shared" ref="B29:B34" si="5">B10</f>
        <v>8</v>
      </c>
      <c r="C29">
        <f t="shared" si="4"/>
        <v>1</v>
      </c>
      <c r="F29">
        <f t="shared" ref="F29:F33" si="6">F10/$C10</f>
        <v>0.9826951143234417</v>
      </c>
      <c r="I29">
        <f t="shared" ref="I29:I33" si="7">I10/$F10</f>
        <v>1.0985855728429985</v>
      </c>
    </row>
    <row r="30" spans="2:9">
      <c r="B30">
        <f t="shared" si="5"/>
        <v>16</v>
      </c>
      <c r="C30">
        <f t="shared" si="4"/>
        <v>1</v>
      </c>
      <c r="F30">
        <f t="shared" si="6"/>
        <v>0.98192148760330578</v>
      </c>
      <c r="I30">
        <f t="shared" si="7"/>
        <v>1.0824478344730846</v>
      </c>
    </row>
    <row r="31" spans="2:9">
      <c r="B31">
        <f t="shared" si="5"/>
        <v>32</v>
      </c>
      <c r="C31">
        <f t="shared" si="4"/>
        <v>1</v>
      </c>
      <c r="F31">
        <f t="shared" si="6"/>
        <v>0.98189566939042605</v>
      </c>
      <c r="I31">
        <f t="shared" si="7"/>
        <v>1.0728639781271361</v>
      </c>
    </row>
    <row r="32" spans="2:9">
      <c r="B32">
        <f t="shared" si="5"/>
        <v>64</v>
      </c>
      <c r="C32">
        <f t="shared" si="4"/>
        <v>1</v>
      </c>
      <c r="F32">
        <f t="shared" si="6"/>
        <v>0.98219536099313931</v>
      </c>
      <c r="I32">
        <f t="shared" si="7"/>
        <v>1.0668551471811076</v>
      </c>
    </row>
    <row r="33" spans="2:9">
      <c r="B33">
        <f t="shared" si="5"/>
        <v>128</v>
      </c>
      <c r="C33">
        <f t="shared" si="4"/>
        <v>1</v>
      </c>
      <c r="F33">
        <f t="shared" si="6"/>
        <v>0.98249592234554639</v>
      </c>
      <c r="I33">
        <f t="shared" si="7"/>
        <v>1.0636919463902499</v>
      </c>
    </row>
    <row r="34" spans="2:9">
      <c r="B34">
        <f t="shared" si="5"/>
        <v>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F1" sqref="F1"/>
    </sheetView>
  </sheetViews>
  <sheetFormatPr defaultRowHeight="15"/>
  <sheetData>
    <row r="2" spans="2:15">
      <c r="B2" t="s">
        <v>37</v>
      </c>
    </row>
    <row r="3" spans="2:15">
      <c r="B3" t="s">
        <v>38</v>
      </c>
    </row>
    <row r="4" spans="2:15">
      <c r="B4" t="s">
        <v>39</v>
      </c>
    </row>
    <row r="6" spans="2:15">
      <c r="C6" t="s">
        <v>21</v>
      </c>
      <c r="K6" t="s">
        <v>21</v>
      </c>
    </row>
    <row r="7" spans="2:15">
      <c r="C7" t="s">
        <v>0</v>
      </c>
      <c r="K7" t="s">
        <v>27</v>
      </c>
    </row>
    <row r="8" spans="2:15">
      <c r="C8" t="s">
        <v>1</v>
      </c>
      <c r="E8" t="s">
        <v>7</v>
      </c>
      <c r="H8" t="s">
        <v>8</v>
      </c>
      <c r="K8" t="s">
        <v>19</v>
      </c>
      <c r="L8" t="s">
        <v>25</v>
      </c>
      <c r="M8" t="s">
        <v>26</v>
      </c>
    </row>
    <row r="9" spans="2:15">
      <c r="B9" t="s">
        <v>2</v>
      </c>
      <c r="C9" t="s">
        <v>14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112.4</v>
      </c>
      <c r="L12">
        <v>13.26</v>
      </c>
      <c r="M12">
        <v>13.26</v>
      </c>
      <c r="O12">
        <f>K12/L12</f>
        <v>8.4766214177978885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224.49</v>
      </c>
      <c r="L13">
        <v>25.94</v>
      </c>
      <c r="M13">
        <v>25.94</v>
      </c>
      <c r="O13">
        <f t="shared" ref="O13:O15" si="3">K13/L13</f>
        <v>8.6542020046260593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452.33</v>
      </c>
      <c r="L14">
        <v>53.96</v>
      </c>
      <c r="M14">
        <v>53.97</v>
      </c>
      <c r="O14">
        <f t="shared" si="3"/>
        <v>8.3826908821349146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903.68</v>
      </c>
      <c r="L15">
        <v>107.34</v>
      </c>
      <c r="M15">
        <v>107.35</v>
      </c>
      <c r="O15">
        <f t="shared" si="3"/>
        <v>8.4188559716787772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</row>
    <row r="17" spans="2:9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</row>
    <row r="18" spans="2:9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</row>
    <row r="20" spans="2:9">
      <c r="C20" s="1" t="s">
        <v>3</v>
      </c>
      <c r="D20">
        <v>16000</v>
      </c>
      <c r="E20" t="s">
        <v>4</v>
      </c>
    </row>
    <row r="21" spans="2:9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" sqref="B2:F16"/>
    </sheetView>
  </sheetViews>
  <sheetFormatPr defaultRowHeight="15"/>
  <sheetData>
    <row r="2" spans="2:6">
      <c r="B2" t="s">
        <v>36</v>
      </c>
    </row>
    <row r="3" spans="2:6">
      <c r="B3" s="5" t="s">
        <v>34</v>
      </c>
    </row>
    <row r="4" spans="2:6">
      <c r="B4" s="5" t="s">
        <v>35</v>
      </c>
    </row>
    <row r="6" spans="2:6">
      <c r="C6" t="s">
        <v>29</v>
      </c>
    </row>
    <row r="7" spans="2:6">
      <c r="C7" t="s">
        <v>27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C9">
        <v>13.66</v>
      </c>
      <c r="D9">
        <v>9.26</v>
      </c>
      <c r="E9">
        <v>1.86</v>
      </c>
      <c r="F9">
        <v>1.85</v>
      </c>
    </row>
    <row r="10" spans="2:6">
      <c r="B10">
        <v>8</v>
      </c>
      <c r="C10">
        <v>28.03</v>
      </c>
      <c r="D10">
        <v>19</v>
      </c>
      <c r="E10">
        <v>3.25</v>
      </c>
      <c r="F10">
        <v>3.25</v>
      </c>
    </row>
    <row r="11" spans="2:6">
      <c r="B11">
        <v>16</v>
      </c>
      <c r="C11">
        <v>56.67</v>
      </c>
      <c r="D11">
        <v>38.44</v>
      </c>
      <c r="E11">
        <v>6.04</v>
      </c>
      <c r="F11">
        <v>6.04</v>
      </c>
    </row>
    <row r="12" spans="2:6">
      <c r="B12">
        <v>32</v>
      </c>
      <c r="C12">
        <v>113.85</v>
      </c>
      <c r="D12">
        <v>77.28</v>
      </c>
      <c r="E12">
        <v>11.61</v>
      </c>
      <c r="F12">
        <v>11.61</v>
      </c>
    </row>
    <row r="13" spans="2:6">
      <c r="B13">
        <v>64</v>
      </c>
      <c r="C13">
        <v>228.12</v>
      </c>
      <c r="D13">
        <v>154.91999999999999</v>
      </c>
      <c r="E13">
        <v>22.76</v>
      </c>
      <c r="F13">
        <v>22.76</v>
      </c>
    </row>
    <row r="14" spans="2:6">
      <c r="B14">
        <v>128</v>
      </c>
      <c r="C14">
        <v>456.55</v>
      </c>
      <c r="D14">
        <v>310.14999999999998</v>
      </c>
      <c r="E14">
        <v>45.06</v>
      </c>
      <c r="F14">
        <v>45.06</v>
      </c>
    </row>
    <row r="15" spans="2:6">
      <c r="B15">
        <v>256</v>
      </c>
      <c r="C15">
        <v>913.3</v>
      </c>
      <c r="D15">
        <v>620.58000000000004</v>
      </c>
      <c r="E15">
        <v>89.65</v>
      </c>
      <c r="F15">
        <v>89.65</v>
      </c>
    </row>
    <row r="16" spans="2:6">
      <c r="B16">
        <v>512</v>
      </c>
      <c r="C16">
        <v>1826.73</v>
      </c>
      <c r="D16">
        <v>1241.3699999999999</v>
      </c>
      <c r="E16">
        <v>178.85</v>
      </c>
      <c r="F16">
        <v>178.84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44</v>
      </c>
    </row>
    <row r="3" spans="2:6">
      <c r="B3" s="5" t="s">
        <v>45</v>
      </c>
    </row>
    <row r="4" spans="2:6">
      <c r="B4" s="5" t="s">
        <v>46</v>
      </c>
    </row>
    <row r="6" spans="2:6">
      <c r="C6" t="s">
        <v>43</v>
      </c>
    </row>
    <row r="7" spans="2:6">
      <c r="C7" t="s">
        <v>27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topLeftCell="A10" workbookViewId="0">
      <selection activeCell="F4" sqref="F4"/>
    </sheetView>
  </sheetViews>
  <sheetFormatPr defaultRowHeight="15"/>
  <sheetData>
    <row r="2" spans="2:6">
      <c r="B2" t="s">
        <v>53</v>
      </c>
    </row>
    <row r="3" spans="2:6">
      <c r="B3" s="7" t="s">
        <v>84</v>
      </c>
    </row>
    <row r="4" spans="2:6">
      <c r="B4" s="5" t="s">
        <v>49</v>
      </c>
    </row>
    <row r="6" spans="2:6">
      <c r="C6" t="s">
        <v>54</v>
      </c>
    </row>
    <row r="7" spans="2:6">
      <c r="C7" t="s">
        <v>50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C9">
        <v>11.78</v>
      </c>
      <c r="D9">
        <v>6.81</v>
      </c>
      <c r="E9">
        <v>0.61</v>
      </c>
      <c r="F9">
        <v>0.61</v>
      </c>
    </row>
    <row r="10" spans="2:6">
      <c r="B10">
        <v>8</v>
      </c>
      <c r="C10">
        <v>24.81</v>
      </c>
      <c r="D10">
        <v>14.74</v>
      </c>
      <c r="E10">
        <v>1.07</v>
      </c>
      <c r="F10">
        <v>1.07</v>
      </c>
    </row>
    <row r="11" spans="2:6">
      <c r="B11">
        <v>16</v>
      </c>
      <c r="C11">
        <v>50.7</v>
      </c>
      <c r="D11">
        <v>30.53</v>
      </c>
      <c r="E11">
        <v>1.99</v>
      </c>
      <c r="F11">
        <v>1.99</v>
      </c>
    </row>
    <row r="12" spans="2:6">
      <c r="B12">
        <v>32</v>
      </c>
      <c r="C12">
        <v>102.3</v>
      </c>
      <c r="D12">
        <v>62.01</v>
      </c>
      <c r="E12">
        <v>3.82</v>
      </c>
      <c r="F12">
        <v>3.82</v>
      </c>
    </row>
    <row r="13" spans="2:6">
      <c r="B13">
        <v>64</v>
      </c>
      <c r="C13">
        <v>205.35</v>
      </c>
      <c r="D13">
        <v>124.89</v>
      </c>
      <c r="E13">
        <v>7.5</v>
      </c>
      <c r="F13">
        <v>7.5</v>
      </c>
    </row>
    <row r="14" spans="2:6">
      <c r="B14">
        <v>128</v>
      </c>
      <c r="C14">
        <v>411.28</v>
      </c>
      <c r="D14">
        <v>250.57</v>
      </c>
      <c r="E14">
        <v>14.85</v>
      </c>
      <c r="F14">
        <v>14.85</v>
      </c>
    </row>
    <row r="15" spans="2:6">
      <c r="B15">
        <v>256</v>
      </c>
      <c r="C15">
        <v>822.97</v>
      </c>
      <c r="D15">
        <v>501.85</v>
      </c>
      <c r="E15">
        <v>29.55</v>
      </c>
      <c r="F15">
        <v>29.55</v>
      </c>
    </row>
    <row r="16" spans="2:6">
      <c r="B16">
        <v>512</v>
      </c>
      <c r="C16">
        <v>1646.22</v>
      </c>
      <c r="D16">
        <v>1004.33</v>
      </c>
      <c r="E16">
        <v>58.96</v>
      </c>
      <c r="F16">
        <v>58.96</v>
      </c>
    </row>
    <row r="18" spans="2:8">
      <c r="C18" t="s">
        <v>51</v>
      </c>
    </row>
    <row r="19" spans="2:8">
      <c r="C19" t="s">
        <v>52</v>
      </c>
      <c r="H19">
        <f>96/72</f>
        <v>1.3333333333333333</v>
      </c>
    </row>
    <row r="20" spans="2:8">
      <c r="C20" t="s">
        <v>30</v>
      </c>
      <c r="D20" t="s">
        <v>19</v>
      </c>
      <c r="E20" t="s">
        <v>26</v>
      </c>
      <c r="F20" t="s">
        <v>25</v>
      </c>
    </row>
    <row r="21" spans="2:8">
      <c r="B21">
        <v>4</v>
      </c>
      <c r="C21">
        <v>12.67</v>
      </c>
      <c r="D21">
        <v>7.36</v>
      </c>
      <c r="E21">
        <v>0.81</v>
      </c>
      <c r="F21">
        <v>0.81</v>
      </c>
      <c r="H21">
        <f>F21/F9</f>
        <v>1.3278688524590165</v>
      </c>
    </row>
    <row r="22" spans="2:8">
      <c r="B22">
        <v>8</v>
      </c>
      <c r="C22">
        <v>26.53</v>
      </c>
      <c r="D22">
        <v>15.51</v>
      </c>
      <c r="E22">
        <v>1.42</v>
      </c>
      <c r="F22">
        <v>1.42</v>
      </c>
      <c r="H22">
        <f t="shared" ref="H22:H28" si="0">F22/F10</f>
        <v>1.3271028037383177</v>
      </c>
    </row>
    <row r="23" spans="2:8">
      <c r="B23">
        <v>16</v>
      </c>
      <c r="C23">
        <v>54.1</v>
      </c>
      <c r="D23">
        <v>31.67</v>
      </c>
      <c r="E23">
        <v>2.65</v>
      </c>
      <c r="F23">
        <v>2.65</v>
      </c>
      <c r="H23">
        <f t="shared" si="0"/>
        <v>1.3316582914572863</v>
      </c>
    </row>
    <row r="24" spans="2:8">
      <c r="B24">
        <v>32</v>
      </c>
      <c r="C24">
        <v>109.06</v>
      </c>
      <c r="D24">
        <v>63.87</v>
      </c>
      <c r="E24">
        <v>5.0999999999999996</v>
      </c>
      <c r="F24">
        <v>5.0999999999999996</v>
      </c>
      <c r="H24">
        <f t="shared" si="0"/>
        <v>1.3350785340314135</v>
      </c>
    </row>
    <row r="25" spans="2:8">
      <c r="B25">
        <v>64</v>
      </c>
      <c r="C25">
        <v>218.82</v>
      </c>
      <c r="D25">
        <v>128.22</v>
      </c>
      <c r="E25">
        <v>10</v>
      </c>
      <c r="F25">
        <v>10</v>
      </c>
      <c r="H25">
        <f t="shared" si="0"/>
        <v>1.3333333333333333</v>
      </c>
    </row>
    <row r="26" spans="2:8">
      <c r="B26">
        <v>128</v>
      </c>
      <c r="C26">
        <v>438.17</v>
      </c>
      <c r="D26">
        <v>256.58</v>
      </c>
      <c r="E26">
        <v>19.809999999999999</v>
      </c>
      <c r="F26">
        <v>19.809999999999999</v>
      </c>
      <c r="H26">
        <f t="shared" si="0"/>
        <v>1.3340067340067339</v>
      </c>
    </row>
    <row r="27" spans="2:8">
      <c r="B27">
        <v>256</v>
      </c>
      <c r="C27">
        <v>876.73</v>
      </c>
      <c r="D27">
        <v>513.32000000000005</v>
      </c>
      <c r="E27">
        <v>39.43</v>
      </c>
      <c r="F27">
        <v>39.43</v>
      </c>
      <c r="H27">
        <f t="shared" si="0"/>
        <v>1.3343485617597293</v>
      </c>
    </row>
    <row r="28" spans="2:8">
      <c r="B28">
        <v>512</v>
      </c>
      <c r="C28">
        <v>1753.6</v>
      </c>
      <c r="D28">
        <v>1026.67</v>
      </c>
      <c r="E28">
        <v>78.650000000000006</v>
      </c>
      <c r="F28">
        <v>78.650000000000006</v>
      </c>
      <c r="H28">
        <f t="shared" si="0"/>
        <v>1.3339552238805972</v>
      </c>
    </row>
    <row r="30" spans="2:8">
      <c r="C30" t="s">
        <v>54</v>
      </c>
    </row>
    <row r="31" spans="2:8">
      <c r="C31" t="s">
        <v>57</v>
      </c>
    </row>
    <row r="32" spans="2:8">
      <c r="C32" t="s">
        <v>30</v>
      </c>
      <c r="D32" t="s">
        <v>19</v>
      </c>
      <c r="E32" t="s">
        <v>26</v>
      </c>
      <c r="F32" t="s">
        <v>25</v>
      </c>
      <c r="H32" t="s">
        <v>58</v>
      </c>
    </row>
    <row r="33" spans="2:11">
      <c r="B33">
        <v>4</v>
      </c>
      <c r="C33">
        <v>12.36</v>
      </c>
      <c r="D33">
        <v>7.95</v>
      </c>
      <c r="E33">
        <v>0.89</v>
      </c>
      <c r="F33">
        <v>0.89</v>
      </c>
      <c r="H33">
        <f>C33/C9</f>
        <v>1.0492359932088284</v>
      </c>
      <c r="I33">
        <f t="shared" ref="I33:K40" si="1">D33/D9</f>
        <v>1.1674008810572689</v>
      </c>
      <c r="J33">
        <f t="shared" si="1"/>
        <v>1.459016393442623</v>
      </c>
      <c r="K33">
        <f t="shared" si="1"/>
        <v>1.459016393442623</v>
      </c>
    </row>
    <row r="34" spans="2:11">
      <c r="B34">
        <v>8</v>
      </c>
      <c r="C34">
        <v>25.72</v>
      </c>
      <c r="D34">
        <v>16.88</v>
      </c>
      <c r="E34">
        <v>1.56</v>
      </c>
      <c r="F34">
        <v>1.56</v>
      </c>
      <c r="H34">
        <f t="shared" ref="H34:H40" si="2">C34/C10</f>
        <v>1.0366787585650947</v>
      </c>
      <c r="I34">
        <f t="shared" si="1"/>
        <v>1.1451831750339212</v>
      </c>
      <c r="J34">
        <f t="shared" si="1"/>
        <v>1.4579439252336448</v>
      </c>
      <c r="K34">
        <f t="shared" si="1"/>
        <v>1.4579439252336448</v>
      </c>
    </row>
    <row r="35" spans="2:11">
      <c r="B35">
        <v>16</v>
      </c>
      <c r="C35">
        <v>52.28</v>
      </c>
      <c r="D35">
        <v>34.659999999999997</v>
      </c>
      <c r="E35">
        <v>2.89</v>
      </c>
      <c r="F35">
        <v>2.89</v>
      </c>
      <c r="H35">
        <f t="shared" si="2"/>
        <v>1.031163708086785</v>
      </c>
      <c r="I35">
        <f t="shared" si="1"/>
        <v>1.1352767769407139</v>
      </c>
      <c r="J35">
        <f t="shared" si="1"/>
        <v>1.4522613065326633</v>
      </c>
      <c r="K35">
        <f t="shared" si="1"/>
        <v>1.4522613065326633</v>
      </c>
    </row>
    <row r="36" spans="2:11">
      <c r="B36">
        <v>32</v>
      </c>
      <c r="C36">
        <v>105.2</v>
      </c>
      <c r="D36">
        <v>70.22</v>
      </c>
      <c r="E36">
        <v>5.56</v>
      </c>
      <c r="F36">
        <v>5.56</v>
      </c>
      <c r="H36">
        <f t="shared" si="2"/>
        <v>1.0283479960899315</v>
      </c>
      <c r="I36">
        <f t="shared" si="1"/>
        <v>1.1323980003225287</v>
      </c>
      <c r="J36">
        <f t="shared" si="1"/>
        <v>1.4554973821989527</v>
      </c>
      <c r="K36">
        <f t="shared" si="1"/>
        <v>1.4554973821989527</v>
      </c>
    </row>
    <row r="37" spans="2:11">
      <c r="B37">
        <v>64</v>
      </c>
      <c r="C37">
        <v>210.9</v>
      </c>
      <c r="D37">
        <v>141.04</v>
      </c>
      <c r="E37">
        <v>10.91</v>
      </c>
      <c r="F37">
        <v>10.91</v>
      </c>
      <c r="H37">
        <f t="shared" si="2"/>
        <v>1.027027027027027</v>
      </c>
      <c r="I37">
        <f t="shared" si="1"/>
        <v>1.1293137961406037</v>
      </c>
      <c r="J37">
        <f t="shared" si="1"/>
        <v>1.4546666666666668</v>
      </c>
      <c r="K37">
        <f t="shared" si="1"/>
        <v>1.4546666666666668</v>
      </c>
    </row>
    <row r="38" spans="2:11">
      <c r="B38">
        <v>128</v>
      </c>
      <c r="C38">
        <v>422.11</v>
      </c>
      <c r="D38">
        <v>282.75</v>
      </c>
      <c r="E38">
        <v>21.6</v>
      </c>
      <c r="F38">
        <v>21.6</v>
      </c>
      <c r="H38">
        <f t="shared" si="2"/>
        <v>1.0263324255981328</v>
      </c>
      <c r="I38">
        <f t="shared" si="1"/>
        <v>1.1284271860158839</v>
      </c>
      <c r="J38">
        <f t="shared" si="1"/>
        <v>1.4545454545454546</v>
      </c>
      <c r="K38">
        <f t="shared" si="1"/>
        <v>1.4545454545454546</v>
      </c>
    </row>
    <row r="39" spans="2:11">
      <c r="B39">
        <v>256</v>
      </c>
      <c r="C39">
        <v>844.39</v>
      </c>
      <c r="D39">
        <v>566.07000000000005</v>
      </c>
      <c r="E39">
        <v>42.97</v>
      </c>
      <c r="F39">
        <v>42.97</v>
      </c>
      <c r="H39">
        <f t="shared" si="2"/>
        <v>1.026027680231357</v>
      </c>
      <c r="I39">
        <f t="shared" si="1"/>
        <v>1.1279665238617118</v>
      </c>
      <c r="J39">
        <f t="shared" si="1"/>
        <v>1.4541455160744501</v>
      </c>
      <c r="K39">
        <f t="shared" si="1"/>
        <v>1.4541455160744501</v>
      </c>
    </row>
    <row r="40" spans="2:11">
      <c r="B40">
        <v>512</v>
      </c>
      <c r="C40">
        <v>1688.76</v>
      </c>
      <c r="D40">
        <v>1132.6500000000001</v>
      </c>
      <c r="E40">
        <v>85.71</v>
      </c>
      <c r="F40">
        <v>85.71</v>
      </c>
      <c r="H40">
        <f t="shared" si="2"/>
        <v>1.0258410176039654</v>
      </c>
      <c r="I40">
        <f t="shared" si="1"/>
        <v>1.127766769886392</v>
      </c>
      <c r="J40">
        <f t="shared" si="1"/>
        <v>1.4536974219810039</v>
      </c>
      <c r="K40">
        <f t="shared" si="1"/>
        <v>1.4536974219810039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9"/>
  <sheetViews>
    <sheetView workbookViewId="0">
      <selection activeCell="G17" sqref="G17"/>
    </sheetView>
  </sheetViews>
  <sheetFormatPr defaultRowHeight="15"/>
  <sheetData>
    <row r="2" spans="2:21">
      <c r="B2" t="s">
        <v>36</v>
      </c>
    </row>
    <row r="3" spans="2:21">
      <c r="B3" s="5" t="s">
        <v>72</v>
      </c>
    </row>
    <row r="4" spans="2:21">
      <c r="B4" s="5" t="s">
        <v>73</v>
      </c>
      <c r="C4" t="s">
        <v>83</v>
      </c>
    </row>
    <row r="5" spans="2:21">
      <c r="C5" t="s">
        <v>78</v>
      </c>
    </row>
    <row r="6" spans="2:21">
      <c r="C6" t="s">
        <v>74</v>
      </c>
    </row>
    <row r="7" spans="2:21">
      <c r="C7" t="s">
        <v>27</v>
      </c>
    </row>
    <row r="8" spans="2:21">
      <c r="C8" t="s">
        <v>30</v>
      </c>
      <c r="D8" t="s">
        <v>19</v>
      </c>
      <c r="E8" t="s">
        <v>26</v>
      </c>
      <c r="F8" t="s">
        <v>25</v>
      </c>
      <c r="J8" t="s">
        <v>75</v>
      </c>
      <c r="L8" t="s">
        <v>75</v>
      </c>
      <c r="N8" t="s">
        <v>81</v>
      </c>
      <c r="P8" t="s">
        <v>81</v>
      </c>
      <c r="R8" t="s">
        <v>81</v>
      </c>
      <c r="T8" t="s">
        <v>82</v>
      </c>
      <c r="U8" t="s">
        <v>82</v>
      </c>
    </row>
    <row r="9" spans="2:21">
      <c r="B9">
        <v>4</v>
      </c>
      <c r="D9" s="6">
        <f>D21</f>
        <v>0.7</v>
      </c>
      <c r="F9" s="6">
        <f>F21</f>
        <v>0.7</v>
      </c>
      <c r="J9" t="s">
        <v>0</v>
      </c>
      <c r="L9" t="s">
        <v>76</v>
      </c>
      <c r="N9" t="s">
        <v>0</v>
      </c>
      <c r="P9" t="s">
        <v>76</v>
      </c>
      <c r="R9" t="s">
        <v>76</v>
      </c>
      <c r="T9" t="str">
        <f>P9</f>
        <v>Int</v>
      </c>
      <c r="U9" t="s">
        <v>0</v>
      </c>
    </row>
    <row r="10" spans="2:21">
      <c r="B10">
        <v>8</v>
      </c>
      <c r="D10" s="6">
        <f t="shared" ref="D10:F16" si="0">D22</f>
        <v>1.25</v>
      </c>
      <c r="F10" s="6">
        <f t="shared" si="0"/>
        <v>1.2</v>
      </c>
      <c r="I10">
        <v>4</v>
      </c>
      <c r="J10">
        <v>736548.507935</v>
      </c>
      <c r="L10">
        <v>736548.50128900004</v>
      </c>
      <c r="N10">
        <v>0.7</v>
      </c>
      <c r="P10">
        <v>0.7</v>
      </c>
      <c r="T10" t="e">
        <f t="shared" ref="T10:T40" si="1">M10/Q10</f>
        <v>#DIV/0!</v>
      </c>
      <c r="U10" t="e">
        <f t="shared" ref="U10:U40" si="2">K10/O10</f>
        <v>#DIV/0!</v>
      </c>
    </row>
    <row r="11" spans="2:21">
      <c r="B11">
        <v>16</v>
      </c>
      <c r="D11" s="6">
        <f t="shared" si="0"/>
        <v>2.3250000000000002</v>
      </c>
      <c r="F11" s="6">
        <f t="shared" si="0"/>
        <v>2.2749999999999999</v>
      </c>
      <c r="I11">
        <v>4</v>
      </c>
      <c r="J11">
        <v>736548.507935</v>
      </c>
      <c r="L11">
        <v>736548.50128900004</v>
      </c>
      <c r="N11">
        <v>0.7</v>
      </c>
      <c r="P11">
        <v>0.7</v>
      </c>
      <c r="T11" t="e">
        <f t="shared" si="1"/>
        <v>#DIV/0!</v>
      </c>
      <c r="U11" t="e">
        <f t="shared" si="2"/>
        <v>#DIV/0!</v>
      </c>
    </row>
    <row r="12" spans="2:21">
      <c r="B12">
        <v>32</v>
      </c>
      <c r="D12" s="6">
        <f t="shared" si="0"/>
        <v>4.45</v>
      </c>
      <c r="F12" s="6">
        <f t="shared" si="0"/>
        <v>4.4000000000000004</v>
      </c>
      <c r="I12">
        <v>4</v>
      </c>
      <c r="J12">
        <v>736548.50793600001</v>
      </c>
      <c r="L12">
        <v>736548.50129000004</v>
      </c>
      <c r="N12">
        <v>0.7</v>
      </c>
      <c r="P12">
        <v>0.7</v>
      </c>
      <c r="T12" t="e">
        <f t="shared" si="1"/>
        <v>#DIV/0!</v>
      </c>
      <c r="U12" t="e">
        <f t="shared" si="2"/>
        <v>#DIV/0!</v>
      </c>
    </row>
    <row r="13" spans="2:21">
      <c r="B13">
        <v>64</v>
      </c>
      <c r="D13" s="6">
        <f t="shared" si="0"/>
        <v>8.6499999999999986</v>
      </c>
      <c r="F13" s="6">
        <f t="shared" si="0"/>
        <v>8.6499999999999986</v>
      </c>
      <c r="I13">
        <v>4</v>
      </c>
      <c r="J13">
        <v>736548.50793600001</v>
      </c>
      <c r="L13">
        <v>736548.50129000004</v>
      </c>
      <c r="N13">
        <v>0.7</v>
      </c>
      <c r="P13">
        <v>0.7</v>
      </c>
      <c r="T13" t="e">
        <f t="shared" si="1"/>
        <v>#DIV/0!</v>
      </c>
      <c r="U13" t="e">
        <f t="shared" si="2"/>
        <v>#DIV/0!</v>
      </c>
    </row>
    <row r="14" spans="2:21">
      <c r="B14">
        <v>128</v>
      </c>
      <c r="D14" s="6">
        <f t="shared" si="0"/>
        <v>17.149999999999999</v>
      </c>
      <c r="F14" s="6">
        <f t="shared" si="0"/>
        <v>17.125</v>
      </c>
      <c r="I14">
        <v>4</v>
      </c>
      <c r="J14">
        <v>736548.50793600001</v>
      </c>
      <c r="K14">
        <f>(J14-J10)*24*60*60/4</f>
        <v>2.1600164473056793E-2</v>
      </c>
      <c r="L14">
        <v>736548.50129000004</v>
      </c>
      <c r="M14">
        <f>(L14-L10)*24*60*60/4</f>
        <v>2.1600164473056793E-2</v>
      </c>
      <c r="N14">
        <v>0.7</v>
      </c>
      <c r="O14">
        <f>AVERAGE(N11:N14)</f>
        <v>0.7</v>
      </c>
      <c r="P14">
        <v>0.7</v>
      </c>
      <c r="Q14">
        <f>AVERAGE(P11:P14)</f>
        <v>0.7</v>
      </c>
      <c r="T14">
        <f t="shared" si="1"/>
        <v>3.0857377818652564E-2</v>
      </c>
      <c r="U14">
        <f t="shared" si="2"/>
        <v>3.0857377818652564E-2</v>
      </c>
    </row>
    <row r="15" spans="2:21">
      <c r="B15">
        <v>256</v>
      </c>
      <c r="D15" s="6">
        <f t="shared" si="0"/>
        <v>34.074999999999996</v>
      </c>
      <c r="F15" s="6">
        <f t="shared" si="0"/>
        <v>34.1</v>
      </c>
      <c r="I15">
        <v>8</v>
      </c>
      <c r="J15">
        <v>736548.50793700002</v>
      </c>
      <c r="L15">
        <v>736548.50129100005</v>
      </c>
      <c r="N15">
        <v>1.2</v>
      </c>
      <c r="P15">
        <v>1.2</v>
      </c>
      <c r="T15" t="e">
        <f t="shared" si="1"/>
        <v>#DIV/0!</v>
      </c>
      <c r="U15" t="e">
        <f t="shared" si="2"/>
        <v>#DIV/0!</v>
      </c>
    </row>
    <row r="16" spans="2:21">
      <c r="B16">
        <v>512</v>
      </c>
      <c r="D16" s="6">
        <f t="shared" si="0"/>
        <v>68.05</v>
      </c>
      <c r="F16" s="6">
        <f t="shared" si="0"/>
        <v>68.05</v>
      </c>
      <c r="I16">
        <v>8</v>
      </c>
      <c r="J16">
        <v>736548.50793700002</v>
      </c>
      <c r="L16">
        <v>736548.50129100005</v>
      </c>
      <c r="N16">
        <v>1.2</v>
      </c>
      <c r="P16">
        <v>1.2</v>
      </c>
      <c r="T16" t="e">
        <f t="shared" si="1"/>
        <v>#DIV/0!</v>
      </c>
      <c r="U16" t="e">
        <f t="shared" si="2"/>
        <v>#DIV/0!</v>
      </c>
    </row>
    <row r="17" spans="2:21">
      <c r="I17">
        <v>8</v>
      </c>
      <c r="J17">
        <v>736548.50793700002</v>
      </c>
      <c r="L17">
        <v>736548.50129100005</v>
      </c>
      <c r="N17">
        <v>1.3</v>
      </c>
      <c r="P17">
        <v>1.2</v>
      </c>
      <c r="T17" t="e">
        <f t="shared" si="1"/>
        <v>#DIV/0!</v>
      </c>
      <c r="U17" t="e">
        <f t="shared" si="2"/>
        <v>#DIV/0!</v>
      </c>
    </row>
    <row r="18" spans="2:21">
      <c r="I18">
        <v>8</v>
      </c>
      <c r="J18">
        <v>736548.50793800002</v>
      </c>
      <c r="L18">
        <v>736548.50129199994</v>
      </c>
      <c r="N18">
        <v>1.3</v>
      </c>
      <c r="P18">
        <v>1.2</v>
      </c>
      <c r="T18" t="e">
        <f t="shared" si="1"/>
        <v>#DIV/0!</v>
      </c>
      <c r="U18" t="e">
        <f t="shared" si="2"/>
        <v>#DIV/0!</v>
      </c>
    </row>
    <row r="19" spans="2:21">
      <c r="I19">
        <v>8</v>
      </c>
      <c r="J19">
        <v>736548.50793800002</v>
      </c>
      <c r="K19">
        <f>(J19-J15)*24*60*60/4</f>
        <v>2.1600164473056793E-2</v>
      </c>
      <c r="L19">
        <v>736548.50129199994</v>
      </c>
      <c r="M19">
        <f>(L19-L15)*24*60*60/4</f>
        <v>2.1597649902105331E-2</v>
      </c>
      <c r="N19">
        <v>1.2</v>
      </c>
      <c r="O19">
        <f>AVERAGE(N16:N19)</f>
        <v>1.25</v>
      </c>
      <c r="P19">
        <v>1.2</v>
      </c>
      <c r="Q19">
        <f>AVERAGE(P16:P19)</f>
        <v>1.2</v>
      </c>
      <c r="T19">
        <f t="shared" si="1"/>
        <v>1.7998041585087776E-2</v>
      </c>
      <c r="U19">
        <f t="shared" si="2"/>
        <v>1.7280131578445435E-2</v>
      </c>
    </row>
    <row r="20" spans="2:21">
      <c r="I20">
        <v>16</v>
      </c>
      <c r="J20">
        <v>736548.50793900003</v>
      </c>
      <c r="L20">
        <v>736548.50129299995</v>
      </c>
      <c r="N20">
        <v>2.2999999999999998</v>
      </c>
      <c r="P20">
        <v>2.2999999999999998</v>
      </c>
      <c r="T20" t="e">
        <f t="shared" si="1"/>
        <v>#DIV/0!</v>
      </c>
      <c r="U20" t="e">
        <f t="shared" si="2"/>
        <v>#DIV/0!</v>
      </c>
    </row>
    <row r="21" spans="2:21">
      <c r="B21">
        <v>4</v>
      </c>
      <c r="D21">
        <f>O14</f>
        <v>0.7</v>
      </c>
      <c r="F21">
        <f>Q14</f>
        <v>0.7</v>
      </c>
      <c r="I21">
        <v>16</v>
      </c>
      <c r="J21">
        <v>736548.50794000004</v>
      </c>
      <c r="L21">
        <v>736548.50129399996</v>
      </c>
      <c r="N21">
        <v>2.2999999999999998</v>
      </c>
      <c r="P21">
        <v>2.2999999999999998</v>
      </c>
      <c r="T21" t="e">
        <f t="shared" si="1"/>
        <v>#DIV/0!</v>
      </c>
      <c r="U21" t="e">
        <f t="shared" si="2"/>
        <v>#DIV/0!</v>
      </c>
    </row>
    <row r="22" spans="2:21">
      <c r="B22">
        <v>8</v>
      </c>
      <c r="D22">
        <f>O19</f>
        <v>1.25</v>
      </c>
      <c r="F22">
        <f>Q19</f>
        <v>1.2</v>
      </c>
      <c r="I22">
        <v>16</v>
      </c>
      <c r="J22">
        <v>736548.50794100005</v>
      </c>
      <c r="L22">
        <v>736548.50129399996</v>
      </c>
      <c r="N22">
        <v>2.2999999999999998</v>
      </c>
      <c r="P22">
        <v>2.2999999999999998</v>
      </c>
      <c r="T22" t="e">
        <f t="shared" si="1"/>
        <v>#DIV/0!</v>
      </c>
      <c r="U22" t="e">
        <f t="shared" si="2"/>
        <v>#DIV/0!</v>
      </c>
    </row>
    <row r="23" spans="2:21">
      <c r="B23">
        <v>16</v>
      </c>
      <c r="D23">
        <f>O24</f>
        <v>2.3250000000000002</v>
      </c>
      <c r="F23">
        <f>Q24</f>
        <v>2.2749999999999999</v>
      </c>
      <c r="I23">
        <v>16</v>
      </c>
      <c r="J23">
        <v>736548.50794100005</v>
      </c>
      <c r="L23">
        <v>736548.50129499997</v>
      </c>
      <c r="N23">
        <v>2.4</v>
      </c>
      <c r="P23">
        <v>2.2000000000000002</v>
      </c>
      <c r="T23" t="e">
        <f t="shared" si="1"/>
        <v>#DIV/0!</v>
      </c>
      <c r="U23" t="e">
        <f t="shared" si="2"/>
        <v>#DIV/0!</v>
      </c>
    </row>
    <row r="24" spans="2:21">
      <c r="B24">
        <v>32</v>
      </c>
      <c r="D24">
        <f>O29</f>
        <v>4.45</v>
      </c>
      <c r="F24">
        <f>Q29</f>
        <v>4.4000000000000004</v>
      </c>
      <c r="I24">
        <v>16</v>
      </c>
      <c r="J24">
        <v>736548.50794200005</v>
      </c>
      <c r="K24">
        <f>(J24-J20)*24*60*60/4</f>
        <v>6.480049341917038E-2</v>
      </c>
      <c r="L24">
        <v>736548.50129599997</v>
      </c>
      <c r="M24">
        <f>(L24-L20)*24*60*60/4</f>
        <v>6.480049341917038E-2</v>
      </c>
      <c r="N24">
        <v>2.2999999999999998</v>
      </c>
      <c r="O24">
        <f>AVERAGE(N21:N24)</f>
        <v>2.3250000000000002</v>
      </c>
      <c r="P24">
        <v>2.2999999999999998</v>
      </c>
      <c r="Q24">
        <f>AVERAGE(P21:P24)</f>
        <v>2.2749999999999999</v>
      </c>
      <c r="T24">
        <f t="shared" si="1"/>
        <v>2.8483733371063906E-2</v>
      </c>
      <c r="U24">
        <f t="shared" si="2"/>
        <v>2.7871179965234569E-2</v>
      </c>
    </row>
    <row r="25" spans="2:21">
      <c r="B25">
        <v>64</v>
      </c>
      <c r="D25">
        <f>O34</f>
        <v>8.6499999999999986</v>
      </c>
      <c r="F25">
        <f>Q34</f>
        <v>8.6499999999999986</v>
      </c>
      <c r="I25">
        <v>32</v>
      </c>
      <c r="J25">
        <v>736548.50794399995</v>
      </c>
      <c r="L25">
        <v>736548.50129699998</v>
      </c>
      <c r="N25">
        <v>4.5</v>
      </c>
      <c r="P25">
        <v>4.4000000000000004</v>
      </c>
      <c r="T25" t="e">
        <f t="shared" si="1"/>
        <v>#DIV/0!</v>
      </c>
      <c r="U25" t="e">
        <f t="shared" si="2"/>
        <v>#DIV/0!</v>
      </c>
    </row>
    <row r="26" spans="2:21">
      <c r="B26">
        <v>128</v>
      </c>
      <c r="D26">
        <f>O39</f>
        <v>17.149999999999999</v>
      </c>
      <c r="F26">
        <f>Q39</f>
        <v>17.125</v>
      </c>
      <c r="I26">
        <v>32</v>
      </c>
      <c r="J26">
        <v>736548.50794499996</v>
      </c>
      <c r="L26">
        <v>736548.50129799999</v>
      </c>
      <c r="N26">
        <v>4.5</v>
      </c>
      <c r="P26">
        <v>4.4000000000000004</v>
      </c>
      <c r="T26" t="e">
        <f t="shared" si="1"/>
        <v>#DIV/0!</v>
      </c>
      <c r="U26" t="e">
        <f t="shared" si="2"/>
        <v>#DIV/0!</v>
      </c>
    </row>
    <row r="27" spans="2:21">
      <c r="B27">
        <v>256</v>
      </c>
      <c r="D27">
        <f>O44</f>
        <v>34.074999999999996</v>
      </c>
      <c r="F27">
        <f>Q44</f>
        <v>34.1</v>
      </c>
      <c r="I27">
        <v>32</v>
      </c>
      <c r="J27">
        <v>736548.50794699998</v>
      </c>
      <c r="L27">
        <v>736548.5013</v>
      </c>
      <c r="N27">
        <v>4.5</v>
      </c>
      <c r="P27">
        <v>4.4000000000000004</v>
      </c>
      <c r="T27" t="e">
        <f t="shared" si="1"/>
        <v>#DIV/0!</v>
      </c>
      <c r="U27" t="e">
        <f t="shared" si="2"/>
        <v>#DIV/0!</v>
      </c>
    </row>
    <row r="28" spans="2:21">
      <c r="B28">
        <v>512</v>
      </c>
      <c r="D28">
        <f>O49</f>
        <v>68.05</v>
      </c>
      <c r="F28">
        <f>Q49</f>
        <v>68.05</v>
      </c>
      <c r="I28">
        <v>32</v>
      </c>
      <c r="J28">
        <v>736548.50794799998</v>
      </c>
      <c r="L28">
        <v>736548.50130100001</v>
      </c>
      <c r="N28">
        <v>4.4000000000000004</v>
      </c>
      <c r="P28">
        <v>4.4000000000000004</v>
      </c>
      <c r="T28" t="e">
        <f t="shared" si="1"/>
        <v>#DIV/0!</v>
      </c>
      <c r="U28" t="e">
        <f t="shared" si="2"/>
        <v>#DIV/0!</v>
      </c>
    </row>
    <row r="29" spans="2:21">
      <c r="I29">
        <v>32</v>
      </c>
      <c r="J29">
        <v>736548.50795</v>
      </c>
      <c r="K29">
        <f>(J29-J25)*24*60*60/4</f>
        <v>0.12960098683834076</v>
      </c>
      <c r="L29">
        <v>736548.50130200002</v>
      </c>
      <c r="M29">
        <f>(L29-L25)*24*60*60/4</f>
        <v>0.10800082236528397</v>
      </c>
      <c r="N29">
        <v>4.4000000000000004</v>
      </c>
      <c r="O29">
        <f>AVERAGE(N26:N29)</f>
        <v>4.45</v>
      </c>
      <c r="P29">
        <v>4.4000000000000004</v>
      </c>
      <c r="Q29">
        <f>AVERAGE(P26:P29)</f>
        <v>4.4000000000000004</v>
      </c>
      <c r="T29">
        <f t="shared" si="1"/>
        <v>2.4545641446655445E-2</v>
      </c>
      <c r="U29">
        <f t="shared" si="2"/>
        <v>2.9123817267042867E-2</v>
      </c>
    </row>
    <row r="30" spans="2:21">
      <c r="I30">
        <v>64</v>
      </c>
      <c r="J30">
        <v>736548.50795200001</v>
      </c>
      <c r="L30">
        <v>736548.50130500004</v>
      </c>
      <c r="N30">
        <v>8.6</v>
      </c>
      <c r="P30">
        <v>8.6999999999999993</v>
      </c>
      <c r="T30" t="e">
        <f t="shared" si="1"/>
        <v>#DIV/0!</v>
      </c>
      <c r="U30" t="e">
        <f t="shared" si="2"/>
        <v>#DIV/0!</v>
      </c>
    </row>
    <row r="31" spans="2:21">
      <c r="I31">
        <v>64</v>
      </c>
      <c r="J31">
        <v>736548.50795500004</v>
      </c>
      <c r="L31">
        <v>736548.50130799995</v>
      </c>
      <c r="N31">
        <v>8.6999999999999993</v>
      </c>
      <c r="P31">
        <v>8.6</v>
      </c>
      <c r="T31" t="e">
        <f t="shared" si="1"/>
        <v>#DIV/0!</v>
      </c>
      <c r="U31" t="e">
        <f t="shared" si="2"/>
        <v>#DIV/0!</v>
      </c>
    </row>
    <row r="32" spans="2:21">
      <c r="I32">
        <v>64</v>
      </c>
      <c r="J32">
        <v>736548.50795799994</v>
      </c>
      <c r="L32">
        <v>736548.50130999996</v>
      </c>
      <c r="N32">
        <v>8.6</v>
      </c>
      <c r="P32">
        <v>8.6999999999999993</v>
      </c>
      <c r="T32" t="e">
        <f t="shared" si="1"/>
        <v>#DIV/0!</v>
      </c>
      <c r="U32" t="e">
        <f t="shared" si="2"/>
        <v>#DIV/0!</v>
      </c>
    </row>
    <row r="33" spans="9:21">
      <c r="I33">
        <v>64</v>
      </c>
      <c r="J33">
        <v>736548.50796099997</v>
      </c>
      <c r="L33">
        <v>736548.50131299999</v>
      </c>
      <c r="N33">
        <v>8.6999999999999993</v>
      </c>
      <c r="P33">
        <v>8.6999999999999993</v>
      </c>
      <c r="T33" t="e">
        <f t="shared" si="1"/>
        <v>#DIV/0!</v>
      </c>
      <c r="U33" t="e">
        <f t="shared" si="2"/>
        <v>#DIV/0!</v>
      </c>
    </row>
    <row r="34" spans="9:21">
      <c r="I34">
        <v>64</v>
      </c>
      <c r="J34">
        <v>736548.50796399999</v>
      </c>
      <c r="K34">
        <f>(J34-J30)*24*60*60/4</f>
        <v>0.25919945910573006</v>
      </c>
      <c r="L34">
        <v>736548.50131600001</v>
      </c>
      <c r="M34">
        <f>(L34-L30)*24*60*60/4</f>
        <v>0.23759929463267326</v>
      </c>
      <c r="N34">
        <v>8.6</v>
      </c>
      <c r="O34">
        <f>AVERAGE(N31:N34)</f>
        <v>8.6499999999999986</v>
      </c>
      <c r="P34">
        <v>8.6</v>
      </c>
      <c r="Q34">
        <f>AVERAGE(P31:P34)</f>
        <v>8.6499999999999986</v>
      </c>
      <c r="T34">
        <f t="shared" si="1"/>
        <v>2.7468126547129861E-2</v>
      </c>
      <c r="U34">
        <f t="shared" si="2"/>
        <v>2.9965255387945675E-2</v>
      </c>
    </row>
    <row r="35" spans="9:21">
      <c r="I35">
        <v>128</v>
      </c>
      <c r="J35">
        <v>736548.50797000004</v>
      </c>
      <c r="L35">
        <v>736548.50132100005</v>
      </c>
      <c r="N35">
        <v>17.2</v>
      </c>
      <c r="P35">
        <v>17.2</v>
      </c>
      <c r="T35" t="e">
        <f t="shared" si="1"/>
        <v>#DIV/0!</v>
      </c>
      <c r="U35" t="e">
        <f t="shared" si="2"/>
        <v>#DIV/0!</v>
      </c>
    </row>
    <row r="36" spans="9:21">
      <c r="I36">
        <v>128</v>
      </c>
      <c r="J36">
        <v>736548.50797499996</v>
      </c>
      <c r="L36">
        <v>736548.50132599997</v>
      </c>
      <c r="N36">
        <v>17.100000000000001</v>
      </c>
      <c r="P36">
        <v>17.100000000000001</v>
      </c>
      <c r="T36" t="e">
        <f t="shared" si="1"/>
        <v>#DIV/0!</v>
      </c>
      <c r="U36" t="e">
        <f t="shared" si="2"/>
        <v>#DIV/0!</v>
      </c>
    </row>
    <row r="37" spans="9:21">
      <c r="I37">
        <v>128</v>
      </c>
      <c r="J37">
        <v>736548.507981</v>
      </c>
      <c r="L37">
        <v>736548.50133100001</v>
      </c>
      <c r="N37">
        <v>17.2</v>
      </c>
      <c r="P37">
        <v>17.2</v>
      </c>
      <c r="T37" t="e">
        <f t="shared" si="1"/>
        <v>#DIV/0!</v>
      </c>
      <c r="U37" t="e">
        <f t="shared" si="2"/>
        <v>#DIV/0!</v>
      </c>
    </row>
    <row r="38" spans="9:21">
      <c r="I38">
        <v>128</v>
      </c>
      <c r="J38">
        <v>736548.50798700005</v>
      </c>
      <c r="L38">
        <v>736548.50133600004</v>
      </c>
      <c r="N38">
        <v>17.100000000000001</v>
      </c>
      <c r="P38">
        <v>17.100000000000001</v>
      </c>
      <c r="T38" t="e">
        <f t="shared" si="1"/>
        <v>#DIV/0!</v>
      </c>
      <c r="U38" t="e">
        <f t="shared" si="2"/>
        <v>#DIV/0!</v>
      </c>
    </row>
    <row r="39" spans="9:21">
      <c r="I39">
        <v>128</v>
      </c>
      <c r="J39">
        <v>736548.50799199997</v>
      </c>
      <c r="K39">
        <f>(J39-J35)*24*60*60/4</f>
        <v>0.47519858926534653</v>
      </c>
      <c r="L39">
        <v>736548.50134199997</v>
      </c>
      <c r="M39">
        <f>(L39-L35)*24*60*60/4</f>
        <v>0.45359842479228973</v>
      </c>
      <c r="N39">
        <v>17.2</v>
      </c>
      <c r="O39">
        <f>AVERAGE(N36:N39)</f>
        <v>17.149999999999999</v>
      </c>
      <c r="P39">
        <v>17.100000000000001</v>
      </c>
      <c r="Q39">
        <f>AVERAGE(P36:P39)</f>
        <v>17.125</v>
      </c>
      <c r="T39">
        <f t="shared" si="1"/>
        <v>2.6487499257943928E-2</v>
      </c>
      <c r="U39">
        <f t="shared" si="2"/>
        <v>2.7708372551915252E-2</v>
      </c>
    </row>
    <row r="40" spans="9:21">
      <c r="I40">
        <v>256</v>
      </c>
      <c r="J40">
        <v>736548.50800399994</v>
      </c>
      <c r="L40">
        <v>736548.50135200005</v>
      </c>
      <c r="N40">
        <v>34.1</v>
      </c>
      <c r="P40">
        <v>34.200000000000003</v>
      </c>
      <c r="T40" t="e">
        <f t="shared" si="1"/>
        <v>#DIV/0!</v>
      </c>
      <c r="U40" t="e">
        <f t="shared" si="2"/>
        <v>#DIV/0!</v>
      </c>
    </row>
    <row r="41" spans="9:21">
      <c r="I41">
        <v>256</v>
      </c>
      <c r="J41">
        <v>736548.50801500003</v>
      </c>
      <c r="L41">
        <v>736548.50136200001</v>
      </c>
      <c r="N41">
        <v>34</v>
      </c>
      <c r="P41">
        <v>34.1</v>
      </c>
      <c r="S41" t="e">
        <f t="shared" ref="S41:S49" si="3">M41/Q41</f>
        <v>#DIV/0!</v>
      </c>
      <c r="T41" t="e">
        <f t="shared" ref="T41:T49" si="4">K41/O41</f>
        <v>#DIV/0!</v>
      </c>
    </row>
    <row r="42" spans="9:21">
      <c r="I42">
        <v>256</v>
      </c>
      <c r="J42">
        <v>736548.508027</v>
      </c>
      <c r="L42">
        <v>736548.50137299998</v>
      </c>
      <c r="N42">
        <v>34.1</v>
      </c>
      <c r="P42">
        <v>34.1</v>
      </c>
      <c r="S42" t="e">
        <f t="shared" si="3"/>
        <v>#DIV/0!</v>
      </c>
      <c r="T42" t="e">
        <f t="shared" si="4"/>
        <v>#DIV/0!</v>
      </c>
    </row>
    <row r="43" spans="9:21">
      <c r="I43">
        <v>256</v>
      </c>
      <c r="J43">
        <v>736548.50803799997</v>
      </c>
      <c r="L43">
        <v>736548.50138300005</v>
      </c>
      <c r="N43">
        <v>34.1</v>
      </c>
      <c r="P43">
        <v>34.1</v>
      </c>
      <c r="S43" t="e">
        <f t="shared" si="3"/>
        <v>#DIV/0!</v>
      </c>
      <c r="T43" t="e">
        <f t="shared" si="4"/>
        <v>#DIV/0!</v>
      </c>
    </row>
    <row r="44" spans="9:21">
      <c r="I44">
        <v>256</v>
      </c>
      <c r="J44">
        <v>736548.50804900005</v>
      </c>
      <c r="K44">
        <f>(J44-J40)*24*60*60/4</f>
        <v>0.97200237214565277</v>
      </c>
      <c r="L44">
        <v>736548.50139300001</v>
      </c>
      <c r="M44">
        <f>(L44-L40)*24*60*60/4</f>
        <v>0.88559919968247414</v>
      </c>
      <c r="N44">
        <v>34.1</v>
      </c>
      <c r="O44">
        <f>AVERAGE(N41:N44)</f>
        <v>34.074999999999996</v>
      </c>
      <c r="P44">
        <v>34.1</v>
      </c>
      <c r="Q44">
        <f>AVERAGE(P41:P44)</f>
        <v>34.1</v>
      </c>
      <c r="S44">
        <f t="shared" si="3"/>
        <v>2.5970651017081351E-2</v>
      </c>
      <c r="T44">
        <f t="shared" si="4"/>
        <v>2.8525381427605367E-2</v>
      </c>
    </row>
    <row r="45" spans="9:21">
      <c r="I45">
        <v>512</v>
      </c>
      <c r="J45">
        <v>736548.508072</v>
      </c>
      <c r="L45">
        <v>736548.50141400006</v>
      </c>
      <c r="N45">
        <v>68</v>
      </c>
      <c r="P45">
        <v>68</v>
      </c>
      <c r="S45" t="e">
        <f t="shared" si="3"/>
        <v>#DIV/0!</v>
      </c>
      <c r="T45" t="e">
        <f t="shared" si="4"/>
        <v>#DIV/0!</v>
      </c>
    </row>
    <row r="46" spans="9:21">
      <c r="I46">
        <v>512</v>
      </c>
      <c r="J46">
        <v>736548.50809400005</v>
      </c>
      <c r="L46">
        <v>736548.50143499998</v>
      </c>
      <c r="N46">
        <v>68</v>
      </c>
      <c r="P46">
        <v>68.099999999999994</v>
      </c>
      <c r="S46" t="e">
        <f t="shared" si="3"/>
        <v>#DIV/0!</v>
      </c>
      <c r="T46" t="e">
        <f t="shared" si="4"/>
        <v>#DIV/0!</v>
      </c>
    </row>
    <row r="47" spans="9:21">
      <c r="I47">
        <v>512</v>
      </c>
      <c r="J47">
        <v>736548.50811699999</v>
      </c>
      <c r="L47">
        <v>736548.50145500002</v>
      </c>
      <c r="N47">
        <v>68.099999999999994</v>
      </c>
      <c r="P47">
        <v>68</v>
      </c>
      <c r="S47" t="e">
        <f t="shared" si="3"/>
        <v>#DIV/0!</v>
      </c>
      <c r="T47" t="e">
        <f t="shared" si="4"/>
        <v>#DIV/0!</v>
      </c>
    </row>
    <row r="48" spans="9:21">
      <c r="I48">
        <v>512</v>
      </c>
      <c r="J48">
        <v>736548.50814000005</v>
      </c>
      <c r="L48">
        <v>736548.50147599995</v>
      </c>
      <c r="N48">
        <v>68</v>
      </c>
      <c r="P48">
        <v>68</v>
      </c>
      <c r="S48" t="e">
        <f t="shared" si="3"/>
        <v>#DIV/0!</v>
      </c>
      <c r="T48" t="e">
        <f t="shared" si="4"/>
        <v>#DIV/0!</v>
      </c>
    </row>
    <row r="49" spans="9:20">
      <c r="I49">
        <v>512</v>
      </c>
      <c r="J49">
        <v>736548.50816199998</v>
      </c>
      <c r="K49">
        <f>(J49-J45)*24*60*60/4</f>
        <v>1.9439997151494026</v>
      </c>
      <c r="L49">
        <v>736548.50149599998</v>
      </c>
      <c r="M49">
        <f>(L49-L45)*24*60*60/4</f>
        <v>1.7711983993649483</v>
      </c>
      <c r="N49">
        <v>68.099999999999994</v>
      </c>
      <c r="O49">
        <f>AVERAGE(N46:N49)</f>
        <v>68.05</v>
      </c>
      <c r="P49">
        <v>68.099999999999994</v>
      </c>
      <c r="Q49">
        <f>AVERAGE(P46:P49)</f>
        <v>68.05</v>
      </c>
      <c r="S49">
        <f t="shared" si="3"/>
        <v>2.6027897125127823E-2</v>
      </c>
      <c r="T49">
        <f t="shared" si="4"/>
        <v>2.8567225792055881E-2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opLeftCell="A3" workbookViewId="0">
      <selection activeCell="L25" sqref="K25:L25"/>
    </sheetView>
  </sheetViews>
  <sheetFormatPr defaultRowHeight="15"/>
  <cols>
    <col min="3" max="4" width="11.85546875" customWidth="1"/>
    <col min="5" max="5" width="2.85546875" customWidth="1"/>
    <col min="10" max="10" width="3.5703125" customWidth="1"/>
  </cols>
  <sheetData>
    <row r="6" spans="2:11">
      <c r="C6" t="s">
        <v>65</v>
      </c>
      <c r="D6" t="str">
        <f>C6</f>
        <v>Python on PC</v>
      </c>
    </row>
    <row r="7" spans="2:11">
      <c r="C7" t="s">
        <v>69</v>
      </c>
      <c r="D7" t="str">
        <f>C7</f>
        <v>i5, M540, 2.53 GHz</v>
      </c>
    </row>
    <row r="8" spans="2:11">
      <c r="C8" t="s">
        <v>63</v>
      </c>
      <c r="D8" t="s">
        <v>64</v>
      </c>
      <c r="F8" t="s">
        <v>70</v>
      </c>
      <c r="K8" t="s">
        <v>71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Arduino Uno</vt:lpstr>
      <vt:lpstr>Arduino M0 Pro</vt:lpstr>
      <vt:lpstr>Maple</vt:lpstr>
      <vt:lpstr>Arduino Due</vt:lpstr>
      <vt:lpstr>Teensy 3.1</vt:lpstr>
      <vt:lpstr>NXP K66</vt:lpstr>
      <vt:lpstr>Python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2015-07-13T14:29:55Z</dcterms:created>
  <dcterms:modified xsi:type="dcterms:W3CDTF">2016-08-07T21:20:18Z</dcterms:modified>
</cp:coreProperties>
</file>