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155" windowHeight="9015" firstSheet="1" activeTab="1"/>
  </bookViews>
  <sheets>
    <sheet name="ARM-Specific Functions" sheetId="1" r:id="rId1"/>
    <sheet name="Compare (2)" sheetId="9" r:id="rId2"/>
    <sheet name="Compare" sheetId="6" r:id="rId3"/>
    <sheet name="Plot KissFFT" sheetId="10" r:id="rId4"/>
    <sheet name="Plot CMSIS Radix4" sheetId="11" r:id="rId5"/>
    <sheet name="AllData" sheetId="7" r:id="rId6"/>
    <sheet name="Arduino Uno" sheetId="4" r:id="rId7"/>
    <sheet name="Arduino M0 Pro" sheetId="8" r:id="rId8"/>
    <sheet name="Maple" sheetId="12" r:id="rId9"/>
    <sheet name="Teensy 3.2" sheetId="3" r:id="rId10"/>
    <sheet name="NXP K66" sheetId="5" r:id="rId11"/>
    <sheet name="Old" sheetId="2" r:id="rId12"/>
  </sheets>
  <definedNames>
    <definedName name="_xlnm._FilterDatabase" localSheetId="5" hidden="1">AllData!$B$4:$G$128</definedName>
  </definedNames>
  <calcPr calcId="145621" calcOnSave="0"/>
  <pivotCaches>
    <pivotCache cacheId="0" r:id="rId13"/>
  </pivotCaches>
</workbook>
</file>

<file path=xl/calcChain.xml><?xml version="1.0" encoding="utf-8"?>
<calcChain xmlns="http://schemas.openxmlformats.org/spreadsheetml/2006/main">
  <c r="Y31" i="9" l="1"/>
  <c r="Y32" i="9"/>
  <c r="Y33" i="9"/>
  <c r="Y34" i="9"/>
  <c r="Y25" i="9"/>
  <c r="Y26" i="9"/>
  <c r="Y27" i="9"/>
  <c r="Y28" i="9"/>
  <c r="Y15" i="9"/>
  <c r="Y16" i="9"/>
  <c r="Y17" i="9"/>
  <c r="Y18" i="9"/>
  <c r="AG12" i="6"/>
  <c r="AM17" i="6"/>
  <c r="AM5" i="6"/>
  <c r="AM6" i="6"/>
  <c r="AM7" i="6"/>
  <c r="AM8" i="6"/>
  <c r="AM9" i="6"/>
  <c r="AM12" i="6"/>
  <c r="K18" i="9"/>
  <c r="K19" i="9"/>
  <c r="K20" i="9"/>
  <c r="K21" i="9"/>
  <c r="K22" i="9"/>
  <c r="K23" i="9"/>
  <c r="E18" i="9"/>
  <c r="E19" i="9"/>
  <c r="E20" i="9"/>
  <c r="E21" i="9"/>
  <c r="E22" i="9"/>
  <c r="E23" i="9"/>
  <c r="Q10" i="9"/>
  <c r="Q11" i="9"/>
  <c r="O7" i="9"/>
  <c r="O8" i="9"/>
  <c r="O9" i="9"/>
  <c r="O10" i="9"/>
  <c r="O11" i="9"/>
  <c r="K10" i="9"/>
  <c r="K11" i="9"/>
  <c r="I7" i="9"/>
  <c r="I8" i="9"/>
  <c r="I9" i="9"/>
  <c r="I10" i="9"/>
  <c r="I11" i="9"/>
  <c r="E10" i="9"/>
  <c r="E11" i="9"/>
  <c r="C8" i="9"/>
  <c r="C9" i="9"/>
  <c r="C10" i="9"/>
  <c r="C11" i="9"/>
  <c r="Q7" i="6"/>
  <c r="Q7" i="9" s="1"/>
  <c r="Q8" i="6"/>
  <c r="Q8" i="9" s="1"/>
  <c r="Y8" i="9" s="1"/>
  <c r="Q9" i="6"/>
  <c r="Q9" i="9" s="1"/>
  <c r="Q6" i="6"/>
  <c r="Q6" i="9" s="1"/>
  <c r="K7" i="6"/>
  <c r="K7" i="9" s="1"/>
  <c r="K8" i="6"/>
  <c r="K8" i="9" s="1"/>
  <c r="Y7" i="9" s="1"/>
  <c r="K9" i="6"/>
  <c r="K9" i="9" s="1"/>
  <c r="K6" i="6"/>
  <c r="K6" i="9" s="1"/>
  <c r="E5" i="6"/>
  <c r="E5" i="9" s="1"/>
  <c r="E7" i="6"/>
  <c r="E7" i="9" s="1"/>
  <c r="E8" i="6"/>
  <c r="E9" i="6"/>
  <c r="E9" i="9" s="1"/>
  <c r="E6" i="6"/>
  <c r="E6" i="9" s="1"/>
  <c r="K5" i="6" l="1"/>
  <c r="AG5" i="6" s="1"/>
  <c r="E8" i="9"/>
  <c r="Y6" i="9" s="1"/>
  <c r="AA5" i="6"/>
  <c r="E17" i="6"/>
  <c r="Q5" i="6"/>
  <c r="E17" i="9"/>
  <c r="K17" i="9" s="1"/>
  <c r="Q5" i="9"/>
  <c r="Y5" i="9" s="1"/>
  <c r="K5" i="9"/>
  <c r="AB15" i="9"/>
  <c r="AB25" i="9" s="1"/>
  <c r="AB31" i="9" s="1"/>
  <c r="AC15" i="9"/>
  <c r="AC25" i="9" s="1"/>
  <c r="AC31" i="9" s="1"/>
  <c r="Y23" i="9"/>
  <c r="AE26" i="9"/>
  <c r="AF26" i="9" s="1"/>
  <c r="Q17" i="9" l="1"/>
  <c r="K17" i="6"/>
  <c r="AG17" i="6" s="1"/>
  <c r="AA17" i="6"/>
  <c r="Q17" i="6"/>
  <c r="AE27" i="9"/>
  <c r="W6" i="9"/>
  <c r="AE28" i="9" l="1"/>
  <c r="AF27" i="9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5" i="7"/>
  <c r="AE29" i="9" l="1"/>
  <c r="AF28" i="9"/>
  <c r="P23" i="9"/>
  <c r="O23" i="9"/>
  <c r="P22" i="9"/>
  <c r="O22" i="9"/>
  <c r="P21" i="9"/>
  <c r="O21" i="9"/>
  <c r="P20" i="9"/>
  <c r="O20" i="9"/>
  <c r="P19" i="9"/>
  <c r="O19" i="9"/>
  <c r="P18" i="9"/>
  <c r="J23" i="9"/>
  <c r="I23" i="9"/>
  <c r="J22" i="9"/>
  <c r="I22" i="9"/>
  <c r="J21" i="9"/>
  <c r="I21" i="9"/>
  <c r="J20" i="9"/>
  <c r="I20" i="9"/>
  <c r="J19" i="9"/>
  <c r="I19" i="9"/>
  <c r="J18" i="9"/>
  <c r="I18" i="9"/>
  <c r="D23" i="9"/>
  <c r="C23" i="9"/>
  <c r="D22" i="9"/>
  <c r="C22" i="9"/>
  <c r="D21" i="9"/>
  <c r="C21" i="9"/>
  <c r="D20" i="9"/>
  <c r="C20" i="9"/>
  <c r="D19" i="9"/>
  <c r="C19" i="9"/>
  <c r="D18" i="9"/>
  <c r="C18" i="9"/>
  <c r="C16" i="9"/>
  <c r="O16" i="9" s="1"/>
  <c r="B23" i="9"/>
  <c r="B22" i="9"/>
  <c r="B21" i="9"/>
  <c r="B20" i="9"/>
  <c r="B19" i="9"/>
  <c r="B18" i="9"/>
  <c r="S16" i="9"/>
  <c r="R16" i="9"/>
  <c r="O15" i="9"/>
  <c r="I15" i="9"/>
  <c r="C15" i="9"/>
  <c r="O14" i="9"/>
  <c r="I14" i="9"/>
  <c r="F14" i="9"/>
  <c r="C14" i="9"/>
  <c r="B11" i="9"/>
  <c r="B10" i="9"/>
  <c r="B9" i="9"/>
  <c r="B8" i="9"/>
  <c r="W4" i="9" s="1"/>
  <c r="B7" i="9"/>
  <c r="B6" i="9"/>
  <c r="O4" i="9"/>
  <c r="I4" i="9"/>
  <c r="O3" i="9"/>
  <c r="I3" i="9"/>
  <c r="C3" i="9"/>
  <c r="O2" i="9"/>
  <c r="I2" i="9"/>
  <c r="C2" i="9"/>
  <c r="P7" i="6"/>
  <c r="P7" i="9" s="1"/>
  <c r="P8" i="6"/>
  <c r="P8" i="9" s="1"/>
  <c r="P9" i="6"/>
  <c r="P9" i="9" s="1"/>
  <c r="P10" i="6"/>
  <c r="P10" i="9" s="1"/>
  <c r="P11" i="6"/>
  <c r="P11" i="9" s="1"/>
  <c r="P6" i="6"/>
  <c r="P6" i="9" s="1"/>
  <c r="J7" i="6"/>
  <c r="J7" i="9" s="1"/>
  <c r="J8" i="6"/>
  <c r="J8" i="9" s="1"/>
  <c r="J9" i="6"/>
  <c r="J9" i="9" s="1"/>
  <c r="J10" i="6"/>
  <c r="J10" i="9" s="1"/>
  <c r="J11" i="6"/>
  <c r="J11" i="9" s="1"/>
  <c r="J6" i="6"/>
  <c r="J6" i="9" s="1"/>
  <c r="D7" i="6"/>
  <c r="D7" i="9" s="1"/>
  <c r="D8" i="6"/>
  <c r="D8" i="9" s="1"/>
  <c r="D9" i="6"/>
  <c r="D9" i="9" s="1"/>
  <c r="D10" i="6"/>
  <c r="D10" i="9" s="1"/>
  <c r="D11" i="6"/>
  <c r="D11" i="9" s="1"/>
  <c r="D6" i="6"/>
  <c r="D6" i="9" s="1"/>
  <c r="D5" i="6"/>
  <c r="P5" i="6" l="1"/>
  <c r="AL5" i="6" s="1"/>
  <c r="D17" i="6"/>
  <c r="J5" i="6"/>
  <c r="AF5" i="6" s="1"/>
  <c r="Z5" i="6"/>
  <c r="D5" i="9"/>
  <c r="X8" i="9"/>
  <c r="X7" i="9"/>
  <c r="AF29" i="9"/>
  <c r="AE30" i="9"/>
  <c r="X6" i="9"/>
  <c r="I16" i="9"/>
  <c r="M6" i="6"/>
  <c r="M6" i="9" s="1"/>
  <c r="S11" i="6"/>
  <c r="S11" i="9" s="1"/>
  <c r="S10" i="6"/>
  <c r="S10" i="9" s="1"/>
  <c r="S9" i="6"/>
  <c r="S9" i="9" s="1"/>
  <c r="S8" i="6"/>
  <c r="S8" i="9" s="1"/>
  <c r="S7" i="6"/>
  <c r="S7" i="9" s="1"/>
  <c r="S6" i="6"/>
  <c r="S6" i="9" s="1"/>
  <c r="M11" i="6"/>
  <c r="M11" i="9" s="1"/>
  <c r="M10" i="6"/>
  <c r="M10" i="9" s="1"/>
  <c r="M9" i="6"/>
  <c r="M9" i="9" s="1"/>
  <c r="M8" i="6"/>
  <c r="M8" i="9" s="1"/>
  <c r="M7" i="6"/>
  <c r="M7" i="9" s="1"/>
  <c r="G7" i="6"/>
  <c r="G7" i="9" s="1"/>
  <c r="G8" i="6"/>
  <c r="G8" i="9" s="1"/>
  <c r="G9" i="6"/>
  <c r="G9" i="9" s="1"/>
  <c r="G10" i="6"/>
  <c r="G10" i="9" s="1"/>
  <c r="G11" i="6"/>
  <c r="G11" i="9" s="1"/>
  <c r="G6" i="6"/>
  <c r="G6" i="9" s="1"/>
  <c r="O16" i="6"/>
  <c r="I16" i="6"/>
  <c r="O4" i="6"/>
  <c r="I4" i="6"/>
  <c r="O15" i="6"/>
  <c r="AK15" i="6" s="1"/>
  <c r="I15" i="6"/>
  <c r="AE15" i="6" s="1"/>
  <c r="O14" i="6"/>
  <c r="AK14" i="6" s="1"/>
  <c r="I14" i="6"/>
  <c r="AE14" i="6" s="1"/>
  <c r="C15" i="6"/>
  <c r="Y15" i="6" s="1"/>
  <c r="C14" i="6"/>
  <c r="Y14" i="6" s="1"/>
  <c r="S23" i="6"/>
  <c r="S22" i="6"/>
  <c r="S21" i="6"/>
  <c r="S20" i="6"/>
  <c r="S19" i="6"/>
  <c r="S18" i="6"/>
  <c r="M23" i="6"/>
  <c r="M22" i="6"/>
  <c r="M21" i="6"/>
  <c r="M20" i="6"/>
  <c r="M19" i="6"/>
  <c r="M18" i="6"/>
  <c r="G19" i="6"/>
  <c r="G20" i="6"/>
  <c r="G21" i="6"/>
  <c r="G22" i="6"/>
  <c r="G23" i="6"/>
  <c r="G18" i="6"/>
  <c r="R23" i="6"/>
  <c r="R22" i="6"/>
  <c r="R21" i="6"/>
  <c r="R20" i="6"/>
  <c r="R19" i="6"/>
  <c r="R18" i="6"/>
  <c r="L23" i="6"/>
  <c r="L22" i="6"/>
  <c r="L21" i="6"/>
  <c r="L20" i="6"/>
  <c r="L19" i="6"/>
  <c r="L18" i="6"/>
  <c r="F19" i="6"/>
  <c r="F20" i="6"/>
  <c r="F21" i="6"/>
  <c r="F22" i="6"/>
  <c r="F23" i="6"/>
  <c r="F18" i="6"/>
  <c r="F18" i="9" s="1"/>
  <c r="F14" i="6"/>
  <c r="B19" i="6"/>
  <c r="X19" i="6" s="1"/>
  <c r="B20" i="6"/>
  <c r="X20" i="6" s="1"/>
  <c r="B21" i="6"/>
  <c r="X21" i="6" s="1"/>
  <c r="B22" i="6"/>
  <c r="X22" i="6" s="1"/>
  <c r="B23" i="6"/>
  <c r="X23" i="6" s="1"/>
  <c r="B18" i="6"/>
  <c r="X18" i="6" s="1"/>
  <c r="O18" i="6"/>
  <c r="O18" i="9" s="1"/>
  <c r="S16" i="6"/>
  <c r="R16" i="6"/>
  <c r="R7" i="6"/>
  <c r="R7" i="9" s="1"/>
  <c r="R8" i="6"/>
  <c r="R8" i="9" s="1"/>
  <c r="R9" i="6"/>
  <c r="R9" i="9" s="1"/>
  <c r="R10" i="6"/>
  <c r="R10" i="9" s="1"/>
  <c r="R11" i="6"/>
  <c r="R11" i="9" s="1"/>
  <c r="R6" i="6"/>
  <c r="R6" i="9" s="1"/>
  <c r="O6" i="6"/>
  <c r="O3" i="6"/>
  <c r="AK3" i="6" s="1"/>
  <c r="V18" i="9" s="1"/>
  <c r="V28" i="9" s="1"/>
  <c r="V34" i="9" s="1"/>
  <c r="O2" i="6"/>
  <c r="AK2" i="6" s="1"/>
  <c r="L7" i="6"/>
  <c r="L7" i="9" s="1"/>
  <c r="L8" i="6"/>
  <c r="L8" i="9" s="1"/>
  <c r="L9" i="6"/>
  <c r="L9" i="9" s="1"/>
  <c r="L10" i="6"/>
  <c r="L10" i="9" s="1"/>
  <c r="L11" i="6"/>
  <c r="L11" i="9" s="1"/>
  <c r="L6" i="6"/>
  <c r="L6" i="9" s="1"/>
  <c r="I6" i="6"/>
  <c r="I3" i="6"/>
  <c r="AE3" i="6" s="1"/>
  <c r="V17" i="9" s="1"/>
  <c r="V27" i="9" s="1"/>
  <c r="V33" i="9" s="1"/>
  <c r="I2" i="6"/>
  <c r="AE2" i="6" s="1"/>
  <c r="F7" i="6"/>
  <c r="F7" i="9" s="1"/>
  <c r="F8" i="6"/>
  <c r="F8" i="9" s="1"/>
  <c r="F9" i="6"/>
  <c r="F9" i="9" s="1"/>
  <c r="F10" i="6"/>
  <c r="F10" i="9" s="1"/>
  <c r="F11" i="6"/>
  <c r="F11" i="9" s="1"/>
  <c r="F6" i="6"/>
  <c r="F6" i="9" s="1"/>
  <c r="C7" i="6"/>
  <c r="C7" i="9" s="1"/>
  <c r="C6" i="6"/>
  <c r="B7" i="6"/>
  <c r="X7" i="6" s="1"/>
  <c r="AG7" i="6" s="1"/>
  <c r="B8" i="6"/>
  <c r="X8" i="6" s="1"/>
  <c r="AG8" i="6" s="1"/>
  <c r="B9" i="6"/>
  <c r="X9" i="6" s="1"/>
  <c r="AG9" i="6" s="1"/>
  <c r="B10" i="6"/>
  <c r="X10" i="6" s="1"/>
  <c r="B11" i="6"/>
  <c r="X11" i="6" s="1"/>
  <c r="B6" i="6"/>
  <c r="X6" i="6" s="1"/>
  <c r="AG6" i="6" s="1"/>
  <c r="G5" i="6"/>
  <c r="F5" i="6"/>
  <c r="C5" i="6"/>
  <c r="C3" i="6"/>
  <c r="Y3" i="6" s="1"/>
  <c r="V16" i="9" s="1"/>
  <c r="V26" i="9" s="1"/>
  <c r="V32" i="9" s="1"/>
  <c r="C2" i="6"/>
  <c r="Y2" i="6" s="1"/>
  <c r="I2" i="2"/>
  <c r="H2" i="2"/>
  <c r="AL11" i="6" l="1"/>
  <c r="AF10" i="6"/>
  <c r="M5" i="6"/>
  <c r="AI5" i="6" s="1"/>
  <c r="S5" i="6"/>
  <c r="AO5" i="6" s="1"/>
  <c r="G17" i="6"/>
  <c r="AF9" i="6"/>
  <c r="AA9" i="6"/>
  <c r="R5" i="6"/>
  <c r="AN5" i="6" s="1"/>
  <c r="F17" i="6"/>
  <c r="L5" i="6"/>
  <c r="AH5" i="6" s="1"/>
  <c r="Z6" i="6"/>
  <c r="AA6" i="6"/>
  <c r="AF8" i="6"/>
  <c r="AA8" i="6"/>
  <c r="AA12" i="6" s="1"/>
  <c r="Z17" i="6"/>
  <c r="P17" i="6"/>
  <c r="AL17" i="6" s="1"/>
  <c r="J17" i="6"/>
  <c r="AF17" i="6" s="1"/>
  <c r="O5" i="6"/>
  <c r="AK5" i="6" s="1"/>
  <c r="C17" i="6"/>
  <c r="I5" i="6"/>
  <c r="AE5" i="6" s="1"/>
  <c r="AF7" i="6"/>
  <c r="AA7" i="6"/>
  <c r="AC5" i="6"/>
  <c r="AA15" i="9" s="1"/>
  <c r="AA25" i="9" s="1"/>
  <c r="AA31" i="9" s="1"/>
  <c r="G5" i="9"/>
  <c r="J5" i="9"/>
  <c r="D17" i="9"/>
  <c r="P5" i="9"/>
  <c r="X5" i="9" s="1"/>
  <c r="Y5" i="6"/>
  <c r="W15" i="9" s="1"/>
  <c r="W25" i="9" s="1"/>
  <c r="W31" i="9" s="1"/>
  <c r="C5" i="9"/>
  <c r="AB5" i="6"/>
  <c r="F5" i="9"/>
  <c r="X15" i="9"/>
  <c r="X25" i="9" s="1"/>
  <c r="X31" i="9" s="1"/>
  <c r="AB18" i="6"/>
  <c r="AL7" i="6"/>
  <c r="Z8" i="6"/>
  <c r="AL8" i="6"/>
  <c r="AF6" i="6"/>
  <c r="AN10" i="6"/>
  <c r="F22" i="9"/>
  <c r="AB22" i="6"/>
  <c r="L22" i="9"/>
  <c r="AH22" i="6"/>
  <c r="G20" i="9"/>
  <c r="AC6" i="9" s="1"/>
  <c r="AC20" i="6"/>
  <c r="O6" i="9"/>
  <c r="AK6" i="6"/>
  <c r="AK12" i="6" s="1"/>
  <c r="W18" i="9" s="1"/>
  <c r="W28" i="9" s="1"/>
  <c r="AN9" i="6"/>
  <c r="F21" i="9"/>
  <c r="AB21" i="6"/>
  <c r="R21" i="9"/>
  <c r="AN21" i="6"/>
  <c r="M21" i="9"/>
  <c r="AI21" i="6"/>
  <c r="AI9" i="6"/>
  <c r="AO11" i="6"/>
  <c r="AL9" i="6"/>
  <c r="AL10" i="6"/>
  <c r="AH6" i="6"/>
  <c r="Z7" i="9"/>
  <c r="AH8" i="6"/>
  <c r="AN6" i="6"/>
  <c r="Z8" i="9"/>
  <c r="AN8" i="6"/>
  <c r="F20" i="9"/>
  <c r="AB6" i="9" s="1"/>
  <c r="AB20" i="6"/>
  <c r="L20" i="9"/>
  <c r="AB7" i="9" s="1"/>
  <c r="AH20" i="6"/>
  <c r="R18" i="9"/>
  <c r="AN18" i="6"/>
  <c r="R22" i="9"/>
  <c r="AN22" i="6"/>
  <c r="G22" i="9"/>
  <c r="AC22" i="6"/>
  <c r="M18" i="9"/>
  <c r="AI18" i="6"/>
  <c r="M22" i="9"/>
  <c r="AI22" i="6"/>
  <c r="S20" i="9"/>
  <c r="AC8" i="9" s="1"/>
  <c r="AO20" i="6"/>
  <c r="AI10" i="6"/>
  <c r="AA8" i="9"/>
  <c r="AO8" i="6"/>
  <c r="AI6" i="6"/>
  <c r="Z10" i="6"/>
  <c r="AL6" i="6"/>
  <c r="AH10" i="6"/>
  <c r="L18" i="9"/>
  <c r="AH18" i="6"/>
  <c r="R20" i="9"/>
  <c r="AB8" i="9" s="1"/>
  <c r="AN20" i="6"/>
  <c r="G18" i="9"/>
  <c r="AC18" i="6"/>
  <c r="M20" i="9"/>
  <c r="AC7" i="9" s="1"/>
  <c r="AI20" i="6"/>
  <c r="S18" i="9"/>
  <c r="AO18" i="6"/>
  <c r="S22" i="9"/>
  <c r="AO22" i="6"/>
  <c r="AA7" i="9"/>
  <c r="AI8" i="6"/>
  <c r="AO6" i="6"/>
  <c r="AO10" i="6"/>
  <c r="I6" i="9"/>
  <c r="AE6" i="6"/>
  <c r="AE12" i="6" s="1"/>
  <c r="W17" i="9" s="1"/>
  <c r="W27" i="9" s="1"/>
  <c r="AH9" i="6"/>
  <c r="L19" i="9"/>
  <c r="AH19" i="6"/>
  <c r="L23" i="9"/>
  <c r="AH23" i="6"/>
  <c r="G23" i="9"/>
  <c r="AC23" i="6"/>
  <c r="G19" i="9"/>
  <c r="AC19" i="6"/>
  <c r="S19" i="9"/>
  <c r="AO19" i="6"/>
  <c r="S23" i="9"/>
  <c r="AO23" i="6"/>
  <c r="AO7" i="6"/>
  <c r="Z7" i="6"/>
  <c r="AK7" i="6"/>
  <c r="AE7" i="6"/>
  <c r="AH11" i="6"/>
  <c r="AH7" i="6"/>
  <c r="AN11" i="6"/>
  <c r="AN7" i="6"/>
  <c r="F23" i="9"/>
  <c r="AB23" i="6"/>
  <c r="F19" i="9"/>
  <c r="AB19" i="6"/>
  <c r="L21" i="9"/>
  <c r="AH21" i="6"/>
  <c r="R19" i="9"/>
  <c r="AN19" i="6"/>
  <c r="R23" i="9"/>
  <c r="AN23" i="6"/>
  <c r="G21" i="9"/>
  <c r="AC21" i="6"/>
  <c r="M19" i="9"/>
  <c r="AI19" i="6"/>
  <c r="M23" i="9"/>
  <c r="AI23" i="6"/>
  <c r="S21" i="9"/>
  <c r="AO21" i="6"/>
  <c r="AI7" i="6"/>
  <c r="AI11" i="6"/>
  <c r="AO9" i="6"/>
  <c r="AF11" i="6"/>
  <c r="AF30" i="9"/>
  <c r="AE31" i="9"/>
  <c r="Y7" i="6"/>
  <c r="Y12" i="6" s="1"/>
  <c r="W16" i="9" s="1"/>
  <c r="W26" i="9" s="1"/>
  <c r="AB9" i="6"/>
  <c r="AC6" i="6"/>
  <c r="AA6" i="9"/>
  <c r="AC8" i="6"/>
  <c r="Z9" i="6"/>
  <c r="AB6" i="6"/>
  <c r="AB8" i="6"/>
  <c r="Z6" i="9"/>
  <c r="AC11" i="6"/>
  <c r="AC7" i="6"/>
  <c r="Z11" i="6"/>
  <c r="AB11" i="6"/>
  <c r="AB7" i="6"/>
  <c r="AC10" i="6"/>
  <c r="Y6" i="6"/>
  <c r="C6" i="9"/>
  <c r="AB10" i="6"/>
  <c r="AC9" i="6"/>
  <c r="AB24" i="2"/>
  <c r="AB23" i="2"/>
  <c r="AB22" i="2"/>
  <c r="AB21" i="2"/>
  <c r="AB20" i="2"/>
  <c r="AB19" i="2"/>
  <c r="AB18" i="2"/>
  <c r="AF12" i="6" l="1"/>
  <c r="X17" i="9" s="1"/>
  <c r="X27" i="9" s="1"/>
  <c r="R17" i="6"/>
  <c r="AN17" i="6" s="1"/>
  <c r="AB17" i="6"/>
  <c r="L17" i="6"/>
  <c r="AH17" i="6" s="1"/>
  <c r="S17" i="6"/>
  <c r="AO17" i="6" s="1"/>
  <c r="M17" i="6"/>
  <c r="AI17" i="6" s="1"/>
  <c r="AC17" i="6"/>
  <c r="O17" i="6"/>
  <c r="AK17" i="6" s="1"/>
  <c r="I17" i="6"/>
  <c r="AE17" i="6" s="1"/>
  <c r="Y17" i="6"/>
  <c r="O5" i="9"/>
  <c r="W5" i="9" s="1"/>
  <c r="C17" i="9"/>
  <c r="I5" i="9"/>
  <c r="M5" i="9"/>
  <c r="G17" i="9"/>
  <c r="S5" i="9"/>
  <c r="AA5" i="9" s="1"/>
  <c r="Z15" i="9"/>
  <c r="Z25" i="9" s="1"/>
  <c r="Z31" i="9" s="1"/>
  <c r="J17" i="9"/>
  <c r="P17" i="9"/>
  <c r="L5" i="9"/>
  <c r="R5" i="9"/>
  <c r="Z5" i="9" s="1"/>
  <c r="F17" i="9"/>
  <c r="AB12" i="6"/>
  <c r="AL12" i="6"/>
  <c r="X18" i="9" s="1"/>
  <c r="X28" i="9" s="1"/>
  <c r="Z12" i="6"/>
  <c r="X16" i="9" s="1"/>
  <c r="X26" i="9" s="1"/>
  <c r="AI12" i="6"/>
  <c r="AA17" i="9" s="1"/>
  <c r="AA27" i="9" s="1"/>
  <c r="AN12" i="6"/>
  <c r="AC12" i="6"/>
  <c r="AA16" i="9" s="1"/>
  <c r="AA26" i="9" s="1"/>
  <c r="AO24" i="6"/>
  <c r="AC18" i="9" s="1"/>
  <c r="AC28" i="9" s="1"/>
  <c r="AH12" i="6"/>
  <c r="AO12" i="6"/>
  <c r="AA18" i="9" s="1"/>
  <c r="AA28" i="9" s="1"/>
  <c r="AH24" i="6"/>
  <c r="AB17" i="9" s="1"/>
  <c r="AB27" i="9" s="1"/>
  <c r="AI24" i="6"/>
  <c r="AC17" i="9" s="1"/>
  <c r="AC27" i="9" s="1"/>
  <c r="AN24" i="6"/>
  <c r="AB18" i="9" s="1"/>
  <c r="AB28" i="9" s="1"/>
  <c r="AB24" i="6"/>
  <c r="AB16" i="9" s="1"/>
  <c r="AB26" i="9" s="1"/>
  <c r="AC24" i="6"/>
  <c r="AC16" i="9" s="1"/>
  <c r="AC26" i="9" s="1"/>
  <c r="W33" i="9"/>
  <c r="AF31" i="9"/>
  <c r="AE32" i="9"/>
  <c r="AP14" i="2"/>
  <c r="AP13" i="2"/>
  <c r="AP12" i="2"/>
  <c r="AP11" i="2"/>
  <c r="AP10" i="2"/>
  <c r="AP9" i="2"/>
  <c r="AP8" i="2"/>
  <c r="AP6" i="2"/>
  <c r="AP5" i="2"/>
  <c r="AP4" i="2"/>
  <c r="AP3" i="2"/>
  <c r="AP2" i="2"/>
  <c r="Z23" i="2"/>
  <c r="Z22" i="2"/>
  <c r="Z21" i="2"/>
  <c r="Z20" i="2"/>
  <c r="Z19" i="2"/>
  <c r="Z18" i="2"/>
  <c r="Z17" i="2"/>
  <c r="AQ9" i="2"/>
  <c r="AQ10" i="2"/>
  <c r="AQ11" i="2"/>
  <c r="AQ12" i="2"/>
  <c r="AQ13" i="2"/>
  <c r="AQ14" i="2"/>
  <c r="AR9" i="2"/>
  <c r="AS9" i="2"/>
  <c r="AR10" i="2"/>
  <c r="AS10" i="2"/>
  <c r="AR11" i="2"/>
  <c r="AS11" i="2"/>
  <c r="AR12" i="2"/>
  <c r="AS12" i="2"/>
  <c r="AR13" i="2"/>
  <c r="AS13" i="2"/>
  <c r="AR14" i="2"/>
  <c r="AS14" i="2"/>
  <c r="AQ8" i="2"/>
  <c r="AQ6" i="2"/>
  <c r="AQ5" i="2"/>
  <c r="AQ4" i="2"/>
  <c r="AQ3" i="2"/>
  <c r="AQ2" i="2"/>
  <c r="AD23" i="2"/>
  <c r="AD22" i="2"/>
  <c r="AD21" i="2"/>
  <c r="AD20" i="2"/>
  <c r="AD19" i="2"/>
  <c r="AD18" i="2"/>
  <c r="AD17" i="2"/>
  <c r="AA23" i="2"/>
  <c r="AA22" i="2"/>
  <c r="AA21" i="2"/>
  <c r="AA20" i="2"/>
  <c r="AA19" i="2"/>
  <c r="AA18" i="2"/>
  <c r="AA17" i="2"/>
  <c r="AC23" i="2"/>
  <c r="AC22" i="2"/>
  <c r="AC21" i="2"/>
  <c r="AC20" i="2"/>
  <c r="AC19" i="2"/>
  <c r="AC18" i="2"/>
  <c r="AC17" i="2"/>
  <c r="Z18" i="9" l="1"/>
  <c r="Z28" i="9" s="1"/>
  <c r="Z16" i="9"/>
  <c r="Z26" i="9" s="1"/>
  <c r="I17" i="9"/>
  <c r="O17" i="9"/>
  <c r="Z17" i="9"/>
  <c r="Z27" i="9" s="1"/>
  <c r="L17" i="9"/>
  <c r="R17" i="9"/>
  <c r="S17" i="9"/>
  <c r="M17" i="9"/>
  <c r="AF32" i="9"/>
  <c r="AE33" i="9"/>
  <c r="AN9" i="2"/>
  <c r="AN10" i="2"/>
  <c r="AN11" i="2"/>
  <c r="AN12" i="2"/>
  <c r="AN13" i="2"/>
  <c r="AN14" i="2"/>
  <c r="AN8" i="2"/>
  <c r="AN3" i="2"/>
  <c r="AN4" i="2"/>
  <c r="AN5" i="2"/>
  <c r="AN6" i="2"/>
  <c r="AN2" i="2"/>
  <c r="AO9" i="2"/>
  <c r="AO10" i="2"/>
  <c r="AO11" i="2"/>
  <c r="AO12" i="2"/>
  <c r="AO13" i="2"/>
  <c r="AO14" i="2"/>
  <c r="AO8" i="2"/>
  <c r="AI3" i="2"/>
  <c r="AI4" i="2"/>
  <c r="AI5" i="2"/>
  <c r="AI6" i="2"/>
  <c r="AI2" i="2"/>
  <c r="AO3" i="2"/>
  <c r="AO4" i="2"/>
  <c r="AO5" i="2"/>
  <c r="AO6" i="2"/>
  <c r="AO2" i="2"/>
  <c r="AR8" i="2"/>
  <c r="AR6" i="2"/>
  <c r="AR5" i="2"/>
  <c r="AR4" i="2"/>
  <c r="AR3" i="2"/>
  <c r="AR2" i="2"/>
  <c r="AF33" i="9" l="1"/>
  <c r="AE34" i="9"/>
  <c r="AJ9" i="2"/>
  <c r="AJ10" i="2"/>
  <c r="AJ11" i="2"/>
  <c r="AJ12" i="2"/>
  <c r="AJ13" i="2"/>
  <c r="AJ14" i="2"/>
  <c r="AJ8" i="2"/>
  <c r="AJ3" i="2"/>
  <c r="AJ4" i="2"/>
  <c r="AJ5" i="2"/>
  <c r="AJ6" i="2"/>
  <c r="AJ2" i="2"/>
  <c r="AK6" i="2"/>
  <c r="AK5" i="2"/>
  <c r="AK4" i="2"/>
  <c r="AK3" i="2"/>
  <c r="AK2" i="2"/>
  <c r="AL9" i="2"/>
  <c r="AL10" i="2"/>
  <c r="AL11" i="2"/>
  <c r="AL12" i="2"/>
  <c r="AL13" i="2"/>
  <c r="AL14" i="2"/>
  <c r="AL8" i="2"/>
  <c r="AS8" i="2"/>
  <c r="AS2" i="2"/>
  <c r="AS3" i="2"/>
  <c r="AS4" i="2"/>
  <c r="AS5" i="2"/>
  <c r="AS6" i="2"/>
  <c r="AL3" i="2"/>
  <c r="AL4" i="2"/>
  <c r="AL5" i="2"/>
  <c r="AL6" i="2"/>
  <c r="AL2" i="2"/>
  <c r="W32" i="9" l="1"/>
  <c r="W34" i="9"/>
  <c r="X34" i="9"/>
  <c r="X33" i="9"/>
  <c r="AB34" i="9"/>
  <c r="Z34" i="9"/>
  <c r="AF34" i="9"/>
  <c r="AE35" i="9"/>
  <c r="M14" i="2"/>
  <c r="AI14" i="2" s="1"/>
  <c r="M9" i="2"/>
  <c r="AI9" i="2" s="1"/>
  <c r="M10" i="2"/>
  <c r="AI10" i="2" s="1"/>
  <c r="M11" i="2"/>
  <c r="AI11" i="2" s="1"/>
  <c r="M12" i="2"/>
  <c r="AI12" i="2" s="1"/>
  <c r="M13" i="2"/>
  <c r="AI13" i="2" s="1"/>
  <c r="M8" i="2"/>
  <c r="AI8" i="2" s="1"/>
  <c r="H9" i="2"/>
  <c r="H10" i="2"/>
  <c r="H11" i="2"/>
  <c r="H12" i="2"/>
  <c r="H13" i="2"/>
  <c r="H14" i="2"/>
  <c r="H8" i="2"/>
  <c r="D9" i="2"/>
  <c r="D10" i="2"/>
  <c r="D11" i="2"/>
  <c r="D12" i="2"/>
  <c r="D13" i="2"/>
  <c r="D14" i="2"/>
  <c r="D8" i="2"/>
  <c r="Y17" i="2"/>
  <c r="Y18" i="2"/>
  <c r="Y19" i="2"/>
  <c r="Y20" i="2"/>
  <c r="Y21" i="2"/>
  <c r="Y22" i="2"/>
  <c r="Y23" i="2"/>
  <c r="B18" i="2"/>
  <c r="AF18" i="2"/>
  <c r="AG18" i="2"/>
  <c r="B19" i="2"/>
  <c r="AF19" i="2"/>
  <c r="AG19" i="2"/>
  <c r="B20" i="2"/>
  <c r="AF20" i="2"/>
  <c r="AG20" i="2"/>
  <c r="B21" i="2"/>
  <c r="AF21" i="2"/>
  <c r="AG21" i="2"/>
  <c r="B22" i="2"/>
  <c r="AF22" i="2"/>
  <c r="AG22" i="2"/>
  <c r="B23" i="2"/>
  <c r="AF23" i="2"/>
  <c r="AG23" i="2"/>
  <c r="AF17" i="2"/>
  <c r="AG17" i="2"/>
  <c r="B17" i="2"/>
  <c r="X9" i="2"/>
  <c r="X10" i="2"/>
  <c r="X11" i="2"/>
  <c r="X12" i="2"/>
  <c r="X13" i="2"/>
  <c r="X14" i="2"/>
  <c r="X8" i="2"/>
  <c r="C32" i="1"/>
  <c r="E32" i="1"/>
  <c r="D32" i="1"/>
  <c r="F32" i="1"/>
  <c r="H32" i="1"/>
  <c r="G32" i="1"/>
  <c r="K32" i="1"/>
  <c r="J32" i="1"/>
  <c r="I32" i="1"/>
  <c r="C33" i="1"/>
  <c r="E33" i="1"/>
  <c r="D33" i="1"/>
  <c r="F33" i="1"/>
  <c r="H33" i="1"/>
  <c r="G33" i="1"/>
  <c r="K33" i="1"/>
  <c r="J33" i="1"/>
  <c r="I33" i="1"/>
  <c r="E31" i="1"/>
  <c r="D31" i="1"/>
  <c r="F31" i="1"/>
  <c r="H31" i="1"/>
  <c r="G31" i="1"/>
  <c r="K31" i="1"/>
  <c r="J31" i="1"/>
  <c r="I31" i="1"/>
  <c r="C31" i="1"/>
  <c r="H21" i="1"/>
  <c r="K21" i="1"/>
  <c r="H22" i="1"/>
  <c r="D22" i="1"/>
  <c r="G22" i="1"/>
  <c r="C22" i="1"/>
  <c r="F22" i="1"/>
  <c r="K22" i="1"/>
  <c r="J22" i="1"/>
  <c r="I22" i="1"/>
  <c r="H23" i="1"/>
  <c r="K23" i="1"/>
  <c r="H24" i="1"/>
  <c r="D24" i="1"/>
  <c r="G24" i="1"/>
  <c r="C24" i="1"/>
  <c r="F24" i="1"/>
  <c r="K24" i="1"/>
  <c r="J24" i="1"/>
  <c r="I24" i="1"/>
  <c r="H25" i="1"/>
  <c r="K25" i="1"/>
  <c r="H26" i="1"/>
  <c r="D26" i="1"/>
  <c r="G26" i="1"/>
  <c r="C26" i="1"/>
  <c r="F26" i="1"/>
  <c r="K26" i="1"/>
  <c r="J26" i="1"/>
  <c r="I26" i="1"/>
  <c r="H27" i="1"/>
  <c r="K27" i="1"/>
  <c r="H28" i="1"/>
  <c r="D28" i="1"/>
  <c r="G28" i="1"/>
  <c r="C28" i="1"/>
  <c r="K28" i="1"/>
  <c r="J28" i="1"/>
  <c r="E22" i="1"/>
  <c r="E23" i="1"/>
  <c r="E24" i="1"/>
  <c r="E25" i="1"/>
  <c r="E26" i="1"/>
  <c r="E27" i="1"/>
  <c r="E28" i="1"/>
  <c r="E21" i="1"/>
  <c r="B21" i="1"/>
  <c r="B22" i="1"/>
  <c r="B23" i="1"/>
  <c r="B24" i="1"/>
  <c r="B25" i="1"/>
  <c r="B26" i="1"/>
  <c r="B27" i="1"/>
  <c r="B28" i="1"/>
  <c r="B20" i="1"/>
  <c r="E35" i="1"/>
  <c r="E40" i="1" s="1"/>
  <c r="H35" i="1"/>
  <c r="H37" i="1" s="1"/>
  <c r="D35" i="1"/>
  <c r="D38" i="1" s="1"/>
  <c r="G35" i="1"/>
  <c r="G38" i="1" s="1"/>
  <c r="C35" i="1"/>
  <c r="C38" i="1" s="1"/>
  <c r="F35" i="1"/>
  <c r="F40" i="1" s="1"/>
  <c r="K35" i="1"/>
  <c r="K44" i="1" s="1"/>
  <c r="J35" i="1"/>
  <c r="J38" i="1" s="1"/>
  <c r="I35" i="1"/>
  <c r="I40" i="1" s="1"/>
  <c r="B37" i="1"/>
  <c r="B38" i="1"/>
  <c r="B39" i="1"/>
  <c r="B40" i="1"/>
  <c r="B41" i="1"/>
  <c r="B42" i="1"/>
  <c r="B43" i="1"/>
  <c r="B44" i="1"/>
  <c r="B36" i="1"/>
  <c r="Z32" i="9" l="1"/>
  <c r="X32" i="9"/>
  <c r="AF35" i="9"/>
  <c r="AE36" i="9"/>
  <c r="AF36" i="9" s="1"/>
  <c r="Z33" i="9"/>
  <c r="AA32" i="9"/>
  <c r="AA33" i="9"/>
  <c r="AB33" i="9"/>
  <c r="AA34" i="9"/>
  <c r="AC33" i="9"/>
  <c r="X19" i="2"/>
  <c r="AK10" i="2"/>
  <c r="X22" i="2"/>
  <c r="AK13" i="2"/>
  <c r="X17" i="2"/>
  <c r="AK8" i="2"/>
  <c r="X20" i="2"/>
  <c r="AK11" i="2"/>
  <c r="X23" i="2"/>
  <c r="AK14" i="2"/>
  <c r="X18" i="2"/>
  <c r="AK9" i="2"/>
  <c r="X21" i="2"/>
  <c r="AK12" i="2"/>
  <c r="G44" i="1"/>
  <c r="K40" i="1"/>
  <c r="E42" i="1"/>
  <c r="D44" i="1"/>
  <c r="G40" i="1"/>
  <c r="E38" i="1"/>
  <c r="K41" i="1"/>
  <c r="D40" i="1"/>
  <c r="J44" i="1"/>
  <c r="J40" i="1"/>
  <c r="K37" i="1"/>
  <c r="H43" i="1"/>
  <c r="F42" i="1"/>
  <c r="H39" i="1"/>
  <c r="F38" i="1"/>
  <c r="E37" i="1"/>
  <c r="E41" i="1"/>
  <c r="I42" i="1"/>
  <c r="C42" i="1"/>
  <c r="I38" i="1"/>
  <c r="E43" i="1"/>
  <c r="E39" i="1"/>
  <c r="C44" i="1"/>
  <c r="K43" i="1"/>
  <c r="K42" i="1"/>
  <c r="D42" i="1"/>
  <c r="C40" i="1"/>
  <c r="K39" i="1"/>
  <c r="K38" i="1"/>
  <c r="H42" i="1"/>
  <c r="H38" i="1"/>
  <c r="E44" i="1"/>
  <c r="H44" i="1"/>
  <c r="J42" i="1"/>
  <c r="G42" i="1"/>
  <c r="H41" i="1"/>
  <c r="H40" i="1"/>
  <c r="AB32" i="9" l="1"/>
  <c r="AC32" i="9"/>
  <c r="AC34" i="9"/>
</calcChain>
</file>

<file path=xl/sharedStrings.xml><?xml version="1.0" encoding="utf-8"?>
<sst xmlns="http://schemas.openxmlformats.org/spreadsheetml/2006/main" count="856" uniqueCount="96">
  <si>
    <t>N</t>
  </si>
  <si>
    <t>int16</t>
  </si>
  <si>
    <t>int32</t>
  </si>
  <si>
    <t>radix2</t>
  </si>
  <si>
    <t>usec</t>
  </si>
  <si>
    <t>cfft</t>
  </si>
  <si>
    <t>radix4</t>
  </si>
  <si>
    <t>rfft</t>
  </si>
  <si>
    <t>float32</t>
  </si>
  <si>
    <t>Teensy 3.1</t>
  </si>
  <si>
    <t>96 MHz</t>
  </si>
  <si>
    <t>icfft</t>
  </si>
  <si>
    <t>fs (Hz)</t>
  </si>
  <si>
    <t>N_FFT</t>
  </si>
  <si>
    <t>Overlap</t>
  </si>
  <si>
    <t>Overlap Fac</t>
  </si>
  <si>
    <t>fs (kHz)</t>
  </si>
  <si>
    <t>Time Required to Execute an FFT</t>
  </si>
  <si>
    <t>IFFT</t>
  </si>
  <si>
    <t>Compute Coefficient on Time: t = C*N*log2(N)</t>
  </si>
  <si>
    <t>C</t>
  </si>
  <si>
    <t>Compute Maximum Supported Sample Rate for FFT+IFFT on Incoming Data</t>
  </si>
  <si>
    <t>Float</t>
  </si>
  <si>
    <t>fft</t>
  </si>
  <si>
    <t>Generic C</t>
  </si>
  <si>
    <t>cfft, radix 2</t>
  </si>
  <si>
    <t>ARM-Specific</t>
  </si>
  <si>
    <t>Float/Double</t>
  </si>
  <si>
    <t>All Float</t>
  </si>
  <si>
    <t>usec/N</t>
  </si>
  <si>
    <t>KissFFT</t>
  </si>
  <si>
    <t>Int16</t>
  </si>
  <si>
    <t>Int32</t>
  </si>
  <si>
    <t>IntFFT</t>
  </si>
  <si>
    <t>Arduino Due</t>
  </si>
  <si>
    <t>84 MHz</t>
  </si>
  <si>
    <t>Arduino M0 Pro</t>
  </si>
  <si>
    <t>48 MHz</t>
  </si>
  <si>
    <t>Gen IntFFT</t>
  </si>
  <si>
    <t>Int32?</t>
  </si>
  <si>
    <t>NXP K66</t>
  </si>
  <si>
    <t>vs RealTime @ 44100</t>
  </si>
  <si>
    <t>120 MHz</t>
  </si>
  <si>
    <t>180 MHz</t>
  </si>
  <si>
    <t>cfft, radix 4</t>
  </si>
  <si>
    <t xml:space="preserve">Arduino Uno </t>
  </si>
  <si>
    <t>16 MHz</t>
  </si>
  <si>
    <t>Int 16</t>
  </si>
  <si>
    <t>Teensy 3.2</t>
  </si>
  <si>
    <t>CMSIS FFT</t>
  </si>
  <si>
    <t>Radix 2</t>
  </si>
  <si>
    <t>Radix 4</t>
  </si>
  <si>
    <t>Radix2</t>
  </si>
  <si>
    <t>Radix4</t>
  </si>
  <si>
    <t>96 MHz Optimized</t>
  </si>
  <si>
    <t>Arduino Uno</t>
  </si>
  <si>
    <t>180 MHz (w/FPU)</t>
  </si>
  <si>
    <t>usec per FFT</t>
  </si>
  <si>
    <t>Board</t>
  </si>
  <si>
    <t>FFT Type</t>
  </si>
  <si>
    <t>Kiss FFT</t>
  </si>
  <si>
    <t>Data Type</t>
  </si>
  <si>
    <t>FFT per sec</t>
  </si>
  <si>
    <t>CMSIS Radix 4</t>
  </si>
  <si>
    <t>NXP FRDM-K66</t>
  </si>
  <si>
    <t>usec/FFT</t>
  </si>
  <si>
    <t>FFTs/sec</t>
  </si>
  <si>
    <t>Row Labels</t>
  </si>
  <si>
    <t>Grand Total</t>
  </si>
  <si>
    <t>Sum of FFTs/sec</t>
  </si>
  <si>
    <t>Column Labels</t>
  </si>
  <si>
    <t>N =</t>
  </si>
  <si>
    <t>FRDM-K66F</t>
  </si>
  <si>
    <t>Arduino M0</t>
  </si>
  <si>
    <t>FFTs Per second</t>
  </si>
  <si>
    <t>Max Sample Rate for 250 Hz resolution</t>
  </si>
  <si>
    <t>Fit Power Law</t>
  </si>
  <si>
    <t>usec/FFT/NLogN</t>
  </si>
  <si>
    <t>Ave Last 3</t>
  </si>
  <si>
    <t>Ave Last 4</t>
  </si>
  <si>
    <t>FFT NlogN Coefficient</t>
  </si>
  <si>
    <t>c</t>
  </si>
  <si>
    <t>Desired Resolution</t>
  </si>
  <si>
    <t>Hz</t>
  </si>
  <si>
    <t>fs</t>
  </si>
  <si>
    <t>fr =</t>
  </si>
  <si>
    <t>fs*log(fs/fr)</t>
  </si>
  <si>
    <t>Sample Rate to get desired resolution FFT-IFFT, 50% Overlap</t>
  </si>
  <si>
    <t>N FFT Per Data Block</t>
  </si>
  <si>
    <t>= [FFT-IFFT = 2] * [1/50% overlap]</t>
  </si>
  <si>
    <t>Intermediate Value:</t>
  </si>
  <si>
    <t>Sample Rate:</t>
  </si>
  <si>
    <t>Teensy 3.2 CMSIS</t>
  </si>
  <si>
    <t>FRDM-K66F CMSIS</t>
  </si>
  <si>
    <t>Maple</t>
  </si>
  <si>
    <t>72 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</si>
</sst>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5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0" borderId="0" xfId="0" applyFont="1" applyFill="1"/>
    <xf numFmtId="0" fontId="0" fillId="0" borderId="0" xfId="0" applyFill="1"/>
    <xf numFmtId="0" fontId="2" fillId="0" borderId="0" xfId="0" applyFont="1"/>
    <xf numFmtId="2" fontId="2" fillId="0" borderId="0" xfId="0" applyNumberFormat="1" applyFont="1"/>
    <xf numFmtId="166" fontId="0" fillId="0" borderId="0" xfId="1" applyNumberFormat="1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4" fillId="0" borderId="0" xfId="0" applyFont="1"/>
    <xf numFmtId="1" fontId="0" fillId="0" borderId="0" xfId="0" applyNumberFormat="1"/>
    <xf numFmtId="1" fontId="5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quotePrefix="1"/>
    <xf numFmtId="0" fontId="0" fillId="0" borderId="0" xfId="0" applyAlignment="1">
      <alignment horizontal="right"/>
    </xf>
    <xf numFmtId="0" fontId="0" fillId="0" borderId="1" xfId="0" applyBorder="1"/>
    <xf numFmtId="11" fontId="0" fillId="0" borderId="0" xfId="0" applyNumberFormat="1"/>
    <xf numFmtId="3" fontId="0" fillId="0" borderId="0" xfId="0" applyNumberFormat="1"/>
  </cellXfs>
  <cellStyles count="2">
    <cellStyle name="Normal" xfId="0" builtinId="0"/>
    <cellStyle name="Percent" xfId="1" builtinId="5"/>
  </cellStyles>
  <dxfs count="2">
    <dxf>
      <numFmt numFmtId="1" formatCode="0"/>
    </dxf>
    <dxf>
      <numFmt numFmtId="1" formatCode="0"/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Calculation Speed (KissFFT, Float32)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(2)'!$O$5</c:f>
              <c:strCache>
                <c:ptCount val="1"/>
                <c:pt idx="0">
                  <c:v>Arduino Uno</c:v>
                </c:pt>
              </c:strCache>
            </c:strRef>
          </c:tx>
          <c:cat>
            <c:numRef>
              <c:f>'Compare (2)'!$B$6:$B$11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'Compare (2)'!$O$6:$O$11</c:f>
              <c:numCache>
                <c:formatCode>0</c:formatCode>
                <c:ptCount val="6"/>
                <c:pt idx="0">
                  <c:v>156.78896205707119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'Compare (2)'!$P$5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'Compare (2)'!$B$6:$B$11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'Compare (2)'!$P$6:$P$11</c:f>
              <c:numCache>
                <c:formatCode>0</c:formatCode>
                <c:ptCount val="6"/>
                <c:pt idx="0">
                  <c:v>457.03839122486289</c:v>
                </c:pt>
                <c:pt idx="1">
                  <c:v>198.60973187686196</c:v>
                </c:pt>
                <c:pt idx="2">
                  <c:v>81.221572449642622</c:v>
                </c:pt>
                <c:pt idx="3">
                  <c:v>36.564408205053198</c:v>
                </c:pt>
                <c:pt idx="4">
                  <c:v>15.690704826460804</c:v>
                </c:pt>
                <c:pt idx="5">
                  <c:v>7.2218330456636499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'Compare (2)'!$R$5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'Compare (2)'!$B$6:$B$11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'Compare (2)'!$R$6:$R$11</c:f>
              <c:numCache>
                <c:formatCode>0</c:formatCode>
                <c:ptCount val="6"/>
                <c:pt idx="0">
                  <c:v>2014.5044319097503</c:v>
                </c:pt>
                <c:pt idx="1">
                  <c:v>880.28169014084506</c:v>
                </c:pt>
                <c:pt idx="2">
                  <c:v>350.90181767141553</c:v>
                </c:pt>
                <c:pt idx="3">
                  <c:v>158.83604942977857</c:v>
                </c:pt>
                <c:pt idx="4">
                  <c:v>67.015145422865572</c:v>
                </c:pt>
                <c:pt idx="5">
                  <c:v>30.998716653130558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'Compare (2)'!$S$5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'Compare (2)'!$B$6:$B$11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'Compare (2)'!$S$6:$S$11</c:f>
              <c:numCache>
                <c:formatCode>0</c:formatCode>
                <c:ptCount val="6"/>
                <c:pt idx="0">
                  <c:v>21276.59574468085</c:v>
                </c:pt>
                <c:pt idx="1">
                  <c:v>12658.227848101265</c:v>
                </c:pt>
                <c:pt idx="2">
                  <c:v>4608.294930875576</c:v>
                </c:pt>
                <c:pt idx="3">
                  <c:v>2695.4177897574123</c:v>
                </c:pt>
                <c:pt idx="4">
                  <c:v>1019.3679918450561</c:v>
                </c:pt>
                <c:pt idx="5">
                  <c:v>584.45353594389246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468672"/>
        <c:axId val="147470592"/>
      </c:lineChart>
      <c:catAx>
        <c:axId val="147468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7470592"/>
        <c:crosses val="autoZero"/>
        <c:auto val="1"/>
        <c:lblAlgn val="ctr"/>
        <c:lblOffset val="100"/>
        <c:noMultiLvlLbl val="0"/>
      </c:catAx>
      <c:valAx>
        <c:axId val="147470592"/>
        <c:scaling>
          <c:logBase val="10"/>
          <c:orientation val="minMax"/>
          <c:max val="1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FFTs Per Second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47468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powe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Compare!$B$6:$B$11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xVal>
          <c:yVal>
            <c:numRef>
              <c:f>Compare!$J$6:$J$11</c:f>
              <c:numCache>
                <c:formatCode>0</c:formatCode>
                <c:ptCount val="6"/>
                <c:pt idx="0">
                  <c:v>802</c:v>
                </c:pt>
                <c:pt idx="1">
                  <c:v>1674</c:v>
                </c:pt>
                <c:pt idx="2">
                  <c:v>4241</c:v>
                </c:pt>
                <c:pt idx="3">
                  <c:v>8763</c:v>
                </c:pt>
                <c:pt idx="4">
                  <c:v>21103</c:v>
                </c:pt>
                <c:pt idx="5">
                  <c:v>43329</c:v>
                </c:pt>
              </c:numCache>
            </c:numRef>
          </c:yVal>
          <c:smooth val="0"/>
        </c:ser>
        <c:ser>
          <c:idx val="1"/>
          <c:order val="1"/>
          <c:trendline>
            <c:trendlineType val="power"/>
            <c:dispRSqr val="0"/>
            <c:dispEq val="1"/>
            <c:trendlineLbl>
              <c:layout>
                <c:manualLayout>
                  <c:x val="0.28413429571303589"/>
                  <c:y val="-8.4835228929717121E-2"/>
                </c:manualLayout>
              </c:layout>
              <c:numFmt formatCode="General" sourceLinked="0"/>
            </c:trendlineLbl>
          </c:trendline>
          <c:xVal>
            <c:numRef>
              <c:f>Compare!$B$6:$B$11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xVal>
          <c:yVal>
            <c:numRef>
              <c:f>Compare!$L$6:$L$11</c:f>
              <c:numCache>
                <c:formatCode>0</c:formatCode>
                <c:ptCount val="6"/>
                <c:pt idx="0">
                  <c:v>192.8</c:v>
                </c:pt>
                <c:pt idx="1">
                  <c:v>383.6</c:v>
                </c:pt>
                <c:pt idx="2">
                  <c:v>993.2</c:v>
                </c:pt>
                <c:pt idx="3">
                  <c:v>1976</c:v>
                </c:pt>
                <c:pt idx="4">
                  <c:v>4858</c:v>
                </c:pt>
                <c:pt idx="5">
                  <c:v>9679</c:v>
                </c:pt>
              </c:numCache>
            </c:numRef>
          </c:yVal>
          <c:smooth val="0"/>
        </c:ser>
        <c:ser>
          <c:idx val="2"/>
          <c:order val="2"/>
          <c:trendline>
            <c:trendlineType val="power"/>
            <c:dispRSqr val="0"/>
            <c:dispEq val="1"/>
            <c:trendlineLbl>
              <c:layout>
                <c:manualLayout>
                  <c:x val="0.15913429571303586"/>
                  <c:y val="0.21535323709536308"/>
                </c:manualLayout>
              </c:layout>
              <c:numFmt formatCode="General" sourceLinked="0"/>
            </c:trendlineLbl>
          </c:trendline>
          <c:xVal>
            <c:numRef>
              <c:f>Compare!$B$6:$B$11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xVal>
          <c:yVal>
            <c:numRef>
              <c:f>Compare!$M$6:$M$11</c:f>
              <c:numCache>
                <c:formatCode>0</c:formatCode>
                <c:ptCount val="6"/>
                <c:pt idx="0">
                  <c:v>102</c:v>
                </c:pt>
                <c:pt idx="1">
                  <c:v>190</c:v>
                </c:pt>
                <c:pt idx="2">
                  <c:v>512</c:v>
                </c:pt>
                <c:pt idx="3">
                  <c:v>970</c:v>
                </c:pt>
                <c:pt idx="4">
                  <c:v>2461</c:v>
                </c:pt>
                <c:pt idx="5">
                  <c:v>4708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97728"/>
        <c:axId val="147903616"/>
      </c:scatterChart>
      <c:valAx>
        <c:axId val="14789772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903616"/>
        <c:crosses val="autoZero"/>
        <c:crossBetween val="midCat"/>
      </c:valAx>
      <c:valAx>
        <c:axId val="147903616"/>
        <c:scaling>
          <c:logBase val="10"/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47897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Coefficient, NAÏVE FFT, Int16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Compare!$Z$5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Compare!$X$6:$X$11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Compare!$Z$6:$Z$11</c:f>
              <c:numCache>
                <c:formatCode>General</c:formatCode>
                <c:ptCount val="6"/>
                <c:pt idx="0">
                  <c:v>6.6397037796561156</c:v>
                </c:pt>
                <c:pt idx="1">
                  <c:v>5.4258158883160261</c:v>
                </c:pt>
                <c:pt idx="2">
                  <c:v>5.8022516389494667</c:v>
                </c:pt>
                <c:pt idx="3">
                  <c:v>4.9942463887491151</c:v>
                </c:pt>
                <c:pt idx="4">
                  <c:v>5.3368562687610988</c:v>
                </c:pt>
                <c:pt idx="5">
                  <c:v>4.7380945895574103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Compare!$AB$5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Compare!$X$6:$X$11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Compare!$AB$6:$AB$11</c:f>
              <c:numCache>
                <c:formatCode>General</c:formatCode>
                <c:ptCount val="6"/>
                <c:pt idx="0">
                  <c:v>2.146796031320958</c:v>
                </c:pt>
                <c:pt idx="1">
                  <c:v>1.7682346421744191</c:v>
                </c:pt>
                <c:pt idx="2">
                  <c:v>1.9293877015394902</c:v>
                </c:pt>
                <c:pt idx="3">
                  <c:v>1.6713450727402044</c:v>
                </c:pt>
                <c:pt idx="4">
                  <c:v>1.8080285724777572</c:v>
                </c:pt>
                <c:pt idx="5">
                  <c:v>1.6139250265688112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Compare!$AC$5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Compare!$X$6:$X$11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Compare!$AC$6:$AC$11</c:f>
              <c:numCache>
                <c:formatCode>General</c:formatCode>
                <c:ptCount val="6"/>
                <c:pt idx="0">
                  <c:v>1.4325814909201748</c:v>
                </c:pt>
                <c:pt idx="1">
                  <c:v>1.1765162002726075</c:v>
                </c:pt>
                <c:pt idx="2">
                  <c:v>1.2939206530309035</c:v>
                </c:pt>
                <c:pt idx="3">
                  <c:v>1.1127161489710597</c:v>
                </c:pt>
                <c:pt idx="4">
                  <c:v>1.2132823315311265</c:v>
                </c:pt>
                <c:pt idx="5">
                  <c:v>1.0757337463521965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945728"/>
        <c:axId val="147947904"/>
      </c:lineChart>
      <c:catAx>
        <c:axId val="147945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7947904"/>
        <c:crosses val="autoZero"/>
        <c:auto val="1"/>
        <c:lblAlgn val="ctr"/>
        <c:lblOffset val="100"/>
        <c:noMultiLvlLbl val="0"/>
      </c:catAx>
      <c:valAx>
        <c:axId val="147947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(usec/FFT) / (N*logN)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7945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Coefficient, NAÏVE FFT, Int32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Compare!$Z$5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Compare!$X$6:$X$11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Compare!$AF$6:$AF$11</c:f>
              <c:numCache>
                <c:formatCode>General</c:formatCode>
                <c:ptCount val="6"/>
                <c:pt idx="0">
                  <c:v>16.651164575622904</c:v>
                </c:pt>
                <c:pt idx="1">
                  <c:v>14.481530288649596</c:v>
                </c:pt>
                <c:pt idx="2">
                  <c:v>15.723545815197884</c:v>
                </c:pt>
                <c:pt idx="3">
                  <c:v>14.213894480223612</c:v>
                </c:pt>
                <c:pt idx="4">
                  <c:v>15.213248391147571</c:v>
                </c:pt>
                <c:pt idx="5">
                  <c:v>14.056232658532668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Compare!$AB$5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Compare!$X$6:$X$11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Compare!$AH$6:$AH$11</c:f>
              <c:numCache>
                <c:formatCode>General</c:formatCode>
                <c:ptCount val="6"/>
                <c:pt idx="0">
                  <c:v>4.0029233543392717</c:v>
                </c:pt>
                <c:pt idx="1">
                  <c:v>3.3184677531218552</c:v>
                </c:pt>
                <c:pt idx="2">
                  <c:v>3.6822979730380898</c:v>
                </c:pt>
                <c:pt idx="3">
                  <c:v>3.2051415603014783</c:v>
                </c:pt>
                <c:pt idx="4">
                  <c:v>3.5021542285075533</c:v>
                </c:pt>
                <c:pt idx="5">
                  <c:v>3.1399357451576932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Compare!$AC$5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Compare!$X$6:$X$11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Compare!$AI$6:$AI$11</c:f>
              <c:numCache>
                <c:formatCode>General</c:formatCode>
                <c:ptCount val="6"/>
                <c:pt idx="0">
                  <c:v>2.1177291604906934</c:v>
                </c:pt>
                <c:pt idx="1">
                  <c:v>1.6436623386161429</c:v>
                </c:pt>
                <c:pt idx="2">
                  <c:v>1.8982446256499215</c:v>
                </c:pt>
                <c:pt idx="3">
                  <c:v>1.5733741465042683</c:v>
                </c:pt>
                <c:pt idx="4">
                  <c:v>1.7741460593571612</c:v>
                </c:pt>
                <c:pt idx="5">
                  <c:v>1.5273083467509474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978496"/>
        <c:axId val="147988864"/>
      </c:lineChart>
      <c:catAx>
        <c:axId val="147978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7988864"/>
        <c:crosses val="autoZero"/>
        <c:auto val="1"/>
        <c:lblAlgn val="ctr"/>
        <c:lblOffset val="100"/>
        <c:noMultiLvlLbl val="0"/>
      </c:catAx>
      <c:valAx>
        <c:axId val="147988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(usec/FFT) / (N*logN)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7978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Coefficient, NAÏVE FFT, Float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Compare!$Z$5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Compare!$X$6:$X$11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Compare!$AL$6:$AL$11</c:f>
              <c:numCache>
                <c:formatCode>General</c:formatCode>
                <c:ptCount val="6"/>
                <c:pt idx="0">
                  <c:v>45.427366697584681</c:v>
                </c:pt>
                <c:pt idx="1">
                  <c:v>43.557051973327788</c:v>
                </c:pt>
                <c:pt idx="2">
                  <c:v>45.646851232425455</c:v>
                </c:pt>
                <c:pt idx="3">
                  <c:v>44.361040755407458</c:v>
                </c:pt>
                <c:pt idx="4">
                  <c:v>45.944687791528075</c:v>
                </c:pt>
                <c:pt idx="5">
                  <c:v>44.920318493257632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Compare!$AB$5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Compare!$X$6:$X$11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Compare!$AN$6:$AN$11</c:f>
              <c:numCache>
                <c:formatCode>General</c:formatCode>
                <c:ptCount val="6"/>
                <c:pt idx="0">
                  <c:v>10.306281914388041</c:v>
                </c:pt>
                <c:pt idx="1">
                  <c:v>9.8273706140417811</c:v>
                </c:pt>
                <c:pt idx="2">
                  <c:v>10.565659246439738</c:v>
                </c:pt>
                <c:pt idx="3">
                  <c:v>10.212009228413992</c:v>
                </c:pt>
                <c:pt idx="4">
                  <c:v>10.757337463521965</c:v>
                </c:pt>
                <c:pt idx="5">
                  <c:v>10.465176482832947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Compare!$AC$5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Compare!$X$6:$X$11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Compare!$AO$6:$AO$11</c:f>
              <c:numCache>
                <c:formatCode>General</c:formatCode>
                <c:ptCount val="6"/>
                <c:pt idx="0">
                  <c:v>0.97581637787316267</c:v>
                </c:pt>
                <c:pt idx="1">
                  <c:v>0.68341749868776469</c:v>
                </c:pt>
                <c:pt idx="2">
                  <c:v>0.80452946048053309</c:v>
                </c:pt>
                <c:pt idx="3">
                  <c:v>0.60177506015781812</c:v>
                </c:pt>
                <c:pt idx="4">
                  <c:v>0.70720734832562981</c:v>
                </c:pt>
                <c:pt idx="5">
                  <c:v>0.55506044632346452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015744"/>
        <c:axId val="148034304"/>
      </c:lineChart>
      <c:catAx>
        <c:axId val="148015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8034304"/>
        <c:crosses val="autoZero"/>
        <c:auto val="1"/>
        <c:lblAlgn val="ctr"/>
        <c:lblOffset val="100"/>
        <c:noMultiLvlLbl val="0"/>
      </c:catAx>
      <c:valAx>
        <c:axId val="148034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(usec/FFT) / (N*logN)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8015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Coefficient, CMSIS, Int16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Compare!$Z$5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Compare!$X$6:$X$11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Compare!$Z$18:$Z$23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1"/>
          <c:order val="1"/>
          <c:tx>
            <c:strRef>
              <c:f>Compare!$AB$5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Compare!$X$6:$X$11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Compare!$AB$18:$AB$23</c:f>
              <c:numCache>
                <c:formatCode>General</c:formatCode>
                <c:ptCount val="6"/>
                <c:pt idx="0">
                  <c:v>0.67269043921469085</c:v>
                </c:pt>
                <c:pt idx="1">
                  <c:v>0.52337669203303494</c:v>
                </c:pt>
                <c:pt idx="2">
                  <c:v>0.51808731247718753</c:v>
                </c:pt>
                <c:pt idx="3">
                  <c:v>0.44206947411162195</c:v>
                </c:pt>
                <c:pt idx="4">
                  <c:v>0.45781763366735417</c:v>
                </c:pt>
                <c:pt idx="5">
                  <c:v>0.40693619162370187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Compare!$AC$5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Compare!$X$6:$X$11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Compare!$AC$18:$AC$23</c:f>
              <c:numCache>
                <c:formatCode>General</c:formatCode>
                <c:ptCount val="6"/>
                <c:pt idx="0">
                  <c:v>0.35295486008178223</c:v>
                </c:pt>
                <c:pt idx="1">
                  <c:v>0.25952563241307519</c:v>
                </c:pt>
                <c:pt idx="2">
                  <c:v>0.25952563241307519</c:v>
                </c:pt>
                <c:pt idx="3">
                  <c:v>0.22059678755111389</c:v>
                </c:pt>
                <c:pt idx="4">
                  <c:v>0.22348040568903696</c:v>
                </c:pt>
                <c:pt idx="5">
                  <c:v>0.19918592287703518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30048"/>
        <c:axId val="148136320"/>
      </c:lineChart>
      <c:catAx>
        <c:axId val="14813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8136320"/>
        <c:crosses val="autoZero"/>
        <c:auto val="1"/>
        <c:lblAlgn val="ctr"/>
        <c:lblOffset val="100"/>
        <c:noMultiLvlLbl val="0"/>
      </c:catAx>
      <c:valAx>
        <c:axId val="148136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(usec/FFT) / (N*logN)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8130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Coefficient, CMSIS, Int32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Compare!$Z$5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Compare!$X$6:$X$11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Compare!$Z$18:$Z$23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1"/>
          <c:order val="1"/>
          <c:tx>
            <c:strRef>
              <c:f>Compare!$AB$5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Compare!$X$6:$X$11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Compare!$AH$18:$AH$23</c:f>
              <c:numCache>
                <c:formatCode>General</c:formatCode>
                <c:ptCount val="6"/>
                <c:pt idx="0">
                  <c:v>1.2602564709978932</c:v>
                </c:pt>
                <c:pt idx="1">
                  <c:v>1.0085166075572103</c:v>
                </c:pt>
                <c:pt idx="2">
                  <c:v>1.1259704937692989</c:v>
                </c:pt>
                <c:pt idx="3">
                  <c:v>0.96848477875749339</c:v>
                </c:pt>
                <c:pt idx="4">
                  <c:v>1.0641704376191252</c:v>
                </c:pt>
                <c:pt idx="5">
                  <c:v>0.94735939227906907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Compare!$AC$5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Compare!$X$6:$X$11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Compare!$AI$18:$AI$23</c:f>
              <c:numCache>
                <c:formatCode>General</c:formatCode>
                <c:ptCount val="6"/>
                <c:pt idx="0">
                  <c:v>0.66438561897747239</c:v>
                </c:pt>
                <c:pt idx="1">
                  <c:v>0.51905126482615038</c:v>
                </c:pt>
                <c:pt idx="2">
                  <c:v>0.59690895455007298</c:v>
                </c:pt>
                <c:pt idx="3">
                  <c:v>0.51418515921840524</c:v>
                </c:pt>
                <c:pt idx="4">
                  <c:v>0.56663096410188085</c:v>
                </c:pt>
                <c:pt idx="5">
                  <c:v>0.50542616912446392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83296"/>
        <c:axId val="148185472"/>
      </c:lineChart>
      <c:catAx>
        <c:axId val="148183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185472"/>
        <c:crosses val="autoZero"/>
        <c:auto val="1"/>
        <c:lblAlgn val="ctr"/>
        <c:lblOffset val="100"/>
        <c:noMultiLvlLbl val="0"/>
      </c:catAx>
      <c:valAx>
        <c:axId val="148185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(usec/FFT) / (N*logN)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183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Coefficient, CMSIS, Float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Compare!$Z$5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Compare!$X$6:$X$11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Compare!$Z$18:$Z$23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1"/>
          <c:order val="1"/>
          <c:tx>
            <c:strRef>
              <c:f>Compare!$AB$5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Compare!$X$6:$X$11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Compare!$AN$18:$AN$23</c:f>
              <c:numCache>
                <c:formatCode>General</c:formatCode>
                <c:ptCount val="6"/>
                <c:pt idx="0">
                  <c:v>5.8611268824168903</c:v>
                </c:pt>
                <c:pt idx="1">
                  <c:v>4.7756176705771338</c:v>
                </c:pt>
                <c:pt idx="2">
                  <c:v>5.6382314392644028</c:v>
                </c:pt>
                <c:pt idx="3">
                  <c:v>4.9026338405073</c:v>
                </c:pt>
                <c:pt idx="4">
                  <c:v>5.5591111367415182</c:v>
                </c:pt>
                <c:pt idx="5">
                  <c:v>4.9903470161221088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Compare!$AC$5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Compare!$X$6:$X$11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Compare!$AO$18:$AO$23</c:f>
              <c:numCache>
                <c:formatCode>General</c:formatCode>
                <c:ptCount val="6"/>
                <c:pt idx="0">
                  <c:v>0.51905126482615038</c:v>
                </c:pt>
                <c:pt idx="1">
                  <c:v>0.40659015744715116</c:v>
                </c:pt>
                <c:pt idx="2">
                  <c:v>0.38928844861961276</c:v>
                </c:pt>
                <c:pt idx="3">
                  <c:v>0.33251721652925259</c:v>
                </c:pt>
                <c:pt idx="4">
                  <c:v>0.33954603574044001</c:v>
                </c:pt>
                <c:pt idx="5">
                  <c:v>0.3010497335991672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224640"/>
        <c:axId val="148230912"/>
      </c:lineChart>
      <c:catAx>
        <c:axId val="148224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230912"/>
        <c:crosses val="autoZero"/>
        <c:auto val="1"/>
        <c:lblAlgn val="ctr"/>
        <c:lblOffset val="100"/>
        <c:noMultiLvlLbl val="0"/>
      </c:catAx>
      <c:valAx>
        <c:axId val="148230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(usec/FFT) / (N*logN)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22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[FFT Speed Results.xlsx]Plot KissFFT!PivotTable1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Kiss FFT (N=128)</a:t>
            </a:r>
          </a:p>
        </c:rich>
      </c:tx>
      <c:layout>
        <c:manualLayout>
          <c:xMode val="edge"/>
          <c:yMode val="edge"/>
          <c:x val="0.36637608096135366"/>
          <c:y val="0.11070807160340912"/>
        </c:manualLayout>
      </c:layout>
      <c:overlay val="0"/>
    </c:title>
    <c:autoTitleDeleted val="0"/>
    <c:pivotFmts>
      <c:pivotFmt>
        <c:idx val="0"/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3170811651713107"/>
          <c:y val="0.22335810551770921"/>
          <c:w val="0.6929088935198473"/>
          <c:h val="0.6087348491550914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'Plot KissFFT'!$B$5:$B$6</c:f>
              <c:strCache>
                <c:ptCount val="1"/>
                <c:pt idx="0">
                  <c:v>Float</c:v>
                </c:pt>
              </c:strCache>
            </c:strRef>
          </c:tx>
          <c:invertIfNegative val="0"/>
          <c:cat>
            <c:strRef>
              <c:f>'Plot KissFFT'!$A$7:$A$10</c:f>
              <c:strCache>
                <c:ptCount val="3"/>
                <c:pt idx="0">
                  <c:v>Arduino M0 Pro</c:v>
                </c:pt>
                <c:pt idx="1">
                  <c:v>Teensy 3.2</c:v>
                </c:pt>
                <c:pt idx="2">
                  <c:v>NXP FRDM-K66</c:v>
                </c:pt>
              </c:strCache>
            </c:strRef>
          </c:cat>
          <c:val>
            <c:numRef>
              <c:f>'Plot KissFFT'!$B$7:$B$10</c:f>
              <c:numCache>
                <c:formatCode>0</c:formatCode>
                <c:ptCount val="3"/>
                <c:pt idx="0">
                  <c:v>81.221572449642622</c:v>
                </c:pt>
                <c:pt idx="1">
                  <c:v>350.90181767141553</c:v>
                </c:pt>
                <c:pt idx="2">
                  <c:v>4608.294930875576</c:v>
                </c:pt>
              </c:numCache>
            </c:numRef>
          </c:val>
        </c:ser>
        <c:ser>
          <c:idx val="2"/>
          <c:order val="1"/>
          <c:tx>
            <c:strRef>
              <c:f>'Plot KissFFT'!$C$5:$C$6</c:f>
              <c:strCache>
                <c:ptCount val="1"/>
                <c:pt idx="0">
                  <c:v>Int16</c:v>
                </c:pt>
              </c:strCache>
            </c:strRef>
          </c:tx>
          <c:invertIfNegative val="0"/>
          <c:cat>
            <c:strRef>
              <c:f>'Plot KissFFT'!$A$7:$A$10</c:f>
              <c:strCache>
                <c:ptCount val="3"/>
                <c:pt idx="0">
                  <c:v>Arduino M0 Pro</c:v>
                </c:pt>
                <c:pt idx="1">
                  <c:v>Teensy 3.2</c:v>
                </c:pt>
                <c:pt idx="2">
                  <c:v>NXP FRDM-K66</c:v>
                </c:pt>
              </c:strCache>
            </c:strRef>
          </c:cat>
          <c:val>
            <c:numRef>
              <c:f>'Plot KissFFT'!$C$7:$C$10</c:f>
              <c:numCache>
                <c:formatCode>0</c:formatCode>
                <c:ptCount val="3"/>
                <c:pt idx="0">
                  <c:v>638.9776357827476</c:v>
                </c:pt>
                <c:pt idx="1">
                  <c:v>1921.5987701767872</c:v>
                </c:pt>
                <c:pt idx="2">
                  <c:v>2865.3295128939826</c:v>
                </c:pt>
              </c:numCache>
            </c:numRef>
          </c:val>
        </c:ser>
        <c:ser>
          <c:idx val="0"/>
          <c:order val="2"/>
          <c:tx>
            <c:strRef>
              <c:f>'Plot KissFFT'!$D$5:$D$6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'Plot KissFFT'!$A$7:$A$10</c:f>
              <c:strCache>
                <c:ptCount val="3"/>
                <c:pt idx="0">
                  <c:v>Arduino M0 Pro</c:v>
                </c:pt>
                <c:pt idx="1">
                  <c:v>Teensy 3.2</c:v>
                </c:pt>
                <c:pt idx="2">
                  <c:v>NXP FRDM-K66</c:v>
                </c:pt>
              </c:strCache>
            </c:strRef>
          </c:cat>
          <c:val>
            <c:numRef>
              <c:f>'Plot KissFFT'!$D$7:$D$10</c:f>
              <c:numCache>
                <c:formatCode>0</c:formatCode>
                <c:ptCount val="3"/>
                <c:pt idx="0">
                  <c:v>235.79344494223059</c:v>
                </c:pt>
                <c:pt idx="1">
                  <c:v>1006.8465565847764</c:v>
                </c:pt>
                <c:pt idx="2">
                  <c:v>1953.125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274176"/>
        <c:axId val="148300544"/>
      </c:barChart>
      <c:catAx>
        <c:axId val="148274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48300544"/>
        <c:crosses val="autoZero"/>
        <c:auto val="1"/>
        <c:lblAlgn val="ctr"/>
        <c:lblOffset val="100"/>
        <c:noMultiLvlLbl val="0"/>
      </c:catAx>
      <c:valAx>
        <c:axId val="148300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FFTs Per Second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4827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[FFT Speed Results.xlsx]Plot CMSIS Radix4!PivotTable3</c:name>
    <c:fmtId val="0"/>
  </c:pivotSource>
  <c:chart>
    <c:autoTitleDeleted val="0"/>
    <c:pivotFmts>
      <c:pivotFmt>
        <c:idx val="0"/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'Plot CMSIS Radix4'!$B$4:$B$5</c:f>
              <c:strCache>
                <c:ptCount val="1"/>
                <c:pt idx="0">
                  <c:v>Float</c:v>
                </c:pt>
              </c:strCache>
            </c:strRef>
          </c:tx>
          <c:invertIfNegative val="0"/>
          <c:cat>
            <c:strRef>
              <c:f>'Plot CMSIS Radix4'!$A$6:$A$8</c:f>
              <c:strCache>
                <c:ptCount val="2"/>
                <c:pt idx="0">
                  <c:v>Teensy 3.2</c:v>
                </c:pt>
                <c:pt idx="1">
                  <c:v>NXP FRDM-K66</c:v>
                </c:pt>
              </c:strCache>
            </c:strRef>
          </c:cat>
          <c:val>
            <c:numRef>
              <c:f>'Plot CMSIS Radix4'!$B$6:$B$8</c:f>
              <c:numCache>
                <c:formatCode>0</c:formatCode>
                <c:ptCount val="2"/>
                <c:pt idx="0">
                  <c:v>657.56595386517267</c:v>
                </c:pt>
                <c:pt idx="1">
                  <c:v>9523.8095238095229</c:v>
                </c:pt>
              </c:numCache>
            </c:numRef>
          </c:val>
        </c:ser>
        <c:ser>
          <c:idx val="0"/>
          <c:order val="1"/>
          <c:tx>
            <c:strRef>
              <c:f>'Plot CMSIS Radix4'!$C$4:$C$5</c:f>
              <c:strCache>
                <c:ptCount val="1"/>
                <c:pt idx="0">
                  <c:v>Int16</c:v>
                </c:pt>
              </c:strCache>
            </c:strRef>
          </c:tx>
          <c:invertIfNegative val="0"/>
          <c:cat>
            <c:strRef>
              <c:f>'Plot CMSIS Radix4'!$A$6:$A$8</c:f>
              <c:strCache>
                <c:ptCount val="2"/>
                <c:pt idx="0">
                  <c:v>Teensy 3.2</c:v>
                </c:pt>
                <c:pt idx="1">
                  <c:v>NXP FRDM-K66</c:v>
                </c:pt>
              </c:strCache>
            </c:strRef>
          </c:cat>
          <c:val>
            <c:numRef>
              <c:f>'Plot CMSIS Radix4'!$C$6:$C$8</c:f>
              <c:numCache>
                <c:formatCode>0</c:formatCode>
                <c:ptCount val="2"/>
                <c:pt idx="0">
                  <c:v>7156.1471303850003</c:v>
                </c:pt>
                <c:pt idx="1">
                  <c:v>14285.714285714286</c:v>
                </c:pt>
              </c:numCache>
            </c:numRef>
          </c:val>
        </c:ser>
        <c:ser>
          <c:idx val="1"/>
          <c:order val="2"/>
          <c:tx>
            <c:strRef>
              <c:f>'Plot CMSIS Radix4'!$D$4:$D$5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'Plot CMSIS Radix4'!$A$6:$A$8</c:f>
              <c:strCache>
                <c:ptCount val="2"/>
                <c:pt idx="0">
                  <c:v>Teensy 3.2</c:v>
                </c:pt>
                <c:pt idx="1">
                  <c:v>NXP FRDM-K66</c:v>
                </c:pt>
              </c:strCache>
            </c:strRef>
          </c:cat>
          <c:val>
            <c:numRef>
              <c:f>'Plot CMSIS Radix4'!$D$6:$D$8</c:f>
              <c:numCache>
                <c:formatCode>0</c:formatCode>
                <c:ptCount val="2"/>
                <c:pt idx="0">
                  <c:v>3292.723081988805</c:v>
                </c:pt>
                <c:pt idx="1">
                  <c:v>6211.1801242236024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410496"/>
        <c:axId val="146412288"/>
      </c:barChart>
      <c:catAx>
        <c:axId val="146410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46412288"/>
        <c:crosses val="autoZero"/>
        <c:auto val="1"/>
        <c:lblAlgn val="ctr"/>
        <c:lblOffset val="100"/>
        <c:noMultiLvlLbl val="0"/>
      </c:catAx>
      <c:valAx>
        <c:axId val="14641228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46410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Calculation Speed</a:t>
            </a:r>
            <a:r>
              <a:rPr lang="en-US" sz="1600" baseline="0"/>
              <a:t> </a:t>
            </a:r>
            <a:r>
              <a:rPr lang="en-US" sz="1600"/>
              <a:t>(KissFFT, Int32)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(2)'!$I$5</c:f>
              <c:strCache>
                <c:ptCount val="1"/>
                <c:pt idx="0">
                  <c:v>Arduino Uno</c:v>
                </c:pt>
              </c:strCache>
            </c:strRef>
          </c:tx>
          <c:cat>
            <c:numRef>
              <c:f>'Compare (2)'!$B$6:$B$11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'Compare (2)'!$I$6:$I$11</c:f>
              <c:numCache>
                <c:formatCode>0</c:formatCode>
                <c:ptCount val="6"/>
                <c:pt idx="0">
                  <c:v>79.622905917574357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'Compare (2)'!$J$5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'Compare (2)'!$B$6:$B$11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'Compare (2)'!$J$6:$J$11</c:f>
              <c:numCache>
                <c:formatCode>0</c:formatCode>
                <c:ptCount val="6"/>
                <c:pt idx="0">
                  <c:v>1246.8827930174564</c:v>
                </c:pt>
                <c:pt idx="1">
                  <c:v>597.37156511350065</c:v>
                </c:pt>
                <c:pt idx="2">
                  <c:v>235.79344494223059</c:v>
                </c:pt>
                <c:pt idx="3">
                  <c:v>114.11617026132603</c:v>
                </c:pt>
                <c:pt idx="4">
                  <c:v>47.386627493721271</c:v>
                </c:pt>
                <c:pt idx="5">
                  <c:v>23.079231000023078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'Compare (2)'!$L$5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'Compare (2)'!$B$6:$B$11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'Compare (2)'!$L$6:$L$11</c:f>
              <c:numCache>
                <c:formatCode>0</c:formatCode>
                <c:ptCount val="6"/>
                <c:pt idx="0">
                  <c:v>5186.7219917012444</c:v>
                </c:pt>
                <c:pt idx="1">
                  <c:v>2606.8821689259644</c:v>
                </c:pt>
                <c:pt idx="2">
                  <c:v>1006.8465565847764</c:v>
                </c:pt>
                <c:pt idx="3">
                  <c:v>506.07287449392715</c:v>
                </c:pt>
                <c:pt idx="4">
                  <c:v>205.84602717167559</c:v>
                </c:pt>
                <c:pt idx="5">
                  <c:v>103.31645831180907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'Compare (2)'!$M$5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'Compare (2)'!$B$6:$B$11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'Compare (2)'!$M$6:$M$11</c:f>
              <c:numCache>
                <c:formatCode>0</c:formatCode>
                <c:ptCount val="6"/>
                <c:pt idx="0">
                  <c:v>9803.9215686274511</c:v>
                </c:pt>
                <c:pt idx="1">
                  <c:v>5263.1578947368425</c:v>
                </c:pt>
                <c:pt idx="2">
                  <c:v>1953.125</c:v>
                </c:pt>
                <c:pt idx="3">
                  <c:v>1030.9278350515465</c:v>
                </c:pt>
                <c:pt idx="4">
                  <c:v>406.33888663145063</c:v>
                </c:pt>
                <c:pt idx="5">
                  <c:v>212.40441801189465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06304"/>
        <c:axId val="147508224"/>
      </c:lineChart>
      <c:catAx>
        <c:axId val="147506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7508224"/>
        <c:crosses val="autoZero"/>
        <c:auto val="1"/>
        <c:lblAlgn val="ctr"/>
        <c:lblOffset val="100"/>
        <c:noMultiLvlLbl val="0"/>
      </c:catAx>
      <c:valAx>
        <c:axId val="147508224"/>
        <c:scaling>
          <c:logBase val="10"/>
          <c:orientation val="minMax"/>
          <c:max val="1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FFTs Per Second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47506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Performance</a:t>
            </a:r>
          </a:p>
          <a:p>
            <a:pPr>
              <a:defRPr sz="1600"/>
            </a:pPr>
            <a:r>
              <a:rPr lang="en-US" sz="1100"/>
              <a:t>(Bigger</a:t>
            </a:r>
            <a:r>
              <a:rPr lang="en-US" sz="1100" baseline="0"/>
              <a:t> is Better)</a:t>
            </a:r>
            <a:endParaRPr lang="en-US" sz="11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'Compare (2)'!$V$6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'Compare (2)'!$X$5:$AC$5</c:f>
              <c:strCache>
                <c:ptCount val="6"/>
                <c:pt idx="0">
                  <c:v>Arduino M0</c:v>
                </c:pt>
                <c:pt idx="1">
                  <c:v>Maple</c:v>
                </c:pt>
                <c:pt idx="2">
                  <c:v>Teensy 3.2</c:v>
                </c:pt>
                <c:pt idx="3">
                  <c:v>FRDM-K66F</c:v>
                </c:pt>
                <c:pt idx="4">
                  <c:v>Teensy 3.2 CMSIS</c:v>
                </c:pt>
                <c:pt idx="5">
                  <c:v>FRDM-K66F CMSIS</c:v>
                </c:pt>
              </c:strCache>
            </c:strRef>
          </c:cat>
          <c:val>
            <c:numRef>
              <c:f>'Compare (2)'!$X$6:$AC$6</c:f>
              <c:numCache>
                <c:formatCode>0</c:formatCode>
                <c:ptCount val="6"/>
                <c:pt idx="0">
                  <c:v>638.9776357827476</c:v>
                </c:pt>
                <c:pt idx="1">
                  <c:v>1643.6554898093361</c:v>
                </c:pt>
                <c:pt idx="2">
                  <c:v>1921.5987701767872</c:v>
                </c:pt>
                <c:pt idx="3">
                  <c:v>2865.3295128939826</c:v>
                </c:pt>
                <c:pt idx="4">
                  <c:v>7156.1471303850003</c:v>
                </c:pt>
                <c:pt idx="5">
                  <c:v>14285.714285714286</c:v>
                </c:pt>
              </c:numCache>
            </c:numRef>
          </c:val>
        </c:ser>
        <c:ser>
          <c:idx val="1"/>
          <c:order val="1"/>
          <c:tx>
            <c:strRef>
              <c:f>'Compare (2)'!$V$7</c:f>
              <c:strCache>
                <c:ptCount val="1"/>
                <c:pt idx="0">
                  <c:v>Int32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invertIfNegative val="0"/>
          <c:cat>
            <c:strRef>
              <c:f>'Compare (2)'!$X$5:$AC$5</c:f>
              <c:strCache>
                <c:ptCount val="6"/>
                <c:pt idx="0">
                  <c:v>Arduino M0</c:v>
                </c:pt>
                <c:pt idx="1">
                  <c:v>Maple</c:v>
                </c:pt>
                <c:pt idx="2">
                  <c:v>Teensy 3.2</c:v>
                </c:pt>
                <c:pt idx="3">
                  <c:v>FRDM-K66F</c:v>
                </c:pt>
                <c:pt idx="4">
                  <c:v>Teensy 3.2 CMSIS</c:v>
                </c:pt>
                <c:pt idx="5">
                  <c:v>FRDM-K66F CMSIS</c:v>
                </c:pt>
              </c:strCache>
            </c:strRef>
          </c:cat>
          <c:val>
            <c:numRef>
              <c:f>'Compare (2)'!$X$7:$AC$7</c:f>
              <c:numCache>
                <c:formatCode>0</c:formatCode>
                <c:ptCount val="6"/>
                <c:pt idx="0">
                  <c:v>235.79344494223059</c:v>
                </c:pt>
                <c:pt idx="1">
                  <c:v>1031.3531353135313</c:v>
                </c:pt>
                <c:pt idx="2">
                  <c:v>1006.8465565847764</c:v>
                </c:pt>
                <c:pt idx="3">
                  <c:v>1953.125</c:v>
                </c:pt>
                <c:pt idx="4">
                  <c:v>3292.723081988805</c:v>
                </c:pt>
                <c:pt idx="5">
                  <c:v>6211.1801242236024</c:v>
                </c:pt>
              </c:numCache>
            </c:numRef>
          </c:val>
        </c:ser>
        <c:ser>
          <c:idx val="2"/>
          <c:order val="2"/>
          <c:tx>
            <c:strRef>
              <c:f>'Compare (2)'!$V$8</c:f>
              <c:strCache>
                <c:ptCount val="1"/>
                <c:pt idx="0">
                  <c:v>Float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accent1"/>
              </a:solidFill>
            </a:ln>
          </c:spPr>
          <c:invertIfNegative val="0"/>
          <c:cat>
            <c:strRef>
              <c:f>'Compare (2)'!$X$5:$AC$5</c:f>
              <c:strCache>
                <c:ptCount val="6"/>
                <c:pt idx="0">
                  <c:v>Arduino M0</c:v>
                </c:pt>
                <c:pt idx="1">
                  <c:v>Maple</c:v>
                </c:pt>
                <c:pt idx="2">
                  <c:v>Teensy 3.2</c:v>
                </c:pt>
                <c:pt idx="3">
                  <c:v>FRDM-K66F</c:v>
                </c:pt>
                <c:pt idx="4">
                  <c:v>Teensy 3.2 CMSIS</c:v>
                </c:pt>
                <c:pt idx="5">
                  <c:v>FRDM-K66F CMSIS</c:v>
                </c:pt>
              </c:strCache>
            </c:strRef>
          </c:cat>
          <c:val>
            <c:numRef>
              <c:f>'Compare (2)'!$X$8:$AC$8</c:f>
              <c:numCache>
                <c:formatCode>0</c:formatCode>
                <c:ptCount val="6"/>
                <c:pt idx="0">
                  <c:v>81.221572449642622</c:v>
                </c:pt>
                <c:pt idx="1">
                  <c:v>262.72923125426934</c:v>
                </c:pt>
                <c:pt idx="2">
                  <c:v>350.90181767141553</c:v>
                </c:pt>
                <c:pt idx="3">
                  <c:v>4608.294930875576</c:v>
                </c:pt>
                <c:pt idx="4">
                  <c:v>657.56595386517267</c:v>
                </c:pt>
                <c:pt idx="5">
                  <c:v>9523.8095238095229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231872"/>
        <c:axId val="147233408"/>
      </c:barChart>
      <c:catAx>
        <c:axId val="14723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7233408"/>
        <c:crosses val="autoZero"/>
        <c:auto val="1"/>
        <c:lblAlgn val="ctr"/>
        <c:lblOffset val="100"/>
        <c:noMultiLvlLbl val="0"/>
      </c:catAx>
      <c:valAx>
        <c:axId val="147233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128-pt FFTs per Second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47231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Performance</a:t>
            </a:r>
          </a:p>
          <a:p>
            <a:pPr>
              <a:defRPr sz="1600"/>
            </a:pPr>
            <a:r>
              <a:rPr lang="en-US" sz="1100"/>
              <a:t>(Bigger</a:t>
            </a:r>
            <a:r>
              <a:rPr lang="en-US" sz="1100" baseline="0"/>
              <a:t> is Better)</a:t>
            </a:r>
            <a:endParaRPr lang="en-US" sz="11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'Compare (2)'!$V$6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'Compare (2)'!$X$5:$AC$5</c:f>
              <c:strCache>
                <c:ptCount val="6"/>
                <c:pt idx="0">
                  <c:v>Arduino M0</c:v>
                </c:pt>
                <c:pt idx="1">
                  <c:v>Maple</c:v>
                </c:pt>
                <c:pt idx="2">
                  <c:v>Teensy 3.2</c:v>
                </c:pt>
                <c:pt idx="3">
                  <c:v>FRDM-K66F</c:v>
                </c:pt>
                <c:pt idx="4">
                  <c:v>Teensy 3.2 CMSIS</c:v>
                </c:pt>
                <c:pt idx="5">
                  <c:v>FRDM-K66F CMSIS</c:v>
                </c:pt>
              </c:strCache>
            </c:strRef>
          </c:cat>
          <c:val>
            <c:numRef>
              <c:f>'Compare (2)'!$X$6:$AC$6</c:f>
              <c:numCache>
                <c:formatCode>0</c:formatCode>
                <c:ptCount val="6"/>
                <c:pt idx="0">
                  <c:v>638.9776357827476</c:v>
                </c:pt>
                <c:pt idx="1">
                  <c:v>1643.6554898093361</c:v>
                </c:pt>
                <c:pt idx="2">
                  <c:v>1921.5987701767872</c:v>
                </c:pt>
                <c:pt idx="3">
                  <c:v>2865.3295128939826</c:v>
                </c:pt>
                <c:pt idx="4">
                  <c:v>7156.1471303850003</c:v>
                </c:pt>
                <c:pt idx="5">
                  <c:v>14285.714285714286</c:v>
                </c:pt>
              </c:numCache>
            </c:numRef>
          </c:val>
        </c:ser>
        <c:ser>
          <c:idx val="1"/>
          <c:order val="1"/>
          <c:tx>
            <c:strRef>
              <c:f>'Compare (2)'!$V$7</c:f>
              <c:strCache>
                <c:ptCount val="1"/>
                <c:pt idx="0">
                  <c:v>Int32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invertIfNegative val="0"/>
          <c:cat>
            <c:strRef>
              <c:f>'Compare (2)'!$X$5:$AC$5</c:f>
              <c:strCache>
                <c:ptCount val="6"/>
                <c:pt idx="0">
                  <c:v>Arduino M0</c:v>
                </c:pt>
                <c:pt idx="1">
                  <c:v>Maple</c:v>
                </c:pt>
                <c:pt idx="2">
                  <c:v>Teensy 3.2</c:v>
                </c:pt>
                <c:pt idx="3">
                  <c:v>FRDM-K66F</c:v>
                </c:pt>
                <c:pt idx="4">
                  <c:v>Teensy 3.2 CMSIS</c:v>
                </c:pt>
                <c:pt idx="5">
                  <c:v>FRDM-K66F CMSIS</c:v>
                </c:pt>
              </c:strCache>
            </c:strRef>
          </c:cat>
          <c:val>
            <c:numRef>
              <c:f>'Compare (2)'!$X$7:$AC$7</c:f>
              <c:numCache>
                <c:formatCode>0</c:formatCode>
                <c:ptCount val="6"/>
                <c:pt idx="0">
                  <c:v>235.79344494223059</c:v>
                </c:pt>
                <c:pt idx="1">
                  <c:v>1031.3531353135313</c:v>
                </c:pt>
                <c:pt idx="2">
                  <c:v>1006.8465565847764</c:v>
                </c:pt>
                <c:pt idx="3">
                  <c:v>1953.125</c:v>
                </c:pt>
                <c:pt idx="4">
                  <c:v>3292.723081988805</c:v>
                </c:pt>
                <c:pt idx="5">
                  <c:v>6211.1801242236024</c:v>
                </c:pt>
              </c:numCache>
            </c:numRef>
          </c:val>
        </c:ser>
        <c:ser>
          <c:idx val="2"/>
          <c:order val="2"/>
          <c:tx>
            <c:strRef>
              <c:f>'Compare (2)'!$V$8</c:f>
              <c:strCache>
                <c:ptCount val="1"/>
                <c:pt idx="0">
                  <c:v>Float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accent1"/>
              </a:solidFill>
            </a:ln>
          </c:spPr>
          <c:invertIfNegative val="0"/>
          <c:cat>
            <c:strRef>
              <c:f>'Compare (2)'!$X$5:$AC$5</c:f>
              <c:strCache>
                <c:ptCount val="6"/>
                <c:pt idx="0">
                  <c:v>Arduino M0</c:v>
                </c:pt>
                <c:pt idx="1">
                  <c:v>Maple</c:v>
                </c:pt>
                <c:pt idx="2">
                  <c:v>Teensy 3.2</c:v>
                </c:pt>
                <c:pt idx="3">
                  <c:v>FRDM-K66F</c:v>
                </c:pt>
                <c:pt idx="4">
                  <c:v>Teensy 3.2 CMSIS</c:v>
                </c:pt>
                <c:pt idx="5">
                  <c:v>FRDM-K66F CMSIS</c:v>
                </c:pt>
              </c:strCache>
            </c:strRef>
          </c:cat>
          <c:val>
            <c:numRef>
              <c:f>'Compare (2)'!$X$8:$AC$8</c:f>
              <c:numCache>
                <c:formatCode>0</c:formatCode>
                <c:ptCount val="6"/>
                <c:pt idx="0">
                  <c:v>81.221572449642622</c:v>
                </c:pt>
                <c:pt idx="1">
                  <c:v>262.72923125426934</c:v>
                </c:pt>
                <c:pt idx="2">
                  <c:v>350.90181767141553</c:v>
                </c:pt>
                <c:pt idx="3">
                  <c:v>4608.294930875576</c:v>
                </c:pt>
                <c:pt idx="4">
                  <c:v>657.56595386517267</c:v>
                </c:pt>
                <c:pt idx="5">
                  <c:v>9523.8095238095229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282176"/>
        <c:axId val="147283968"/>
      </c:barChart>
      <c:catAx>
        <c:axId val="147282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47283968"/>
        <c:crosses val="autoZero"/>
        <c:auto val="1"/>
        <c:lblAlgn val="ctr"/>
        <c:lblOffset val="100"/>
        <c:noMultiLvlLbl val="0"/>
      </c:catAx>
      <c:valAx>
        <c:axId val="147283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128-pt FFTs per Second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47282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'Compare (2)'!$AE$26:$AE$34</c:f>
              <c:numCache>
                <c:formatCode>0</c:formatCode>
                <c:ptCount val="9"/>
                <c:pt idx="0" formatCode="General">
                  <c:v>500</c:v>
                </c:pt>
                <c:pt idx="1">
                  <c:v>1250</c:v>
                </c:pt>
                <c:pt idx="2">
                  <c:v>3125</c:v>
                </c:pt>
                <c:pt idx="3">
                  <c:v>7812.5</c:v>
                </c:pt>
                <c:pt idx="4">
                  <c:v>19531.25</c:v>
                </c:pt>
                <c:pt idx="5">
                  <c:v>48828.125</c:v>
                </c:pt>
                <c:pt idx="6">
                  <c:v>122070.3125</c:v>
                </c:pt>
                <c:pt idx="7">
                  <c:v>305175.78125</c:v>
                </c:pt>
                <c:pt idx="8">
                  <c:v>762939.453125</c:v>
                </c:pt>
              </c:numCache>
            </c:numRef>
          </c:xVal>
          <c:yVal>
            <c:numRef>
              <c:f>'Compare (2)'!$AF$26:$AF$34</c:f>
              <c:numCache>
                <c:formatCode>0.00E+00</c:formatCode>
                <c:ptCount val="9"/>
                <c:pt idx="0">
                  <c:v>150.5149978319906</c:v>
                </c:pt>
                <c:pt idx="1">
                  <c:v>873.7125054200236</c:v>
                </c:pt>
                <c:pt idx="2">
                  <c:v>3427.8437906501763</c:v>
                </c:pt>
                <c:pt idx="3">
                  <c:v>11678.515794375735</c:v>
                </c:pt>
                <c:pt idx="4">
                  <c:v>36968.555280315071</c:v>
                </c:pt>
                <c:pt idx="5">
                  <c:v>111852.05268672701</c:v>
                </c:pt>
                <c:pt idx="6">
                  <c:v>328206.79293166584</c:v>
                </c:pt>
                <c:pt idx="7">
                  <c:v>941958.63536628557</c:v>
                </c:pt>
                <c:pt idx="8">
                  <c:v>2658500.7210085159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08928"/>
        <c:axId val="147310464"/>
      </c:scatterChart>
      <c:valAx>
        <c:axId val="14730892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310464"/>
        <c:crosses val="autoZero"/>
        <c:crossBetween val="midCat"/>
      </c:valAx>
      <c:valAx>
        <c:axId val="147310464"/>
        <c:scaling>
          <c:logBase val="10"/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47308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Frequency</a:t>
            </a:r>
            <a:r>
              <a:rPr lang="en-US" sz="1600" baseline="0"/>
              <a:t> Domain Processing Speed</a:t>
            </a:r>
          </a:p>
          <a:p>
            <a:pPr>
              <a:defRPr sz="1600"/>
            </a:pPr>
            <a:r>
              <a:rPr lang="en-US" sz="1100" baseline="0"/>
              <a:t>(</a:t>
            </a:r>
            <a:r>
              <a:rPr lang="en-US" sz="1100"/>
              <a:t>FFT+IFFT, 50% Overlap, Bigger is Better)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'Compare (2)'!$V$33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'Compare (2)'!$W$31:$AC$31</c:f>
              <c:strCache>
                <c:ptCount val="7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Teensy 3.2</c:v>
                </c:pt>
                <c:pt idx="4">
                  <c:v>FRDM-K66F</c:v>
                </c:pt>
                <c:pt idx="5">
                  <c:v>Teensy 3.2 CMSIS</c:v>
                </c:pt>
                <c:pt idx="6">
                  <c:v>FRDM-K66F CMSIS</c:v>
                </c:pt>
              </c:strCache>
            </c:strRef>
          </c:cat>
          <c:val>
            <c:numRef>
              <c:f>'Compare (2)'!$W$33:$AC$33</c:f>
              <c:numCache>
                <c:formatCode>#,##0</c:formatCode>
                <c:ptCount val="7"/>
                <c:pt idx="0">
                  <c:v>839.08300129390091</c:v>
                </c:pt>
                <c:pt idx="1">
                  <c:v>7874.8737069063536</c:v>
                </c:pt>
                <c:pt idx="2">
                  <c:v>28186.310893385908</c:v>
                </c:pt>
                <c:pt idx="3">
                  <c:v>27762.195973743223</c:v>
                </c:pt>
                <c:pt idx="4">
                  <c:v>50086.091921602689</c:v>
                </c:pt>
                <c:pt idx="5">
                  <c:v>78442.636374410184</c:v>
                </c:pt>
                <c:pt idx="6">
                  <c:v>135646.77294750587</c:v>
                </c:pt>
              </c:numCache>
            </c:numRef>
          </c:val>
        </c:ser>
        <c:ser>
          <c:idx val="2"/>
          <c:order val="1"/>
          <c:tx>
            <c:strRef>
              <c:f>'Compare (2)'!$V$34</c:f>
              <c:strCache>
                <c:ptCount val="1"/>
                <c:pt idx="0">
                  <c:v>Float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'Compare (2)'!$W$31:$AC$31</c:f>
              <c:strCache>
                <c:ptCount val="7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Teensy 3.2</c:v>
                </c:pt>
                <c:pt idx="4">
                  <c:v>FRDM-K66F</c:v>
                </c:pt>
                <c:pt idx="5">
                  <c:v>Teensy 3.2 CMSIS</c:v>
                </c:pt>
                <c:pt idx="6">
                  <c:v>FRDM-K66F CMSIS</c:v>
                </c:pt>
              </c:strCache>
            </c:strRef>
          </c:cat>
          <c:val>
            <c:numRef>
              <c:f>'Compare (2)'!$W$34:$AC$34</c:f>
              <c:numCache>
                <c:formatCode>#,##0</c:formatCode>
                <c:ptCount val="7"/>
                <c:pt idx="0">
                  <c:v>1366.978582130911</c:v>
                </c:pt>
                <c:pt idx="1">
                  <c:v>3162.1215377362619</c:v>
                </c:pt>
                <c:pt idx="2">
                  <c:v>8272.2673834696743</c:v>
                </c:pt>
                <c:pt idx="3">
                  <c:v>10582.009816073696</c:v>
                </c:pt>
                <c:pt idx="4">
                  <c:v>113426.84279157802</c:v>
                </c:pt>
                <c:pt idx="5">
                  <c:v>18792.115091821412</c:v>
                </c:pt>
                <c:pt idx="6">
                  <c:v>207460.15137108372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322368"/>
        <c:axId val="147323904"/>
      </c:barChart>
      <c:catAx>
        <c:axId val="147322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47323904"/>
        <c:crosses val="autoZero"/>
        <c:auto val="1"/>
        <c:lblAlgn val="ctr"/>
        <c:lblOffset val="100"/>
        <c:noMultiLvlLbl val="0"/>
      </c:catAx>
      <c:valAx>
        <c:axId val="147323904"/>
        <c:scaling>
          <c:logBase val="10"/>
          <c:orientation val="minMax"/>
          <c:min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FFTs per Second for 250 Hz Resolution</a:t>
                </a:r>
              </a:p>
            </c:rich>
          </c:tx>
          <c:layout>
            <c:manualLayout>
              <c:xMode val="edge"/>
              <c:yMode val="edge"/>
              <c:x val="2.4729516852743841E-2"/>
              <c:y val="0.23231556453438088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147322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Frequency</a:t>
            </a:r>
            <a:r>
              <a:rPr lang="en-US" sz="1600" baseline="0"/>
              <a:t> Domain Processing Speed</a:t>
            </a:r>
          </a:p>
          <a:p>
            <a:pPr>
              <a:defRPr sz="1600"/>
            </a:pPr>
            <a:r>
              <a:rPr lang="en-US" sz="1100" baseline="0"/>
              <a:t>(Naive </a:t>
            </a:r>
            <a:r>
              <a:rPr lang="en-US" sz="1100"/>
              <a:t>FFT+IFFT, 50% Overlap, Bigger is Better)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'Compare (2)'!$V$33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'Compare (2)'!$W$31:$AA$31</c:f>
              <c:strCache>
                <c:ptCount val="5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Teensy 3.2</c:v>
                </c:pt>
                <c:pt idx="4">
                  <c:v>FRDM-K66F</c:v>
                </c:pt>
              </c:strCache>
            </c:strRef>
          </c:cat>
          <c:val>
            <c:numRef>
              <c:f>'Compare (2)'!$W$33:$AA$33</c:f>
              <c:numCache>
                <c:formatCode>#,##0</c:formatCode>
                <c:ptCount val="5"/>
                <c:pt idx="0">
                  <c:v>839.08300129390091</c:v>
                </c:pt>
                <c:pt idx="1">
                  <c:v>7874.8737069063536</c:v>
                </c:pt>
                <c:pt idx="2">
                  <c:v>28186.310893385908</c:v>
                </c:pt>
                <c:pt idx="3">
                  <c:v>27762.195973743223</c:v>
                </c:pt>
                <c:pt idx="4">
                  <c:v>50086.091921602689</c:v>
                </c:pt>
              </c:numCache>
            </c:numRef>
          </c:val>
        </c:ser>
        <c:ser>
          <c:idx val="2"/>
          <c:order val="1"/>
          <c:tx>
            <c:strRef>
              <c:f>'Compare (2)'!$V$34</c:f>
              <c:strCache>
                <c:ptCount val="1"/>
                <c:pt idx="0">
                  <c:v>Float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'Compare (2)'!$W$31:$AA$31</c:f>
              <c:strCache>
                <c:ptCount val="5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Teensy 3.2</c:v>
                </c:pt>
                <c:pt idx="4">
                  <c:v>FRDM-K66F</c:v>
                </c:pt>
              </c:strCache>
            </c:strRef>
          </c:cat>
          <c:val>
            <c:numRef>
              <c:f>'Compare (2)'!$W$34:$AA$34</c:f>
              <c:numCache>
                <c:formatCode>#,##0</c:formatCode>
                <c:ptCount val="5"/>
                <c:pt idx="0">
                  <c:v>1366.978582130911</c:v>
                </c:pt>
                <c:pt idx="1">
                  <c:v>3162.1215377362619</c:v>
                </c:pt>
                <c:pt idx="2">
                  <c:v>8272.2673834696743</c:v>
                </c:pt>
                <c:pt idx="3">
                  <c:v>10582.009816073696</c:v>
                </c:pt>
                <c:pt idx="4">
                  <c:v>113426.84279157802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435904"/>
        <c:axId val="147437440"/>
      </c:barChart>
      <c:catAx>
        <c:axId val="147435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47437440"/>
        <c:crosses val="autoZero"/>
        <c:auto val="1"/>
        <c:lblAlgn val="ctr"/>
        <c:lblOffset val="100"/>
        <c:noMultiLvlLbl val="0"/>
      </c:catAx>
      <c:valAx>
        <c:axId val="147437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Sample Rate (Hz)</a:t>
                </a:r>
              </a:p>
              <a:p>
                <a:pPr>
                  <a:defRPr/>
                </a:pPr>
                <a:r>
                  <a:rPr lang="en-US"/>
                  <a:t>Keeping 250Hz Resolution</a:t>
                </a:r>
              </a:p>
            </c:rich>
          </c:tx>
          <c:layout>
            <c:manualLayout>
              <c:xMode val="edge"/>
              <c:yMode val="edge"/>
              <c:x val="2.0607930710619869E-2"/>
              <c:y val="0.30559799553637551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147435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FFT Calculation Time (KissFFT, Float32)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Compare!$O$5</c:f>
              <c:strCache>
                <c:ptCount val="1"/>
                <c:pt idx="0">
                  <c:v>Arduino Uno</c:v>
                </c:pt>
              </c:strCache>
            </c:strRef>
          </c:tx>
          <c:cat>
            <c:numRef>
              <c:f>Compare!$B$6:$B$11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Compare!$O$6:$O$11</c:f>
              <c:numCache>
                <c:formatCode>0</c:formatCode>
                <c:ptCount val="6"/>
                <c:pt idx="0">
                  <c:v>6378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Compare!$P$5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Compare!$B$6:$B$11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Compare!$P$6:$P$11</c:f>
              <c:numCache>
                <c:formatCode>0</c:formatCode>
                <c:ptCount val="6"/>
                <c:pt idx="0">
                  <c:v>2188</c:v>
                </c:pt>
                <c:pt idx="1">
                  <c:v>5035</c:v>
                </c:pt>
                <c:pt idx="2">
                  <c:v>12312</c:v>
                </c:pt>
                <c:pt idx="3">
                  <c:v>27349</c:v>
                </c:pt>
                <c:pt idx="4">
                  <c:v>63732</c:v>
                </c:pt>
                <c:pt idx="5">
                  <c:v>138469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Compare!$R$5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Compare!$B$6:$B$11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Compare!$R$6:$R$11</c:f>
              <c:numCache>
                <c:formatCode>0</c:formatCode>
                <c:ptCount val="6"/>
                <c:pt idx="0">
                  <c:v>496.4</c:v>
                </c:pt>
                <c:pt idx="1">
                  <c:v>1136</c:v>
                </c:pt>
                <c:pt idx="2">
                  <c:v>2849.8</c:v>
                </c:pt>
                <c:pt idx="3">
                  <c:v>6295.8</c:v>
                </c:pt>
                <c:pt idx="4">
                  <c:v>14922</c:v>
                </c:pt>
                <c:pt idx="5">
                  <c:v>32259.4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Compare!$S$5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Compare!$B$6:$B$11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Compare!$S$6:$S$11</c:f>
              <c:numCache>
                <c:formatCode>0</c:formatCode>
                <c:ptCount val="6"/>
                <c:pt idx="0">
                  <c:v>47</c:v>
                </c:pt>
                <c:pt idx="1">
                  <c:v>79</c:v>
                </c:pt>
                <c:pt idx="2">
                  <c:v>217</c:v>
                </c:pt>
                <c:pt idx="3">
                  <c:v>371</c:v>
                </c:pt>
                <c:pt idx="4">
                  <c:v>981</c:v>
                </c:pt>
                <c:pt idx="5">
                  <c:v>1711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759872"/>
        <c:axId val="147761792"/>
      </c:lineChart>
      <c:catAx>
        <c:axId val="147759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7761792"/>
        <c:crosses val="autoZero"/>
        <c:auto val="1"/>
        <c:lblAlgn val="ctr"/>
        <c:lblOffset val="100"/>
        <c:noMultiLvlLbl val="0"/>
      </c:catAx>
      <c:valAx>
        <c:axId val="147761792"/>
        <c:scaling>
          <c:logBase val="10"/>
          <c:orientation val="minMax"/>
          <c:max val="1000000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FFT (usec)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47759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FFT Calculation Time (KissFFT, Int32)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Compare!$I$5</c:f>
              <c:strCache>
                <c:ptCount val="1"/>
                <c:pt idx="0">
                  <c:v>Arduino Uno</c:v>
                </c:pt>
              </c:strCache>
            </c:strRef>
          </c:tx>
          <c:cat>
            <c:numRef>
              <c:f>Compare!$B$6:$B$11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Compare!$I$6:$I$11</c:f>
              <c:numCache>
                <c:formatCode>0</c:formatCode>
                <c:ptCount val="6"/>
                <c:pt idx="0">
                  <c:v>12559.2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Compare!$J$5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Compare!$B$6:$B$11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Compare!$J$6:$J$11</c:f>
              <c:numCache>
                <c:formatCode>0</c:formatCode>
                <c:ptCount val="6"/>
                <c:pt idx="0">
                  <c:v>802</c:v>
                </c:pt>
                <c:pt idx="1">
                  <c:v>1674</c:v>
                </c:pt>
                <c:pt idx="2">
                  <c:v>4241</c:v>
                </c:pt>
                <c:pt idx="3">
                  <c:v>8763</c:v>
                </c:pt>
                <c:pt idx="4">
                  <c:v>21103</c:v>
                </c:pt>
                <c:pt idx="5">
                  <c:v>43329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Compare!$L$5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Compare!$B$6:$B$11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Compare!$L$6:$L$11</c:f>
              <c:numCache>
                <c:formatCode>0</c:formatCode>
                <c:ptCount val="6"/>
                <c:pt idx="0">
                  <c:v>192.8</c:v>
                </c:pt>
                <c:pt idx="1">
                  <c:v>383.6</c:v>
                </c:pt>
                <c:pt idx="2">
                  <c:v>993.2</c:v>
                </c:pt>
                <c:pt idx="3">
                  <c:v>1976</c:v>
                </c:pt>
                <c:pt idx="4">
                  <c:v>4858</c:v>
                </c:pt>
                <c:pt idx="5">
                  <c:v>9679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Compare!$M$5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Compare!$B$6:$B$11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Compare!$M$6:$M$11</c:f>
              <c:numCache>
                <c:formatCode>0</c:formatCode>
                <c:ptCount val="6"/>
                <c:pt idx="0">
                  <c:v>102</c:v>
                </c:pt>
                <c:pt idx="1">
                  <c:v>190</c:v>
                </c:pt>
                <c:pt idx="2">
                  <c:v>512</c:v>
                </c:pt>
                <c:pt idx="3">
                  <c:v>970</c:v>
                </c:pt>
                <c:pt idx="4">
                  <c:v>2461</c:v>
                </c:pt>
                <c:pt idx="5">
                  <c:v>4708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54848"/>
        <c:axId val="147856768"/>
      </c:lineChart>
      <c:catAx>
        <c:axId val="147854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7856768"/>
        <c:crosses val="autoZero"/>
        <c:auto val="1"/>
        <c:lblAlgn val="ctr"/>
        <c:lblOffset val="100"/>
        <c:noMultiLvlLbl val="0"/>
      </c:catAx>
      <c:valAx>
        <c:axId val="147856768"/>
        <c:scaling>
          <c:logBase val="10"/>
          <c:orientation val="minMax"/>
          <c:max val="1000000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FFT (usec)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47854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24</xdr:row>
      <xdr:rowOff>23812</xdr:rowOff>
    </xdr:from>
    <xdr:to>
      <xdr:col>20</xdr:col>
      <xdr:colOff>361950</xdr:colOff>
      <xdr:row>41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9</xdr:col>
      <xdr:colOff>495300</xdr:colOff>
      <xdr:row>41</xdr:row>
      <xdr:rowOff>52388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</xdr:colOff>
      <xdr:row>42</xdr:row>
      <xdr:rowOff>33336</xdr:rowOff>
    </xdr:from>
    <xdr:to>
      <xdr:col>11</xdr:col>
      <xdr:colOff>161925</xdr:colOff>
      <xdr:row>56</xdr:row>
      <xdr:rowOff>171449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42</xdr:row>
      <xdr:rowOff>0</xdr:rowOff>
    </xdr:from>
    <xdr:to>
      <xdr:col>21</xdr:col>
      <xdr:colOff>533400</xdr:colOff>
      <xdr:row>56</xdr:row>
      <xdr:rowOff>138113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428625</xdr:colOff>
      <xdr:row>21</xdr:row>
      <xdr:rowOff>100012</xdr:rowOff>
    </xdr:from>
    <xdr:to>
      <xdr:col>40</xdr:col>
      <xdr:colOff>123825</xdr:colOff>
      <xdr:row>35</xdr:row>
      <xdr:rowOff>176212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266698</xdr:colOff>
      <xdr:row>38</xdr:row>
      <xdr:rowOff>33337</xdr:rowOff>
    </xdr:from>
    <xdr:to>
      <xdr:col>33</xdr:col>
      <xdr:colOff>333374</xdr:colOff>
      <xdr:row>54</xdr:row>
      <xdr:rowOff>104775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200025</xdr:colOff>
      <xdr:row>55</xdr:row>
      <xdr:rowOff>161925</xdr:rowOff>
    </xdr:from>
    <xdr:to>
      <xdr:col>30</xdr:col>
      <xdr:colOff>504825</xdr:colOff>
      <xdr:row>70</xdr:row>
      <xdr:rowOff>47625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24</xdr:row>
      <xdr:rowOff>23812</xdr:rowOff>
    </xdr:from>
    <xdr:to>
      <xdr:col>20</xdr:col>
      <xdr:colOff>361950</xdr:colOff>
      <xdr:row>41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9</xdr:col>
      <xdr:colOff>495300</xdr:colOff>
      <xdr:row>41</xdr:row>
      <xdr:rowOff>52388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542925</xdr:colOff>
      <xdr:row>42</xdr:row>
      <xdr:rowOff>90487</xdr:rowOff>
    </xdr:from>
    <xdr:to>
      <xdr:col>14</xdr:col>
      <xdr:colOff>495300</xdr:colOff>
      <xdr:row>56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581025</xdr:colOff>
      <xdr:row>26</xdr:row>
      <xdr:rowOff>71437</xdr:rowOff>
    </xdr:from>
    <xdr:to>
      <xdr:col>31</xdr:col>
      <xdr:colOff>276225</xdr:colOff>
      <xdr:row>40</xdr:row>
      <xdr:rowOff>147637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26</xdr:row>
      <xdr:rowOff>0</xdr:rowOff>
    </xdr:from>
    <xdr:to>
      <xdr:col>41</xdr:col>
      <xdr:colOff>304800</xdr:colOff>
      <xdr:row>40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0</xdr:colOff>
      <xdr:row>26</xdr:row>
      <xdr:rowOff>0</xdr:rowOff>
    </xdr:from>
    <xdr:to>
      <xdr:col>49</xdr:col>
      <xdr:colOff>304800</xdr:colOff>
      <xdr:row>40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42</xdr:row>
      <xdr:rowOff>0</xdr:rowOff>
    </xdr:from>
    <xdr:to>
      <xdr:col>31</xdr:col>
      <xdr:colOff>304800</xdr:colOff>
      <xdr:row>56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42</xdr:row>
      <xdr:rowOff>0</xdr:rowOff>
    </xdr:from>
    <xdr:to>
      <xdr:col>41</xdr:col>
      <xdr:colOff>304800</xdr:colOff>
      <xdr:row>56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41</xdr:col>
      <xdr:colOff>571500</xdr:colOff>
      <xdr:row>42</xdr:row>
      <xdr:rowOff>0</xdr:rowOff>
    </xdr:from>
    <xdr:to>
      <xdr:col>49</xdr:col>
      <xdr:colOff>266700</xdr:colOff>
      <xdr:row>56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11</xdr:row>
      <xdr:rowOff>47625</xdr:rowOff>
    </xdr:from>
    <xdr:to>
      <xdr:col>8</xdr:col>
      <xdr:colOff>533401</xdr:colOff>
      <xdr:row>29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10</xdr:row>
      <xdr:rowOff>9525</xdr:rowOff>
    </xdr:from>
    <xdr:to>
      <xdr:col>6</xdr:col>
      <xdr:colOff>219075</xdr:colOff>
      <xdr:row>24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EA" refreshedDate="42610.442634953703" createdVersion="4" refreshedVersion="4" minRefreshableVersion="3" recordCount="124">
  <cacheSource type="worksheet">
    <worksheetSource ref="B4:G128" sheet="AllData"/>
  </cacheSource>
  <cacheFields count="6">
    <cacheField name="Board" numFmtId="0">
      <sharedItems count="4">
        <s v="Arduino Uno"/>
        <s v="Teensy 3.2"/>
        <s v="Arduino M0 Pro"/>
        <s v="NXP FRDM-K66"/>
      </sharedItems>
    </cacheField>
    <cacheField name="FFT Type" numFmtId="0">
      <sharedItems count="2">
        <s v="Kiss FFT"/>
        <s v="CMSIS Radix 4"/>
      </sharedItems>
    </cacheField>
    <cacheField name="Data Type" numFmtId="0">
      <sharedItems count="3">
        <s v="Int16"/>
        <s v="Int32"/>
        <s v="Float"/>
      </sharedItems>
    </cacheField>
    <cacheField name="N" numFmtId="0">
      <sharedItems containsSemiMixedTypes="0" containsString="0" containsNumber="1" containsInteger="1" minValue="8" maxValue="1024" count="8">
        <n v="32"/>
        <n v="64"/>
        <n v="8"/>
        <n v="16"/>
        <n v="128"/>
        <n v="256"/>
        <n v="512"/>
        <n v="1024"/>
      </sharedItems>
    </cacheField>
    <cacheField name="usec/FFT" numFmtId="1">
      <sharedItems containsSemiMixedTypes="0" containsString="0" containsNumber="1" minValue="4" maxValue="138469"/>
    </cacheField>
    <cacheField name="FFTs/sec" numFmtId="1">
      <sharedItems containsSemiMixedTypes="0" containsString="0" containsNumber="1" minValue="7.2218330456636499" maxValue="25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4">
  <r>
    <x v="0"/>
    <x v="0"/>
    <x v="0"/>
    <x v="0"/>
    <n v="4980.8"/>
    <n v="200.77096048827497"/>
  </r>
  <r>
    <x v="0"/>
    <x v="0"/>
    <x v="0"/>
    <x v="1"/>
    <n v="10102.4"/>
    <n v="98.986379474184361"/>
  </r>
  <r>
    <x v="0"/>
    <x v="0"/>
    <x v="1"/>
    <x v="0"/>
    <n v="12559.2"/>
    <n v="79.622905917574357"/>
  </r>
  <r>
    <x v="0"/>
    <x v="0"/>
    <x v="2"/>
    <x v="0"/>
    <n v="6378"/>
    <n v="156.78896205707119"/>
  </r>
  <r>
    <x v="1"/>
    <x v="0"/>
    <x v="0"/>
    <x v="2"/>
    <n v="19.600000000000001"/>
    <n v="51020.408163265303"/>
  </r>
  <r>
    <x v="1"/>
    <x v="0"/>
    <x v="0"/>
    <x v="3"/>
    <n v="38"/>
    <n v="26315.78947368421"/>
  </r>
  <r>
    <x v="1"/>
    <x v="0"/>
    <x v="0"/>
    <x v="0"/>
    <n v="103.4"/>
    <n v="9671.1798839458406"/>
  </r>
  <r>
    <x v="1"/>
    <x v="0"/>
    <x v="0"/>
    <x v="1"/>
    <n v="204.4"/>
    <n v="4892.3679060665363"/>
  </r>
  <r>
    <x v="1"/>
    <x v="0"/>
    <x v="0"/>
    <x v="4"/>
    <n v="520.4"/>
    <n v="1921.5987701767872"/>
  </r>
  <r>
    <x v="1"/>
    <x v="0"/>
    <x v="0"/>
    <x v="5"/>
    <n v="1030.4000000000001"/>
    <n v="970.49689440993779"/>
  </r>
  <r>
    <x v="1"/>
    <x v="0"/>
    <x v="0"/>
    <x v="6"/>
    <n v="2508"/>
    <n v="398.72408293460927"/>
  </r>
  <r>
    <x v="1"/>
    <x v="0"/>
    <x v="0"/>
    <x v="7"/>
    <n v="4975"/>
    <n v="201.00502512562815"/>
  </r>
  <r>
    <x v="1"/>
    <x v="0"/>
    <x v="1"/>
    <x v="2"/>
    <n v="34.799999999999997"/>
    <n v="28735.632183908048"/>
  </r>
  <r>
    <x v="1"/>
    <x v="0"/>
    <x v="1"/>
    <x v="3"/>
    <n v="68.400000000000006"/>
    <n v="14619.883040935671"/>
  </r>
  <r>
    <x v="1"/>
    <x v="0"/>
    <x v="1"/>
    <x v="0"/>
    <n v="192.8"/>
    <n v="5186.7219917012444"/>
  </r>
  <r>
    <x v="1"/>
    <x v="0"/>
    <x v="1"/>
    <x v="1"/>
    <n v="383.6"/>
    <n v="2606.8821689259644"/>
  </r>
  <r>
    <x v="1"/>
    <x v="0"/>
    <x v="1"/>
    <x v="4"/>
    <n v="993.2"/>
    <n v="1006.8465565847764"/>
  </r>
  <r>
    <x v="1"/>
    <x v="0"/>
    <x v="1"/>
    <x v="5"/>
    <n v="1976"/>
    <n v="506.07287449392715"/>
  </r>
  <r>
    <x v="1"/>
    <x v="0"/>
    <x v="1"/>
    <x v="6"/>
    <n v="4858"/>
    <n v="205.84602717167559"/>
  </r>
  <r>
    <x v="1"/>
    <x v="0"/>
    <x v="1"/>
    <x v="7"/>
    <n v="9679"/>
    <n v="103.31645831180907"/>
  </r>
  <r>
    <x v="1"/>
    <x v="0"/>
    <x v="2"/>
    <x v="2"/>
    <n v="73.8"/>
    <n v="13550.135501355015"/>
  </r>
  <r>
    <x v="1"/>
    <x v="0"/>
    <x v="2"/>
    <x v="3"/>
    <n v="177.6"/>
    <n v="5630.6306306306305"/>
  </r>
  <r>
    <x v="1"/>
    <x v="0"/>
    <x v="2"/>
    <x v="0"/>
    <n v="496.4"/>
    <n v="2014.5044319097503"/>
  </r>
  <r>
    <x v="1"/>
    <x v="0"/>
    <x v="2"/>
    <x v="1"/>
    <n v="1136"/>
    <n v="880.28169014084506"/>
  </r>
  <r>
    <x v="1"/>
    <x v="0"/>
    <x v="2"/>
    <x v="4"/>
    <n v="2849.8"/>
    <n v="350.90181767141553"/>
  </r>
  <r>
    <x v="1"/>
    <x v="0"/>
    <x v="2"/>
    <x v="5"/>
    <n v="6295.8"/>
    <n v="158.83604942977857"/>
  </r>
  <r>
    <x v="1"/>
    <x v="0"/>
    <x v="2"/>
    <x v="6"/>
    <n v="14922"/>
    <n v="67.015145422865572"/>
  </r>
  <r>
    <x v="1"/>
    <x v="0"/>
    <x v="2"/>
    <x v="7"/>
    <n v="32259.4"/>
    <n v="30.998716653130558"/>
  </r>
  <r>
    <x v="1"/>
    <x v="1"/>
    <x v="0"/>
    <x v="2"/>
    <n v="8.44"/>
    <n v="118483.41232227489"/>
  </r>
  <r>
    <x v="1"/>
    <x v="1"/>
    <x v="0"/>
    <x v="3"/>
    <n v="14.12"/>
    <n v="70821.529745042499"/>
  </r>
  <r>
    <x v="1"/>
    <x v="1"/>
    <x v="0"/>
    <x v="0"/>
    <n v="32.4"/>
    <n v="30864.1975308642"/>
  </r>
  <r>
    <x v="1"/>
    <x v="1"/>
    <x v="0"/>
    <x v="1"/>
    <n v="60.5"/>
    <n v="16528.92561983471"/>
  </r>
  <r>
    <x v="1"/>
    <x v="1"/>
    <x v="0"/>
    <x v="4"/>
    <n v="139.74"/>
    <n v="7156.1471303850003"/>
  </r>
  <r>
    <x v="1"/>
    <x v="1"/>
    <x v="0"/>
    <x v="5"/>
    <n v="272.54000000000002"/>
    <n v="3669.1861745064944"/>
  </r>
  <r>
    <x v="1"/>
    <x v="1"/>
    <x v="0"/>
    <x v="6"/>
    <n v="635.05999999999995"/>
    <n v="1574.6543633672411"/>
  </r>
  <r>
    <x v="1"/>
    <x v="1"/>
    <x v="0"/>
    <x v="7"/>
    <n v="1254.4000000000001"/>
    <n v="797.19387755102036"/>
  </r>
  <r>
    <x v="1"/>
    <x v="1"/>
    <x v="1"/>
    <x v="2"/>
    <n v="12.38"/>
    <n v="80775.44426494345"/>
  </r>
  <r>
    <x v="1"/>
    <x v="1"/>
    <x v="1"/>
    <x v="3"/>
    <n v="21.5"/>
    <n v="46511.627906976741"/>
  </r>
  <r>
    <x v="1"/>
    <x v="1"/>
    <x v="1"/>
    <x v="0"/>
    <n v="60.7"/>
    <n v="16474.464579901152"/>
  </r>
  <r>
    <x v="1"/>
    <x v="1"/>
    <x v="1"/>
    <x v="1"/>
    <n v="116.58"/>
    <n v="8577.8006519128503"/>
  </r>
  <r>
    <x v="1"/>
    <x v="1"/>
    <x v="1"/>
    <x v="4"/>
    <n v="303.7"/>
    <n v="3292.723081988805"/>
  </r>
  <r>
    <x v="1"/>
    <x v="1"/>
    <x v="1"/>
    <x v="5"/>
    <n v="597.08000000000004"/>
    <n v="1674.817444898506"/>
  </r>
  <r>
    <x v="1"/>
    <x v="1"/>
    <x v="1"/>
    <x v="6"/>
    <n v="1476.16"/>
    <n v="677.43334055928892"/>
  </r>
  <r>
    <x v="1"/>
    <x v="1"/>
    <x v="1"/>
    <x v="7"/>
    <n v="2920.28"/>
    <n v="342.43291739148299"/>
  </r>
  <r>
    <x v="1"/>
    <x v="1"/>
    <x v="2"/>
    <x v="2"/>
    <n v="49.44"/>
    <n v="20226.537216828481"/>
  </r>
  <r>
    <x v="1"/>
    <x v="1"/>
    <x v="2"/>
    <x v="3"/>
    <n v="88.9"/>
    <n v="11248.59392575928"/>
  </r>
  <r>
    <x v="1"/>
    <x v="1"/>
    <x v="2"/>
    <x v="0"/>
    <n v="282.3"/>
    <n v="3542.3308537017356"/>
  </r>
  <r>
    <x v="1"/>
    <x v="1"/>
    <x v="2"/>
    <x v="1"/>
    <n v="552.04"/>
    <n v="1811.4629374682995"/>
  </r>
  <r>
    <x v="1"/>
    <x v="1"/>
    <x v="2"/>
    <x v="4"/>
    <n v="1520.76"/>
    <n v="657.56595386517267"/>
  </r>
  <r>
    <x v="1"/>
    <x v="1"/>
    <x v="2"/>
    <x v="5"/>
    <n v="3022.52"/>
    <n v="330.84975450948218"/>
  </r>
  <r>
    <x v="1"/>
    <x v="1"/>
    <x v="2"/>
    <x v="6"/>
    <n v="7711.3"/>
    <n v="129.6798205231284"/>
  </r>
  <r>
    <x v="1"/>
    <x v="1"/>
    <x v="2"/>
    <x v="7"/>
    <n v="15382.98"/>
    <n v="65.006910234557935"/>
  </r>
  <r>
    <x v="2"/>
    <x v="0"/>
    <x v="0"/>
    <x v="2"/>
    <n v="62.2"/>
    <n v="16077.17041800643"/>
  </r>
  <r>
    <x v="2"/>
    <x v="0"/>
    <x v="0"/>
    <x v="3"/>
    <n v="121"/>
    <n v="8264.4628099173551"/>
  </r>
  <r>
    <x v="2"/>
    <x v="0"/>
    <x v="0"/>
    <x v="0"/>
    <n v="319.8"/>
    <n v="3126.9543464665417"/>
  </r>
  <r>
    <x v="2"/>
    <x v="0"/>
    <x v="0"/>
    <x v="1"/>
    <n v="627.20000000000005"/>
    <n v="1594.3877551020407"/>
  </r>
  <r>
    <x v="2"/>
    <x v="0"/>
    <x v="0"/>
    <x v="4"/>
    <n v="1565"/>
    <n v="638.9776357827476"/>
  </r>
  <r>
    <x v="2"/>
    <x v="0"/>
    <x v="0"/>
    <x v="5"/>
    <n v="3079"/>
    <n v="324.78077297823967"/>
  </r>
  <r>
    <x v="2"/>
    <x v="0"/>
    <x v="0"/>
    <x v="6"/>
    <n v="7403"/>
    <n v="135.080372821829"/>
  </r>
  <r>
    <x v="2"/>
    <x v="0"/>
    <x v="0"/>
    <x v="7"/>
    <n v="14605.4"/>
    <n v="68.467826968107687"/>
  </r>
  <r>
    <x v="2"/>
    <x v="0"/>
    <x v="1"/>
    <x v="2"/>
    <n v="136"/>
    <n v="7352.9411764705883"/>
  </r>
  <r>
    <x v="2"/>
    <x v="0"/>
    <x v="1"/>
    <x v="3"/>
    <n v="289"/>
    <n v="3460.2076124567475"/>
  </r>
  <r>
    <x v="2"/>
    <x v="0"/>
    <x v="1"/>
    <x v="0"/>
    <n v="802"/>
    <n v="1246.8827930174564"/>
  </r>
  <r>
    <x v="2"/>
    <x v="0"/>
    <x v="1"/>
    <x v="1"/>
    <n v="1674"/>
    <n v="597.37156511350065"/>
  </r>
  <r>
    <x v="2"/>
    <x v="0"/>
    <x v="1"/>
    <x v="4"/>
    <n v="4241"/>
    <n v="235.79344494223059"/>
  </r>
  <r>
    <x v="2"/>
    <x v="0"/>
    <x v="1"/>
    <x v="5"/>
    <n v="8763"/>
    <n v="114.11617026132603"/>
  </r>
  <r>
    <x v="2"/>
    <x v="0"/>
    <x v="1"/>
    <x v="6"/>
    <n v="21103"/>
    <n v="47.386627493721271"/>
  </r>
  <r>
    <x v="2"/>
    <x v="0"/>
    <x v="1"/>
    <x v="7"/>
    <n v="43329"/>
    <n v="23.079231000023078"/>
  </r>
  <r>
    <x v="2"/>
    <x v="0"/>
    <x v="2"/>
    <x v="2"/>
    <n v="335"/>
    <n v="2985.0746268656717"/>
  </r>
  <r>
    <x v="2"/>
    <x v="0"/>
    <x v="2"/>
    <x v="3"/>
    <n v="822"/>
    <n v="1216.5450121654501"/>
  </r>
  <r>
    <x v="2"/>
    <x v="0"/>
    <x v="2"/>
    <x v="0"/>
    <n v="2188"/>
    <n v="457.03839122486289"/>
  </r>
  <r>
    <x v="2"/>
    <x v="0"/>
    <x v="2"/>
    <x v="1"/>
    <n v="5035"/>
    <n v="198.60973187686196"/>
  </r>
  <r>
    <x v="2"/>
    <x v="0"/>
    <x v="2"/>
    <x v="4"/>
    <n v="12312"/>
    <n v="81.221572449642622"/>
  </r>
  <r>
    <x v="2"/>
    <x v="0"/>
    <x v="2"/>
    <x v="5"/>
    <n v="27349"/>
    <n v="36.564408205053198"/>
  </r>
  <r>
    <x v="2"/>
    <x v="0"/>
    <x v="2"/>
    <x v="6"/>
    <n v="63732"/>
    <n v="15.690704826460804"/>
  </r>
  <r>
    <x v="2"/>
    <x v="0"/>
    <x v="2"/>
    <x v="7"/>
    <n v="138469"/>
    <n v="7.2218330456636499"/>
  </r>
  <r>
    <x v="3"/>
    <x v="0"/>
    <x v="0"/>
    <x v="2"/>
    <n v="13"/>
    <n v="76923.076923076922"/>
  </r>
  <r>
    <x v="3"/>
    <x v="0"/>
    <x v="0"/>
    <x v="3"/>
    <n v="25"/>
    <n v="40000"/>
  </r>
  <r>
    <x v="3"/>
    <x v="0"/>
    <x v="0"/>
    <x v="0"/>
    <n v="69"/>
    <n v="14492.753623188406"/>
  </r>
  <r>
    <x v="3"/>
    <x v="0"/>
    <x v="0"/>
    <x v="1"/>
    <n v="136"/>
    <n v="7352.9411764705883"/>
  </r>
  <r>
    <x v="3"/>
    <x v="0"/>
    <x v="0"/>
    <x v="4"/>
    <n v="349"/>
    <n v="2865.3295128939826"/>
  </r>
  <r>
    <x v="3"/>
    <x v="0"/>
    <x v="0"/>
    <x v="5"/>
    <n v="686"/>
    <n v="1457.7259475218659"/>
  </r>
  <r>
    <x v="3"/>
    <x v="0"/>
    <x v="0"/>
    <x v="6"/>
    <n v="1683"/>
    <n v="594.17706476530009"/>
  </r>
  <r>
    <x v="3"/>
    <x v="0"/>
    <x v="0"/>
    <x v="7"/>
    <n v="3316"/>
    <n v="301.56815440289506"/>
  </r>
  <r>
    <x v="3"/>
    <x v="0"/>
    <x v="1"/>
    <x v="2"/>
    <n v="19"/>
    <n v="52631.57894736842"/>
  </r>
  <r>
    <x v="3"/>
    <x v="0"/>
    <x v="1"/>
    <x v="3"/>
    <n v="35"/>
    <n v="28571.428571428572"/>
  </r>
  <r>
    <x v="3"/>
    <x v="0"/>
    <x v="1"/>
    <x v="0"/>
    <n v="102"/>
    <n v="9803.9215686274511"/>
  </r>
  <r>
    <x v="3"/>
    <x v="0"/>
    <x v="1"/>
    <x v="1"/>
    <n v="190"/>
    <n v="5263.1578947368425"/>
  </r>
  <r>
    <x v="3"/>
    <x v="0"/>
    <x v="1"/>
    <x v="4"/>
    <n v="512"/>
    <n v="1953.125"/>
  </r>
  <r>
    <x v="3"/>
    <x v="0"/>
    <x v="1"/>
    <x v="5"/>
    <n v="970"/>
    <n v="1030.9278350515465"/>
  </r>
  <r>
    <x v="3"/>
    <x v="0"/>
    <x v="1"/>
    <x v="6"/>
    <n v="2461"/>
    <n v="406.33888663145063"/>
  </r>
  <r>
    <x v="3"/>
    <x v="0"/>
    <x v="1"/>
    <x v="7"/>
    <n v="4708"/>
    <n v="212.40441801189465"/>
  </r>
  <r>
    <x v="3"/>
    <x v="0"/>
    <x v="2"/>
    <x v="2"/>
    <n v="10"/>
    <n v="100000"/>
  </r>
  <r>
    <x v="3"/>
    <x v="0"/>
    <x v="2"/>
    <x v="3"/>
    <n v="16"/>
    <n v="62500"/>
  </r>
  <r>
    <x v="3"/>
    <x v="0"/>
    <x v="2"/>
    <x v="0"/>
    <n v="47"/>
    <n v="21276.59574468085"/>
  </r>
  <r>
    <x v="3"/>
    <x v="0"/>
    <x v="2"/>
    <x v="1"/>
    <n v="79"/>
    <n v="12658.227848101265"/>
  </r>
  <r>
    <x v="3"/>
    <x v="0"/>
    <x v="2"/>
    <x v="4"/>
    <n v="217"/>
    <n v="4608.294930875576"/>
  </r>
  <r>
    <x v="3"/>
    <x v="0"/>
    <x v="2"/>
    <x v="5"/>
    <n v="371"/>
    <n v="2695.4177897574123"/>
  </r>
  <r>
    <x v="3"/>
    <x v="0"/>
    <x v="2"/>
    <x v="6"/>
    <n v="981"/>
    <n v="1019.3679918450561"/>
  </r>
  <r>
    <x v="3"/>
    <x v="0"/>
    <x v="2"/>
    <x v="7"/>
    <n v="1711"/>
    <n v="584.45353594389246"/>
  </r>
  <r>
    <x v="3"/>
    <x v="1"/>
    <x v="0"/>
    <x v="2"/>
    <n v="4"/>
    <n v="250000"/>
  </r>
  <r>
    <x v="3"/>
    <x v="1"/>
    <x v="0"/>
    <x v="3"/>
    <n v="7"/>
    <n v="142857.14285714287"/>
  </r>
  <r>
    <x v="3"/>
    <x v="1"/>
    <x v="0"/>
    <x v="0"/>
    <n v="17"/>
    <n v="58823.529411764706"/>
  </r>
  <r>
    <x v="3"/>
    <x v="1"/>
    <x v="0"/>
    <x v="1"/>
    <n v="30"/>
    <n v="33333.333333333336"/>
  </r>
  <r>
    <x v="3"/>
    <x v="1"/>
    <x v="0"/>
    <x v="4"/>
    <n v="70"/>
    <n v="14285.714285714286"/>
  </r>
  <r>
    <x v="3"/>
    <x v="1"/>
    <x v="0"/>
    <x v="5"/>
    <n v="136"/>
    <n v="7352.9411764705883"/>
  </r>
  <r>
    <x v="3"/>
    <x v="1"/>
    <x v="0"/>
    <x v="6"/>
    <n v="310"/>
    <n v="3225.8064516129034"/>
  </r>
  <r>
    <x v="3"/>
    <x v="1"/>
    <x v="0"/>
    <x v="7"/>
    <n v="614"/>
    <n v="1628.6644951140065"/>
  </r>
  <r>
    <x v="3"/>
    <x v="1"/>
    <x v="1"/>
    <x v="2"/>
    <n v="6"/>
    <n v="166666.66666666666"/>
  </r>
  <r>
    <x v="3"/>
    <x v="1"/>
    <x v="1"/>
    <x v="3"/>
    <n v="11"/>
    <n v="90909.090909090912"/>
  </r>
  <r>
    <x v="3"/>
    <x v="1"/>
    <x v="1"/>
    <x v="0"/>
    <n v="32"/>
    <n v="31250"/>
  </r>
  <r>
    <x v="3"/>
    <x v="1"/>
    <x v="1"/>
    <x v="1"/>
    <n v="60"/>
    <n v="16666.666666666668"/>
  </r>
  <r>
    <x v="3"/>
    <x v="1"/>
    <x v="1"/>
    <x v="4"/>
    <n v="161"/>
    <n v="6211.1801242236024"/>
  </r>
  <r>
    <x v="3"/>
    <x v="1"/>
    <x v="1"/>
    <x v="5"/>
    <n v="317"/>
    <n v="3154.5741324921137"/>
  </r>
  <r>
    <x v="3"/>
    <x v="1"/>
    <x v="1"/>
    <x v="6"/>
    <n v="786"/>
    <n v="1272.2646310432569"/>
  </r>
  <r>
    <x v="3"/>
    <x v="1"/>
    <x v="1"/>
    <x v="7"/>
    <n v="1558"/>
    <n v="641.84852374839534"/>
  </r>
  <r>
    <x v="3"/>
    <x v="1"/>
    <x v="2"/>
    <x v="2"/>
    <n v="6"/>
    <n v="166666.66666666666"/>
  </r>
  <r>
    <x v="3"/>
    <x v="1"/>
    <x v="2"/>
    <x v="3"/>
    <n v="11"/>
    <n v="90909.090909090912"/>
  </r>
  <r>
    <x v="3"/>
    <x v="1"/>
    <x v="2"/>
    <x v="0"/>
    <n v="25"/>
    <n v="40000"/>
  </r>
  <r>
    <x v="3"/>
    <x v="1"/>
    <x v="2"/>
    <x v="1"/>
    <n v="47"/>
    <n v="21276.59574468085"/>
  </r>
  <r>
    <x v="3"/>
    <x v="1"/>
    <x v="2"/>
    <x v="4"/>
    <n v="105"/>
    <n v="9523.8095238095229"/>
  </r>
  <r>
    <x v="3"/>
    <x v="1"/>
    <x v="2"/>
    <x v="5"/>
    <n v="205"/>
    <n v="4878.0487804878048"/>
  </r>
  <r>
    <x v="3"/>
    <x v="1"/>
    <x v="2"/>
    <x v="6"/>
    <n v="471"/>
    <n v="2123.1422505307855"/>
  </r>
  <r>
    <x v="3"/>
    <x v="1"/>
    <x v="2"/>
    <x v="7"/>
    <n v="928"/>
    <n v="1077.58620689655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5:E10" firstHeaderRow="1" firstDataRow="2" firstDataCol="1" rowPageCount="2" colPageCount="1"/>
  <pivotFields count="6">
    <pivotField axis="axisRow" showAll="0" nonAutoSortDefault="1">
      <items count="5">
        <item x="2"/>
        <item x="1"/>
        <item x="3"/>
        <item x="0"/>
        <item t="default"/>
      </items>
    </pivotField>
    <pivotField axis="axisPage" showAll="0">
      <items count="3">
        <item x="1"/>
        <item x="0"/>
        <item t="default"/>
      </items>
    </pivotField>
    <pivotField axis="axisCol" multipleItemSelectionAllowed="1" showAll="0">
      <items count="4">
        <item x="2"/>
        <item x="0"/>
        <item x="1"/>
        <item t="default"/>
      </items>
    </pivotField>
    <pivotField axis="axisPage" showAll="0">
      <items count="9">
        <item x="2"/>
        <item x="3"/>
        <item x="0"/>
        <item x="1"/>
        <item x="4"/>
        <item x="5"/>
        <item x="6"/>
        <item x="7"/>
        <item t="default"/>
      </items>
    </pivotField>
    <pivotField numFmtId="1" showAll="0"/>
    <pivotField dataField="1" numFmtI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2">
    <pageField fld="3" item="4" hier="-1"/>
    <pageField fld="1" item="1" hier="-1"/>
  </pageFields>
  <dataFields count="1">
    <dataField name="Sum of FFTs/sec" fld="5" baseField="0" baseItem="0" numFmtId="1"/>
  </dataFields>
  <formats count="1">
    <format dxfId="1">
      <pivotArea outline="0" collapsedLevelsAreSubtotals="1" fieldPosition="0"/>
    </format>
  </format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4:E8" firstHeaderRow="1" firstDataRow="2" firstDataCol="1" rowPageCount="2" colPageCount="1"/>
  <pivotFields count="6">
    <pivotField axis="axisRow" showAll="0" sortType="descending">
      <items count="5">
        <item x="1"/>
        <item x="3"/>
        <item x="0"/>
        <item x="2"/>
        <item t="default"/>
      </items>
    </pivotField>
    <pivotField axis="axisPage" showAll="0">
      <items count="3">
        <item x="1"/>
        <item x="0"/>
        <item t="default"/>
      </items>
    </pivotField>
    <pivotField axis="axisCol" showAll="0">
      <items count="4">
        <item x="2"/>
        <item x="0"/>
        <item x="1"/>
        <item t="default"/>
      </items>
    </pivotField>
    <pivotField axis="axisPage" showAll="0">
      <items count="9">
        <item x="2"/>
        <item x="3"/>
        <item x="0"/>
        <item x="1"/>
        <item x="4"/>
        <item x="5"/>
        <item x="6"/>
        <item x="7"/>
        <item t="default"/>
      </items>
    </pivotField>
    <pivotField numFmtId="1" showAll="0"/>
    <pivotField dataField="1" numFmtId="1" showAll="0"/>
  </pivotFields>
  <rowFields count="1">
    <field x="0"/>
  </rowFields>
  <rowItems count="3">
    <i>
      <x/>
    </i>
    <i>
      <x v="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2">
    <pageField fld="3" item="4" hier="-1"/>
    <pageField fld="1" item="0" hier="-1"/>
  </pageFields>
  <dataFields count="1">
    <dataField name="Sum of FFTs/sec" fld="5" baseField="0" baseItem="0" numFmtId="1"/>
  </dataFields>
  <formats count="1">
    <format dxfId="0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4"/>
  <sheetViews>
    <sheetView topLeftCell="A2" workbookViewId="0">
      <selection activeCell="B37" sqref="B37:B43"/>
    </sheetView>
  </sheetViews>
  <sheetFormatPr defaultRowHeight="15" x14ac:dyDescent="0.25"/>
  <cols>
    <col min="5" max="5" width="9.5703125" bestFit="1" customWidth="1"/>
  </cols>
  <sheetData>
    <row r="2" spans="2:13" x14ac:dyDescent="0.25">
      <c r="B2" s="4" t="s">
        <v>9</v>
      </c>
    </row>
    <row r="3" spans="2:13" x14ac:dyDescent="0.25">
      <c r="B3" s="4" t="s">
        <v>10</v>
      </c>
    </row>
    <row r="4" spans="2:13" x14ac:dyDescent="0.25">
      <c r="B4" s="4"/>
    </row>
    <row r="5" spans="2:13" x14ac:dyDescent="0.25">
      <c r="B5" s="5" t="s">
        <v>17</v>
      </c>
      <c r="C5" s="6"/>
      <c r="D5" s="6"/>
      <c r="E5" s="6"/>
      <c r="F5" s="6"/>
      <c r="G5" s="6"/>
      <c r="H5" s="6"/>
      <c r="I5" s="6"/>
      <c r="J5" s="6"/>
      <c r="K5" s="6"/>
      <c r="M5" s="5" t="s">
        <v>18</v>
      </c>
    </row>
    <row r="6" spans="2:13" x14ac:dyDescent="0.25">
      <c r="C6" t="s">
        <v>7</v>
      </c>
      <c r="D6" t="s">
        <v>5</v>
      </c>
      <c r="E6" t="s">
        <v>5</v>
      </c>
      <c r="F6" t="s">
        <v>7</v>
      </c>
      <c r="G6" t="s">
        <v>5</v>
      </c>
      <c r="H6" t="s">
        <v>5</v>
      </c>
      <c r="I6" t="s">
        <v>7</v>
      </c>
      <c r="J6" t="s">
        <v>5</v>
      </c>
      <c r="K6" t="s">
        <v>5</v>
      </c>
      <c r="M6" t="s">
        <v>11</v>
      </c>
    </row>
    <row r="7" spans="2:13" x14ac:dyDescent="0.25">
      <c r="C7" t="s">
        <v>6</v>
      </c>
      <c r="D7" t="s">
        <v>6</v>
      </c>
      <c r="E7" t="s">
        <v>3</v>
      </c>
      <c r="F7" t="s">
        <v>6</v>
      </c>
      <c r="G7" t="s">
        <v>6</v>
      </c>
      <c r="H7" t="s">
        <v>3</v>
      </c>
      <c r="I7" t="s">
        <v>6</v>
      </c>
      <c r="J7" t="s">
        <v>6</v>
      </c>
      <c r="K7" t="s">
        <v>3</v>
      </c>
      <c r="M7" t="s">
        <v>3</v>
      </c>
    </row>
    <row r="8" spans="2:13" x14ac:dyDescent="0.25">
      <c r="C8" t="s">
        <v>1</v>
      </c>
      <c r="D8" t="s">
        <v>1</v>
      </c>
      <c r="E8" t="s">
        <v>1</v>
      </c>
      <c r="F8" t="s">
        <v>2</v>
      </c>
      <c r="G8" t="s">
        <v>2</v>
      </c>
      <c r="H8" t="s">
        <v>2</v>
      </c>
      <c r="I8" t="s">
        <v>8</v>
      </c>
      <c r="J8" t="s">
        <v>8</v>
      </c>
      <c r="K8" t="s">
        <v>8</v>
      </c>
      <c r="M8" t="s">
        <v>2</v>
      </c>
    </row>
    <row r="9" spans="2:13" x14ac:dyDescent="0.25">
      <c r="B9" t="s">
        <v>13</v>
      </c>
      <c r="C9" t="s">
        <v>4</v>
      </c>
      <c r="D9" t="s">
        <v>4</v>
      </c>
      <c r="E9" t="s">
        <v>4</v>
      </c>
      <c r="F9" t="s">
        <v>4</v>
      </c>
      <c r="G9" t="s">
        <v>4</v>
      </c>
      <c r="H9" t="s">
        <v>4</v>
      </c>
      <c r="I9" t="s">
        <v>4</v>
      </c>
      <c r="J9" t="s">
        <v>4</v>
      </c>
      <c r="K9" t="s">
        <v>4</v>
      </c>
      <c r="M9" t="s">
        <v>4</v>
      </c>
    </row>
    <row r="10" spans="2:13" x14ac:dyDescent="0.25">
      <c r="B10">
        <v>32</v>
      </c>
      <c r="E10">
        <v>31.61</v>
      </c>
      <c r="H10">
        <v>54.12</v>
      </c>
      <c r="K10">
        <v>296.70999999999998</v>
      </c>
      <c r="M10">
        <v>54.42</v>
      </c>
    </row>
    <row r="11" spans="2:13" x14ac:dyDescent="0.25">
      <c r="B11">
        <v>64</v>
      </c>
      <c r="C11">
        <v>45.29</v>
      </c>
      <c r="D11">
        <v>52.37</v>
      </c>
      <c r="E11">
        <v>67.150000000000006</v>
      </c>
      <c r="F11">
        <v>90.07</v>
      </c>
      <c r="G11">
        <v>111.46</v>
      </c>
      <c r="H11">
        <v>121.98</v>
      </c>
      <c r="I11">
        <v>481.82</v>
      </c>
      <c r="J11">
        <v>534.1</v>
      </c>
      <c r="K11">
        <v>712.13</v>
      </c>
      <c r="M11">
        <v>122.66</v>
      </c>
    </row>
    <row r="12" spans="2:13" x14ac:dyDescent="0.25">
      <c r="B12">
        <v>128</v>
      </c>
      <c r="E12">
        <v>144.36000000000001</v>
      </c>
      <c r="H12">
        <v>274.10000000000002</v>
      </c>
      <c r="K12">
        <v>1664.97</v>
      </c>
      <c r="M12">
        <v>275.57</v>
      </c>
    </row>
    <row r="13" spans="2:13" x14ac:dyDescent="0.25">
      <c r="B13">
        <v>256</v>
      </c>
      <c r="C13">
        <v>189.44</v>
      </c>
      <c r="D13">
        <v>238.91</v>
      </c>
      <c r="E13">
        <v>313.25</v>
      </c>
      <c r="F13">
        <v>420.19</v>
      </c>
      <c r="G13">
        <v>576.85</v>
      </c>
      <c r="H13">
        <v>614.41999999999996</v>
      </c>
      <c r="I13">
        <v>2288.08</v>
      </c>
      <c r="J13">
        <v>2964.5</v>
      </c>
      <c r="K13">
        <v>3819.2</v>
      </c>
      <c r="M13">
        <v>617.78</v>
      </c>
    </row>
    <row r="14" spans="2:13" x14ac:dyDescent="0.25">
      <c r="B14">
        <v>512</v>
      </c>
      <c r="E14">
        <v>667.18</v>
      </c>
      <c r="H14">
        <v>1361.9</v>
      </c>
      <c r="K14">
        <v>8619.5400000000009</v>
      </c>
      <c r="M14">
        <v>1369.1</v>
      </c>
    </row>
    <row r="15" spans="2:13" x14ac:dyDescent="0.25">
      <c r="B15">
        <v>1024</v>
      </c>
      <c r="C15">
        <v>830.71</v>
      </c>
      <c r="D15">
        <v>1097.72</v>
      </c>
      <c r="E15">
        <v>1442.6</v>
      </c>
      <c r="F15">
        <v>1939.66</v>
      </c>
      <c r="G15">
        <v>2835.5</v>
      </c>
      <c r="H15">
        <v>3009.96</v>
      </c>
      <c r="I15">
        <v>10750.35</v>
      </c>
      <c r="J15">
        <v>15202.85</v>
      </c>
      <c r="K15">
        <v>19211.900000000001</v>
      </c>
      <c r="M15">
        <v>3035</v>
      </c>
    </row>
    <row r="16" spans="2:13" x14ac:dyDescent="0.25">
      <c r="B16">
        <v>2048</v>
      </c>
      <c r="E16">
        <v>3088.11</v>
      </c>
      <c r="H16">
        <v>6578.57</v>
      </c>
      <c r="K16">
        <v>42355.1</v>
      </c>
      <c r="M16">
        <v>6596</v>
      </c>
    </row>
    <row r="17" spans="2:13" x14ac:dyDescent="0.25">
      <c r="B17">
        <v>4096</v>
      </c>
      <c r="C17">
        <v>3647.81</v>
      </c>
      <c r="D17">
        <v>4985.59</v>
      </c>
      <c r="E17">
        <v>6566.88</v>
      </c>
      <c r="G17">
        <v>13421.41</v>
      </c>
      <c r="H17">
        <v>14268.7</v>
      </c>
      <c r="J17">
        <v>74175.100000000006</v>
      </c>
      <c r="K17">
        <v>92611.18</v>
      </c>
      <c r="M17">
        <v>14272</v>
      </c>
    </row>
    <row r="19" spans="2:13" x14ac:dyDescent="0.25">
      <c r="B19" t="s">
        <v>19</v>
      </c>
    </row>
    <row r="20" spans="2:13" x14ac:dyDescent="0.25">
      <c r="B20" t="str">
        <f>B9</f>
        <v>N_FFT</v>
      </c>
      <c r="C20" t="s">
        <v>20</v>
      </c>
      <c r="D20" t="s">
        <v>20</v>
      </c>
      <c r="E20" t="s">
        <v>20</v>
      </c>
      <c r="F20" t="s">
        <v>20</v>
      </c>
      <c r="G20" t="s">
        <v>20</v>
      </c>
      <c r="H20" t="s">
        <v>20</v>
      </c>
      <c r="I20" t="s">
        <v>20</v>
      </c>
      <c r="J20" t="s">
        <v>20</v>
      </c>
      <c r="K20" t="s">
        <v>20</v>
      </c>
    </row>
    <row r="21" spans="2:13" x14ac:dyDescent="0.25">
      <c r="B21">
        <f t="shared" ref="B21:B28" si="0">B10</f>
        <v>32</v>
      </c>
      <c r="C21" s="1"/>
      <c r="D21" s="1"/>
      <c r="E21" s="1">
        <f>E10/($B10*LOG($B10))</f>
        <v>0.65628841924618453</v>
      </c>
      <c r="F21" s="1"/>
      <c r="G21" s="1"/>
      <c r="H21" s="1">
        <f t="shared" ref="H21:K21" si="1">H10/($B10*LOG($B10))</f>
        <v>1.1236421780956503</v>
      </c>
      <c r="I21" s="1"/>
      <c r="J21" s="1"/>
      <c r="K21" s="1">
        <f t="shared" si="1"/>
        <v>6.1603080314626819</v>
      </c>
    </row>
    <row r="22" spans="2:13" x14ac:dyDescent="0.25">
      <c r="B22">
        <f t="shared" si="0"/>
        <v>64</v>
      </c>
      <c r="C22" s="1">
        <f>C11/($B11*LOG($B11))</f>
        <v>0.39179719639960586</v>
      </c>
      <c r="D22" s="1">
        <f>D11/($B11*LOG($B11))</f>
        <v>0.4530452456490916</v>
      </c>
      <c r="E22" s="1">
        <f t="shared" ref="E22:K28" si="2">E11/($B11*LOG($B11))</f>
        <v>0.58090487388459999</v>
      </c>
      <c r="F22" s="1">
        <f>F11/($B11*LOG($B11))</f>
        <v>0.77918245704818934</v>
      </c>
      <c r="G22" s="1">
        <f>G11/($B11*LOG($B11))</f>
        <v>0.96422423295871196</v>
      </c>
      <c r="H22" s="1">
        <f t="shared" si="2"/>
        <v>1.0552312213915638</v>
      </c>
      <c r="I22" s="1">
        <f>I11/($B11*LOG($B11))</f>
        <v>4.1681546736422632</v>
      </c>
      <c r="J22" s="1">
        <f>J11/($B11*LOG($B11))</f>
        <v>4.6204213423941161</v>
      </c>
      <c r="K22" s="1">
        <f t="shared" si="2"/>
        <v>6.1605329536774409</v>
      </c>
    </row>
    <row r="23" spans="2:13" x14ac:dyDescent="0.25">
      <c r="B23">
        <f t="shared" si="0"/>
        <v>128</v>
      </c>
      <c r="C23" s="1"/>
      <c r="D23" s="1"/>
      <c r="E23" s="1">
        <f t="shared" si="2"/>
        <v>0.53521600421645055</v>
      </c>
      <c r="F23" s="1"/>
      <c r="G23" s="1"/>
      <c r="H23" s="1">
        <f t="shared" si="2"/>
        <v>1.0162282263489131</v>
      </c>
      <c r="I23" s="1"/>
      <c r="J23" s="1"/>
      <c r="K23" s="1">
        <f t="shared" si="2"/>
        <v>6.172891317125683</v>
      </c>
    </row>
    <row r="24" spans="2:13" x14ac:dyDescent="0.25">
      <c r="B24">
        <f t="shared" si="0"/>
        <v>256</v>
      </c>
      <c r="C24" s="1">
        <f>C13/($B13*LOG($B13))</f>
        <v>0.30727834877708099</v>
      </c>
      <c r="D24" s="1">
        <f>D13/($B13*LOG($B13))</f>
        <v>0.38752043024879868</v>
      </c>
      <c r="E24" s="1">
        <f t="shared" si="2"/>
        <v>0.50810252720872373</v>
      </c>
      <c r="F24" s="1">
        <f>F13/($B13*LOG($B13))</f>
        <v>0.68156297177281289</v>
      </c>
      <c r="G24" s="1">
        <f>G13/($B13*LOG($B13))</f>
        <v>0.93567100660926517</v>
      </c>
      <c r="H24" s="1">
        <f t="shared" si="2"/>
        <v>0.99661086917026032</v>
      </c>
      <c r="I24" s="1">
        <f>I13/($B13*LOG($B13))</f>
        <v>3.7113463063231813</v>
      </c>
      <c r="J24" s="1">
        <f>J13/($B13*LOG($B13))</f>
        <v>4.8085233580535087</v>
      </c>
      <c r="K24" s="1">
        <f t="shared" si="2"/>
        <v>6.1948768457001044</v>
      </c>
    </row>
    <row r="25" spans="2:13" x14ac:dyDescent="0.25">
      <c r="B25">
        <f t="shared" si="0"/>
        <v>512</v>
      </c>
      <c r="C25" s="1"/>
      <c r="D25" s="1"/>
      <c r="E25" s="1">
        <f t="shared" si="2"/>
        <v>0.48097308731487637</v>
      </c>
      <c r="F25" s="1"/>
      <c r="G25" s="1"/>
      <c r="H25" s="1">
        <f t="shared" si="2"/>
        <v>0.98179988550935304</v>
      </c>
      <c r="I25" s="1"/>
      <c r="J25" s="1"/>
      <c r="K25" s="1">
        <f t="shared" si="2"/>
        <v>6.2138654711383285</v>
      </c>
    </row>
    <row r="26" spans="2:13" x14ac:dyDescent="0.25">
      <c r="B26">
        <f t="shared" si="0"/>
        <v>1024</v>
      </c>
      <c r="C26" s="1">
        <f>C15/($B15*LOG($B15))</f>
        <v>0.2694881726273321</v>
      </c>
      <c r="D26" s="1">
        <f>D15/($B15*LOG($B15))</f>
        <v>0.3561080965156011</v>
      </c>
      <c r="E26" s="1">
        <f t="shared" si="2"/>
        <v>0.46798959664887779</v>
      </c>
      <c r="F26" s="1">
        <f>F15/($B15*LOG($B15))</f>
        <v>0.62923936020793181</v>
      </c>
      <c r="G26" s="1">
        <f>G15/($B15*LOG($B15))</f>
        <v>0.91985616338409326</v>
      </c>
      <c r="H26" s="1">
        <f t="shared" si="2"/>
        <v>0.97645221567257467</v>
      </c>
      <c r="I26" s="1">
        <f>I15/($B15*LOG($B15))</f>
        <v>3.4874892280148786</v>
      </c>
      <c r="J26" s="1">
        <f>J15/($B15*LOG($B15))</f>
        <v>4.9319115759139001</v>
      </c>
      <c r="K26" s="1">
        <f t="shared" si="2"/>
        <v>6.2324756216959489</v>
      </c>
    </row>
    <row r="27" spans="2:13" x14ac:dyDescent="0.25">
      <c r="B27">
        <f t="shared" si="0"/>
        <v>2048</v>
      </c>
      <c r="C27" s="1"/>
      <c r="D27" s="1"/>
      <c r="E27" s="1">
        <f t="shared" si="2"/>
        <v>0.45536573904042138</v>
      </c>
      <c r="F27" s="1"/>
      <c r="G27" s="1"/>
      <c r="H27" s="1">
        <f t="shared" si="2"/>
        <v>0.97006110205891127</v>
      </c>
      <c r="I27" s="1"/>
      <c r="J27" s="1"/>
      <c r="K27" s="1">
        <f t="shared" si="2"/>
        <v>6.2455875644426362</v>
      </c>
    </row>
    <row r="28" spans="2:13" x14ac:dyDescent="0.25">
      <c r="B28">
        <f t="shared" si="0"/>
        <v>4096</v>
      </c>
      <c r="C28" s="1">
        <f>C17/($B17*LOG($B17))</f>
        <v>0.246536509680401</v>
      </c>
      <c r="D28" s="1">
        <f>D17/($B17*LOG($B17))</f>
        <v>0.33695010356830823</v>
      </c>
      <c r="E28" s="1">
        <f t="shared" si="2"/>
        <v>0.44382127213041023</v>
      </c>
      <c r="F28" s="1"/>
      <c r="G28" s="1">
        <f>G17/($B17*LOG($B17))</f>
        <v>0.9070833120117634</v>
      </c>
      <c r="H28" s="1">
        <f t="shared" si="2"/>
        <v>0.9643472372949079</v>
      </c>
      <c r="I28" s="1"/>
      <c r="J28" s="1">
        <f>J17/($B17*LOG($B17))</f>
        <v>5.0131093064591399</v>
      </c>
      <c r="K28" s="1">
        <f t="shared" si="2"/>
        <v>6.2591080880263386</v>
      </c>
    </row>
    <row r="30" spans="2:13" x14ac:dyDescent="0.25">
      <c r="B30" s="5" t="s">
        <v>21</v>
      </c>
      <c r="C30" s="6"/>
      <c r="D30" s="6"/>
      <c r="E30" s="6"/>
      <c r="F30" s="6"/>
      <c r="G30" s="6"/>
      <c r="H30" s="6"/>
      <c r="I30" s="6"/>
      <c r="J30" s="6"/>
      <c r="K30" s="6"/>
    </row>
    <row r="31" spans="2:13" x14ac:dyDescent="0.25">
      <c r="B31" s="7"/>
      <c r="C31" s="8" t="str">
        <f>C6</f>
        <v>rfft</v>
      </c>
      <c r="D31" s="8" t="str">
        <f>D6</f>
        <v>cfft</v>
      </c>
      <c r="E31" s="8" t="str">
        <f t="shared" ref="E31:K31" si="3">E6</f>
        <v>cfft</v>
      </c>
      <c r="F31" s="8" t="str">
        <f t="shared" si="3"/>
        <v>rfft</v>
      </c>
      <c r="G31" s="8" t="str">
        <f>G6</f>
        <v>cfft</v>
      </c>
      <c r="H31" s="8" t="str">
        <f t="shared" si="3"/>
        <v>cfft</v>
      </c>
      <c r="I31" s="8" t="str">
        <f t="shared" ref="I31:J33" si="4">I6</f>
        <v>rfft</v>
      </c>
      <c r="J31" s="8" t="str">
        <f t="shared" si="4"/>
        <v>cfft</v>
      </c>
      <c r="K31" s="8" t="str">
        <f t="shared" si="3"/>
        <v>cfft</v>
      </c>
    </row>
    <row r="32" spans="2:13" x14ac:dyDescent="0.25">
      <c r="B32" s="7"/>
      <c r="C32" s="8" t="str">
        <f t="shared" ref="C32:K32" si="5">C7</f>
        <v>radix4</v>
      </c>
      <c r="D32" s="8" t="str">
        <f>D7</f>
        <v>radix4</v>
      </c>
      <c r="E32" s="8" t="str">
        <f t="shared" si="5"/>
        <v>radix2</v>
      </c>
      <c r="F32" s="8" t="str">
        <f t="shared" si="5"/>
        <v>radix4</v>
      </c>
      <c r="G32" s="8" t="str">
        <f>G7</f>
        <v>radix4</v>
      </c>
      <c r="H32" s="8" t="str">
        <f t="shared" si="5"/>
        <v>radix2</v>
      </c>
      <c r="I32" s="8" t="str">
        <f t="shared" si="4"/>
        <v>radix4</v>
      </c>
      <c r="J32" s="8" t="str">
        <f t="shared" si="4"/>
        <v>radix4</v>
      </c>
      <c r="K32" s="8" t="str">
        <f t="shared" si="5"/>
        <v>radix2</v>
      </c>
    </row>
    <row r="33" spans="2:11" x14ac:dyDescent="0.25">
      <c r="B33" s="7"/>
      <c r="C33" s="8" t="str">
        <f t="shared" ref="C33:K33" si="6">C8</f>
        <v>int16</v>
      </c>
      <c r="D33" s="8" t="str">
        <f>D8</f>
        <v>int16</v>
      </c>
      <c r="E33" s="8" t="str">
        <f t="shared" si="6"/>
        <v>int16</v>
      </c>
      <c r="F33" s="8" t="str">
        <f t="shared" si="6"/>
        <v>int32</v>
      </c>
      <c r="G33" s="8" t="str">
        <f>G8</f>
        <v>int32</v>
      </c>
      <c r="H33" s="8" t="str">
        <f t="shared" si="6"/>
        <v>int32</v>
      </c>
      <c r="I33" s="8" t="str">
        <f t="shared" si="4"/>
        <v>float32</v>
      </c>
      <c r="J33" s="8" t="str">
        <f t="shared" si="4"/>
        <v>float32</v>
      </c>
      <c r="K33" s="8" t="str">
        <f t="shared" si="6"/>
        <v>float32</v>
      </c>
    </row>
    <row r="34" spans="2:11" x14ac:dyDescent="0.25">
      <c r="B34" t="s">
        <v>14</v>
      </c>
      <c r="C34">
        <v>0.75</v>
      </c>
      <c r="D34">
        <v>0.75</v>
      </c>
      <c r="E34">
        <v>0.75</v>
      </c>
      <c r="F34">
        <v>0.75</v>
      </c>
      <c r="G34">
        <v>0.75</v>
      </c>
      <c r="H34">
        <v>0.75</v>
      </c>
      <c r="I34">
        <v>0.75</v>
      </c>
      <c r="J34">
        <v>0.75</v>
      </c>
      <c r="K34">
        <v>0.75</v>
      </c>
    </row>
    <row r="35" spans="2:11" x14ac:dyDescent="0.25">
      <c r="B35" t="s">
        <v>15</v>
      </c>
      <c r="C35">
        <f>1/(1-C34)</f>
        <v>4</v>
      </c>
      <c r="D35">
        <f>1/(1-D34)</f>
        <v>4</v>
      </c>
      <c r="E35">
        <f>1/(1-E34)</f>
        <v>4</v>
      </c>
      <c r="F35">
        <f>1/(1-F34)</f>
        <v>4</v>
      </c>
      <c r="G35">
        <f>1/(1-G34)</f>
        <v>4</v>
      </c>
      <c r="H35">
        <f t="shared" ref="H35:K35" si="7">1/(1-H34)</f>
        <v>4</v>
      </c>
      <c r="I35">
        <f>1/(1-I34)</f>
        <v>4</v>
      </c>
      <c r="J35">
        <f>1/(1-J34)</f>
        <v>4</v>
      </c>
      <c r="K35">
        <f t="shared" si="7"/>
        <v>4</v>
      </c>
    </row>
    <row r="36" spans="2:11" x14ac:dyDescent="0.25">
      <c r="B36" t="str">
        <f>B9</f>
        <v>N_FFT</v>
      </c>
      <c r="C36" t="s">
        <v>12</v>
      </c>
      <c r="D36" t="s">
        <v>12</v>
      </c>
      <c r="E36" t="s">
        <v>16</v>
      </c>
      <c r="F36" t="s">
        <v>12</v>
      </c>
      <c r="G36" t="s">
        <v>12</v>
      </c>
      <c r="H36" t="s">
        <v>12</v>
      </c>
      <c r="I36" t="s">
        <v>12</v>
      </c>
      <c r="J36" t="s">
        <v>12</v>
      </c>
      <c r="K36" t="s">
        <v>12</v>
      </c>
    </row>
    <row r="37" spans="2:11" x14ac:dyDescent="0.25">
      <c r="B37">
        <f t="shared" ref="B37:B44" si="8">B10</f>
        <v>32</v>
      </c>
      <c r="C37" s="3"/>
      <c r="D37" s="3"/>
      <c r="E37" s="3">
        <f t="shared" ref="E37:E44" si="9">$B10/E$35/(E10/1000000)/1000/2</f>
        <v>126.54223347042075</v>
      </c>
      <c r="F37" s="3"/>
      <c r="G37" s="3"/>
      <c r="H37" s="3">
        <f t="shared" ref="H37:H44" si="10">$B10/H$35/(H10/1000000)/1000/2</f>
        <v>73.909830007390994</v>
      </c>
      <c r="I37" s="3"/>
      <c r="J37" s="3"/>
      <c r="K37" s="3">
        <f t="shared" ref="K37:K44" si="11">$B10/K$35/(K10/1000000)/1000/2</f>
        <v>13.481176906743958</v>
      </c>
    </row>
    <row r="38" spans="2:11" x14ac:dyDescent="0.25">
      <c r="B38">
        <f t="shared" si="8"/>
        <v>64</v>
      </c>
      <c r="C38" s="3">
        <f>$B11/C$35/(C11/1000000)/1000/2</f>
        <v>176.63943475380879</v>
      </c>
      <c r="D38" s="3">
        <f>$B11/D$35/(D11/1000000)/1000/2</f>
        <v>152.75921329005155</v>
      </c>
      <c r="E38" s="3">
        <f t="shared" si="9"/>
        <v>119.1362620997766</v>
      </c>
      <c r="F38" s="3">
        <f>$B11/F$35/(F11/1000000)/1000/2</f>
        <v>88.819806816920178</v>
      </c>
      <c r="G38" s="3">
        <f>$B11/G$35/(G11/1000000)/1000/2</f>
        <v>71.774627669118971</v>
      </c>
      <c r="H38" s="3">
        <f t="shared" si="10"/>
        <v>65.584522052795535</v>
      </c>
      <c r="I38" s="3">
        <f>$B11/I$35/(I11/1000000)/1000/2</f>
        <v>16.603710929392722</v>
      </c>
      <c r="J38" s="3">
        <f>$B11/J$35/(J11/1000000)/1000/2</f>
        <v>14.978468451600824</v>
      </c>
      <c r="K38" s="3">
        <f t="shared" si="11"/>
        <v>11.233903922036708</v>
      </c>
    </row>
    <row r="39" spans="2:11" x14ac:dyDescent="0.25">
      <c r="B39">
        <f t="shared" si="8"/>
        <v>128</v>
      </c>
      <c r="C39" s="3"/>
      <c r="D39" s="3"/>
      <c r="E39" s="3">
        <f t="shared" si="9"/>
        <v>110.83402604599611</v>
      </c>
      <c r="F39" s="3"/>
      <c r="G39" s="3"/>
      <c r="H39" s="3">
        <f t="shared" si="10"/>
        <v>58.372856621670913</v>
      </c>
      <c r="I39" s="3"/>
      <c r="J39" s="3"/>
      <c r="K39" s="3">
        <f t="shared" si="11"/>
        <v>9.6097827588485067</v>
      </c>
    </row>
    <row r="40" spans="2:11" x14ac:dyDescent="0.25">
      <c r="B40">
        <f t="shared" si="8"/>
        <v>256</v>
      </c>
      <c r="C40" s="3">
        <f>$B13/C$35/(C13/1000000)/1000/2</f>
        <v>168.91891891891891</v>
      </c>
      <c r="D40" s="3">
        <f>$B13/D$35/(D13/1000000)/1000/2</f>
        <v>133.94165166799212</v>
      </c>
      <c r="E40" s="3">
        <f t="shared" si="9"/>
        <v>102.15482841181166</v>
      </c>
      <c r="F40" s="3">
        <f>$B13/F$35/(F13/1000000)/1000/2</f>
        <v>76.156024655512979</v>
      </c>
      <c r="G40" s="3">
        <f>$B13/G$35/(G13/1000000)/1000/2</f>
        <v>55.473693334489028</v>
      </c>
      <c r="H40" s="3">
        <f t="shared" si="10"/>
        <v>52.081637967514084</v>
      </c>
      <c r="I40" s="3">
        <f>$B13/I$35/(I13/1000000)/1000/2</f>
        <v>13.985524981643998</v>
      </c>
      <c r="J40" s="3">
        <f>$B13/J$35/(J13/1000000)/1000/2</f>
        <v>10.794400404790014</v>
      </c>
      <c r="K40" s="3">
        <f t="shared" si="11"/>
        <v>8.3787180561374122</v>
      </c>
    </row>
    <row r="41" spans="2:11" x14ac:dyDescent="0.25">
      <c r="B41">
        <f t="shared" si="8"/>
        <v>512</v>
      </c>
      <c r="C41" s="3"/>
      <c r="D41" s="3"/>
      <c r="E41" s="3">
        <f t="shared" si="9"/>
        <v>95.926136874606556</v>
      </c>
      <c r="F41" s="3"/>
      <c r="G41" s="3"/>
      <c r="H41" s="3">
        <f t="shared" si="10"/>
        <v>46.993171304794771</v>
      </c>
      <c r="I41" s="3"/>
      <c r="J41" s="3"/>
      <c r="K41" s="3">
        <f t="shared" si="11"/>
        <v>7.4249901966926313</v>
      </c>
    </row>
    <row r="42" spans="2:11" x14ac:dyDescent="0.25">
      <c r="B42">
        <f t="shared" si="8"/>
        <v>1024</v>
      </c>
      <c r="C42" s="3">
        <f>$B15/C$35/(C15/1000000)/1000/2</f>
        <v>154.08505976815013</v>
      </c>
      <c r="D42" s="3">
        <f>$B15/D$35/(D15/1000000)/1000/2</f>
        <v>116.60532740589586</v>
      </c>
      <c r="E42" s="3">
        <f t="shared" si="9"/>
        <v>88.728684319977816</v>
      </c>
      <c r="F42" s="3">
        <f>$B15/F$35/(F15/1000000)/1000/2</f>
        <v>65.990946866976685</v>
      </c>
      <c r="G42" s="3">
        <f>$B15/G$35/(G15/1000000)/1000/2</f>
        <v>45.141950273320404</v>
      </c>
      <c r="H42" s="3">
        <f t="shared" si="10"/>
        <v>42.525482066206862</v>
      </c>
      <c r="I42" s="3">
        <f>$B15/I$35/(I15/1000000)/1000/2</f>
        <v>11.906589087797142</v>
      </c>
      <c r="J42" s="3">
        <f>$B15/J$35/(J15/1000000)/1000/2</f>
        <v>8.419473980207659</v>
      </c>
      <c r="K42" s="3">
        <f t="shared" si="11"/>
        <v>6.6625372815806871</v>
      </c>
    </row>
    <row r="43" spans="2:11" x14ac:dyDescent="0.25">
      <c r="B43">
        <f t="shared" si="8"/>
        <v>2048</v>
      </c>
      <c r="C43" s="3"/>
      <c r="D43" s="3"/>
      <c r="E43" s="3">
        <f t="shared" si="9"/>
        <v>82.89860140992387</v>
      </c>
      <c r="F43" s="3"/>
      <c r="G43" s="3"/>
      <c r="H43" s="3">
        <f t="shared" si="10"/>
        <v>38.914232120354427</v>
      </c>
      <c r="I43" s="3"/>
      <c r="J43" s="3"/>
      <c r="K43" s="3">
        <f t="shared" si="11"/>
        <v>6.0441363613826908</v>
      </c>
    </row>
    <row r="44" spans="2:11" x14ac:dyDescent="0.25">
      <c r="B44">
        <f t="shared" si="8"/>
        <v>4096</v>
      </c>
      <c r="C44" s="3">
        <f>$B17/C$35/(C17/1000000)/1000/2</f>
        <v>140.35818751524886</v>
      </c>
      <c r="D44" s="3">
        <f>$B17/D$35/(D17/1000000)/1000/2</f>
        <v>102.69596978492015</v>
      </c>
      <c r="E44" s="3">
        <f t="shared" si="9"/>
        <v>77.967010208805391</v>
      </c>
      <c r="F44" s="3"/>
      <c r="G44" s="3">
        <f>$B17/G$35/(G17/1000000)/1000/2</f>
        <v>38.14800382374132</v>
      </c>
      <c r="H44" s="3">
        <f t="shared" si="10"/>
        <v>35.882736338979726</v>
      </c>
      <c r="I44" s="3"/>
      <c r="J44" s="3">
        <f>$B17/J$35/(J17/1000000)/1000/2</f>
        <v>6.9025859082090886</v>
      </c>
      <c r="K44" s="3">
        <f t="shared" si="11"/>
        <v>5.5284901887655469</v>
      </c>
    </row>
  </sheetData>
  <conditionalFormatting sqref="C21:K2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:K1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7:K44">
    <cfRule type="colorScale" priority="1">
      <colorScale>
        <cfvo type="num" val="16"/>
        <cfvo type="num" val="44"/>
        <cfvo type="num" val="88"/>
        <color rgb="FFFF9999"/>
        <color rgb="FFFFEB84"/>
        <color rgb="FF92D050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M10" sqref="M10:M17"/>
    </sheetView>
  </sheetViews>
  <sheetFormatPr defaultRowHeight="15" x14ac:dyDescent="0.25"/>
  <sheetData>
    <row r="2" spans="2:13" x14ac:dyDescent="0.25">
      <c r="C2" t="s">
        <v>48</v>
      </c>
    </row>
    <row r="3" spans="2:13" x14ac:dyDescent="0.25">
      <c r="C3" t="s">
        <v>54</v>
      </c>
    </row>
    <row r="6" spans="2:13" x14ac:dyDescent="0.25">
      <c r="C6" t="s">
        <v>31</v>
      </c>
      <c r="D6" t="s">
        <v>31</v>
      </c>
      <c r="E6" t="s">
        <v>31</v>
      </c>
      <c r="G6" t="s">
        <v>32</v>
      </c>
      <c r="H6" t="s">
        <v>32</v>
      </c>
      <c r="I6" t="s">
        <v>32</v>
      </c>
      <c r="K6" t="s">
        <v>22</v>
      </c>
      <c r="L6" t="s">
        <v>22</v>
      </c>
      <c r="M6" t="s">
        <v>22</v>
      </c>
    </row>
    <row r="7" spans="2:13" x14ac:dyDescent="0.25">
      <c r="C7" t="s">
        <v>30</v>
      </c>
      <c r="D7" t="s">
        <v>49</v>
      </c>
      <c r="E7" t="s">
        <v>49</v>
      </c>
      <c r="G7" t="s">
        <v>30</v>
      </c>
      <c r="H7" t="s">
        <v>49</v>
      </c>
      <c r="I7" t="s">
        <v>49</v>
      </c>
      <c r="K7" t="s">
        <v>30</v>
      </c>
      <c r="L7" t="s">
        <v>49</v>
      </c>
      <c r="M7" t="s">
        <v>49</v>
      </c>
    </row>
    <row r="8" spans="2:13" x14ac:dyDescent="0.25">
      <c r="D8" t="s">
        <v>52</v>
      </c>
      <c r="E8" t="s">
        <v>53</v>
      </c>
      <c r="H8" t="s">
        <v>50</v>
      </c>
      <c r="I8" t="s">
        <v>51</v>
      </c>
      <c r="L8" t="s">
        <v>50</v>
      </c>
      <c r="M8" t="s">
        <v>51</v>
      </c>
    </row>
    <row r="9" spans="2:13" x14ac:dyDescent="0.25">
      <c r="B9" t="s">
        <v>0</v>
      </c>
      <c r="C9" t="s">
        <v>4</v>
      </c>
      <c r="D9" t="s">
        <v>4</v>
      </c>
      <c r="E9" t="s">
        <v>4</v>
      </c>
      <c r="G9" t="s">
        <v>4</v>
      </c>
      <c r="H9" t="s">
        <v>4</v>
      </c>
      <c r="I9" t="s">
        <v>4</v>
      </c>
      <c r="K9" t="s">
        <v>4</v>
      </c>
      <c r="L9" t="s">
        <v>4</v>
      </c>
      <c r="M9" t="s">
        <v>4</v>
      </c>
    </row>
    <row r="10" spans="2:13" s="15" customFormat="1" x14ac:dyDescent="0.25">
      <c r="B10" s="15">
        <v>8</v>
      </c>
      <c r="C10" s="15">
        <v>19.600000000000001</v>
      </c>
      <c r="D10" s="15">
        <v>8.8800000000000008</v>
      </c>
      <c r="E10" s="15">
        <v>8.44</v>
      </c>
      <c r="G10" s="15">
        <v>34.799999999999997</v>
      </c>
      <c r="H10" s="15">
        <v>12.42</v>
      </c>
      <c r="I10" s="15">
        <v>12.38</v>
      </c>
      <c r="K10" s="15">
        <v>73.8</v>
      </c>
      <c r="L10" s="15">
        <v>52.22</v>
      </c>
      <c r="M10" s="15">
        <v>49.44</v>
      </c>
    </row>
    <row r="11" spans="2:13" s="15" customFormat="1" x14ac:dyDescent="0.25">
      <c r="B11" s="15">
        <v>16</v>
      </c>
      <c r="C11" s="15">
        <v>38</v>
      </c>
      <c r="D11" s="15">
        <v>17</v>
      </c>
      <c r="E11" s="15">
        <v>14.12</v>
      </c>
      <c r="G11" s="15">
        <v>68.400000000000006</v>
      </c>
      <c r="H11" s="15">
        <v>26.38</v>
      </c>
      <c r="I11" s="15">
        <v>21.5</v>
      </c>
      <c r="K11" s="15">
        <v>177.6</v>
      </c>
      <c r="L11" s="15">
        <v>128.13999999999999</v>
      </c>
      <c r="M11" s="15">
        <v>88.9</v>
      </c>
    </row>
    <row r="12" spans="2:13" x14ac:dyDescent="0.25">
      <c r="B12">
        <v>32</v>
      </c>
      <c r="C12">
        <v>103.4</v>
      </c>
      <c r="D12">
        <v>34.68</v>
      </c>
      <c r="E12">
        <v>32.4</v>
      </c>
      <c r="G12">
        <v>192.8</v>
      </c>
      <c r="H12">
        <v>58.22</v>
      </c>
      <c r="I12">
        <v>60.7</v>
      </c>
      <c r="K12">
        <v>496.4</v>
      </c>
      <c r="L12">
        <v>316.22000000000003</v>
      </c>
      <c r="M12">
        <v>282.3</v>
      </c>
    </row>
    <row r="13" spans="2:13" x14ac:dyDescent="0.25">
      <c r="B13">
        <v>64</v>
      </c>
      <c r="C13">
        <v>204.4</v>
      </c>
      <c r="D13">
        <v>73.599999999999994</v>
      </c>
      <c r="E13">
        <v>60.5</v>
      </c>
      <c r="G13">
        <v>383.6</v>
      </c>
      <c r="H13">
        <v>131.32</v>
      </c>
      <c r="I13">
        <v>116.58</v>
      </c>
      <c r="K13">
        <v>1136</v>
      </c>
      <c r="L13">
        <v>757.58</v>
      </c>
      <c r="M13">
        <v>552.04</v>
      </c>
    </row>
    <row r="14" spans="2:13" x14ac:dyDescent="0.25">
      <c r="B14">
        <v>128</v>
      </c>
      <c r="C14">
        <v>520.4</v>
      </c>
      <c r="D14">
        <v>157.96</v>
      </c>
      <c r="E14">
        <v>139.74</v>
      </c>
      <c r="G14">
        <v>993.2</v>
      </c>
      <c r="H14">
        <v>293.62</v>
      </c>
      <c r="I14">
        <v>303.7</v>
      </c>
      <c r="K14">
        <v>2849.8</v>
      </c>
      <c r="L14">
        <v>1768.72</v>
      </c>
      <c r="M14">
        <v>1520.76</v>
      </c>
    </row>
    <row r="15" spans="2:13" x14ac:dyDescent="0.25">
      <c r="B15">
        <v>256</v>
      </c>
      <c r="C15">
        <v>1030.4000000000001</v>
      </c>
      <c r="D15">
        <v>339.58</v>
      </c>
      <c r="E15">
        <v>272.54000000000002</v>
      </c>
      <c r="G15">
        <v>1976</v>
      </c>
      <c r="H15">
        <v>653.76</v>
      </c>
      <c r="I15">
        <v>597.08000000000004</v>
      </c>
      <c r="K15">
        <v>6295.8</v>
      </c>
      <c r="L15">
        <v>4051.34</v>
      </c>
      <c r="M15">
        <v>3022.52</v>
      </c>
    </row>
    <row r="16" spans="2:13" x14ac:dyDescent="0.25">
      <c r="B16">
        <v>512</v>
      </c>
      <c r="C16">
        <v>2508</v>
      </c>
      <c r="D16">
        <v>730.94</v>
      </c>
      <c r="E16">
        <v>635.05999999999995</v>
      </c>
      <c r="G16">
        <v>4858</v>
      </c>
      <c r="H16">
        <v>1442.82</v>
      </c>
      <c r="I16">
        <v>1476.16</v>
      </c>
      <c r="K16">
        <v>14922</v>
      </c>
      <c r="L16">
        <v>9132.7800000000007</v>
      </c>
      <c r="M16">
        <v>7711.3</v>
      </c>
    </row>
    <row r="17" spans="2:13" x14ac:dyDescent="0.25">
      <c r="B17">
        <v>1024</v>
      </c>
      <c r="C17">
        <v>4975</v>
      </c>
      <c r="D17">
        <v>1570.74</v>
      </c>
      <c r="E17">
        <v>1254.4000000000001</v>
      </c>
      <c r="G17">
        <v>9679</v>
      </c>
      <c r="H17">
        <v>3152.84</v>
      </c>
      <c r="I17">
        <v>2920.28</v>
      </c>
      <c r="K17">
        <v>32259.4</v>
      </c>
      <c r="L17">
        <v>20338.98</v>
      </c>
      <c r="M17">
        <v>15382.98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C3" sqref="C3"/>
    </sheetView>
  </sheetViews>
  <sheetFormatPr defaultRowHeight="15" x14ac:dyDescent="0.25"/>
  <sheetData>
    <row r="2" spans="2:13" x14ac:dyDescent="0.25">
      <c r="C2" t="s">
        <v>72</v>
      </c>
    </row>
    <row r="3" spans="2:13" x14ac:dyDescent="0.25">
      <c r="C3" t="s">
        <v>56</v>
      </c>
    </row>
    <row r="6" spans="2:13" x14ac:dyDescent="0.25">
      <c r="C6" t="s">
        <v>31</v>
      </c>
      <c r="D6" t="s">
        <v>31</v>
      </c>
      <c r="E6" t="s">
        <v>31</v>
      </c>
      <c r="G6" t="s">
        <v>32</v>
      </c>
      <c r="H6" t="s">
        <v>32</v>
      </c>
      <c r="I6" t="s">
        <v>32</v>
      </c>
      <c r="K6" t="s">
        <v>22</v>
      </c>
      <c r="L6" t="s">
        <v>22</v>
      </c>
      <c r="M6" t="s">
        <v>22</v>
      </c>
    </row>
    <row r="7" spans="2:13" x14ac:dyDescent="0.25">
      <c r="C7" t="s">
        <v>30</v>
      </c>
      <c r="D7" t="s">
        <v>49</v>
      </c>
      <c r="E7" t="s">
        <v>49</v>
      </c>
      <c r="G7" t="s">
        <v>30</v>
      </c>
      <c r="H7" t="s">
        <v>49</v>
      </c>
      <c r="I7" t="s">
        <v>49</v>
      </c>
      <c r="K7" t="s">
        <v>30</v>
      </c>
      <c r="L7" t="s">
        <v>49</v>
      </c>
      <c r="M7" t="s">
        <v>49</v>
      </c>
    </row>
    <row r="8" spans="2:13" x14ac:dyDescent="0.25">
      <c r="D8" t="s">
        <v>52</v>
      </c>
      <c r="E8" t="s">
        <v>53</v>
      </c>
      <c r="H8" t="s">
        <v>50</v>
      </c>
      <c r="I8" t="s">
        <v>51</v>
      </c>
      <c r="L8" t="s">
        <v>50</v>
      </c>
      <c r="M8" t="s">
        <v>51</v>
      </c>
    </row>
    <row r="9" spans="2:13" x14ac:dyDescent="0.25">
      <c r="B9" t="s">
        <v>0</v>
      </c>
      <c r="C9" t="s">
        <v>4</v>
      </c>
      <c r="D9" t="s">
        <v>4</v>
      </c>
      <c r="E9" t="s">
        <v>4</v>
      </c>
      <c r="G9" t="s">
        <v>4</v>
      </c>
      <c r="H9" t="s">
        <v>4</v>
      </c>
      <c r="I9" t="s">
        <v>4</v>
      </c>
      <c r="K9" t="s">
        <v>4</v>
      </c>
      <c r="L9" t="s">
        <v>4</v>
      </c>
      <c r="M9" t="s">
        <v>4</v>
      </c>
    </row>
    <row r="10" spans="2:13" x14ac:dyDescent="0.25">
      <c r="B10">
        <v>8</v>
      </c>
      <c r="C10">
        <v>13</v>
      </c>
      <c r="D10">
        <v>6</v>
      </c>
      <c r="E10">
        <v>4</v>
      </c>
      <c r="G10">
        <v>19</v>
      </c>
      <c r="H10">
        <v>8</v>
      </c>
      <c r="I10">
        <v>6</v>
      </c>
      <c r="K10">
        <v>10</v>
      </c>
      <c r="L10">
        <v>7</v>
      </c>
      <c r="M10">
        <v>6</v>
      </c>
    </row>
    <row r="11" spans="2:13" x14ac:dyDescent="0.25">
      <c r="B11">
        <v>16</v>
      </c>
      <c r="C11">
        <v>25</v>
      </c>
      <c r="D11">
        <v>9.5</v>
      </c>
      <c r="E11">
        <v>7</v>
      </c>
      <c r="G11">
        <v>35</v>
      </c>
      <c r="H11">
        <v>15</v>
      </c>
      <c r="I11">
        <v>11</v>
      </c>
      <c r="K11">
        <v>16</v>
      </c>
      <c r="L11">
        <v>13</v>
      </c>
      <c r="M11">
        <v>11</v>
      </c>
    </row>
    <row r="12" spans="2:13" x14ac:dyDescent="0.25">
      <c r="B12">
        <v>32</v>
      </c>
      <c r="C12">
        <v>69</v>
      </c>
      <c r="D12">
        <v>19</v>
      </c>
      <c r="E12">
        <v>17</v>
      </c>
      <c r="G12">
        <v>102</v>
      </c>
      <c r="H12">
        <v>34</v>
      </c>
      <c r="I12">
        <v>32</v>
      </c>
      <c r="K12">
        <v>47</v>
      </c>
      <c r="L12">
        <v>25</v>
      </c>
      <c r="M12">
        <v>25</v>
      </c>
    </row>
    <row r="13" spans="2:13" x14ac:dyDescent="0.25">
      <c r="B13">
        <v>64</v>
      </c>
      <c r="C13">
        <v>136</v>
      </c>
      <c r="D13">
        <v>38</v>
      </c>
      <c r="E13">
        <v>30</v>
      </c>
      <c r="G13">
        <v>190</v>
      </c>
      <c r="H13">
        <v>75</v>
      </c>
      <c r="I13">
        <v>60</v>
      </c>
      <c r="K13">
        <v>79</v>
      </c>
      <c r="L13">
        <v>55</v>
      </c>
      <c r="M13">
        <v>47</v>
      </c>
    </row>
    <row r="14" spans="2:13" x14ac:dyDescent="0.25">
      <c r="B14">
        <v>128</v>
      </c>
      <c r="C14">
        <v>349</v>
      </c>
      <c r="D14">
        <v>79</v>
      </c>
      <c r="E14">
        <v>70</v>
      </c>
      <c r="G14">
        <v>512</v>
      </c>
      <c r="H14">
        <v>169</v>
      </c>
      <c r="I14">
        <v>161</v>
      </c>
      <c r="K14">
        <v>217</v>
      </c>
      <c r="L14">
        <v>119</v>
      </c>
      <c r="M14">
        <v>105</v>
      </c>
    </row>
    <row r="15" spans="2:13" x14ac:dyDescent="0.25">
      <c r="B15">
        <v>256</v>
      </c>
      <c r="C15">
        <v>686</v>
      </c>
      <c r="D15">
        <v>170</v>
      </c>
      <c r="E15">
        <v>136</v>
      </c>
      <c r="G15">
        <v>970</v>
      </c>
      <c r="H15">
        <v>375</v>
      </c>
      <c r="I15">
        <v>317</v>
      </c>
      <c r="K15">
        <v>371</v>
      </c>
      <c r="L15">
        <v>253</v>
      </c>
      <c r="M15">
        <v>205</v>
      </c>
    </row>
    <row r="16" spans="2:13" x14ac:dyDescent="0.25">
      <c r="B16">
        <v>512</v>
      </c>
      <c r="C16">
        <v>1683</v>
      </c>
      <c r="D16">
        <v>344</v>
      </c>
      <c r="E16">
        <v>310</v>
      </c>
      <c r="G16">
        <v>2461</v>
      </c>
      <c r="H16">
        <v>820</v>
      </c>
      <c r="I16">
        <v>786</v>
      </c>
      <c r="K16">
        <v>981</v>
      </c>
      <c r="L16">
        <v>535</v>
      </c>
      <c r="M16">
        <v>471</v>
      </c>
    </row>
    <row r="17" spans="2:13" x14ac:dyDescent="0.25">
      <c r="B17">
        <v>1024</v>
      </c>
      <c r="C17">
        <v>3316</v>
      </c>
      <c r="D17">
        <v>745</v>
      </c>
      <c r="E17">
        <v>614</v>
      </c>
      <c r="G17">
        <v>4708</v>
      </c>
      <c r="H17">
        <v>1798</v>
      </c>
      <c r="I17">
        <v>1558</v>
      </c>
      <c r="K17">
        <v>1711</v>
      </c>
      <c r="L17">
        <v>1153</v>
      </c>
      <c r="M17">
        <v>928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2"/>
  <sheetViews>
    <sheetView topLeftCell="H1" workbookViewId="0">
      <selection activeCell="N8" sqref="N8:N14"/>
    </sheetView>
  </sheetViews>
  <sheetFormatPr defaultRowHeight="15" x14ac:dyDescent="0.25"/>
  <cols>
    <col min="4" max="5" width="11.5703125" customWidth="1"/>
    <col min="6" max="6" width="2.42578125" customWidth="1"/>
    <col min="7" max="7" width="11.42578125" customWidth="1"/>
    <col min="8" max="11" width="10.85546875" customWidth="1"/>
    <col min="12" max="12" width="2.7109375" customWidth="1"/>
    <col min="13" max="16" width="11.140625" customWidth="1"/>
    <col min="17" max="18" width="10.85546875" customWidth="1"/>
    <col min="19" max="19" width="2" customWidth="1"/>
    <col min="20" max="21" width="10.85546875" customWidth="1"/>
    <col min="22" max="22" width="2.5703125" customWidth="1"/>
    <col min="23" max="23" width="11.7109375" customWidth="1"/>
    <col min="24" max="24" width="12.7109375" bestFit="1" customWidth="1"/>
    <col min="25" max="30" width="11.42578125" customWidth="1"/>
    <col min="31" max="31" width="3.5703125" customWidth="1"/>
    <col min="32" max="32" width="11.28515625" style="9" customWidth="1"/>
    <col min="33" max="33" width="10.42578125" style="9" customWidth="1"/>
    <col min="39" max="39" width="2.140625" customWidth="1"/>
  </cols>
  <sheetData>
    <row r="2" spans="2:45" x14ac:dyDescent="0.25">
      <c r="C2" t="s">
        <v>45</v>
      </c>
      <c r="D2" t="s">
        <v>48</v>
      </c>
      <c r="E2" t="s">
        <v>48</v>
      </c>
      <c r="G2" t="s">
        <v>45</v>
      </c>
      <c r="H2" t="str">
        <f>D2</f>
        <v>Teensy 3.2</v>
      </c>
      <c r="I2" t="str">
        <f>E2</f>
        <v>Teensy 3.2</v>
      </c>
      <c r="J2" t="s">
        <v>34</v>
      </c>
      <c r="K2" t="s">
        <v>36</v>
      </c>
      <c r="M2" s="13" t="s">
        <v>48</v>
      </c>
      <c r="N2" s="12" t="s">
        <v>40</v>
      </c>
      <c r="O2" s="12" t="s">
        <v>40</v>
      </c>
      <c r="P2" t="s">
        <v>48</v>
      </c>
      <c r="Q2" t="s">
        <v>34</v>
      </c>
      <c r="R2" t="s">
        <v>36</v>
      </c>
      <c r="T2" s="13" t="s">
        <v>48</v>
      </c>
      <c r="U2" s="12" t="s">
        <v>40</v>
      </c>
      <c r="W2" t="s">
        <v>45</v>
      </c>
      <c r="X2" s="13" t="s">
        <v>48</v>
      </c>
      <c r="Y2" s="13" t="s">
        <v>48</v>
      </c>
      <c r="Z2" s="12" t="s">
        <v>40</v>
      </c>
      <c r="AA2" s="12" t="s">
        <v>40</v>
      </c>
      <c r="AB2" s="12" t="s">
        <v>40</v>
      </c>
      <c r="AC2" s="12" t="s">
        <v>40</v>
      </c>
      <c r="AD2" s="12" t="s">
        <v>40</v>
      </c>
      <c r="AF2" s="9" t="s">
        <v>48</v>
      </c>
      <c r="AG2" s="9" t="s">
        <v>48</v>
      </c>
      <c r="AI2" t="str">
        <f>M2</f>
        <v>Teensy 3.2</v>
      </c>
      <c r="AJ2" t="str">
        <f>T2</f>
        <v>Teensy 3.2</v>
      </c>
      <c r="AK2" t="str">
        <f t="shared" ref="AK2:AL6" si="0">X2</f>
        <v>Teensy 3.2</v>
      </c>
      <c r="AL2" t="str">
        <f t="shared" si="0"/>
        <v>Teensy 3.2</v>
      </c>
      <c r="AN2" t="str">
        <f>O2</f>
        <v>NXP K66</v>
      </c>
      <c r="AO2" t="str">
        <f>U2</f>
        <v>NXP K66</v>
      </c>
      <c r="AP2" t="str">
        <f t="shared" ref="AP2:AQ6" si="1">Z2</f>
        <v>NXP K66</v>
      </c>
      <c r="AQ2" t="str">
        <f t="shared" si="1"/>
        <v>NXP K66</v>
      </c>
      <c r="AR2" t="str">
        <f>AC2</f>
        <v>NXP K66</v>
      </c>
      <c r="AS2" t="str">
        <f t="shared" ref="AS2:AS6" si="2">AD2</f>
        <v>NXP K66</v>
      </c>
    </row>
    <row r="3" spans="2:45" x14ac:dyDescent="0.25">
      <c r="C3" t="s">
        <v>46</v>
      </c>
      <c r="D3" t="s">
        <v>10</v>
      </c>
      <c r="E3" t="s">
        <v>10</v>
      </c>
      <c r="G3" t="s">
        <v>46</v>
      </c>
      <c r="H3" t="s">
        <v>10</v>
      </c>
      <c r="I3" t="s">
        <v>10</v>
      </c>
      <c r="J3" t="s">
        <v>35</v>
      </c>
      <c r="K3" t="s">
        <v>37</v>
      </c>
      <c r="M3" s="13" t="s">
        <v>10</v>
      </c>
      <c r="N3" s="14" t="s">
        <v>43</v>
      </c>
      <c r="O3" s="12" t="s">
        <v>42</v>
      </c>
      <c r="P3" t="s">
        <v>10</v>
      </c>
      <c r="Q3" t="s">
        <v>35</v>
      </c>
      <c r="R3" t="s">
        <v>37</v>
      </c>
      <c r="T3" s="13" t="s">
        <v>10</v>
      </c>
      <c r="U3" s="12" t="s">
        <v>42</v>
      </c>
      <c r="W3" t="s">
        <v>46</v>
      </c>
      <c r="X3" s="13" t="s">
        <v>10</v>
      </c>
      <c r="Y3" s="13" t="s">
        <v>10</v>
      </c>
      <c r="Z3" s="14" t="s">
        <v>43</v>
      </c>
      <c r="AA3" s="14" t="s">
        <v>43</v>
      </c>
      <c r="AB3" s="14" t="s">
        <v>43</v>
      </c>
      <c r="AC3" s="12" t="s">
        <v>42</v>
      </c>
      <c r="AD3" s="12" t="s">
        <v>42</v>
      </c>
      <c r="AF3" s="9" t="s">
        <v>10</v>
      </c>
      <c r="AG3" s="9" t="s">
        <v>10</v>
      </c>
      <c r="AI3" t="str">
        <f>M3</f>
        <v>96 MHz</v>
      </c>
      <c r="AJ3" t="str">
        <f>T3</f>
        <v>96 MHz</v>
      </c>
      <c r="AK3" t="str">
        <f t="shared" si="0"/>
        <v>96 MHz</v>
      </c>
      <c r="AL3" t="str">
        <f t="shared" si="0"/>
        <v>96 MHz</v>
      </c>
      <c r="AN3" t="str">
        <f>O3</f>
        <v>120 MHz</v>
      </c>
      <c r="AO3" t="str">
        <f>U3</f>
        <v>120 MHz</v>
      </c>
      <c r="AP3" t="str">
        <f t="shared" si="1"/>
        <v>180 MHz</v>
      </c>
      <c r="AQ3" t="str">
        <f t="shared" si="1"/>
        <v>180 MHz</v>
      </c>
      <c r="AR3" t="str">
        <f>AC3</f>
        <v>120 MHz</v>
      </c>
      <c r="AS3" t="str">
        <f t="shared" si="2"/>
        <v>120 MHz</v>
      </c>
    </row>
    <row r="4" spans="2:45" x14ac:dyDescent="0.25">
      <c r="C4" t="s">
        <v>47</v>
      </c>
      <c r="D4" t="s">
        <v>31</v>
      </c>
      <c r="E4" t="s">
        <v>31</v>
      </c>
      <c r="G4" t="s">
        <v>32</v>
      </c>
      <c r="H4" t="s">
        <v>32</v>
      </c>
      <c r="I4" t="s">
        <v>39</v>
      </c>
      <c r="J4" t="s">
        <v>39</v>
      </c>
      <c r="K4" t="s">
        <v>39</v>
      </c>
      <c r="M4" s="13" t="s">
        <v>32</v>
      </c>
      <c r="N4" s="12" t="s">
        <v>32</v>
      </c>
      <c r="O4" s="12" t="s">
        <v>32</v>
      </c>
      <c r="P4" t="s">
        <v>39</v>
      </c>
      <c r="Q4" t="s">
        <v>39</v>
      </c>
      <c r="R4" t="s">
        <v>39</v>
      </c>
      <c r="T4" s="13" t="s">
        <v>32</v>
      </c>
      <c r="U4" s="12" t="s">
        <v>32</v>
      </c>
      <c r="W4" t="s">
        <v>22</v>
      </c>
      <c r="X4" s="13" t="s">
        <v>22</v>
      </c>
      <c r="Y4" s="13" t="s">
        <v>28</v>
      </c>
      <c r="Z4" s="12" t="s">
        <v>28</v>
      </c>
      <c r="AA4" s="12" t="s">
        <v>28</v>
      </c>
      <c r="AB4" s="12" t="s">
        <v>28</v>
      </c>
      <c r="AC4" s="12" t="s">
        <v>28</v>
      </c>
      <c r="AD4" s="12" t="s">
        <v>28</v>
      </c>
      <c r="AF4" s="9" t="s">
        <v>28</v>
      </c>
      <c r="AG4" s="9" t="s">
        <v>27</v>
      </c>
      <c r="AI4" t="str">
        <f>M4</f>
        <v>Int32</v>
      </c>
      <c r="AJ4" t="str">
        <f>T4</f>
        <v>Int32</v>
      </c>
      <c r="AK4" t="str">
        <f t="shared" si="0"/>
        <v>Float</v>
      </c>
      <c r="AL4" t="str">
        <f t="shared" si="0"/>
        <v>All Float</v>
      </c>
      <c r="AN4" t="str">
        <f>O4</f>
        <v>Int32</v>
      </c>
      <c r="AO4" t="str">
        <f>U4</f>
        <v>Int32</v>
      </c>
      <c r="AP4" t="str">
        <f t="shared" si="1"/>
        <v>All Float</v>
      </c>
      <c r="AQ4" t="str">
        <f t="shared" si="1"/>
        <v>All Float</v>
      </c>
      <c r="AR4" t="str">
        <f>AC4</f>
        <v>All Float</v>
      </c>
      <c r="AS4" t="str">
        <f t="shared" si="2"/>
        <v>All Float</v>
      </c>
    </row>
    <row r="5" spans="2:45" x14ac:dyDescent="0.25">
      <c r="C5" t="s">
        <v>30</v>
      </c>
      <c r="D5" t="s">
        <v>25</v>
      </c>
      <c r="E5" t="s">
        <v>30</v>
      </c>
      <c r="G5" t="s">
        <v>30</v>
      </c>
      <c r="H5" t="s">
        <v>25</v>
      </c>
      <c r="I5" t="s">
        <v>33</v>
      </c>
      <c r="J5" t="s">
        <v>33</v>
      </c>
      <c r="K5" t="s">
        <v>33</v>
      </c>
      <c r="M5" s="13" t="s">
        <v>25</v>
      </c>
      <c r="N5" s="12" t="s">
        <v>25</v>
      </c>
      <c r="O5" s="12" t="s">
        <v>25</v>
      </c>
      <c r="P5" t="s">
        <v>38</v>
      </c>
      <c r="Q5" t="s">
        <v>38</v>
      </c>
      <c r="R5" t="s">
        <v>38</v>
      </c>
      <c r="T5" s="13" t="s">
        <v>30</v>
      </c>
      <c r="U5" s="12" t="s">
        <v>30</v>
      </c>
      <c r="W5" t="s">
        <v>30</v>
      </c>
      <c r="X5" s="13" t="s">
        <v>25</v>
      </c>
      <c r="Y5" s="13" t="s">
        <v>30</v>
      </c>
      <c r="Z5" s="14" t="s">
        <v>44</v>
      </c>
      <c r="AA5" s="12" t="s">
        <v>25</v>
      </c>
      <c r="AB5" s="12" t="s">
        <v>30</v>
      </c>
      <c r="AC5" s="12" t="s">
        <v>25</v>
      </c>
      <c r="AD5" s="12" t="s">
        <v>30</v>
      </c>
      <c r="AF5" s="9" t="s">
        <v>23</v>
      </c>
      <c r="AG5" s="9" t="s">
        <v>23</v>
      </c>
      <c r="AI5" t="str">
        <f>M5</f>
        <v>cfft, radix 2</v>
      </c>
      <c r="AJ5" t="str">
        <f>T5</f>
        <v>KissFFT</v>
      </c>
      <c r="AK5" t="str">
        <f t="shared" si="0"/>
        <v>cfft, radix 2</v>
      </c>
      <c r="AL5" t="str">
        <f t="shared" si="0"/>
        <v>KissFFT</v>
      </c>
      <c r="AN5" t="str">
        <f>O5</f>
        <v>cfft, radix 2</v>
      </c>
      <c r="AO5" t="str">
        <f>U5</f>
        <v>KissFFT</v>
      </c>
      <c r="AP5" t="str">
        <f t="shared" si="1"/>
        <v>cfft, radix 4</v>
      </c>
      <c r="AQ5" t="str">
        <f t="shared" si="1"/>
        <v>cfft, radix 2</v>
      </c>
      <c r="AR5" t="str">
        <f>AC5</f>
        <v>cfft, radix 2</v>
      </c>
      <c r="AS5" t="str">
        <f t="shared" si="2"/>
        <v>KissFFT</v>
      </c>
    </row>
    <row r="6" spans="2:45" x14ac:dyDescent="0.25">
      <c r="C6" t="s">
        <v>24</v>
      </c>
      <c r="D6" t="s">
        <v>26</v>
      </c>
      <c r="E6" t="s">
        <v>24</v>
      </c>
      <c r="G6" t="s">
        <v>24</v>
      </c>
      <c r="H6" t="s">
        <v>26</v>
      </c>
      <c r="I6" t="s">
        <v>24</v>
      </c>
      <c r="J6" t="s">
        <v>24</v>
      </c>
      <c r="K6" t="s">
        <v>24</v>
      </c>
      <c r="M6" s="13" t="s">
        <v>26</v>
      </c>
      <c r="N6" s="12" t="s">
        <v>26</v>
      </c>
      <c r="O6" s="12" t="s">
        <v>26</v>
      </c>
      <c r="P6" t="s">
        <v>24</v>
      </c>
      <c r="Q6" t="s">
        <v>24</v>
      </c>
      <c r="R6" t="s">
        <v>24</v>
      </c>
      <c r="T6" s="13" t="s">
        <v>24</v>
      </c>
      <c r="U6" s="12" t="s">
        <v>24</v>
      </c>
      <c r="W6" t="s">
        <v>24</v>
      </c>
      <c r="X6" s="13" t="s">
        <v>26</v>
      </c>
      <c r="Y6" s="13" t="s">
        <v>24</v>
      </c>
      <c r="Z6" s="12" t="s">
        <v>26</v>
      </c>
      <c r="AA6" s="12" t="s">
        <v>26</v>
      </c>
      <c r="AB6" s="12" t="s">
        <v>24</v>
      </c>
      <c r="AC6" s="12" t="s">
        <v>26</v>
      </c>
      <c r="AD6" s="12" t="s">
        <v>24</v>
      </c>
      <c r="AF6" s="9" t="s">
        <v>24</v>
      </c>
      <c r="AG6" s="9" t="s">
        <v>24</v>
      </c>
      <c r="AI6" t="str">
        <f>M6</f>
        <v>ARM-Specific</v>
      </c>
      <c r="AJ6" t="str">
        <f>T6</f>
        <v>Generic C</v>
      </c>
      <c r="AK6" t="str">
        <f t="shared" si="0"/>
        <v>ARM-Specific</v>
      </c>
      <c r="AL6" t="str">
        <f t="shared" si="0"/>
        <v>Generic C</v>
      </c>
      <c r="AN6" t="str">
        <f>O6</f>
        <v>ARM-Specific</v>
      </c>
      <c r="AO6" t="str">
        <f>U6</f>
        <v>Generic C</v>
      </c>
      <c r="AP6" t="str">
        <f t="shared" si="1"/>
        <v>ARM-Specific</v>
      </c>
      <c r="AQ6" t="str">
        <f t="shared" si="1"/>
        <v>ARM-Specific</v>
      </c>
      <c r="AR6" t="str">
        <f>AC6</f>
        <v>ARM-Specific</v>
      </c>
      <c r="AS6" t="str">
        <f t="shared" si="2"/>
        <v>Generic C</v>
      </c>
    </row>
    <row r="7" spans="2:45" x14ac:dyDescent="0.25">
      <c r="B7" t="s">
        <v>0</v>
      </c>
      <c r="C7" t="s">
        <v>4</v>
      </c>
      <c r="D7" t="s">
        <v>4</v>
      </c>
      <c r="E7" t="s">
        <v>4</v>
      </c>
      <c r="G7" t="s">
        <v>4</v>
      </c>
      <c r="H7" t="s">
        <v>4</v>
      </c>
      <c r="I7" t="s">
        <v>4</v>
      </c>
      <c r="J7" t="s">
        <v>4</v>
      </c>
      <c r="K7" t="s">
        <v>4</v>
      </c>
      <c r="M7" s="13" t="s">
        <v>4</v>
      </c>
      <c r="N7" s="12" t="s">
        <v>4</v>
      </c>
      <c r="O7" s="12" t="s">
        <v>4</v>
      </c>
      <c r="P7" t="s">
        <v>4</v>
      </c>
      <c r="Q7" t="s">
        <v>4</v>
      </c>
      <c r="R7" t="s">
        <v>4</v>
      </c>
      <c r="T7" s="13" t="s">
        <v>4</v>
      </c>
      <c r="U7" s="12" t="s">
        <v>4</v>
      </c>
      <c r="W7" t="s">
        <v>4</v>
      </c>
      <c r="X7" s="13" t="s">
        <v>4</v>
      </c>
      <c r="Y7" s="13" t="s">
        <v>4</v>
      </c>
      <c r="Z7" s="12" t="s">
        <v>4</v>
      </c>
      <c r="AA7" s="12" t="s">
        <v>4</v>
      </c>
      <c r="AB7" s="12" t="s">
        <v>4</v>
      </c>
      <c r="AC7" s="12" t="s">
        <v>4</v>
      </c>
      <c r="AD7" s="12" t="s">
        <v>4</v>
      </c>
      <c r="AF7" s="9" t="s">
        <v>4</v>
      </c>
      <c r="AG7" s="9" t="s">
        <v>4</v>
      </c>
      <c r="AI7" t="s">
        <v>41</v>
      </c>
      <c r="AJ7" t="s">
        <v>41</v>
      </c>
      <c r="AK7" t="s">
        <v>41</v>
      </c>
      <c r="AL7" t="s">
        <v>41</v>
      </c>
      <c r="AN7" t="s">
        <v>41</v>
      </c>
      <c r="AO7" t="s">
        <v>41</v>
      </c>
      <c r="AP7" t="s">
        <v>41</v>
      </c>
      <c r="AQ7" t="s">
        <v>41</v>
      </c>
      <c r="AR7" t="s">
        <v>41</v>
      </c>
      <c r="AS7" t="s">
        <v>41</v>
      </c>
    </row>
    <row r="8" spans="2:45" x14ac:dyDescent="0.25">
      <c r="B8">
        <v>32</v>
      </c>
      <c r="C8">
        <v>4980.8</v>
      </c>
      <c r="D8">
        <f>'ARM-Specific Functions'!E10</f>
        <v>31.61</v>
      </c>
      <c r="E8">
        <v>702.67</v>
      </c>
      <c r="G8">
        <v>12559.2</v>
      </c>
      <c r="H8">
        <f>'ARM-Specific Functions'!H10</f>
        <v>54.12</v>
      </c>
      <c r="M8" s="13">
        <f>'ARM-Specific Functions'!H10</f>
        <v>54.12</v>
      </c>
      <c r="N8" s="12">
        <v>35</v>
      </c>
      <c r="O8" s="12">
        <v>51</v>
      </c>
      <c r="P8">
        <v>74.41</v>
      </c>
      <c r="Q8">
        <v>144.16</v>
      </c>
      <c r="R8">
        <v>262.33999999999997</v>
      </c>
      <c r="T8" s="13">
        <v>410.03</v>
      </c>
      <c r="U8" s="12">
        <v>127</v>
      </c>
      <c r="W8">
        <v>6378</v>
      </c>
      <c r="X8" s="13">
        <f>'ARM-Specific Functions'!K10</f>
        <v>296.70999999999998</v>
      </c>
      <c r="Y8" s="13">
        <v>338.42</v>
      </c>
      <c r="Z8" s="12">
        <v>26</v>
      </c>
      <c r="AA8" s="12">
        <v>25</v>
      </c>
      <c r="AB8" s="12">
        <v>46</v>
      </c>
      <c r="AC8" s="12">
        <v>37</v>
      </c>
      <c r="AD8" s="12">
        <v>62</v>
      </c>
      <c r="AF8" s="9">
        <v>654.98</v>
      </c>
      <c r="AG8" s="9">
        <v>846.76</v>
      </c>
      <c r="AI8" s="11">
        <f t="shared" ref="AI8:AI14" si="3">M8*0.000001/($B8/44100)</f>
        <v>7.4584124999999987E-2</v>
      </c>
      <c r="AJ8" s="11">
        <f t="shared" ref="AJ8:AJ14" si="4">T8*0.000001/($B8/44100)</f>
        <v>0.56507259374999996</v>
      </c>
      <c r="AK8" s="11">
        <f t="shared" ref="AK8:AL14" si="5">X8*0.000001/($B8/44100)</f>
        <v>0.40890346874999989</v>
      </c>
      <c r="AL8" s="11">
        <f t="shared" si="5"/>
        <v>0.46638506249999995</v>
      </c>
      <c r="AM8" s="11"/>
      <c r="AN8" s="11">
        <f t="shared" ref="AN8:AN14" si="6">O8*0.000001/($B8/44100)</f>
        <v>7.0284374999999996E-2</v>
      </c>
      <c r="AO8" s="11">
        <f t="shared" ref="AO8:AO14" si="7">U8*0.000001/($B8/44100)</f>
        <v>0.17502187499999999</v>
      </c>
      <c r="AP8" s="11">
        <f t="shared" ref="AP8:AQ14" si="8">Z8*0.000001/($B8/44100)</f>
        <v>3.5831249999999995E-2</v>
      </c>
      <c r="AQ8" s="11">
        <f t="shared" si="8"/>
        <v>3.4453124999999994E-2</v>
      </c>
      <c r="AR8" s="11">
        <f>AC8*0.000001/($B8/44100)</f>
        <v>5.0990624999999998E-2</v>
      </c>
      <c r="AS8" s="11">
        <f>AD8*0.000001/($B8/44100)</f>
        <v>8.5443749999999999E-2</v>
      </c>
    </row>
    <row r="9" spans="2:45" x14ac:dyDescent="0.25">
      <c r="B9">
        <v>64</v>
      </c>
      <c r="C9">
        <v>10102.4</v>
      </c>
      <c r="D9">
        <f>'ARM-Specific Functions'!E11</f>
        <v>67.150000000000006</v>
      </c>
      <c r="E9">
        <v>1495.29</v>
      </c>
      <c r="H9">
        <f>'ARM-Specific Functions'!H11</f>
        <v>121.98</v>
      </c>
      <c r="M9" s="13">
        <f>'ARM-Specific Functions'!H11</f>
        <v>121.98</v>
      </c>
      <c r="N9" s="12">
        <v>77</v>
      </c>
      <c r="O9" s="12">
        <v>114</v>
      </c>
      <c r="P9">
        <v>162.52000000000001</v>
      </c>
      <c r="Q9">
        <v>323.75</v>
      </c>
      <c r="R9">
        <v>592.08000000000004</v>
      </c>
      <c r="T9" s="13">
        <v>854.36</v>
      </c>
      <c r="U9" s="12">
        <v>238</v>
      </c>
      <c r="X9" s="13">
        <f>'ARM-Specific Functions'!K11</f>
        <v>712.13</v>
      </c>
      <c r="Y9" s="13">
        <v>724.79</v>
      </c>
      <c r="Z9" s="12">
        <v>46</v>
      </c>
      <c r="AA9" s="12">
        <v>55</v>
      </c>
      <c r="AB9" s="12">
        <v>77</v>
      </c>
      <c r="AC9" s="12">
        <v>79</v>
      </c>
      <c r="AD9" s="12">
        <v>102</v>
      </c>
      <c r="AF9" s="9">
        <v>1122.1300000000001</v>
      </c>
      <c r="AG9" s="9">
        <v>1662.88</v>
      </c>
      <c r="AI9" s="11">
        <f t="shared" si="3"/>
        <v>8.4051843749999994E-2</v>
      </c>
      <c r="AJ9" s="11">
        <f t="shared" si="4"/>
        <v>0.58870743749999999</v>
      </c>
      <c r="AK9" s="11">
        <f t="shared" si="5"/>
        <v>0.49070207812499994</v>
      </c>
      <c r="AL9" s="11">
        <f t="shared" si="5"/>
        <v>0.49942560937499991</v>
      </c>
      <c r="AM9" s="11"/>
      <c r="AN9" s="11">
        <f t="shared" si="6"/>
        <v>7.8553124999999988E-2</v>
      </c>
      <c r="AO9" s="11">
        <f t="shared" si="7"/>
        <v>0.16399687499999999</v>
      </c>
      <c r="AP9" s="11">
        <f t="shared" si="8"/>
        <v>3.1696874999999999E-2</v>
      </c>
      <c r="AQ9" s="11">
        <f t="shared" si="8"/>
        <v>3.7898437499999993E-2</v>
      </c>
      <c r="AR9" s="11">
        <f t="shared" ref="AR9:AR14" si="9">AC9*0.000001/($B9/44100)</f>
        <v>5.4435937499999996E-2</v>
      </c>
      <c r="AS9" s="11">
        <f t="shared" ref="AS9:AS14" si="10">AD9*0.000001/($B9/44100)</f>
        <v>7.0284374999999996E-2</v>
      </c>
    </row>
    <row r="10" spans="2:45" x14ac:dyDescent="0.25">
      <c r="B10">
        <v>128</v>
      </c>
      <c r="D10">
        <f>'ARM-Specific Functions'!E12</f>
        <v>144.36000000000001</v>
      </c>
      <c r="E10">
        <v>3835.47</v>
      </c>
      <c r="H10">
        <f>'ARM-Specific Functions'!H12</f>
        <v>274.10000000000002</v>
      </c>
      <c r="M10" s="13">
        <f>'ARM-Specific Functions'!H12</f>
        <v>274.10000000000002</v>
      </c>
      <c r="N10" s="12">
        <v>173</v>
      </c>
      <c r="O10" s="12">
        <v>254</v>
      </c>
      <c r="P10">
        <v>355.3</v>
      </c>
      <c r="Q10">
        <v>721.27</v>
      </c>
      <c r="R10">
        <v>1318.83</v>
      </c>
      <c r="T10" s="13">
        <v>1982.42</v>
      </c>
      <c r="U10" s="12">
        <v>632</v>
      </c>
      <c r="X10" s="13">
        <f>'ARM-Specific Functions'!K12</f>
        <v>1664.97</v>
      </c>
      <c r="Y10" s="13">
        <v>1759.28</v>
      </c>
      <c r="Z10" s="12">
        <v>107</v>
      </c>
      <c r="AA10" s="12">
        <v>118</v>
      </c>
      <c r="AB10" s="12">
        <v>210</v>
      </c>
      <c r="AC10" s="12">
        <v>173</v>
      </c>
      <c r="AD10" s="12">
        <v>282</v>
      </c>
      <c r="AF10" s="9">
        <v>2080.58</v>
      </c>
      <c r="AG10" s="9">
        <v>3368.27</v>
      </c>
      <c r="AI10" s="11">
        <f t="shared" si="3"/>
        <v>9.4436015624999994E-2</v>
      </c>
      <c r="AJ10" s="11">
        <f t="shared" si="4"/>
        <v>0.68300564062499991</v>
      </c>
      <c r="AK10" s="11">
        <f t="shared" si="5"/>
        <v>0.57363419531250004</v>
      </c>
      <c r="AL10" s="11">
        <f t="shared" si="5"/>
        <v>0.60612693749999991</v>
      </c>
      <c r="AM10" s="11"/>
      <c r="AN10" s="11">
        <f t="shared" si="6"/>
        <v>8.7510937499999997E-2</v>
      </c>
      <c r="AO10" s="11">
        <f t="shared" si="7"/>
        <v>0.21774374999999999</v>
      </c>
      <c r="AP10" s="11">
        <f t="shared" si="8"/>
        <v>3.6864843750000001E-2</v>
      </c>
      <c r="AQ10" s="11">
        <f t="shared" si="8"/>
        <v>4.0654687499999995E-2</v>
      </c>
      <c r="AR10" s="11">
        <f t="shared" si="9"/>
        <v>5.9603906249999998E-2</v>
      </c>
      <c r="AS10" s="11">
        <f t="shared" si="10"/>
        <v>9.7157812499999982E-2</v>
      </c>
    </row>
    <row r="11" spans="2:45" x14ac:dyDescent="0.25">
      <c r="B11">
        <v>256</v>
      </c>
      <c r="D11">
        <f>'ARM-Specific Functions'!E13</f>
        <v>313.25</v>
      </c>
      <c r="E11">
        <v>8025.18</v>
      </c>
      <c r="H11">
        <f>'ARM-Specific Functions'!H13</f>
        <v>614.41999999999996</v>
      </c>
      <c r="M11" s="13">
        <f>'ARM-Specific Functions'!H13</f>
        <v>614.41999999999996</v>
      </c>
      <c r="N11" s="12">
        <v>382</v>
      </c>
      <c r="O11" s="12">
        <v>566</v>
      </c>
      <c r="P11">
        <v>776.61</v>
      </c>
      <c r="Q11">
        <v>1595.22</v>
      </c>
      <c r="R11">
        <v>2917.8</v>
      </c>
      <c r="T11" s="13">
        <v>4197.54</v>
      </c>
      <c r="U11" s="12">
        <v>1199</v>
      </c>
      <c r="X11" s="13">
        <f>'ARM-Specific Functions'!K13</f>
        <v>3819.2</v>
      </c>
      <c r="Y11" s="13">
        <v>3756.42</v>
      </c>
      <c r="Z11" s="12">
        <v>207</v>
      </c>
      <c r="AA11" s="12">
        <v>255</v>
      </c>
      <c r="AB11" s="12">
        <v>360</v>
      </c>
      <c r="AC11" s="12">
        <v>374</v>
      </c>
      <c r="AD11" s="12">
        <v>477</v>
      </c>
      <c r="AF11" s="9">
        <v>4087.76</v>
      </c>
      <c r="AG11" s="9">
        <v>6991.74</v>
      </c>
      <c r="AI11" s="11">
        <f t="shared" si="3"/>
        <v>0.10584344531249999</v>
      </c>
      <c r="AJ11" s="11">
        <f t="shared" si="4"/>
        <v>0.72309185156249989</v>
      </c>
      <c r="AK11" s="11">
        <f t="shared" si="5"/>
        <v>0.65791687499999996</v>
      </c>
      <c r="AL11" s="11">
        <f t="shared" si="5"/>
        <v>0.64710203906249997</v>
      </c>
      <c r="AM11" s="11"/>
      <c r="AN11" s="11">
        <f t="shared" si="6"/>
        <v>9.7502343749999998E-2</v>
      </c>
      <c r="AO11" s="11">
        <f t="shared" si="7"/>
        <v>0.20654648437500001</v>
      </c>
      <c r="AP11" s="11">
        <f t="shared" si="8"/>
        <v>3.5658984375000001E-2</v>
      </c>
      <c r="AQ11" s="11">
        <f t="shared" si="8"/>
        <v>4.3927734374999992E-2</v>
      </c>
      <c r="AR11" s="11">
        <f t="shared" si="9"/>
        <v>6.4427343749999991E-2</v>
      </c>
      <c r="AS11" s="11">
        <f t="shared" si="10"/>
        <v>8.2170703124999994E-2</v>
      </c>
    </row>
    <row r="12" spans="2:45" x14ac:dyDescent="0.25">
      <c r="B12">
        <v>512</v>
      </c>
      <c r="D12">
        <f>'ARM-Specific Functions'!E14</f>
        <v>667.18</v>
      </c>
      <c r="E12">
        <v>19443.13</v>
      </c>
      <c r="H12">
        <f>'ARM-Specific Functions'!H14</f>
        <v>1361.9</v>
      </c>
      <c r="M12" s="13">
        <f>'ARM-Specific Functions'!H14</f>
        <v>1361.9</v>
      </c>
      <c r="N12" s="12">
        <v>835</v>
      </c>
      <c r="O12" s="12">
        <v>1243</v>
      </c>
      <c r="P12">
        <v>1688.09</v>
      </c>
      <c r="Q12">
        <v>3498.65</v>
      </c>
      <c r="R12">
        <v>6393.07</v>
      </c>
      <c r="T12" s="13">
        <v>9582.68</v>
      </c>
      <c r="U12" s="12">
        <v>3031</v>
      </c>
      <c r="X12" s="13">
        <f>'ARM-Specific Functions'!K14</f>
        <v>8619.5400000000009</v>
      </c>
      <c r="Y12" s="13">
        <v>8768.08</v>
      </c>
      <c r="Z12" s="12">
        <v>470</v>
      </c>
      <c r="AA12" s="12">
        <v>550</v>
      </c>
      <c r="AB12" s="12">
        <v>946</v>
      </c>
      <c r="AC12" s="12">
        <v>799</v>
      </c>
      <c r="AD12" s="12">
        <v>1272</v>
      </c>
      <c r="AF12" s="9">
        <v>8299.17</v>
      </c>
      <c r="AG12" s="9">
        <v>14675.67</v>
      </c>
      <c r="AI12" s="11">
        <f t="shared" si="3"/>
        <v>0.11730427734375</v>
      </c>
      <c r="AJ12" s="11">
        <f t="shared" si="4"/>
        <v>0.82538317968749997</v>
      </c>
      <c r="AK12" s="11">
        <f t="shared" si="5"/>
        <v>0.74242522265624999</v>
      </c>
      <c r="AL12" s="11">
        <f t="shared" si="5"/>
        <v>0.75521939062499988</v>
      </c>
      <c r="AM12" s="11"/>
      <c r="AN12" s="11">
        <f t="shared" si="6"/>
        <v>0.1070630859375</v>
      </c>
      <c r="AO12" s="11">
        <f t="shared" si="7"/>
        <v>0.26106855468749995</v>
      </c>
      <c r="AP12" s="11">
        <f t="shared" si="8"/>
        <v>4.0482421875000001E-2</v>
      </c>
      <c r="AQ12" s="11">
        <f t="shared" si="8"/>
        <v>4.7373046874999991E-2</v>
      </c>
      <c r="AR12" s="11">
        <f t="shared" si="9"/>
        <v>6.8820117187500002E-2</v>
      </c>
      <c r="AS12" s="11">
        <f t="shared" si="10"/>
        <v>0.1095609375</v>
      </c>
    </row>
    <row r="13" spans="2:45" x14ac:dyDescent="0.25">
      <c r="B13">
        <v>1024</v>
      </c>
      <c r="D13">
        <f>'ARM-Specific Functions'!E15</f>
        <v>1442.6</v>
      </c>
      <c r="E13">
        <v>40529.33</v>
      </c>
      <c r="H13">
        <f>'ARM-Specific Functions'!H15</f>
        <v>3009.96</v>
      </c>
      <c r="I13">
        <v>3621.3</v>
      </c>
      <c r="J13">
        <v>6826.63</v>
      </c>
      <c r="K13">
        <v>13542.68</v>
      </c>
      <c r="M13" s="13">
        <f>'ARM-Specific Functions'!H15</f>
        <v>3009.96</v>
      </c>
      <c r="N13" s="12">
        <v>1827</v>
      </c>
      <c r="O13" s="12">
        <v>1243</v>
      </c>
      <c r="P13">
        <v>3654.13</v>
      </c>
      <c r="Q13">
        <v>7621.21</v>
      </c>
      <c r="R13">
        <v>13917.22</v>
      </c>
      <c r="T13" s="13">
        <v>20189.66</v>
      </c>
      <c r="U13" s="12">
        <v>5801</v>
      </c>
      <c r="X13" s="13">
        <f>'ARM-Specific Functions'!K15</f>
        <v>19211.900000000001</v>
      </c>
      <c r="Y13" s="13">
        <v>18485.53</v>
      </c>
      <c r="Z13" s="12">
        <v>956</v>
      </c>
      <c r="AA13" s="12">
        <v>1183</v>
      </c>
      <c r="AB13" s="12">
        <v>1644</v>
      </c>
      <c r="AC13" s="12">
        <v>1725</v>
      </c>
      <c r="AD13" s="12">
        <v>2196</v>
      </c>
      <c r="AF13" s="9">
        <v>17191.080000000002</v>
      </c>
      <c r="AG13" s="9">
        <v>30967.26</v>
      </c>
      <c r="AI13" s="11">
        <f t="shared" si="3"/>
        <v>0.12962816015625001</v>
      </c>
      <c r="AJ13" s="11">
        <f t="shared" si="4"/>
        <v>0.86949609960937491</v>
      </c>
      <c r="AK13" s="11">
        <f t="shared" si="5"/>
        <v>0.82738749023437497</v>
      </c>
      <c r="AL13" s="11">
        <f t="shared" si="5"/>
        <v>0.79610534472656236</v>
      </c>
      <c r="AM13" s="11"/>
      <c r="AN13" s="11">
        <f t="shared" si="6"/>
        <v>5.3531542968749998E-2</v>
      </c>
      <c r="AO13" s="11">
        <f t="shared" si="7"/>
        <v>0.24982822265624999</v>
      </c>
      <c r="AP13" s="11">
        <f t="shared" si="8"/>
        <v>4.1171484374999998E-2</v>
      </c>
      <c r="AQ13" s="11">
        <f t="shared" si="8"/>
        <v>5.0947558593749998E-2</v>
      </c>
      <c r="AR13" s="11">
        <f t="shared" si="9"/>
        <v>7.4289550781249991E-2</v>
      </c>
      <c r="AS13" s="11">
        <f t="shared" si="10"/>
        <v>9.4573828124999995E-2</v>
      </c>
    </row>
    <row r="14" spans="2:45" x14ac:dyDescent="0.25">
      <c r="B14">
        <v>2048</v>
      </c>
      <c r="D14">
        <f>'ARM-Specific Functions'!E16</f>
        <v>3088.11</v>
      </c>
      <c r="H14">
        <f>'ARM-Specific Functions'!H16</f>
        <v>6578.57</v>
      </c>
      <c r="M14" s="13">
        <f>'ARM-Specific Functions'!H16</f>
        <v>6578.57</v>
      </c>
      <c r="N14" s="12">
        <v>3927</v>
      </c>
      <c r="O14" s="12">
        <v>5874</v>
      </c>
      <c r="P14">
        <v>7866.48</v>
      </c>
      <c r="Q14">
        <v>16942.04</v>
      </c>
      <c r="R14">
        <v>30090.02</v>
      </c>
      <c r="T14" s="13">
        <v>45220.12</v>
      </c>
      <c r="U14" s="12">
        <v>14133</v>
      </c>
      <c r="X14" s="13">
        <f>'ARM-Specific Functions'!K16</f>
        <v>42355.1</v>
      </c>
      <c r="Y14" s="13">
        <v>42107.63</v>
      </c>
      <c r="Z14" s="12">
        <v>2135</v>
      </c>
      <c r="AA14" s="12">
        <v>2464</v>
      </c>
      <c r="AB14" s="12">
        <v>4198</v>
      </c>
      <c r="AC14" s="12">
        <v>3628</v>
      </c>
      <c r="AD14" s="12">
        <v>5658</v>
      </c>
      <c r="AF14" s="9">
        <v>35957.269999999997</v>
      </c>
      <c r="AG14" s="9">
        <v>65450.37</v>
      </c>
      <c r="AI14" s="11">
        <f t="shared" si="3"/>
        <v>0.14165768408203125</v>
      </c>
      <c r="AJ14" s="11">
        <f t="shared" si="4"/>
        <v>0.97373402929687503</v>
      </c>
      <c r="AK14" s="11">
        <f t="shared" si="5"/>
        <v>0.91204097167968745</v>
      </c>
      <c r="AL14" s="11">
        <f t="shared" si="5"/>
        <v>0.90671214990234361</v>
      </c>
      <c r="AM14" s="11"/>
      <c r="AN14" s="11">
        <f t="shared" si="6"/>
        <v>0.12648603515624998</v>
      </c>
      <c r="AO14" s="11">
        <f t="shared" si="7"/>
        <v>0.30432875976562501</v>
      </c>
      <c r="AP14" s="11">
        <f t="shared" si="8"/>
        <v>4.597338867187499E-2</v>
      </c>
      <c r="AQ14" s="11">
        <f t="shared" si="8"/>
        <v>5.3057812500000003E-2</v>
      </c>
      <c r="AR14" s="11">
        <f t="shared" si="9"/>
        <v>7.8122460937499999E-2</v>
      </c>
      <c r="AS14" s="11">
        <f t="shared" si="10"/>
        <v>0.12183486328125</v>
      </c>
    </row>
    <row r="16" spans="2:45" x14ac:dyDescent="0.25">
      <c r="B16" t="s">
        <v>0</v>
      </c>
      <c r="X16" t="s">
        <v>29</v>
      </c>
    </row>
    <row r="17" spans="2:33" x14ac:dyDescent="0.25">
      <c r="B17">
        <f>B8</f>
        <v>32</v>
      </c>
      <c r="X17" s="2">
        <f t="shared" ref="X17:AD17" si="11">X8/$B8</f>
        <v>9.2721874999999994</v>
      </c>
      <c r="Y17" s="2">
        <f t="shared" si="11"/>
        <v>10.575625</v>
      </c>
      <c r="Z17" s="2">
        <f t="shared" si="11"/>
        <v>0.8125</v>
      </c>
      <c r="AA17" s="2">
        <f t="shared" si="11"/>
        <v>0.78125</v>
      </c>
      <c r="AB17" s="2"/>
      <c r="AC17" s="2">
        <f t="shared" si="11"/>
        <v>1.15625</v>
      </c>
      <c r="AD17" s="2">
        <f t="shared" si="11"/>
        <v>1.9375</v>
      </c>
      <c r="AE17" s="2"/>
      <c r="AF17" s="10">
        <f t="shared" ref="AF17:AG17" si="12">AF8/$B8</f>
        <v>20.468125000000001</v>
      </c>
      <c r="AG17" s="10">
        <f t="shared" si="12"/>
        <v>26.46125</v>
      </c>
    </row>
    <row r="18" spans="2:33" x14ac:dyDescent="0.25">
      <c r="B18">
        <f t="shared" ref="B18:B23" si="13">B9</f>
        <v>64</v>
      </c>
      <c r="X18" s="2">
        <f t="shared" ref="X18:AG18" si="14">X9/$B9</f>
        <v>11.12703125</v>
      </c>
      <c r="Y18" s="2">
        <f t="shared" ref="Y18" si="15">Y9/$B9</f>
        <v>11.324843749999999</v>
      </c>
      <c r="Z18" s="2">
        <f t="shared" ref="Z18:AB23" si="16">Z9/$B9</f>
        <v>0.71875</v>
      </c>
      <c r="AA18" s="2">
        <f t="shared" si="16"/>
        <v>0.859375</v>
      </c>
      <c r="AB18" s="2">
        <f t="shared" si="16"/>
        <v>1.203125</v>
      </c>
      <c r="AC18" s="2">
        <f t="shared" ref="AC18:AD18" si="17">AC9/$B9</f>
        <v>1.234375</v>
      </c>
      <c r="AD18" s="2">
        <f t="shared" si="17"/>
        <v>1.59375</v>
      </c>
      <c r="AE18" s="2"/>
      <c r="AF18" s="10">
        <f t="shared" si="14"/>
        <v>17.533281250000002</v>
      </c>
      <c r="AG18" s="10">
        <f t="shared" si="14"/>
        <v>25.982500000000002</v>
      </c>
    </row>
    <row r="19" spans="2:33" x14ac:dyDescent="0.25">
      <c r="B19">
        <f t="shared" si="13"/>
        <v>128</v>
      </c>
      <c r="X19" s="2">
        <f t="shared" ref="X19:AG19" si="18">X10/$B10</f>
        <v>13.007578125</v>
      </c>
      <c r="Y19" s="2">
        <f t="shared" ref="Y19" si="19">Y10/$B10</f>
        <v>13.744375</v>
      </c>
      <c r="Z19" s="2">
        <f t="shared" si="16"/>
        <v>0.8359375</v>
      </c>
      <c r="AA19" s="2">
        <f t="shared" si="16"/>
        <v>0.921875</v>
      </c>
      <c r="AB19" s="2">
        <f t="shared" ref="AB19" si="20">AB10/$B10</f>
        <v>1.640625</v>
      </c>
      <c r="AC19" s="2">
        <f t="shared" ref="AC19:AD19" si="21">AC10/$B10</f>
        <v>1.3515625</v>
      </c>
      <c r="AD19" s="2">
        <f t="shared" si="21"/>
        <v>2.203125</v>
      </c>
      <c r="AE19" s="2"/>
      <c r="AF19" s="10">
        <f t="shared" si="18"/>
        <v>16.254531249999999</v>
      </c>
      <c r="AG19" s="10">
        <f t="shared" si="18"/>
        <v>26.314609375</v>
      </c>
    </row>
    <row r="20" spans="2:33" x14ac:dyDescent="0.25">
      <c r="B20">
        <f t="shared" si="13"/>
        <v>256</v>
      </c>
      <c r="X20" s="2">
        <f t="shared" ref="X20:AG20" si="22">X11/$B11</f>
        <v>14.918749999999999</v>
      </c>
      <c r="Y20" s="2">
        <f t="shared" ref="Y20" si="23">Y11/$B11</f>
        <v>14.673515625</v>
      </c>
      <c r="Z20" s="2">
        <f t="shared" si="16"/>
        <v>0.80859375</v>
      </c>
      <c r="AA20" s="2">
        <f t="shared" si="16"/>
        <v>0.99609375</v>
      </c>
      <c r="AB20" s="2">
        <f t="shared" ref="AB20" si="24">AB11/$B11</f>
        <v>1.40625</v>
      </c>
      <c r="AC20" s="2">
        <f t="shared" ref="AC20:AD20" si="25">AC11/$B11</f>
        <v>1.4609375</v>
      </c>
      <c r="AD20" s="2">
        <f t="shared" si="25"/>
        <v>1.86328125</v>
      </c>
      <c r="AE20" s="2"/>
      <c r="AF20" s="10">
        <f t="shared" si="22"/>
        <v>15.967812500000001</v>
      </c>
      <c r="AG20" s="10">
        <f t="shared" si="22"/>
        <v>27.311484374999999</v>
      </c>
    </row>
    <row r="21" spans="2:33" x14ac:dyDescent="0.25">
      <c r="B21">
        <f t="shared" si="13"/>
        <v>512</v>
      </c>
      <c r="X21" s="2">
        <f t="shared" ref="X21:AG21" si="26">X12/$B12</f>
        <v>16.835039062500002</v>
      </c>
      <c r="Y21" s="2">
        <f t="shared" ref="Y21" si="27">Y12/$B12</f>
        <v>17.12515625</v>
      </c>
      <c r="Z21" s="2">
        <f t="shared" si="16"/>
        <v>0.91796875</v>
      </c>
      <c r="AA21" s="2">
        <f t="shared" si="16"/>
        <v>1.07421875</v>
      </c>
      <c r="AB21" s="2">
        <f t="shared" ref="AB21" si="28">AB12/$B12</f>
        <v>1.84765625</v>
      </c>
      <c r="AC21" s="2">
        <f t="shared" ref="AC21:AD21" si="29">AC12/$B12</f>
        <v>1.560546875</v>
      </c>
      <c r="AD21" s="2">
        <f t="shared" si="29"/>
        <v>2.484375</v>
      </c>
      <c r="AE21" s="2"/>
      <c r="AF21" s="10">
        <f t="shared" si="26"/>
        <v>16.20931640625</v>
      </c>
      <c r="AG21" s="10">
        <f t="shared" si="26"/>
        <v>28.66341796875</v>
      </c>
    </row>
    <row r="22" spans="2:33" x14ac:dyDescent="0.25">
      <c r="B22">
        <f t="shared" si="13"/>
        <v>1024</v>
      </c>
      <c r="X22" s="2">
        <f t="shared" ref="X22:AG22" si="30">X13/$B13</f>
        <v>18.761621093750001</v>
      </c>
      <c r="Y22" s="2">
        <f t="shared" ref="Y22" si="31">Y13/$B13</f>
        <v>18.052275390624999</v>
      </c>
      <c r="Z22" s="2">
        <f t="shared" si="16"/>
        <v>0.93359375</v>
      </c>
      <c r="AA22" s="2">
        <f t="shared" si="16"/>
        <v>1.1552734375</v>
      </c>
      <c r="AB22" s="2">
        <f t="shared" ref="AB22" si="32">AB13/$B13</f>
        <v>1.60546875</v>
      </c>
      <c r="AC22" s="2">
        <f t="shared" ref="AC22:AD22" si="33">AC13/$B13</f>
        <v>1.6845703125</v>
      </c>
      <c r="AD22" s="2">
        <f t="shared" si="33"/>
        <v>2.14453125</v>
      </c>
      <c r="AE22" s="2"/>
      <c r="AF22" s="10">
        <f t="shared" si="30"/>
        <v>16.788164062500002</v>
      </c>
      <c r="AG22" s="10">
        <f t="shared" si="30"/>
        <v>30.241464843749998</v>
      </c>
    </row>
    <row r="23" spans="2:33" x14ac:dyDescent="0.25">
      <c r="B23">
        <f t="shared" si="13"/>
        <v>2048</v>
      </c>
      <c r="X23" s="2">
        <f t="shared" ref="X23:AG23" si="34">X14/$B14</f>
        <v>20.681201171874999</v>
      </c>
      <c r="Y23" s="2">
        <f t="shared" ref="Y23" si="35">Y14/$B14</f>
        <v>20.560366210937499</v>
      </c>
      <c r="Z23" s="2">
        <f t="shared" si="16"/>
        <v>1.04248046875</v>
      </c>
      <c r="AA23" s="2">
        <f t="shared" si="16"/>
        <v>1.203125</v>
      </c>
      <c r="AB23" s="2">
        <f t="shared" ref="AB23" si="36">AB14/$B14</f>
        <v>2.0498046875</v>
      </c>
      <c r="AC23" s="2">
        <f t="shared" ref="AC23:AD23" si="37">AC14/$B14</f>
        <v>1.771484375</v>
      </c>
      <c r="AD23" s="2">
        <f t="shared" si="37"/>
        <v>2.7626953125</v>
      </c>
      <c r="AE23" s="2"/>
      <c r="AF23" s="10">
        <f t="shared" si="34"/>
        <v>17.557260742187498</v>
      </c>
      <c r="AG23" s="10">
        <f t="shared" si="34"/>
        <v>31.958188476562501</v>
      </c>
    </row>
    <row r="24" spans="2:33" x14ac:dyDescent="0.25">
      <c r="X24" s="2"/>
      <c r="Y24" s="2"/>
      <c r="Z24" s="2"/>
      <c r="AA24" s="2"/>
      <c r="AB24" s="2" t="e">
        <f t="shared" ref="AB24" si="38">AB15/$B15</f>
        <v>#DIV/0!</v>
      </c>
      <c r="AC24" s="2"/>
      <c r="AD24" s="2"/>
      <c r="AE24" s="2"/>
      <c r="AF24" s="10"/>
      <c r="AG24" s="10"/>
    </row>
    <row r="25" spans="2:33" x14ac:dyDescent="0.25">
      <c r="AC25" s="2"/>
      <c r="AD25" s="2"/>
    </row>
    <row r="26" spans="2:33" x14ac:dyDescent="0.25">
      <c r="AC26" s="2"/>
    </row>
    <row r="27" spans="2:33" x14ac:dyDescent="0.25">
      <c r="AC27" s="2"/>
    </row>
    <row r="28" spans="2:33" x14ac:dyDescent="0.25">
      <c r="AC28" s="2"/>
    </row>
    <row r="29" spans="2:33" x14ac:dyDescent="0.25">
      <c r="AC29" s="2"/>
    </row>
    <row r="30" spans="2:33" x14ac:dyDescent="0.25">
      <c r="AC30" s="2"/>
    </row>
    <row r="31" spans="2:33" x14ac:dyDescent="0.25">
      <c r="AC31" s="2"/>
    </row>
    <row r="32" spans="2:33" x14ac:dyDescent="0.25">
      <c r="AC3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36"/>
  <sheetViews>
    <sheetView tabSelected="1" topLeftCell="T31" workbookViewId="0">
      <selection activeCell="Z36" sqref="Z36"/>
    </sheetView>
  </sheetViews>
  <sheetFormatPr defaultRowHeight="15" x14ac:dyDescent="0.25"/>
  <cols>
    <col min="1" max="1" width="3.85546875" customWidth="1"/>
    <col min="3" max="7" width="10.85546875" customWidth="1"/>
    <col min="8" max="8" width="3.5703125" customWidth="1"/>
    <col min="9" max="13" width="10.140625" customWidth="1"/>
    <col min="14" max="14" width="3.42578125" customWidth="1"/>
    <col min="21" max="21" width="11.28515625" bestFit="1" customWidth="1"/>
  </cols>
  <sheetData>
    <row r="2" spans="2:29" x14ac:dyDescent="0.25">
      <c r="C2" t="str">
        <f>'Arduino Uno'!$C$7</f>
        <v>KissFFT</v>
      </c>
      <c r="I2" t="str">
        <f>'Arduino Uno'!$C$7</f>
        <v>KissFFT</v>
      </c>
      <c r="O2" t="str">
        <f>'Arduino Uno'!$C$7</f>
        <v>KissFFT</v>
      </c>
    </row>
    <row r="3" spans="2:29" x14ac:dyDescent="0.25">
      <c r="C3" t="str">
        <f>'Arduino Uno'!$C$6</f>
        <v>Int16</v>
      </c>
      <c r="I3" t="str">
        <f>'Arduino Uno'!$G$6</f>
        <v>Int32</v>
      </c>
      <c r="O3" t="str">
        <f>'Arduino Uno'!$K$6</f>
        <v>Float</v>
      </c>
      <c r="V3" t="s">
        <v>74</v>
      </c>
    </row>
    <row r="4" spans="2:29" x14ac:dyDescent="0.25">
      <c r="C4" t="s">
        <v>62</v>
      </c>
      <c r="I4" t="str">
        <f>C4</f>
        <v>FFT per sec</v>
      </c>
      <c r="O4" t="str">
        <f>C4</f>
        <v>FFT per sec</v>
      </c>
      <c r="V4" t="s">
        <v>71</v>
      </c>
      <c r="W4">
        <f>B8</f>
        <v>128</v>
      </c>
    </row>
    <row r="5" spans="2:29" x14ac:dyDescent="0.25">
      <c r="B5" t="s">
        <v>0</v>
      </c>
      <c r="C5" t="str">
        <f>Compare!C5</f>
        <v>Arduino Uno</v>
      </c>
      <c r="D5" t="str">
        <f>Compare!D5</f>
        <v>Arduino M0</v>
      </c>
      <c r="E5" t="str">
        <f>Compare!E5</f>
        <v>Maple</v>
      </c>
      <c r="F5" t="str">
        <f>Compare!F5</f>
        <v>Teensy 3.2</v>
      </c>
      <c r="G5" t="str">
        <f>Compare!G5</f>
        <v>FRDM-K66F</v>
      </c>
      <c r="I5" t="str">
        <f>C5</f>
        <v>Arduino Uno</v>
      </c>
      <c r="J5" t="str">
        <f t="shared" ref="J5:M5" si="0">D5</f>
        <v>Arduino M0</v>
      </c>
      <c r="K5" t="str">
        <f t="shared" si="0"/>
        <v>Maple</v>
      </c>
      <c r="L5" t="str">
        <f t="shared" si="0"/>
        <v>Teensy 3.2</v>
      </c>
      <c r="M5" t="str">
        <f t="shared" si="0"/>
        <v>FRDM-K66F</v>
      </c>
      <c r="O5" t="str">
        <f>C5</f>
        <v>Arduino Uno</v>
      </c>
      <c r="P5" t="str">
        <f t="shared" ref="P5:S5" si="1">D5</f>
        <v>Arduino M0</v>
      </c>
      <c r="Q5" t="str">
        <f t="shared" si="1"/>
        <v>Maple</v>
      </c>
      <c r="R5" t="str">
        <f t="shared" si="1"/>
        <v>Teensy 3.2</v>
      </c>
      <c r="S5" t="str">
        <f t="shared" si="1"/>
        <v>FRDM-K66F</v>
      </c>
      <c r="W5" t="str">
        <f>O5</f>
        <v>Arduino Uno</v>
      </c>
      <c r="X5" t="str">
        <f>P5</f>
        <v>Arduino M0</v>
      </c>
      <c r="Y5" t="str">
        <f>Q5</f>
        <v>Maple</v>
      </c>
      <c r="Z5" t="str">
        <f>R5</f>
        <v>Teensy 3.2</v>
      </c>
      <c r="AA5" t="str">
        <f>S5</f>
        <v>FRDM-K66F</v>
      </c>
      <c r="AB5" t="s">
        <v>92</v>
      </c>
      <c r="AC5" t="s">
        <v>93</v>
      </c>
    </row>
    <row r="6" spans="2:29" x14ac:dyDescent="0.25">
      <c r="B6">
        <f>'Arduino Uno'!$B12</f>
        <v>32</v>
      </c>
      <c r="C6" s="16">
        <f>1000000/Compare!C6</f>
        <v>200.77096048827497</v>
      </c>
      <c r="D6" s="16">
        <f>1000000/Compare!D6</f>
        <v>3126.9543464665417</v>
      </c>
      <c r="E6" s="16">
        <f>1000000/Compare!E6</f>
        <v>8051.5297906602254</v>
      </c>
      <c r="F6" s="16">
        <f>1000000/Compare!F6</f>
        <v>9671.1798839458406</v>
      </c>
      <c r="G6" s="16">
        <f>1000000/Compare!G6</f>
        <v>14492.753623188406</v>
      </c>
      <c r="I6" s="16">
        <f>1000000/Compare!I6</f>
        <v>79.622905917574357</v>
      </c>
      <c r="J6" s="16">
        <f>1000000/Compare!J6</f>
        <v>1246.8827930174564</v>
      </c>
      <c r="K6" s="16">
        <f>1000000/Compare!K6</f>
        <v>5230.1255230125525</v>
      </c>
      <c r="L6" s="16">
        <f>1000000/Compare!L6</f>
        <v>5186.7219917012444</v>
      </c>
      <c r="M6" s="16">
        <f>1000000/Compare!M6</f>
        <v>9803.9215686274511</v>
      </c>
      <c r="O6" s="16">
        <f>1000000/Compare!O6</f>
        <v>156.78896205707119</v>
      </c>
      <c r="P6" s="16">
        <f>1000000/Compare!P6</f>
        <v>457.03839122486289</v>
      </c>
      <c r="Q6" s="16">
        <f>1000000/Compare!Q6</f>
        <v>1498.8009592326139</v>
      </c>
      <c r="R6" s="16">
        <f>1000000/Compare!R6</f>
        <v>2014.5044319097503</v>
      </c>
      <c r="S6" s="16">
        <f>1000000/Compare!S6</f>
        <v>21276.59574468085</v>
      </c>
      <c r="V6" t="s">
        <v>81</v>
      </c>
      <c r="W6">
        <f>0</f>
        <v>0</v>
      </c>
      <c r="X6" s="16">
        <f>D8</f>
        <v>638.9776357827476</v>
      </c>
      <c r="Y6" s="16">
        <f>E8</f>
        <v>1643.6554898093361</v>
      </c>
      <c r="Z6" s="16">
        <f>F8</f>
        <v>1921.5987701767872</v>
      </c>
      <c r="AA6" s="16">
        <f>G8</f>
        <v>2865.3295128939826</v>
      </c>
      <c r="AB6" s="16">
        <f>F20</f>
        <v>7156.1471303850003</v>
      </c>
      <c r="AC6" s="16">
        <f>G20</f>
        <v>14285.714285714286</v>
      </c>
    </row>
    <row r="7" spans="2:29" x14ac:dyDescent="0.25">
      <c r="B7">
        <f>'Arduino Uno'!$B13</f>
        <v>64</v>
      </c>
      <c r="C7" s="16">
        <f>1000000/Compare!C7</f>
        <v>98.986379474184361</v>
      </c>
      <c r="D7" s="16">
        <f>1000000/Compare!D7</f>
        <v>1594.3877551020407</v>
      </c>
      <c r="E7" s="16">
        <f>1000000/Compare!E7</f>
        <v>4230.1184433164126</v>
      </c>
      <c r="F7" s="16">
        <f>1000000/Compare!F7</f>
        <v>4892.3679060665363</v>
      </c>
      <c r="G7" s="16">
        <f>1000000/Compare!G7</f>
        <v>7352.9411764705883</v>
      </c>
      <c r="I7" s="16" t="e">
        <f>1000000/Compare!I7</f>
        <v>#DIV/0!</v>
      </c>
      <c r="J7" s="16">
        <f>1000000/Compare!J7</f>
        <v>597.37156511350065</v>
      </c>
      <c r="K7" s="16">
        <f>1000000/Compare!K7</f>
        <v>2714.4408251900109</v>
      </c>
      <c r="L7" s="16">
        <f>1000000/Compare!L7</f>
        <v>2606.8821689259644</v>
      </c>
      <c r="M7" s="16">
        <f>1000000/Compare!M7</f>
        <v>5263.1578947368425</v>
      </c>
      <c r="O7" s="16" t="e">
        <f>1000000/Compare!O7</f>
        <v>#DIV/0!</v>
      </c>
      <c r="P7" s="16">
        <f>1000000/Compare!P7</f>
        <v>198.60973187686196</v>
      </c>
      <c r="Q7" s="16">
        <f>1000000/Compare!Q7</f>
        <v>649.35064935064941</v>
      </c>
      <c r="R7" s="16">
        <f>1000000/Compare!R7</f>
        <v>880.28169014084506</v>
      </c>
      <c r="S7" s="16">
        <f>1000000/Compare!S7</f>
        <v>12658.227848101265</v>
      </c>
      <c r="V7" t="s">
        <v>32</v>
      </c>
      <c r="W7">
        <v>0</v>
      </c>
      <c r="X7" s="16">
        <f>J8</f>
        <v>235.79344494223059</v>
      </c>
      <c r="Y7" s="16">
        <f>K8</f>
        <v>1031.3531353135313</v>
      </c>
      <c r="Z7" s="16">
        <f>L8</f>
        <v>1006.8465565847764</v>
      </c>
      <c r="AA7" s="16">
        <f>M8</f>
        <v>1953.125</v>
      </c>
      <c r="AB7" s="16">
        <f>L20</f>
        <v>3292.723081988805</v>
      </c>
      <c r="AC7" s="16">
        <f>M20</f>
        <v>6211.1801242236024</v>
      </c>
    </row>
    <row r="8" spans="2:29" x14ac:dyDescent="0.25">
      <c r="B8">
        <f>'Arduino Uno'!$B14</f>
        <v>128</v>
      </c>
      <c r="C8" s="16" t="e">
        <f>1000000/Compare!C8</f>
        <v>#DIV/0!</v>
      </c>
      <c r="D8" s="16">
        <f>1000000/Compare!D8</f>
        <v>638.9776357827476</v>
      </c>
      <c r="E8" s="16">
        <f>1000000/Compare!E8</f>
        <v>1643.6554898093361</v>
      </c>
      <c r="F8" s="16">
        <f>1000000/Compare!F8</f>
        <v>1921.5987701767872</v>
      </c>
      <c r="G8" s="16">
        <f>1000000/Compare!G8</f>
        <v>2865.3295128939826</v>
      </c>
      <c r="I8" s="16" t="e">
        <f>1000000/Compare!I8</f>
        <v>#DIV/0!</v>
      </c>
      <c r="J8" s="16">
        <f>1000000/Compare!J8</f>
        <v>235.79344494223059</v>
      </c>
      <c r="K8" s="16">
        <f>1000000/Compare!K8</f>
        <v>1031.3531353135313</v>
      </c>
      <c r="L8" s="16">
        <f>1000000/Compare!L8</f>
        <v>1006.8465565847764</v>
      </c>
      <c r="M8" s="16">
        <f>1000000/Compare!M8</f>
        <v>1953.125</v>
      </c>
      <c r="O8" s="16" t="e">
        <f>1000000/Compare!O8</f>
        <v>#DIV/0!</v>
      </c>
      <c r="P8" s="16">
        <f>1000000/Compare!P8</f>
        <v>81.221572449642622</v>
      </c>
      <c r="Q8" s="16">
        <f>1000000/Compare!Q8</f>
        <v>262.72923125426934</v>
      </c>
      <c r="R8" s="16">
        <f>1000000/Compare!R8</f>
        <v>350.90181767141553</v>
      </c>
      <c r="S8" s="16">
        <f>1000000/Compare!S8</f>
        <v>4608.294930875576</v>
      </c>
      <c r="V8" t="s">
        <v>22</v>
      </c>
      <c r="W8">
        <v>0</v>
      </c>
      <c r="X8" s="16">
        <f>P8</f>
        <v>81.221572449642622</v>
      </c>
      <c r="Y8" s="16">
        <f>Q8</f>
        <v>262.72923125426934</v>
      </c>
      <c r="Z8" s="16">
        <f>R8</f>
        <v>350.90181767141553</v>
      </c>
      <c r="AA8" s="16">
        <f>S8</f>
        <v>4608.294930875576</v>
      </c>
      <c r="AB8" s="16">
        <f>R20</f>
        <v>657.56595386517267</v>
      </c>
      <c r="AC8" s="16">
        <f>S20</f>
        <v>9523.8095238095229</v>
      </c>
    </row>
    <row r="9" spans="2:29" x14ac:dyDescent="0.25">
      <c r="B9">
        <f>'Arduino Uno'!$B15</f>
        <v>256</v>
      </c>
      <c r="C9" s="16" t="e">
        <f>1000000/Compare!C9</f>
        <v>#DIV/0!</v>
      </c>
      <c r="D9" s="16">
        <f>1000000/Compare!D9</f>
        <v>324.78077297823967</v>
      </c>
      <c r="E9" s="16">
        <f>1000000/Compare!E9</f>
        <v>853.67935803312264</v>
      </c>
      <c r="F9" s="16">
        <f>1000000/Compare!F9</f>
        <v>970.49689440993779</v>
      </c>
      <c r="G9" s="16">
        <f>1000000/Compare!G9</f>
        <v>1457.7259475218659</v>
      </c>
      <c r="I9" s="16" t="e">
        <f>1000000/Compare!I9</f>
        <v>#DIV/0!</v>
      </c>
      <c r="J9" s="16">
        <f>1000000/Compare!J9</f>
        <v>114.11617026132603</v>
      </c>
      <c r="K9" s="16">
        <f>1000000/Compare!K9</f>
        <v>530.56027164685906</v>
      </c>
      <c r="L9" s="16">
        <f>1000000/Compare!L9</f>
        <v>506.07287449392715</v>
      </c>
      <c r="M9" s="16">
        <f>1000000/Compare!M9</f>
        <v>1030.9278350515465</v>
      </c>
      <c r="O9" s="16" t="e">
        <f>1000000/Compare!O9</f>
        <v>#DIV/0!</v>
      </c>
      <c r="P9" s="16">
        <f>1000000/Compare!P9</f>
        <v>36.564408205053198</v>
      </c>
      <c r="Q9" s="16">
        <f>1000000/Compare!Q9</f>
        <v>117.43153741368782</v>
      </c>
      <c r="R9" s="16">
        <f>1000000/Compare!R9</f>
        <v>158.83604942977857</v>
      </c>
      <c r="S9" s="16">
        <f>1000000/Compare!S9</f>
        <v>2695.4177897574123</v>
      </c>
    </row>
    <row r="10" spans="2:29" x14ac:dyDescent="0.25">
      <c r="B10">
        <f>'Arduino Uno'!$B16</f>
        <v>512</v>
      </c>
      <c r="C10" s="16" t="e">
        <f>1000000/Compare!C10</f>
        <v>#DIV/0!</v>
      </c>
      <c r="D10" s="16">
        <f>1000000/Compare!D10</f>
        <v>135.080372821829</v>
      </c>
      <c r="E10" s="16" t="e">
        <f>1000000/Compare!E10</f>
        <v>#DIV/0!</v>
      </c>
      <c r="F10" s="16">
        <f>1000000/Compare!F10</f>
        <v>398.72408293460927</v>
      </c>
      <c r="G10" s="16">
        <f>1000000/Compare!G10</f>
        <v>594.17706476530009</v>
      </c>
      <c r="I10" s="16" t="e">
        <f>1000000/Compare!I10</f>
        <v>#DIV/0!</v>
      </c>
      <c r="J10" s="16">
        <f>1000000/Compare!J10</f>
        <v>47.386627493721271</v>
      </c>
      <c r="K10" s="16" t="e">
        <f>1000000/Compare!K10</f>
        <v>#DIV/0!</v>
      </c>
      <c r="L10" s="16">
        <f>1000000/Compare!L10</f>
        <v>205.84602717167559</v>
      </c>
      <c r="M10" s="16">
        <f>1000000/Compare!M10</f>
        <v>406.33888663145063</v>
      </c>
      <c r="O10" s="16" t="e">
        <f>1000000/Compare!O10</f>
        <v>#DIV/0!</v>
      </c>
      <c r="P10" s="16">
        <f>1000000/Compare!P10</f>
        <v>15.690704826460804</v>
      </c>
      <c r="Q10" s="16" t="e">
        <f>1000000/Compare!Q10</f>
        <v>#DIV/0!</v>
      </c>
      <c r="R10" s="16">
        <f>1000000/Compare!R10</f>
        <v>67.015145422865572</v>
      </c>
      <c r="S10" s="16">
        <f>1000000/Compare!S10</f>
        <v>1019.3679918450561</v>
      </c>
      <c r="V10" t="s">
        <v>75</v>
      </c>
    </row>
    <row r="11" spans="2:29" x14ac:dyDescent="0.25">
      <c r="B11">
        <f>'Arduino Uno'!$B17</f>
        <v>1024</v>
      </c>
      <c r="C11" s="16" t="e">
        <f>1000000/Compare!C11</f>
        <v>#DIV/0!</v>
      </c>
      <c r="D11" s="16">
        <f>1000000/Compare!D11</f>
        <v>68.467826968107687</v>
      </c>
      <c r="E11" s="16" t="e">
        <f>1000000/Compare!E11</f>
        <v>#DIV/0!</v>
      </c>
      <c r="F11" s="16">
        <f>1000000/Compare!F11</f>
        <v>201.00502512562815</v>
      </c>
      <c r="G11" s="16">
        <f>1000000/Compare!G11</f>
        <v>301.56815440289506</v>
      </c>
      <c r="I11" s="16" t="e">
        <f>1000000/Compare!I11</f>
        <v>#DIV/0!</v>
      </c>
      <c r="J11" s="16">
        <f>1000000/Compare!J11</f>
        <v>23.079231000023078</v>
      </c>
      <c r="K11" s="16" t="e">
        <f>1000000/Compare!K11</f>
        <v>#DIV/0!</v>
      </c>
      <c r="L11" s="16">
        <f>1000000/Compare!L11</f>
        <v>103.31645831180907</v>
      </c>
      <c r="M11" s="16">
        <f>1000000/Compare!M11</f>
        <v>212.40441801189465</v>
      </c>
      <c r="O11" s="16" t="e">
        <f>1000000/Compare!O11</f>
        <v>#DIV/0!</v>
      </c>
      <c r="P11" s="16">
        <f>1000000/Compare!P11</f>
        <v>7.2218330456636499</v>
      </c>
      <c r="Q11" s="16" t="e">
        <f>1000000/Compare!Q11</f>
        <v>#DIV/0!</v>
      </c>
      <c r="R11" s="16">
        <f>1000000/Compare!R11</f>
        <v>30.998716653130558</v>
      </c>
      <c r="S11" s="16">
        <f>1000000/Compare!S11</f>
        <v>584.45353594389246</v>
      </c>
    </row>
    <row r="13" spans="2:29" x14ac:dyDescent="0.25">
      <c r="V13" t="s">
        <v>80</v>
      </c>
    </row>
    <row r="14" spans="2:29" x14ac:dyDescent="0.25">
      <c r="C14" t="str">
        <f>'Teensy 3.2'!$E$7</f>
        <v>CMSIS FFT</v>
      </c>
      <c r="F14" t="str">
        <f>'Teensy 3.2'!E8</f>
        <v>Radix4</v>
      </c>
      <c r="I14" t="str">
        <f>'Teensy 3.2'!$E$7</f>
        <v>CMSIS FFT</v>
      </c>
      <c r="O14" t="str">
        <f>'Teensy 3.2'!$E$7</f>
        <v>CMSIS FFT</v>
      </c>
    </row>
    <row r="15" spans="2:29" x14ac:dyDescent="0.25">
      <c r="C15" t="str">
        <f>'Arduino Uno'!$C$6</f>
        <v>Int16</v>
      </c>
      <c r="I15" t="str">
        <f>'Teensy 3.2'!$H$6</f>
        <v>Int32</v>
      </c>
      <c r="O15" t="str">
        <f>'Teensy 3.2'!$K$6</f>
        <v>Float</v>
      </c>
      <c r="W15" t="str">
        <f>Compare!Y5</f>
        <v>Arduino Uno</v>
      </c>
      <c r="X15" t="str">
        <f>Compare!Z5</f>
        <v>Arduino M0</v>
      </c>
      <c r="Y15" t="str">
        <f>Compare!AA5</f>
        <v>Maple</v>
      </c>
      <c r="Z15" t="str">
        <f>Compare!AB5</f>
        <v>Teensy 3.2</v>
      </c>
      <c r="AA15" t="str">
        <f>Compare!AC5</f>
        <v>FRDM-K66F</v>
      </c>
      <c r="AB15" t="str">
        <f>AB5</f>
        <v>Teensy 3.2 CMSIS</v>
      </c>
      <c r="AC15" t="str">
        <f>AC5</f>
        <v>FRDM-K66F CMSIS</v>
      </c>
    </row>
    <row r="16" spans="2:29" x14ac:dyDescent="0.25">
      <c r="C16" t="str">
        <f>C4</f>
        <v>FFT per sec</v>
      </c>
      <c r="I16" t="str">
        <f>C16</f>
        <v>FFT per sec</v>
      </c>
      <c r="O16" t="str">
        <f>C16</f>
        <v>FFT per sec</v>
      </c>
      <c r="R16" t="str">
        <f>'Teensy 3.2'!$C$2</f>
        <v>Teensy 3.2</v>
      </c>
      <c r="S16" t="str">
        <f>'NXP K66'!$C$2</f>
        <v>FRDM-K66F</v>
      </c>
      <c r="V16" t="str">
        <f>Compare!Y3</f>
        <v>Int16</v>
      </c>
      <c r="W16">
        <f>Compare!Y12</f>
        <v>87.394391629661698</v>
      </c>
      <c r="X16">
        <f>Compare!Z12</f>
        <v>5.2178622215042729</v>
      </c>
      <c r="Y16">
        <f>Compare!AA12</f>
        <v>2.0778502664386487</v>
      </c>
      <c r="Z16">
        <f>Compare!AB12</f>
        <v>1.7556715933315656</v>
      </c>
      <c r="AA16">
        <f>Compare!AC12</f>
        <v>1.1739132199713216</v>
      </c>
      <c r="AB16">
        <f>Compare!AB24</f>
        <v>0.45622765296996637</v>
      </c>
      <c r="AC16">
        <f>Compare!AC24</f>
        <v>0.22569718713256531</v>
      </c>
    </row>
    <row r="17" spans="2:32" x14ac:dyDescent="0.25">
      <c r="B17" t="s">
        <v>0</v>
      </c>
      <c r="C17" t="str">
        <f>C5</f>
        <v>Arduino Uno</v>
      </c>
      <c r="D17" t="str">
        <f t="shared" ref="D17:G17" si="2">D5</f>
        <v>Arduino M0</v>
      </c>
      <c r="E17" t="str">
        <f t="shared" si="2"/>
        <v>Maple</v>
      </c>
      <c r="F17" t="str">
        <f t="shared" si="2"/>
        <v>Teensy 3.2</v>
      </c>
      <c r="G17" t="str">
        <f t="shared" si="2"/>
        <v>FRDM-K66F</v>
      </c>
      <c r="I17" t="str">
        <f>C17</f>
        <v>Arduino Uno</v>
      </c>
      <c r="J17" t="str">
        <f t="shared" ref="J17" si="3">D17</f>
        <v>Arduino M0</v>
      </c>
      <c r="K17" t="str">
        <f t="shared" ref="K17" si="4">E17</f>
        <v>Maple</v>
      </c>
      <c r="L17" t="str">
        <f t="shared" ref="L17" si="5">F17</f>
        <v>Teensy 3.2</v>
      </c>
      <c r="M17" t="str">
        <f t="shared" ref="M17" si="6">G17</f>
        <v>FRDM-K66F</v>
      </c>
      <c r="O17" t="str">
        <f>C17</f>
        <v>Arduino Uno</v>
      </c>
      <c r="P17" t="str">
        <f t="shared" ref="P17" si="7">D17</f>
        <v>Arduino M0</v>
      </c>
      <c r="Q17" t="str">
        <f t="shared" ref="Q17" si="8">E17</f>
        <v>Maple</v>
      </c>
      <c r="R17" t="str">
        <f t="shared" ref="R17" si="9">F17</f>
        <v>Teensy 3.2</v>
      </c>
      <c r="S17" t="str">
        <f t="shared" ref="S17" si="10">G17</f>
        <v>FRDM-K66F</v>
      </c>
      <c r="V17" t="str">
        <f>Compare!AE3</f>
        <v>Int32</v>
      </c>
      <c r="W17">
        <f>Compare!AE12</f>
        <v>260.75474580818349</v>
      </c>
      <c r="X17">
        <f>Compare!AF12</f>
        <v>14.801730336275433</v>
      </c>
      <c r="Y17">
        <f>Compare!AG12</f>
        <v>3.3260063548252821</v>
      </c>
      <c r="Z17">
        <f>Compare!AH12</f>
        <v>3.3823823767512038</v>
      </c>
      <c r="AA17">
        <f>Compare!AI12</f>
        <v>1.6932682945655746</v>
      </c>
      <c r="AB17">
        <f>Compare!AH24</f>
        <v>1.0264962756062466</v>
      </c>
      <c r="AC17">
        <f>Compare!AI24</f>
        <v>0.54578781174870583</v>
      </c>
    </row>
    <row r="18" spans="2:32" x14ac:dyDescent="0.25">
      <c r="B18">
        <f>'Teensy 3.2'!B12</f>
        <v>32</v>
      </c>
      <c r="C18" s="16" t="e">
        <f>1000000/Compare!C18</f>
        <v>#DIV/0!</v>
      </c>
      <c r="D18" s="16" t="e">
        <f>1000000/Compare!D18</f>
        <v>#DIV/0!</v>
      </c>
      <c r="E18" s="16" t="e">
        <f>1000000/Compare!E18</f>
        <v>#DIV/0!</v>
      </c>
      <c r="F18" s="16">
        <f>1000000/Compare!F18</f>
        <v>30864.1975308642</v>
      </c>
      <c r="G18" s="16">
        <f>1000000/Compare!G18</f>
        <v>58823.529411764706</v>
      </c>
      <c r="I18" s="16" t="e">
        <f>1000000/Compare!I18</f>
        <v>#DIV/0!</v>
      </c>
      <c r="J18" s="16" t="e">
        <f>1000000/Compare!J18</f>
        <v>#DIV/0!</v>
      </c>
      <c r="K18" s="16" t="e">
        <f>1000000/Compare!K18</f>
        <v>#DIV/0!</v>
      </c>
      <c r="L18" s="16">
        <f>1000000/Compare!L18</f>
        <v>16474.464579901152</v>
      </c>
      <c r="M18" s="16">
        <f>1000000/Compare!M18</f>
        <v>31250</v>
      </c>
      <c r="O18" s="16" t="e">
        <f>1000000/Compare!O18</f>
        <v>#DIV/0!</v>
      </c>
      <c r="P18" s="16" t="e">
        <f>1000000/Compare!P18</f>
        <v>#DIV/0!</v>
      </c>
      <c r="Q18" s="16"/>
      <c r="R18" s="16">
        <f>1000000/Compare!R18</f>
        <v>3542.3308537017356</v>
      </c>
      <c r="S18" s="16">
        <f>1000000/Compare!S18</f>
        <v>40000</v>
      </c>
      <c r="V18" t="str">
        <f>Compare!AK3</f>
        <v>Float</v>
      </c>
      <c r="W18">
        <f>Compare!AK12</f>
        <v>132.42035868244747</v>
      </c>
      <c r="X18">
        <f>Compare!AL12</f>
        <v>45.21822456815466</v>
      </c>
      <c r="Y18">
        <f>Compare!AM12</f>
        <v>13.962061929057068</v>
      </c>
      <c r="Z18">
        <f>Compare!AN12</f>
        <v>10.50004560530216</v>
      </c>
      <c r="AA18">
        <f>Compare!AO12</f>
        <v>0.6671430788218613</v>
      </c>
      <c r="AB18">
        <f>Compare!AN24</f>
        <v>5.2725808581588325</v>
      </c>
      <c r="AC18">
        <f>Compare!AO24</f>
        <v>0.34060035862211813</v>
      </c>
    </row>
    <row r="19" spans="2:32" x14ac:dyDescent="0.25">
      <c r="B19">
        <f>'Teensy 3.2'!B13</f>
        <v>64</v>
      </c>
      <c r="C19" s="16" t="e">
        <f>1000000/Compare!C19</f>
        <v>#DIV/0!</v>
      </c>
      <c r="D19" s="16" t="e">
        <f>1000000/Compare!D19</f>
        <v>#DIV/0!</v>
      </c>
      <c r="E19" s="16" t="e">
        <f>1000000/Compare!E19</f>
        <v>#DIV/0!</v>
      </c>
      <c r="F19" s="16">
        <f>1000000/Compare!F19</f>
        <v>16528.92561983471</v>
      </c>
      <c r="G19" s="16">
        <f>1000000/Compare!G19</f>
        <v>33333.333333333336</v>
      </c>
      <c r="I19" s="16" t="e">
        <f>1000000/Compare!I19</f>
        <v>#DIV/0!</v>
      </c>
      <c r="J19" s="16" t="e">
        <f>1000000/Compare!J19</f>
        <v>#DIV/0!</v>
      </c>
      <c r="K19" s="16" t="e">
        <f>1000000/Compare!K19</f>
        <v>#DIV/0!</v>
      </c>
      <c r="L19" s="16">
        <f>1000000/Compare!L19</f>
        <v>8577.8006519128503</v>
      </c>
      <c r="M19" s="16">
        <f>1000000/Compare!M19</f>
        <v>16666.666666666668</v>
      </c>
      <c r="O19" s="16" t="e">
        <f>1000000/Compare!O19</f>
        <v>#DIV/0!</v>
      </c>
      <c r="P19" s="16" t="e">
        <f>1000000/Compare!P19</f>
        <v>#DIV/0!</v>
      </c>
      <c r="Q19" s="16"/>
      <c r="R19" s="16">
        <f>1000000/Compare!R19</f>
        <v>1811.4629374682995</v>
      </c>
      <c r="S19" s="16">
        <f>1000000/Compare!S19</f>
        <v>21276.59574468085</v>
      </c>
    </row>
    <row r="20" spans="2:32" x14ac:dyDescent="0.25">
      <c r="B20">
        <f>'Teensy 3.2'!B14</f>
        <v>128</v>
      </c>
      <c r="C20" s="16" t="e">
        <f>1000000/Compare!C20</f>
        <v>#DIV/0!</v>
      </c>
      <c r="D20" s="16" t="e">
        <f>1000000/Compare!D20</f>
        <v>#DIV/0!</v>
      </c>
      <c r="E20" s="16" t="e">
        <f>1000000/Compare!E20</f>
        <v>#DIV/0!</v>
      </c>
      <c r="F20" s="16">
        <f>1000000/Compare!F20</f>
        <v>7156.1471303850003</v>
      </c>
      <c r="G20" s="16">
        <f>1000000/Compare!G20</f>
        <v>14285.714285714286</v>
      </c>
      <c r="I20" s="16" t="e">
        <f>1000000/Compare!I20</f>
        <v>#DIV/0!</v>
      </c>
      <c r="J20" s="16" t="e">
        <f>1000000/Compare!J20</f>
        <v>#DIV/0!</v>
      </c>
      <c r="K20" s="16" t="e">
        <f>1000000/Compare!K20</f>
        <v>#DIV/0!</v>
      </c>
      <c r="L20" s="16">
        <f>1000000/Compare!L20</f>
        <v>3292.723081988805</v>
      </c>
      <c r="M20" s="16">
        <f>1000000/Compare!M20</f>
        <v>6211.1801242236024</v>
      </c>
      <c r="O20" s="16" t="e">
        <f>1000000/Compare!O20</f>
        <v>#DIV/0!</v>
      </c>
      <c r="P20" s="16" t="e">
        <f>1000000/Compare!P20</f>
        <v>#DIV/0!</v>
      </c>
      <c r="Q20" s="16"/>
      <c r="R20" s="16">
        <f>1000000/Compare!R20</f>
        <v>657.56595386517267</v>
      </c>
      <c r="S20" s="16">
        <f>1000000/Compare!S20</f>
        <v>9523.8095238095229</v>
      </c>
    </row>
    <row r="21" spans="2:32" x14ac:dyDescent="0.25">
      <c r="B21">
        <f>'Teensy 3.2'!B15</f>
        <v>256</v>
      </c>
      <c r="C21" s="16" t="e">
        <f>1000000/Compare!C21</f>
        <v>#DIV/0!</v>
      </c>
      <c r="D21" s="16" t="e">
        <f>1000000/Compare!D21</f>
        <v>#DIV/0!</v>
      </c>
      <c r="E21" s="16" t="e">
        <f>1000000/Compare!E21</f>
        <v>#DIV/0!</v>
      </c>
      <c r="F21" s="16">
        <f>1000000/Compare!F21</f>
        <v>3669.1861745064944</v>
      </c>
      <c r="G21" s="16">
        <f>1000000/Compare!G21</f>
        <v>7352.9411764705883</v>
      </c>
      <c r="I21" s="16" t="e">
        <f>1000000/Compare!I21</f>
        <v>#DIV/0!</v>
      </c>
      <c r="J21" s="16" t="e">
        <f>1000000/Compare!J21</f>
        <v>#DIV/0!</v>
      </c>
      <c r="K21" s="16" t="e">
        <f>1000000/Compare!K21</f>
        <v>#DIV/0!</v>
      </c>
      <c r="L21" s="16">
        <f>1000000/Compare!L21</f>
        <v>1674.817444898506</v>
      </c>
      <c r="M21" s="16">
        <f>1000000/Compare!M21</f>
        <v>3154.5741324921137</v>
      </c>
      <c r="O21" s="16" t="e">
        <f>1000000/Compare!O21</f>
        <v>#DIV/0!</v>
      </c>
      <c r="P21" s="16" t="e">
        <f>1000000/Compare!P21</f>
        <v>#DIV/0!</v>
      </c>
      <c r="Q21" s="16"/>
      <c r="R21" s="16">
        <f>1000000/Compare!R21</f>
        <v>330.84975450948218</v>
      </c>
      <c r="S21" s="16">
        <f>1000000/Compare!S21</f>
        <v>4878.0487804878048</v>
      </c>
      <c r="V21" t="s">
        <v>87</v>
      </c>
    </row>
    <row r="22" spans="2:32" x14ac:dyDescent="0.25">
      <c r="B22">
        <f>'Teensy 3.2'!B16</f>
        <v>512</v>
      </c>
      <c r="C22" s="16" t="e">
        <f>1000000/Compare!C22</f>
        <v>#DIV/0!</v>
      </c>
      <c r="D22" s="16" t="e">
        <f>1000000/Compare!D22</f>
        <v>#DIV/0!</v>
      </c>
      <c r="E22" s="16" t="e">
        <f>1000000/Compare!E22</f>
        <v>#DIV/0!</v>
      </c>
      <c r="F22" s="16">
        <f>1000000/Compare!F22</f>
        <v>1574.6543633672411</v>
      </c>
      <c r="G22" s="16">
        <f>1000000/Compare!G22</f>
        <v>3225.8064516129034</v>
      </c>
      <c r="I22" s="16" t="e">
        <f>1000000/Compare!I22</f>
        <v>#DIV/0!</v>
      </c>
      <c r="J22" s="16" t="e">
        <f>1000000/Compare!J22</f>
        <v>#DIV/0!</v>
      </c>
      <c r="K22" s="16" t="e">
        <f>1000000/Compare!K22</f>
        <v>#DIV/0!</v>
      </c>
      <c r="L22" s="16">
        <f>1000000/Compare!L22</f>
        <v>677.43334055928892</v>
      </c>
      <c r="M22" s="16">
        <f>1000000/Compare!M22</f>
        <v>1272.2646310432569</v>
      </c>
      <c r="O22" s="16" t="e">
        <f>1000000/Compare!O22</f>
        <v>#DIV/0!</v>
      </c>
      <c r="P22" s="16" t="e">
        <f>1000000/Compare!P22</f>
        <v>#DIV/0!</v>
      </c>
      <c r="Q22" s="16"/>
      <c r="R22" s="16">
        <f>1000000/Compare!R22</f>
        <v>129.6798205231284</v>
      </c>
      <c r="S22" s="16">
        <f>1000000/Compare!S22</f>
        <v>2123.1422505307855</v>
      </c>
      <c r="V22" t="s">
        <v>82</v>
      </c>
      <c r="X22" s="21" t="s">
        <v>85</v>
      </c>
      <c r="Y22">
        <v>250</v>
      </c>
      <c r="Z22" t="s">
        <v>83</v>
      </c>
    </row>
    <row r="23" spans="2:32" x14ac:dyDescent="0.25">
      <c r="B23">
        <f>'Teensy 3.2'!B17</f>
        <v>1024</v>
      </c>
      <c r="C23" s="16" t="e">
        <f>1000000/Compare!C23</f>
        <v>#DIV/0!</v>
      </c>
      <c r="D23" s="16" t="e">
        <f>1000000/Compare!D23</f>
        <v>#DIV/0!</v>
      </c>
      <c r="E23" s="16" t="e">
        <f>1000000/Compare!E23</f>
        <v>#DIV/0!</v>
      </c>
      <c r="F23" s="16">
        <f>1000000/Compare!F23</f>
        <v>797.19387755102036</v>
      </c>
      <c r="G23" s="16">
        <f>1000000/Compare!G23</f>
        <v>1628.6644951140065</v>
      </c>
      <c r="I23" s="16" t="e">
        <f>1000000/Compare!I23</f>
        <v>#DIV/0!</v>
      </c>
      <c r="J23" s="16" t="e">
        <f>1000000/Compare!J23</f>
        <v>#DIV/0!</v>
      </c>
      <c r="K23" s="16" t="e">
        <f>1000000/Compare!K23</f>
        <v>#DIV/0!</v>
      </c>
      <c r="L23" s="16">
        <f>1000000/Compare!L23</f>
        <v>342.43291739148299</v>
      </c>
      <c r="M23" s="16">
        <f>1000000/Compare!M23</f>
        <v>641.84852374839534</v>
      </c>
      <c r="O23" s="16" t="e">
        <f>1000000/Compare!O23</f>
        <v>#DIV/0!</v>
      </c>
      <c r="P23" s="16" t="e">
        <f>1000000/Compare!P23</f>
        <v>#DIV/0!</v>
      </c>
      <c r="Q23" s="16"/>
      <c r="R23" s="16">
        <f>1000000/Compare!R23</f>
        <v>65.006910234557935</v>
      </c>
      <c r="S23" s="16">
        <f>1000000/Compare!S23</f>
        <v>1077.5862068965516</v>
      </c>
      <c r="V23" t="s">
        <v>88</v>
      </c>
      <c r="X23" s="21"/>
      <c r="Y23">
        <f>2*(1/0.5)</f>
        <v>4</v>
      </c>
      <c r="Z23" s="20" t="s">
        <v>89</v>
      </c>
    </row>
    <row r="24" spans="2:32" x14ac:dyDescent="0.25">
      <c r="V24" t="s">
        <v>90</v>
      </c>
      <c r="X24" s="21"/>
      <c r="Y24" s="21"/>
      <c r="AA24" s="20"/>
    </row>
    <row r="25" spans="2:32" x14ac:dyDescent="0.25">
      <c r="W25" t="str">
        <f>W15</f>
        <v>Arduino Uno</v>
      </c>
      <c r="X25" t="str">
        <f t="shared" ref="X25:AC25" si="11">X15</f>
        <v>Arduino M0</v>
      </c>
      <c r="Y25" t="str">
        <f t="shared" ref="Y25" si="12">Y15</f>
        <v>Maple</v>
      </c>
      <c r="Z25" t="str">
        <f t="shared" si="11"/>
        <v>Teensy 3.2</v>
      </c>
      <c r="AA25" t="str">
        <f>AA15</f>
        <v>FRDM-K66F</v>
      </c>
      <c r="AB25" t="str">
        <f>AB15</f>
        <v>Teensy 3.2 CMSIS</v>
      </c>
      <c r="AC25" t="str">
        <f t="shared" si="11"/>
        <v>FRDM-K66F CMSIS</v>
      </c>
      <c r="AE25" t="s">
        <v>84</v>
      </c>
      <c r="AF25" s="20" t="s">
        <v>86</v>
      </c>
    </row>
    <row r="26" spans="2:32" x14ac:dyDescent="0.25">
      <c r="V26" t="str">
        <f>V16</f>
        <v>Int16</v>
      </c>
      <c r="W26" s="23">
        <f t="shared" ref="W26:AC28" si="13">1/(W16/1000000)</f>
        <v>11442.381843420255</v>
      </c>
      <c r="X26" s="23">
        <f t="shared" si="13"/>
        <v>191649.36856299493</v>
      </c>
      <c r="Y26" s="23">
        <f t="shared" ref="Y26" si="14">1/(Y16/1000000)</f>
        <v>481266.63222656539</v>
      </c>
      <c r="Z26" s="23">
        <f t="shared" si="13"/>
        <v>569582.60519690823</v>
      </c>
      <c r="AA26" s="23">
        <f t="shared" si="13"/>
        <v>851851.72377940314</v>
      </c>
      <c r="AB26" s="23">
        <f t="shared" si="13"/>
        <v>2191888.1801446402</v>
      </c>
      <c r="AC26" s="23">
        <f t="shared" si="13"/>
        <v>4430715.3877493422</v>
      </c>
      <c r="AE26">
        <f>2*Y22</f>
        <v>500</v>
      </c>
      <c r="AF26" s="23">
        <f>AE26*LOG(AE26/$Y$22)</f>
        <v>150.5149978319906</v>
      </c>
    </row>
    <row r="27" spans="2:32" x14ac:dyDescent="0.25">
      <c r="V27" t="str">
        <f t="shared" ref="V27:V28" si="15">V17</f>
        <v>Int32</v>
      </c>
      <c r="W27" s="23">
        <f t="shared" si="13"/>
        <v>3835.0212836993596</v>
      </c>
      <c r="X27" s="23">
        <f t="shared" si="13"/>
        <v>67559.66885501513</v>
      </c>
      <c r="Y27" s="23">
        <f t="shared" ref="Y27" si="16">1/(Y17/1000000)</f>
        <v>300660.88074342569</v>
      </c>
      <c r="Z27" s="23">
        <f t="shared" si="13"/>
        <v>295649.60096572677</v>
      </c>
      <c r="AA27" s="23">
        <f t="shared" si="13"/>
        <v>590573.86428921483</v>
      </c>
      <c r="AB27" s="23">
        <f t="shared" si="13"/>
        <v>974187.65539056831</v>
      </c>
      <c r="AC27" s="23">
        <f t="shared" si="13"/>
        <v>1832213.8722665808</v>
      </c>
      <c r="AE27" s="16">
        <f>AE26*2.5</f>
        <v>1250</v>
      </c>
      <c r="AF27" s="23">
        <f>AE27*LOG(AE27/$Y$22)</f>
        <v>873.7125054200236</v>
      </c>
    </row>
    <row r="28" spans="2:32" x14ac:dyDescent="0.25">
      <c r="V28" t="str">
        <f t="shared" si="15"/>
        <v>Float</v>
      </c>
      <c r="W28" s="23">
        <f t="shared" si="13"/>
        <v>7551.7088909120412</v>
      </c>
      <c r="X28" s="23">
        <f t="shared" si="13"/>
        <v>22114.97708170212</v>
      </c>
      <c r="Y28" s="23">
        <f t="shared" ref="Y28" si="17">1/(Y18/1000000)</f>
        <v>71622.658965496739</v>
      </c>
      <c r="Z28" s="23">
        <f t="shared" si="13"/>
        <v>95237.681586357532</v>
      </c>
      <c r="AA28" s="23">
        <f t="shared" si="13"/>
        <v>1498928.83812262</v>
      </c>
      <c r="AB28" s="23">
        <f t="shared" si="13"/>
        <v>189660.43895800901</v>
      </c>
      <c r="AC28" s="23">
        <f t="shared" si="13"/>
        <v>2935992.2110635773</v>
      </c>
      <c r="AE28" s="16">
        <f t="shared" ref="AE28:AE34" si="18">AE27*2.5</f>
        <v>3125</v>
      </c>
      <c r="AF28" s="23">
        <f>AE28*LOG(AE28/$Y$22)</f>
        <v>3427.8437906501763</v>
      </c>
    </row>
    <row r="29" spans="2:32" x14ac:dyDescent="0.25">
      <c r="AE29" s="16">
        <f t="shared" si="18"/>
        <v>7812.5</v>
      </c>
      <c r="AF29" s="23">
        <f>AE29*LOG(AE29/$Y$22)</f>
        <v>11678.515794375735</v>
      </c>
    </row>
    <row r="30" spans="2:32" x14ac:dyDescent="0.25">
      <c r="V30" t="s">
        <v>91</v>
      </c>
      <c r="AE30" s="16">
        <f t="shared" si="18"/>
        <v>19531.25</v>
      </c>
      <c r="AF30" s="23">
        <f>AE30*LOG(AE30/$Y$22)</f>
        <v>36968.555280315071</v>
      </c>
    </row>
    <row r="31" spans="2:32" x14ac:dyDescent="0.25">
      <c r="W31" t="str">
        <f>W25</f>
        <v>Arduino Uno</v>
      </c>
      <c r="X31" t="str">
        <f t="shared" ref="X31:AC31" si="19">X25</f>
        <v>Arduino M0</v>
      </c>
      <c r="Y31" t="str">
        <f t="shared" ref="Y31" si="20">Y25</f>
        <v>Maple</v>
      </c>
      <c r="Z31" t="str">
        <f t="shared" si="19"/>
        <v>Teensy 3.2</v>
      </c>
      <c r="AA31" t="str">
        <f>AA25</f>
        <v>FRDM-K66F</v>
      </c>
      <c r="AB31" t="str">
        <f>AB25</f>
        <v>Teensy 3.2 CMSIS</v>
      </c>
      <c r="AC31" t="str">
        <f t="shared" si="19"/>
        <v>FRDM-K66F CMSIS</v>
      </c>
      <c r="AE31" s="16">
        <f t="shared" si="18"/>
        <v>48828.125</v>
      </c>
      <c r="AF31" s="23">
        <f>AE31*LOG(AE31/$Y$22)</f>
        <v>111852.05268672701</v>
      </c>
    </row>
    <row r="32" spans="2:32" x14ac:dyDescent="0.25">
      <c r="V32" t="str">
        <f>V26</f>
        <v>Int16</v>
      </c>
      <c r="W32" s="24">
        <f ca="1">FORECAST(W26,OFFSET($AE$26:$AE$35,MATCH(W26,$AF$26:$AF$35,1)-1,0,2),OFFSET($AF$26:$AF$35,MATCH(W26,$AF$26:$AF$35,1)-1,0,2))/$Y$23</f>
        <v>1919.5859775238912</v>
      </c>
      <c r="X32" s="24">
        <f ca="1">FORECAST(X26,OFFSET($AE$26:$AE$35,MATCH(X26,$AF$26:$AF$35,1)-1,0,2),OFFSET($AF$26:$AF$35,MATCH(X26,$AF$26:$AF$35,1)-1,0,2))/$Y$23</f>
        <v>18960.442297048994</v>
      </c>
      <c r="Y32" s="24">
        <f ca="1">FORECAST(Y26,OFFSET($AE$26:$AE$35,MATCH(Y26,$AF$26:$AF$35,1)-1,0,2),OFFSET($AF$26:$AF$35,MATCH(Y26,$AF$26:$AF$35,1)-1,0,2))/$Y$23</f>
        <v>41933.467937126203</v>
      </c>
      <c r="Z32" s="24">
        <f ca="1">FORECAST(Z26,OFFSET($AE$26:$AE$35,MATCH(Z26,$AF$26:$AF$35,1)-1,0,2),OFFSET($AF$26:$AF$35,MATCH(Z26,$AF$26:$AF$35,1)-1,0,2))/$Y$23</f>
        <v>48520.469600819619</v>
      </c>
      <c r="AA32" s="24">
        <f ca="1">FORECAST(AA26,OFFSET($AE$26:$AE$35,MATCH(AA26,$AF$26:$AF$35,1)-1,0,2),OFFSET($AF$26:$AF$35,MATCH(AA26,$AF$26:$AF$35,1)-1,0,2))/$Y$23</f>
        <v>69573.367408292543</v>
      </c>
      <c r="AB32" s="24">
        <f ca="1">FORECAST(AB26,OFFSET($AE$26:$AE$35,MATCH(AB26,$AF$26:$AF$35,1)-1,0,2),OFFSET($AF$26:$AF$35,MATCH(AB26,$AF$26:$AF$35,1)-1,0,2))/$Y$23</f>
        <v>159626.06148789707</v>
      </c>
      <c r="AC32" s="24">
        <f ca="1">FORECAST(AC26,OFFSET($AE$26:$AE$35,MATCH(AC26,$AF$26:$AF$35,1)-1,0,2),OFFSET($AF$26:$AF$35,MATCH(AC26,$AF$26:$AF$35,1)-1,0,2))/$Y$23</f>
        <v>297551.83576709969</v>
      </c>
      <c r="AE32" s="16">
        <f t="shared" si="18"/>
        <v>122070.3125</v>
      </c>
      <c r="AF32" s="23">
        <f>AE32*LOG(AE32/$Y$22)</f>
        <v>328206.79293166584</v>
      </c>
    </row>
    <row r="33" spans="22:32" x14ac:dyDescent="0.25">
      <c r="V33" t="str">
        <f t="shared" ref="V33:V34" si="21">V27</f>
        <v>Int32</v>
      </c>
      <c r="W33" s="24">
        <f ca="1">FORECAST(W27,OFFSET($AE$26:$AE$35,MATCH(W27,$AF$26:$AF$35,1)-1,0,2),OFFSET($AF$26:$AF$35,MATCH(W27,$AF$26:$AF$35,1)-1,0,2))/$Y$23</f>
        <v>839.08300129390091</v>
      </c>
      <c r="X33" s="24">
        <f ca="1">FORECAST(X27,OFFSET($AE$26:$AE$35,MATCH(X27,$AF$26:$AF$35,1)-1,0,2),OFFSET($AF$26:$AF$35,MATCH(X27,$AF$26:$AF$35,1)-1,0,2))/$Y$23</f>
        <v>7874.8737069063536</v>
      </c>
      <c r="Y33" s="24">
        <f ca="1">FORECAST(Y27,OFFSET($AE$26:$AE$35,MATCH(Y27,$AF$26:$AF$35,1)-1,0,2),OFFSET($AF$26:$AF$35,MATCH(Y27,$AF$26:$AF$35,1)-1,0,2))/$Y$23</f>
        <v>28186.310893385908</v>
      </c>
      <c r="Z33" s="24">
        <f ca="1">FORECAST(Z27,OFFSET($AE$26:$AE$35,MATCH(Z27,$AF$26:$AF$35,1)-1,0,2),OFFSET($AF$26:$AF$35,MATCH(Z27,$AF$26:$AF$35,1)-1,0,2))/$Y$23</f>
        <v>27762.195973743223</v>
      </c>
      <c r="AA33" s="24">
        <f ca="1">FORECAST(AA27,OFFSET($AE$26:$AE$35,MATCH(AA27,$AF$26:$AF$35,1)-1,0,2),OFFSET($AF$26:$AF$35,MATCH(AA27,$AF$26:$AF$35,1)-1,0,2))/$Y$23</f>
        <v>50086.091921602689</v>
      </c>
      <c r="AB33" s="24">
        <f ca="1">FORECAST(AB27,OFFSET($AE$26:$AE$35,MATCH(AB27,$AF$26:$AF$35,1)-1,0,2),OFFSET($AF$26:$AF$35,MATCH(AB27,$AF$26:$AF$35,1)-1,0,2))/$Y$23</f>
        <v>78442.636374410184</v>
      </c>
      <c r="AC33" s="24">
        <f ca="1">FORECAST(AC27,OFFSET($AE$26:$AE$35,MATCH(AC27,$AF$26:$AF$35,1)-1,0,2),OFFSET($AF$26:$AF$35,MATCH(AC27,$AF$26:$AF$35,1)-1,0,2))/$Y$23</f>
        <v>135646.77294750587</v>
      </c>
      <c r="AE33" s="16">
        <f t="shared" si="18"/>
        <v>305175.78125</v>
      </c>
      <c r="AF33" s="23">
        <f>AE33*LOG(AE33/$Y$22)</f>
        <v>941958.63536628557</v>
      </c>
    </row>
    <row r="34" spans="22:32" x14ac:dyDescent="0.25">
      <c r="V34" t="str">
        <f t="shared" si="21"/>
        <v>Float</v>
      </c>
      <c r="W34" s="24">
        <f ca="1">FORECAST(W28,OFFSET($AE$26:$AE$35,MATCH(W28,$AF$26:$AF$35,1)-1,0,2),OFFSET($AF$26:$AF$35,MATCH(W28,$AF$26:$AF$35,1)-1,0,2))/$Y$23</f>
        <v>1366.978582130911</v>
      </c>
      <c r="X34" s="24">
        <f ca="1">FORECAST(X28,OFFSET($AE$26:$AE$35,MATCH(X28,$AF$26:$AF$35,1)-1,0,2),OFFSET($AF$26:$AF$35,MATCH(X28,$AF$26:$AF$35,1)-1,0,2))/$Y$23</f>
        <v>3162.1215377362619</v>
      </c>
      <c r="Y34" s="24">
        <f ca="1">FORECAST(Y28,OFFSET($AE$26:$AE$35,MATCH(Y28,$AF$26:$AF$35,1)-1,0,2),OFFSET($AF$26:$AF$35,MATCH(Y28,$AF$26:$AF$35,1)-1,0,2))/$Y$23</f>
        <v>8272.2673834696743</v>
      </c>
      <c r="Z34" s="24">
        <f ca="1">FORECAST(Z28,OFFSET($AE$26:$AE$35,MATCH(Z28,$AF$26:$AF$35,1)-1,0,2),OFFSET($AF$26:$AF$35,MATCH(Z28,$AF$26:$AF$35,1)-1,0,2))/$Y$23</f>
        <v>10582.009816073696</v>
      </c>
      <c r="AA34" s="24">
        <f ca="1">FORECAST(AA28,OFFSET($AE$26:$AE$35,MATCH(AA28,$AF$26:$AF$35,1)-1,0,2),OFFSET($AF$26:$AF$35,MATCH(AA28,$AF$26:$AF$35,1)-1,0,2))/$Y$23</f>
        <v>113426.84279157802</v>
      </c>
      <c r="AB34" s="24">
        <f ca="1">FORECAST(AB28,OFFSET($AE$26:$AE$35,MATCH(AB28,$AF$26:$AF$35,1)-1,0,2),OFFSET($AF$26:$AF$35,MATCH(AB28,$AF$26:$AF$35,1)-1,0,2))/$Y$23</f>
        <v>18792.115091821412</v>
      </c>
      <c r="AC34" s="24">
        <f ca="1">FORECAST(AC28,OFFSET($AE$26:$AE$35,MATCH(AC28,$AF$26:$AF$35,1)-1,0,2),OFFSET($AF$26:$AF$35,MATCH(AC28,$AF$26:$AF$35,1)-1,0,2))/$Y$23</f>
        <v>207460.15137108372</v>
      </c>
      <c r="AE34" s="16">
        <f t="shared" si="18"/>
        <v>762939.453125</v>
      </c>
      <c r="AF34" s="23">
        <f>AE34*LOG(AE34/$Y$22)</f>
        <v>2658500.7210085159</v>
      </c>
    </row>
    <row r="35" spans="22:32" x14ac:dyDescent="0.25">
      <c r="W35" s="23"/>
      <c r="X35" s="23"/>
      <c r="Y35" s="23"/>
      <c r="Z35" s="23"/>
      <c r="AA35" s="23"/>
      <c r="AB35" s="23"/>
      <c r="AC35" s="23"/>
      <c r="AE35" s="16">
        <f t="shared" ref="AE35" si="22">AE34*2.5</f>
        <v>1907348.6328125</v>
      </c>
      <c r="AF35" s="23">
        <f>AE35*LOG(AE35/$Y$22)</f>
        <v>7405262.1340032946</v>
      </c>
    </row>
    <row r="36" spans="22:32" x14ac:dyDescent="0.25">
      <c r="AE36" s="16">
        <f t="shared" ref="AE36" si="23">AE35*2.5</f>
        <v>4768371.58203125</v>
      </c>
      <c r="AF36" s="23">
        <f>AE36*LOG(AE36/$Y$22)</f>
        <v>20410681.16371325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O24"/>
  <sheetViews>
    <sheetView topLeftCell="Z1" workbookViewId="0">
      <selection activeCell="AN16" sqref="AN16"/>
    </sheetView>
  </sheetViews>
  <sheetFormatPr defaultRowHeight="15" x14ac:dyDescent="0.25"/>
  <cols>
    <col min="1" max="1" width="3.85546875" customWidth="1"/>
    <col min="3" max="7" width="10.85546875" customWidth="1"/>
    <col min="8" max="8" width="3.5703125" customWidth="1"/>
    <col min="9" max="13" width="10.140625" customWidth="1"/>
    <col min="14" max="14" width="3.42578125" customWidth="1"/>
    <col min="22" max="22" width="9.140625" style="6"/>
  </cols>
  <sheetData>
    <row r="2" spans="2:41" x14ac:dyDescent="0.25">
      <c r="C2" t="str">
        <f>'Arduino Uno'!$C$7</f>
        <v>KissFFT</v>
      </c>
      <c r="I2" t="str">
        <f>'Arduino Uno'!$C$7</f>
        <v>KissFFT</v>
      </c>
      <c r="O2" t="str">
        <f>'Arduino Uno'!$C$7</f>
        <v>KissFFT</v>
      </c>
      <c r="W2" t="s">
        <v>76</v>
      </c>
      <c r="Y2" t="str">
        <f>C2</f>
        <v>KissFFT</v>
      </c>
      <c r="AE2" t="str">
        <f>I2</f>
        <v>KissFFT</v>
      </c>
      <c r="AK2" t="str">
        <f>O2</f>
        <v>KissFFT</v>
      </c>
    </row>
    <row r="3" spans="2:41" x14ac:dyDescent="0.25">
      <c r="C3" t="str">
        <f>'Arduino Uno'!$C$6</f>
        <v>Int16</v>
      </c>
      <c r="I3" t="str">
        <f>'Arduino Uno'!$G$6</f>
        <v>Int32</v>
      </c>
      <c r="O3" t="str">
        <f>'Arduino Uno'!$K$6</f>
        <v>Float</v>
      </c>
      <c r="Y3" t="str">
        <f>C3</f>
        <v>Int16</v>
      </c>
      <c r="AE3" t="str">
        <f>I3</f>
        <v>Int32</v>
      </c>
      <c r="AK3" t="str">
        <f>O3</f>
        <v>Float</v>
      </c>
    </row>
    <row r="4" spans="2:41" x14ac:dyDescent="0.25">
      <c r="C4" t="s">
        <v>57</v>
      </c>
      <c r="I4" t="str">
        <f>C4</f>
        <v>usec per FFT</v>
      </c>
      <c r="O4" t="str">
        <f>C4</f>
        <v>usec per FFT</v>
      </c>
      <c r="Y4" t="s">
        <v>77</v>
      </c>
      <c r="AE4" t="s">
        <v>77</v>
      </c>
      <c r="AK4" t="s">
        <v>77</v>
      </c>
    </row>
    <row r="5" spans="2:41" x14ac:dyDescent="0.25">
      <c r="B5" t="s">
        <v>0</v>
      </c>
      <c r="C5" t="str">
        <f>'Arduino Uno'!$C$2</f>
        <v>Arduino Uno</v>
      </c>
      <c r="D5" t="str">
        <f>'Arduino M0 Pro'!$C$2</f>
        <v>Arduino M0</v>
      </c>
      <c r="E5" t="str">
        <f>Maple!$C$2</f>
        <v>Maple</v>
      </c>
      <c r="F5" t="str">
        <f>'Teensy 3.2'!$C$2</f>
        <v>Teensy 3.2</v>
      </c>
      <c r="G5" t="str">
        <f>'NXP K66'!$C$2</f>
        <v>FRDM-K66F</v>
      </c>
      <c r="I5" t="str">
        <f>C5</f>
        <v>Arduino Uno</v>
      </c>
      <c r="J5" t="str">
        <f t="shared" ref="J5:M5" si="0">D5</f>
        <v>Arduino M0</v>
      </c>
      <c r="K5" t="str">
        <f t="shared" si="0"/>
        <v>Maple</v>
      </c>
      <c r="L5" t="str">
        <f t="shared" si="0"/>
        <v>Teensy 3.2</v>
      </c>
      <c r="M5" t="str">
        <f t="shared" si="0"/>
        <v>FRDM-K66F</v>
      </c>
      <c r="O5" t="str">
        <f>C5</f>
        <v>Arduino Uno</v>
      </c>
      <c r="P5" t="str">
        <f t="shared" ref="P5:S5" si="1">D5</f>
        <v>Arduino M0</v>
      </c>
      <c r="Q5" t="str">
        <f t="shared" si="1"/>
        <v>Maple</v>
      </c>
      <c r="R5" t="str">
        <f t="shared" si="1"/>
        <v>Teensy 3.2</v>
      </c>
      <c r="S5" t="str">
        <f t="shared" si="1"/>
        <v>FRDM-K66F</v>
      </c>
      <c r="X5" t="s">
        <v>0</v>
      </c>
      <c r="Y5" t="str">
        <f>C5</f>
        <v>Arduino Uno</v>
      </c>
      <c r="Z5" t="str">
        <f>D5</f>
        <v>Arduino M0</v>
      </c>
      <c r="AA5" t="str">
        <f>E5</f>
        <v>Maple</v>
      </c>
      <c r="AB5" t="str">
        <f>F5</f>
        <v>Teensy 3.2</v>
      </c>
      <c r="AC5" t="str">
        <f>G5</f>
        <v>FRDM-K66F</v>
      </c>
      <c r="AE5" t="str">
        <f>I5</f>
        <v>Arduino Uno</v>
      </c>
      <c r="AF5" t="str">
        <f t="shared" ref="AF5:AG5" si="2">J5</f>
        <v>Arduino M0</v>
      </c>
      <c r="AG5" t="str">
        <f t="shared" si="2"/>
        <v>Maple</v>
      </c>
      <c r="AH5" t="str">
        <f t="shared" ref="AH5" si="3">L5</f>
        <v>Teensy 3.2</v>
      </c>
      <c r="AI5" t="str">
        <f t="shared" ref="AI5" si="4">M5</f>
        <v>FRDM-K66F</v>
      </c>
      <c r="AK5" t="str">
        <f>O5</f>
        <v>Arduino Uno</v>
      </c>
      <c r="AL5" t="str">
        <f t="shared" ref="AL5:AM5" si="5">P5</f>
        <v>Arduino M0</v>
      </c>
      <c r="AM5" t="str">
        <f t="shared" si="5"/>
        <v>Maple</v>
      </c>
      <c r="AN5" t="str">
        <f t="shared" ref="AN5" si="6">R5</f>
        <v>Teensy 3.2</v>
      </c>
      <c r="AO5" t="str">
        <f t="shared" ref="AO5" si="7">S5</f>
        <v>FRDM-K66F</v>
      </c>
    </row>
    <row r="6" spans="2:41" x14ac:dyDescent="0.25">
      <c r="B6">
        <f>'Arduino Uno'!$B12</f>
        <v>32</v>
      </c>
      <c r="C6" s="16">
        <f>'Arduino Uno'!$C12</f>
        <v>4980.8</v>
      </c>
      <c r="D6" s="16">
        <f>'Arduino M0 Pro'!C12</f>
        <v>319.8</v>
      </c>
      <c r="E6" s="16">
        <f>Maple!C12</f>
        <v>124.2</v>
      </c>
      <c r="F6" s="16">
        <f>'Teensy 3.2'!C12</f>
        <v>103.4</v>
      </c>
      <c r="G6" s="16">
        <f>'NXP K66'!C12</f>
        <v>69</v>
      </c>
      <c r="I6" s="16">
        <f>'Arduino Uno'!G12</f>
        <v>12559.2</v>
      </c>
      <c r="J6" s="16">
        <f>'Arduino M0 Pro'!G12</f>
        <v>802</v>
      </c>
      <c r="K6" s="16">
        <f>Maple!G12</f>
        <v>191.2</v>
      </c>
      <c r="L6" s="16">
        <f>'Teensy 3.2'!G12</f>
        <v>192.8</v>
      </c>
      <c r="M6" s="16">
        <f>'NXP K66'!G12</f>
        <v>102</v>
      </c>
      <c r="O6" s="16">
        <f>'Arduino Uno'!K12</f>
        <v>6378</v>
      </c>
      <c r="P6" s="16">
        <f>'Arduino M0 Pro'!K12</f>
        <v>2188</v>
      </c>
      <c r="Q6" s="16">
        <f>Maple!K12</f>
        <v>667.2</v>
      </c>
      <c r="R6" s="16">
        <f>'Teensy 3.2'!K12</f>
        <v>496.4</v>
      </c>
      <c r="S6" s="16">
        <f>'NXP K66'!K12</f>
        <v>47</v>
      </c>
      <c r="X6">
        <f>B6</f>
        <v>32</v>
      </c>
      <c r="Y6">
        <f>C6/($X6*LOG($X6))</f>
        <v>103.41162159384359</v>
      </c>
      <c r="Z6">
        <f>D6/($X6*LOG($X6))</f>
        <v>6.6397037796561156</v>
      </c>
      <c r="AA6">
        <f>E6/($X6*LOG($X6))</f>
        <v>2.5786466836563151</v>
      </c>
      <c r="AB6">
        <f>F6/($X6*LOG($X6))</f>
        <v>2.146796031320958</v>
      </c>
      <c r="AC6">
        <f>G6/($X6*LOG($X6))</f>
        <v>1.4325814909201748</v>
      </c>
      <c r="AE6">
        <f>I6/($X6*LOG($X6))</f>
        <v>260.75474580818349</v>
      </c>
      <c r="AF6">
        <f t="shared" ref="AF6:AG11" si="8">J6/($X6*LOG($X6))</f>
        <v>16.651164575622904</v>
      </c>
      <c r="AG6">
        <f t="shared" si="8"/>
        <v>3.9697040733903974</v>
      </c>
      <c r="AH6">
        <f t="shared" ref="AH6:AH11" si="9">L6/($X6*LOG($X6))</f>
        <v>4.0029233543392717</v>
      </c>
      <c r="AI6">
        <f t="shared" ref="AI6:AI11" si="10">M6/($X6*LOG($X6))</f>
        <v>2.1177291604906934</v>
      </c>
      <c r="AK6">
        <f>O6/($X6*LOG($X6))</f>
        <v>132.42035868244747</v>
      </c>
      <c r="AL6">
        <f t="shared" ref="AL6:AM11" si="11">P6/($X6*LOG($X6))</f>
        <v>45.427366697584681</v>
      </c>
      <c r="AM6">
        <f t="shared" si="11"/>
        <v>13.852440155680302</v>
      </c>
      <c r="AN6">
        <f t="shared" ref="AN6:AN11" si="12">R6/($X6*LOG($X6))</f>
        <v>10.306281914388041</v>
      </c>
      <c r="AO6">
        <f t="shared" ref="AO6:AO11" si="13">S6/($X6*LOG($X6))</f>
        <v>0.97581637787316267</v>
      </c>
    </row>
    <row r="7" spans="2:41" x14ac:dyDescent="0.25">
      <c r="B7">
        <f>'Arduino Uno'!$B13</f>
        <v>64</v>
      </c>
      <c r="C7" s="16">
        <f>'Arduino Uno'!$C13</f>
        <v>10102.4</v>
      </c>
      <c r="D7" s="16">
        <f>'Arduino M0 Pro'!C13</f>
        <v>627.20000000000005</v>
      </c>
      <c r="E7" s="16">
        <f>Maple!C13</f>
        <v>236.4</v>
      </c>
      <c r="F7" s="16">
        <f>'Teensy 3.2'!C13</f>
        <v>204.4</v>
      </c>
      <c r="G7" s="16">
        <f>'NXP K66'!C13</f>
        <v>136</v>
      </c>
      <c r="I7" s="16"/>
      <c r="J7" s="16">
        <f>'Arduino M0 Pro'!G13</f>
        <v>1674</v>
      </c>
      <c r="K7" s="16">
        <f>Maple!G13</f>
        <v>368.4</v>
      </c>
      <c r="L7" s="16">
        <f>'Teensy 3.2'!G13</f>
        <v>383.6</v>
      </c>
      <c r="M7" s="16">
        <f>'NXP K66'!G13</f>
        <v>190</v>
      </c>
      <c r="O7" s="16"/>
      <c r="P7" s="16">
        <f>'Arduino M0 Pro'!K13</f>
        <v>5035</v>
      </c>
      <c r="Q7" s="16">
        <f>Maple!K13</f>
        <v>1540</v>
      </c>
      <c r="R7" s="16">
        <f>'Teensy 3.2'!K13</f>
        <v>1136</v>
      </c>
      <c r="S7" s="16">
        <f>'NXP K66'!K13</f>
        <v>79</v>
      </c>
      <c r="X7">
        <f t="shared" ref="X7:X11" si="14">B7</f>
        <v>64</v>
      </c>
      <c r="Y7">
        <f t="shared" ref="Y7" si="15">C7/($X7*LOG($X7))</f>
        <v>87.394391629661698</v>
      </c>
      <c r="Z7">
        <f t="shared" ref="Z7:AA11" si="16">D7/($X7*LOG($X7))</f>
        <v>5.4258158883160261</v>
      </c>
      <c r="AA7">
        <f t="shared" si="16"/>
        <v>2.0450619834150325</v>
      </c>
      <c r="AB7">
        <f t="shared" ref="AB7:AB11" si="17">F7/($X7*LOG($X7))</f>
        <v>1.7682346421744191</v>
      </c>
      <c r="AC7">
        <f t="shared" ref="AC7:AC11" si="18">G7/($X7*LOG($X7))</f>
        <v>1.1765162002726075</v>
      </c>
      <c r="AE7">
        <f t="shared" ref="AE7" si="19">I7/($X7*LOG($X7))</f>
        <v>0</v>
      </c>
      <c r="AF7">
        <f t="shared" si="8"/>
        <v>14.481530288649596</v>
      </c>
      <c r="AG7">
        <f t="shared" si="8"/>
        <v>3.1869747660325634</v>
      </c>
      <c r="AH7">
        <f t="shared" si="9"/>
        <v>3.3184677531218552</v>
      </c>
      <c r="AI7">
        <f t="shared" si="10"/>
        <v>1.6436623386161429</v>
      </c>
      <c r="AK7">
        <f t="shared" ref="AK7" si="20">O7/($X7*LOG($X7))</f>
        <v>0</v>
      </c>
      <c r="AL7">
        <f t="shared" si="11"/>
        <v>43.557051973327788</v>
      </c>
      <c r="AM7">
        <f t="shared" si="11"/>
        <v>13.322315797204526</v>
      </c>
      <c r="AN7">
        <f t="shared" si="12"/>
        <v>9.8273706140417811</v>
      </c>
      <c r="AO7">
        <f t="shared" si="13"/>
        <v>0.68341749868776469</v>
      </c>
    </row>
    <row r="8" spans="2:41" x14ac:dyDescent="0.25">
      <c r="B8">
        <f>'Arduino Uno'!$B14</f>
        <v>128</v>
      </c>
      <c r="C8" s="16"/>
      <c r="D8" s="16">
        <f>'Arduino M0 Pro'!C14</f>
        <v>1565</v>
      </c>
      <c r="E8" s="16">
        <f>Maple!C14</f>
        <v>608.4</v>
      </c>
      <c r="F8" s="16">
        <f>'Teensy 3.2'!C14</f>
        <v>520.4</v>
      </c>
      <c r="G8" s="16">
        <f>'NXP K66'!C14</f>
        <v>349</v>
      </c>
      <c r="I8" s="16"/>
      <c r="J8" s="16">
        <f>'Arduino M0 Pro'!G14</f>
        <v>4241</v>
      </c>
      <c r="K8" s="16">
        <f>Maple!G14</f>
        <v>969.6</v>
      </c>
      <c r="L8" s="16">
        <f>'Teensy 3.2'!G14</f>
        <v>993.2</v>
      </c>
      <c r="M8" s="16">
        <f>'NXP K66'!G14</f>
        <v>512</v>
      </c>
      <c r="O8" s="16"/>
      <c r="P8" s="16">
        <f>'Arduino M0 Pro'!K14</f>
        <v>12312</v>
      </c>
      <c r="Q8" s="16">
        <f>Maple!K14</f>
        <v>3806.2</v>
      </c>
      <c r="R8" s="16">
        <f>'Teensy 3.2'!K14</f>
        <v>2849.8</v>
      </c>
      <c r="S8" s="16">
        <f>'NXP K66'!K14</f>
        <v>217</v>
      </c>
      <c r="X8">
        <f t="shared" si="14"/>
        <v>128</v>
      </c>
      <c r="Z8">
        <f t="shared" si="16"/>
        <v>5.8022516389494667</v>
      </c>
      <c r="AA8">
        <f t="shared" si="16"/>
        <v>2.2556484965730705</v>
      </c>
      <c r="AB8">
        <f t="shared" si="17"/>
        <v>1.9293877015394902</v>
      </c>
      <c r="AC8">
        <f t="shared" si="18"/>
        <v>1.2939206530309035</v>
      </c>
      <c r="AF8">
        <f t="shared" si="8"/>
        <v>15.723545815197884</v>
      </c>
      <c r="AG8">
        <f t="shared" si="8"/>
        <v>3.5948007598245386</v>
      </c>
      <c r="AH8">
        <f t="shared" si="9"/>
        <v>3.6822979730380898</v>
      </c>
      <c r="AI8">
        <f t="shared" si="10"/>
        <v>1.8982446256499215</v>
      </c>
      <c r="AL8">
        <f t="shared" si="11"/>
        <v>45.646851232425455</v>
      </c>
      <c r="AM8">
        <f t="shared" si="11"/>
        <v>14.11152088700924</v>
      </c>
      <c r="AN8">
        <f t="shared" si="12"/>
        <v>10.565659246439738</v>
      </c>
      <c r="AO8">
        <f t="shared" si="13"/>
        <v>0.80452946048053309</v>
      </c>
    </row>
    <row r="9" spans="2:41" x14ac:dyDescent="0.25">
      <c r="B9">
        <f>'Arduino Uno'!$B15</f>
        <v>256</v>
      </c>
      <c r="C9" s="16"/>
      <c r="D9" s="16">
        <f>'Arduino M0 Pro'!C15</f>
        <v>3079</v>
      </c>
      <c r="E9" s="16">
        <f>Maple!C15</f>
        <v>1171.4000000000001</v>
      </c>
      <c r="F9" s="16">
        <f>'Teensy 3.2'!C15</f>
        <v>1030.4000000000001</v>
      </c>
      <c r="G9" s="16">
        <f>'NXP K66'!C15</f>
        <v>686</v>
      </c>
      <c r="I9" s="16"/>
      <c r="J9" s="16">
        <f>'Arduino M0 Pro'!G15</f>
        <v>8763</v>
      </c>
      <c r="K9" s="16">
        <f>Maple!G15</f>
        <v>1884.8</v>
      </c>
      <c r="L9" s="16">
        <f>'Teensy 3.2'!G15</f>
        <v>1976</v>
      </c>
      <c r="M9" s="16">
        <f>'NXP K66'!G15</f>
        <v>970</v>
      </c>
      <c r="O9" s="16"/>
      <c r="P9" s="16">
        <f>'Arduino M0 Pro'!K15</f>
        <v>27349</v>
      </c>
      <c r="Q9" s="16">
        <f>Maple!K15</f>
        <v>8515.6</v>
      </c>
      <c r="R9" s="16">
        <f>'Teensy 3.2'!K15</f>
        <v>6295.8</v>
      </c>
      <c r="S9" s="16">
        <f>'NXP K66'!K15</f>
        <v>371</v>
      </c>
      <c r="X9">
        <f t="shared" si="14"/>
        <v>256</v>
      </c>
      <c r="Z9">
        <f t="shared" si="16"/>
        <v>4.9942463887491151</v>
      </c>
      <c r="AA9">
        <f t="shared" si="16"/>
        <v>1.9000520363042268</v>
      </c>
      <c r="AB9">
        <f t="shared" si="17"/>
        <v>1.6713450727402044</v>
      </c>
      <c r="AC9">
        <f t="shared" si="18"/>
        <v>1.1127161489710597</v>
      </c>
      <c r="AF9">
        <f t="shared" si="8"/>
        <v>14.213894480223612</v>
      </c>
      <c r="AG9">
        <f t="shared" si="8"/>
        <v>3.0572119498260255</v>
      </c>
      <c r="AH9">
        <f t="shared" si="9"/>
        <v>3.2051415603014783</v>
      </c>
      <c r="AI9">
        <f t="shared" si="10"/>
        <v>1.5733741465042683</v>
      </c>
      <c r="AL9">
        <f t="shared" si="11"/>
        <v>44.361040755407458</v>
      </c>
      <c r="AM9">
        <f t="shared" si="11"/>
        <v>13.812602971104894</v>
      </c>
      <c r="AN9">
        <f t="shared" si="12"/>
        <v>10.212009228413992</v>
      </c>
      <c r="AO9">
        <f t="shared" si="13"/>
        <v>0.60177506015781812</v>
      </c>
    </row>
    <row r="10" spans="2:41" x14ac:dyDescent="0.25">
      <c r="B10">
        <f>'Arduino Uno'!$B16</f>
        <v>512</v>
      </c>
      <c r="C10" s="16"/>
      <c r="D10" s="16">
        <f>'Arduino M0 Pro'!C16</f>
        <v>7403</v>
      </c>
      <c r="E10" s="16"/>
      <c r="F10" s="16">
        <f>'Teensy 3.2'!C16</f>
        <v>2508</v>
      </c>
      <c r="G10" s="16">
        <f>'NXP K66'!C16</f>
        <v>1683</v>
      </c>
      <c r="I10" s="16"/>
      <c r="J10" s="16">
        <f>'Arduino M0 Pro'!G16</f>
        <v>21103</v>
      </c>
      <c r="K10" s="16"/>
      <c r="L10" s="16">
        <f>'Teensy 3.2'!G16</f>
        <v>4858</v>
      </c>
      <c r="M10" s="16">
        <f>'NXP K66'!G16</f>
        <v>2461</v>
      </c>
      <c r="O10" s="16"/>
      <c r="P10" s="16">
        <f>'Arduino M0 Pro'!K16</f>
        <v>63732</v>
      </c>
      <c r="Q10" s="16"/>
      <c r="R10" s="16">
        <f>'Teensy 3.2'!K16</f>
        <v>14922</v>
      </c>
      <c r="S10" s="16">
        <f>'NXP K66'!K16</f>
        <v>981</v>
      </c>
      <c r="X10">
        <f t="shared" si="14"/>
        <v>512</v>
      </c>
      <c r="Z10">
        <f t="shared" si="16"/>
        <v>5.3368562687610988</v>
      </c>
      <c r="AB10">
        <f t="shared" si="17"/>
        <v>1.8080285724777572</v>
      </c>
      <c r="AC10">
        <f t="shared" si="18"/>
        <v>1.2132823315311265</v>
      </c>
      <c r="AF10">
        <f t="shared" si="8"/>
        <v>15.213248391147571</v>
      </c>
      <c r="AH10">
        <f t="shared" si="9"/>
        <v>3.5021542285075533</v>
      </c>
      <c r="AI10">
        <f t="shared" si="10"/>
        <v>1.7741460593571612</v>
      </c>
      <c r="AL10">
        <f t="shared" si="11"/>
        <v>45.944687791528075</v>
      </c>
      <c r="AN10">
        <f t="shared" si="12"/>
        <v>10.757337463521965</v>
      </c>
      <c r="AO10">
        <f t="shared" si="13"/>
        <v>0.70720734832562981</v>
      </c>
    </row>
    <row r="11" spans="2:41" x14ac:dyDescent="0.25">
      <c r="B11">
        <f>'Arduino Uno'!$B17</f>
        <v>1024</v>
      </c>
      <c r="C11" s="16"/>
      <c r="D11" s="16">
        <f>'Arduino M0 Pro'!C17</f>
        <v>14605.4</v>
      </c>
      <c r="E11" s="16"/>
      <c r="F11" s="16">
        <f>'Teensy 3.2'!C17</f>
        <v>4975</v>
      </c>
      <c r="G11" s="16">
        <f>'NXP K66'!C17</f>
        <v>3316</v>
      </c>
      <c r="I11" s="16"/>
      <c r="J11" s="16">
        <f>'Arduino M0 Pro'!G17</f>
        <v>43329</v>
      </c>
      <c r="K11" s="16"/>
      <c r="L11" s="16">
        <f>'Teensy 3.2'!G17</f>
        <v>9679</v>
      </c>
      <c r="M11" s="16">
        <f>'NXP K66'!G17</f>
        <v>4708</v>
      </c>
      <c r="O11" s="16"/>
      <c r="P11" s="16">
        <f>'Arduino M0 Pro'!K17</f>
        <v>138469</v>
      </c>
      <c r="Q11" s="16"/>
      <c r="R11" s="16">
        <f>'Teensy 3.2'!K17</f>
        <v>32259.4</v>
      </c>
      <c r="S11" s="16">
        <f>'NXP K66'!K17</f>
        <v>1711</v>
      </c>
      <c r="X11" s="22">
        <f t="shared" si="14"/>
        <v>1024</v>
      </c>
      <c r="Y11" s="22"/>
      <c r="Z11" s="22">
        <f t="shared" si="16"/>
        <v>4.7380945895574103</v>
      </c>
      <c r="AA11" s="22"/>
      <c r="AB11" s="22">
        <f t="shared" si="17"/>
        <v>1.6139250265688112</v>
      </c>
      <c r="AC11" s="22">
        <f t="shared" si="18"/>
        <v>1.0757337463521965</v>
      </c>
      <c r="AE11" s="22"/>
      <c r="AF11" s="22">
        <f t="shared" si="8"/>
        <v>14.056232658532668</v>
      </c>
      <c r="AG11" s="22"/>
      <c r="AH11" s="22">
        <f t="shared" si="9"/>
        <v>3.1399357451576932</v>
      </c>
      <c r="AI11" s="22">
        <f t="shared" si="10"/>
        <v>1.5273083467509474</v>
      </c>
      <c r="AK11" s="22"/>
      <c r="AL11" s="22">
        <f t="shared" si="11"/>
        <v>44.920318493257632</v>
      </c>
      <c r="AM11" s="22"/>
      <c r="AN11" s="22">
        <f t="shared" si="12"/>
        <v>10.465176482832947</v>
      </c>
      <c r="AO11" s="22">
        <f t="shared" si="13"/>
        <v>0.55506044632346452</v>
      </c>
    </row>
    <row r="12" spans="2:41" x14ac:dyDescent="0.25">
      <c r="X12" s="21" t="s">
        <v>79</v>
      </c>
      <c r="Y12">
        <f>Y7</f>
        <v>87.394391629661698</v>
      </c>
      <c r="Z12">
        <f>AVERAGE(Z8:Z11)</f>
        <v>5.2178622215042729</v>
      </c>
      <c r="AA12">
        <f>AVERAGE(AA8:AA11)</f>
        <v>2.0778502664386487</v>
      </c>
      <c r="AB12">
        <f t="shared" ref="AB12:AC12" si="21">AVERAGE(AB8:AB11)</f>
        <v>1.7556715933315656</v>
      </c>
      <c r="AC12">
        <f t="shared" si="21"/>
        <v>1.1739132199713216</v>
      </c>
      <c r="AE12">
        <f>AE6</f>
        <v>260.75474580818349</v>
      </c>
      <c r="AF12">
        <f>AVERAGE(AF8:AF11)</f>
        <v>14.801730336275433</v>
      </c>
      <c r="AG12">
        <f>AVERAGE(AG8:AG11)</f>
        <v>3.3260063548252821</v>
      </c>
      <c r="AH12">
        <f t="shared" ref="AH12" si="22">AVERAGE(AH8:AH11)</f>
        <v>3.3823823767512038</v>
      </c>
      <c r="AI12">
        <f t="shared" ref="AI12" si="23">AVERAGE(AI8:AI11)</f>
        <v>1.6932682945655746</v>
      </c>
      <c r="AK12">
        <f>AK6</f>
        <v>132.42035868244747</v>
      </c>
      <c r="AL12">
        <f>AVERAGE(AL8:AL11)</f>
        <v>45.21822456815466</v>
      </c>
      <c r="AM12">
        <f>AVERAGE(AM8:AM11)</f>
        <v>13.962061929057068</v>
      </c>
      <c r="AN12">
        <f t="shared" ref="AN12" si="24">AVERAGE(AN8:AN11)</f>
        <v>10.50004560530216</v>
      </c>
      <c r="AO12">
        <f t="shared" ref="AO12" si="25">AVERAGE(AO8:AO11)</f>
        <v>0.6671430788218613</v>
      </c>
    </row>
    <row r="14" spans="2:41" x14ac:dyDescent="0.25">
      <c r="C14" t="str">
        <f>'Teensy 3.2'!$E$7</f>
        <v>CMSIS FFT</v>
      </c>
      <c r="F14" t="str">
        <f>'Teensy 3.2'!E8</f>
        <v>Radix4</v>
      </c>
      <c r="I14" t="str">
        <f>'Teensy 3.2'!$E$7</f>
        <v>CMSIS FFT</v>
      </c>
      <c r="O14" t="str">
        <f>'Teensy 3.2'!$E$7</f>
        <v>CMSIS FFT</v>
      </c>
      <c r="Y14" t="str">
        <f>C14</f>
        <v>CMSIS FFT</v>
      </c>
      <c r="AE14" t="str">
        <f>I14</f>
        <v>CMSIS FFT</v>
      </c>
      <c r="AK14" t="str">
        <f>O14</f>
        <v>CMSIS FFT</v>
      </c>
    </row>
    <row r="15" spans="2:41" x14ac:dyDescent="0.25">
      <c r="C15" t="str">
        <f>'Arduino Uno'!$C$6</f>
        <v>Int16</v>
      </c>
      <c r="I15" t="str">
        <f>'Teensy 3.2'!$H$6</f>
        <v>Int32</v>
      </c>
      <c r="O15" t="str">
        <f>'Teensy 3.2'!$K$6</f>
        <v>Float</v>
      </c>
      <c r="Y15" t="str">
        <f>C15</f>
        <v>Int16</v>
      </c>
      <c r="AE15" t="str">
        <f>I15</f>
        <v>Int32</v>
      </c>
      <c r="AK15" t="str">
        <f>O15</f>
        <v>Float</v>
      </c>
    </row>
    <row r="16" spans="2:41" x14ac:dyDescent="0.25">
      <c r="C16" t="s">
        <v>57</v>
      </c>
      <c r="I16" t="str">
        <f>C16</f>
        <v>usec per FFT</v>
      </c>
      <c r="O16" t="str">
        <f>C16</f>
        <v>usec per FFT</v>
      </c>
      <c r="R16" t="str">
        <f>'Teensy 3.2'!$C$2</f>
        <v>Teensy 3.2</v>
      </c>
      <c r="S16" t="str">
        <f>'NXP K66'!$C$2</f>
        <v>FRDM-K66F</v>
      </c>
      <c r="Y16" t="s">
        <v>77</v>
      </c>
      <c r="AE16" t="s">
        <v>77</v>
      </c>
      <c r="AK16" t="s">
        <v>77</v>
      </c>
    </row>
    <row r="17" spans="2:41" x14ac:dyDescent="0.25">
      <c r="B17" t="s">
        <v>0</v>
      </c>
      <c r="C17" t="str">
        <f>C5</f>
        <v>Arduino Uno</v>
      </c>
      <c r="D17" t="str">
        <f t="shared" ref="D17:G17" si="26">D5</f>
        <v>Arduino M0</v>
      </c>
      <c r="E17" t="str">
        <f t="shared" si="26"/>
        <v>Maple</v>
      </c>
      <c r="F17" t="str">
        <f t="shared" si="26"/>
        <v>Teensy 3.2</v>
      </c>
      <c r="G17" t="str">
        <f t="shared" si="26"/>
        <v>FRDM-K66F</v>
      </c>
      <c r="I17" t="str">
        <f>C17</f>
        <v>Arduino Uno</v>
      </c>
      <c r="J17" t="str">
        <f t="shared" ref="J17:M17" si="27">D17</f>
        <v>Arduino M0</v>
      </c>
      <c r="K17" t="str">
        <f t="shared" si="27"/>
        <v>Maple</v>
      </c>
      <c r="L17" t="str">
        <f t="shared" si="27"/>
        <v>Teensy 3.2</v>
      </c>
      <c r="M17" t="str">
        <f t="shared" si="27"/>
        <v>FRDM-K66F</v>
      </c>
      <c r="O17" t="str">
        <f>C17</f>
        <v>Arduino Uno</v>
      </c>
      <c r="P17" t="str">
        <f t="shared" ref="P17:S17" si="28">D17</f>
        <v>Arduino M0</v>
      </c>
      <c r="Q17" t="str">
        <f t="shared" si="28"/>
        <v>Maple</v>
      </c>
      <c r="R17" t="str">
        <f t="shared" si="28"/>
        <v>Teensy 3.2</v>
      </c>
      <c r="S17" t="str">
        <f t="shared" si="28"/>
        <v>FRDM-K66F</v>
      </c>
      <c r="X17" t="s">
        <v>0</v>
      </c>
      <c r="Y17" t="str">
        <f>C17</f>
        <v>Arduino Uno</v>
      </c>
      <c r="Z17" t="str">
        <f t="shared" ref="Z17:AC17" si="29">D17</f>
        <v>Arduino M0</v>
      </c>
      <c r="AA17" t="str">
        <f t="shared" si="29"/>
        <v>Maple</v>
      </c>
      <c r="AB17" t="str">
        <f t="shared" si="29"/>
        <v>Teensy 3.2</v>
      </c>
      <c r="AC17" t="str">
        <f t="shared" si="29"/>
        <v>FRDM-K66F</v>
      </c>
      <c r="AE17" t="str">
        <f>I17</f>
        <v>Arduino Uno</v>
      </c>
      <c r="AF17" t="str">
        <f t="shared" ref="AF17:AG17" si="30">J17</f>
        <v>Arduino M0</v>
      </c>
      <c r="AG17" t="str">
        <f t="shared" si="30"/>
        <v>Maple</v>
      </c>
      <c r="AH17" t="str">
        <f t="shared" ref="AH17" si="31">L17</f>
        <v>Teensy 3.2</v>
      </c>
      <c r="AI17" t="str">
        <f t="shared" ref="AI17" si="32">M17</f>
        <v>FRDM-K66F</v>
      </c>
      <c r="AK17" t="str">
        <f>O17</f>
        <v>Arduino Uno</v>
      </c>
      <c r="AL17" t="str">
        <f t="shared" ref="AL17:AM17" si="33">P17</f>
        <v>Arduino M0</v>
      </c>
      <c r="AM17" t="str">
        <f t="shared" si="33"/>
        <v>Maple</v>
      </c>
      <c r="AN17" t="str">
        <f t="shared" ref="AN17" si="34">R17</f>
        <v>Teensy 3.2</v>
      </c>
      <c r="AO17" t="str">
        <f t="shared" ref="AO17" si="35">S17</f>
        <v>FRDM-K66F</v>
      </c>
    </row>
    <row r="18" spans="2:41" x14ac:dyDescent="0.25">
      <c r="B18">
        <f>'Teensy 3.2'!B12</f>
        <v>32</v>
      </c>
      <c r="F18">
        <f>'Teensy 3.2'!E12</f>
        <v>32.4</v>
      </c>
      <c r="G18">
        <f>'NXP K66'!E12</f>
        <v>17</v>
      </c>
      <c r="L18">
        <f>'Teensy 3.2'!I12</f>
        <v>60.7</v>
      </c>
      <c r="M18">
        <f>'NXP K66'!I12</f>
        <v>32</v>
      </c>
      <c r="O18">
        <f>'Arduino Uno'!K24</f>
        <v>0</v>
      </c>
      <c r="R18">
        <f>'Teensy 3.2'!M12</f>
        <v>282.3</v>
      </c>
      <c r="S18">
        <f>'NXP K66'!M12</f>
        <v>25</v>
      </c>
      <c r="X18">
        <f>B18</f>
        <v>32</v>
      </c>
      <c r="AB18">
        <f t="shared" ref="AB18:AB23" si="36">F18/($X18*LOG($X18))</f>
        <v>0.67269043921469085</v>
      </c>
      <c r="AC18">
        <f t="shared" ref="AC18:AC23" si="37">G18/($X18*LOG($X18))</f>
        <v>0.35295486008178223</v>
      </c>
      <c r="AH18">
        <f t="shared" ref="AH18:AH23" si="38">L18/($X18*LOG($X18))</f>
        <v>1.2602564709978932</v>
      </c>
      <c r="AI18">
        <f t="shared" ref="AI18:AI23" si="39">M18/($X18*LOG($X18))</f>
        <v>0.66438561897747239</v>
      </c>
      <c r="AN18">
        <f t="shared" ref="AN18:AN23" si="40">R18/($X18*LOG($X18))</f>
        <v>5.8611268824168903</v>
      </c>
      <c r="AO18">
        <f t="shared" ref="AO18:AO23" si="41">S18/($X18*LOG($X18))</f>
        <v>0.51905126482615038</v>
      </c>
    </row>
    <row r="19" spans="2:41" x14ac:dyDescent="0.25">
      <c r="B19">
        <f>'Teensy 3.2'!B13</f>
        <v>64</v>
      </c>
      <c r="F19">
        <f>'Teensy 3.2'!E13</f>
        <v>60.5</v>
      </c>
      <c r="G19">
        <f>'NXP K66'!E13</f>
        <v>30</v>
      </c>
      <c r="L19">
        <f>'Teensy 3.2'!I13</f>
        <v>116.58</v>
      </c>
      <c r="M19">
        <f>'NXP K66'!I13</f>
        <v>60</v>
      </c>
      <c r="R19">
        <f>'Teensy 3.2'!M13</f>
        <v>552.04</v>
      </c>
      <c r="S19">
        <f>'NXP K66'!M13</f>
        <v>47</v>
      </c>
      <c r="X19">
        <f t="shared" ref="X19:X23" si="42">B19</f>
        <v>64</v>
      </c>
      <c r="AB19">
        <f t="shared" si="36"/>
        <v>0.52337669203303494</v>
      </c>
      <c r="AC19">
        <f t="shared" si="37"/>
        <v>0.25952563241307519</v>
      </c>
      <c r="AH19">
        <f t="shared" si="38"/>
        <v>1.0085166075572103</v>
      </c>
      <c r="AI19">
        <f t="shared" si="39"/>
        <v>0.51905126482615038</v>
      </c>
      <c r="AN19">
        <f t="shared" si="40"/>
        <v>4.7756176705771338</v>
      </c>
      <c r="AO19">
        <f t="shared" si="41"/>
        <v>0.40659015744715116</v>
      </c>
    </row>
    <row r="20" spans="2:41" x14ac:dyDescent="0.25">
      <c r="B20">
        <f>'Teensy 3.2'!B14</f>
        <v>128</v>
      </c>
      <c r="F20">
        <f>'Teensy 3.2'!E14</f>
        <v>139.74</v>
      </c>
      <c r="G20">
        <f>'NXP K66'!E14</f>
        <v>70</v>
      </c>
      <c r="L20">
        <f>'Teensy 3.2'!I14</f>
        <v>303.7</v>
      </c>
      <c r="M20">
        <f>'NXP K66'!I14</f>
        <v>161</v>
      </c>
      <c r="R20">
        <f>'Teensy 3.2'!M14</f>
        <v>1520.76</v>
      </c>
      <c r="S20">
        <f>'NXP K66'!M14</f>
        <v>105</v>
      </c>
      <c r="X20">
        <f t="shared" si="42"/>
        <v>128</v>
      </c>
      <c r="AB20">
        <f t="shared" si="36"/>
        <v>0.51808731247718753</v>
      </c>
      <c r="AC20">
        <f t="shared" si="37"/>
        <v>0.25952563241307519</v>
      </c>
      <c r="AH20">
        <f t="shared" si="38"/>
        <v>1.1259704937692989</v>
      </c>
      <c r="AI20">
        <f t="shared" si="39"/>
        <v>0.59690895455007298</v>
      </c>
      <c r="AN20">
        <f t="shared" si="40"/>
        <v>5.6382314392644028</v>
      </c>
      <c r="AO20">
        <f t="shared" si="41"/>
        <v>0.38928844861961276</v>
      </c>
    </row>
    <row r="21" spans="2:41" x14ac:dyDescent="0.25">
      <c r="B21">
        <f>'Teensy 3.2'!B15</f>
        <v>256</v>
      </c>
      <c r="F21">
        <f>'Teensy 3.2'!E15</f>
        <v>272.54000000000002</v>
      </c>
      <c r="G21">
        <f>'NXP K66'!E15</f>
        <v>136</v>
      </c>
      <c r="L21">
        <f>'Teensy 3.2'!I15</f>
        <v>597.08000000000004</v>
      </c>
      <c r="M21">
        <f>'NXP K66'!I15</f>
        <v>317</v>
      </c>
      <c r="R21">
        <f>'Teensy 3.2'!M15</f>
        <v>3022.52</v>
      </c>
      <c r="S21">
        <f>'NXP K66'!M15</f>
        <v>205</v>
      </c>
      <c r="X21">
        <f t="shared" si="42"/>
        <v>256</v>
      </c>
      <c r="AB21">
        <f t="shared" si="36"/>
        <v>0.44206947411162195</v>
      </c>
      <c r="AC21">
        <f t="shared" si="37"/>
        <v>0.22059678755111389</v>
      </c>
      <c r="AH21">
        <f t="shared" si="38"/>
        <v>0.96848477875749339</v>
      </c>
      <c r="AI21">
        <f t="shared" si="39"/>
        <v>0.51418515921840524</v>
      </c>
      <c r="AN21">
        <f t="shared" si="40"/>
        <v>4.9026338405073</v>
      </c>
      <c r="AO21">
        <f t="shared" si="41"/>
        <v>0.33251721652925259</v>
      </c>
    </row>
    <row r="22" spans="2:41" x14ac:dyDescent="0.25">
      <c r="B22">
        <f>'Teensy 3.2'!B16</f>
        <v>512</v>
      </c>
      <c r="F22">
        <f>'Teensy 3.2'!E16</f>
        <v>635.05999999999995</v>
      </c>
      <c r="G22">
        <f>'NXP K66'!E16</f>
        <v>310</v>
      </c>
      <c r="L22">
        <f>'Teensy 3.2'!I16</f>
        <v>1476.16</v>
      </c>
      <c r="M22">
        <f>'NXP K66'!I16</f>
        <v>786</v>
      </c>
      <c r="R22">
        <f>'Teensy 3.2'!M16</f>
        <v>7711.3</v>
      </c>
      <c r="S22">
        <f>'NXP K66'!M16</f>
        <v>471</v>
      </c>
      <c r="X22">
        <f t="shared" si="42"/>
        <v>512</v>
      </c>
      <c r="AB22">
        <f t="shared" si="36"/>
        <v>0.45781763366735417</v>
      </c>
      <c r="AC22">
        <f t="shared" si="37"/>
        <v>0.22348040568903696</v>
      </c>
      <c r="AH22">
        <f t="shared" si="38"/>
        <v>1.0641704376191252</v>
      </c>
      <c r="AI22">
        <f t="shared" si="39"/>
        <v>0.56663096410188085</v>
      </c>
      <c r="AN22">
        <f t="shared" si="40"/>
        <v>5.5591111367415182</v>
      </c>
      <c r="AO22">
        <f t="shared" si="41"/>
        <v>0.33954603574044001</v>
      </c>
    </row>
    <row r="23" spans="2:41" x14ac:dyDescent="0.25">
      <c r="B23">
        <f>'Teensy 3.2'!B17</f>
        <v>1024</v>
      </c>
      <c r="F23">
        <f>'Teensy 3.2'!E17</f>
        <v>1254.4000000000001</v>
      </c>
      <c r="G23">
        <f>'NXP K66'!E17</f>
        <v>614</v>
      </c>
      <c r="L23">
        <f>'Teensy 3.2'!I17</f>
        <v>2920.28</v>
      </c>
      <c r="M23">
        <f>'NXP K66'!I17</f>
        <v>1558</v>
      </c>
      <c r="R23">
        <f>'Teensy 3.2'!M17</f>
        <v>15382.98</v>
      </c>
      <c r="S23">
        <f>'NXP K66'!M17</f>
        <v>928</v>
      </c>
      <c r="X23" s="22">
        <f t="shared" si="42"/>
        <v>1024</v>
      </c>
      <c r="Y23" s="22"/>
      <c r="Z23" s="22"/>
      <c r="AA23" s="22"/>
      <c r="AB23" s="22">
        <f t="shared" si="36"/>
        <v>0.40693619162370187</v>
      </c>
      <c r="AC23" s="22">
        <f t="shared" si="37"/>
        <v>0.19918592287703518</v>
      </c>
      <c r="AE23" s="22"/>
      <c r="AF23" s="22"/>
      <c r="AG23" s="22"/>
      <c r="AH23" s="22">
        <f t="shared" si="38"/>
        <v>0.94735939227906907</v>
      </c>
      <c r="AI23" s="22">
        <f t="shared" si="39"/>
        <v>0.50542616912446392</v>
      </c>
      <c r="AK23" s="22"/>
      <c r="AL23" s="22"/>
      <c r="AM23" s="22"/>
      <c r="AN23" s="22">
        <f t="shared" si="40"/>
        <v>4.9903470161221088</v>
      </c>
      <c r="AO23" s="22">
        <f t="shared" si="41"/>
        <v>0.3010497335991672</v>
      </c>
    </row>
    <row r="24" spans="2:41" x14ac:dyDescent="0.25">
      <c r="X24" s="21" t="s">
        <v>78</v>
      </c>
      <c r="AB24">
        <f t="shared" ref="AB24" si="43">AVERAGE(AB20:AB23)</f>
        <v>0.45622765296996637</v>
      </c>
      <c r="AC24">
        <f t="shared" ref="AC24" si="44">AVERAGE(AC20:AC23)</f>
        <v>0.22569718713256531</v>
      </c>
      <c r="AH24">
        <f t="shared" ref="AH24" si="45">AVERAGE(AH20:AH23)</f>
        <v>1.0264962756062466</v>
      </c>
      <c r="AI24">
        <f t="shared" ref="AI24" si="46">AVERAGE(AI20:AI23)</f>
        <v>0.54578781174870583</v>
      </c>
      <c r="AN24">
        <f t="shared" ref="AN24" si="47">AVERAGE(AN20:AN23)</f>
        <v>5.2725808581588325</v>
      </c>
      <c r="AO24">
        <f t="shared" ref="AO24" si="48">AVERAGE(AO20:AO23)</f>
        <v>0.34060035862211813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"/>
  <sheetViews>
    <sheetView topLeftCell="A3" workbookViewId="0">
      <selection activeCell="J10" sqref="J10"/>
    </sheetView>
  </sheetViews>
  <sheetFormatPr defaultRowHeight="15" x14ac:dyDescent="0.25"/>
  <cols>
    <col min="1" max="1" width="15.28515625" customWidth="1"/>
    <col min="2" max="2" width="16.28515625" customWidth="1"/>
    <col min="3" max="4" width="5.42578125" customWidth="1"/>
    <col min="5" max="5" width="11.28515625" bestFit="1" customWidth="1"/>
  </cols>
  <sheetData>
    <row r="2" spans="1:5" x14ac:dyDescent="0.25">
      <c r="A2" s="18" t="s">
        <v>0</v>
      </c>
      <c r="B2" s="19">
        <v>128</v>
      </c>
    </row>
    <row r="3" spans="1:5" x14ac:dyDescent="0.25">
      <c r="A3" s="18" t="s">
        <v>59</v>
      </c>
      <c r="B3" t="s">
        <v>60</v>
      </c>
    </row>
    <row r="5" spans="1:5" x14ac:dyDescent="0.25">
      <c r="A5" s="18" t="s">
        <v>69</v>
      </c>
      <c r="B5" s="18" t="s">
        <v>70</v>
      </c>
    </row>
    <row r="6" spans="1:5" x14ac:dyDescent="0.25">
      <c r="A6" s="18" t="s">
        <v>67</v>
      </c>
      <c r="B6" t="s">
        <v>22</v>
      </c>
      <c r="C6" t="s">
        <v>31</v>
      </c>
      <c r="D6" t="s">
        <v>32</v>
      </c>
      <c r="E6" t="s">
        <v>68</v>
      </c>
    </row>
    <row r="7" spans="1:5" x14ac:dyDescent="0.25">
      <c r="A7" s="19" t="s">
        <v>36</v>
      </c>
      <c r="B7" s="16">
        <v>81.221572449642622</v>
      </c>
      <c r="C7" s="16">
        <v>638.9776357827476</v>
      </c>
      <c r="D7" s="16">
        <v>235.79344494223059</v>
      </c>
      <c r="E7" s="16">
        <v>955.99265317462084</v>
      </c>
    </row>
    <row r="8" spans="1:5" x14ac:dyDescent="0.25">
      <c r="A8" s="19" t="s">
        <v>48</v>
      </c>
      <c r="B8" s="16">
        <v>350.90181767141553</v>
      </c>
      <c r="C8" s="16">
        <v>1921.5987701767872</v>
      </c>
      <c r="D8" s="16">
        <v>1006.8465565847764</v>
      </c>
      <c r="E8" s="16">
        <v>3279.3471444329789</v>
      </c>
    </row>
    <row r="9" spans="1:5" x14ac:dyDescent="0.25">
      <c r="A9" s="19" t="s">
        <v>64</v>
      </c>
      <c r="B9" s="16">
        <v>4608.294930875576</v>
      </c>
      <c r="C9" s="16">
        <v>2865.3295128939826</v>
      </c>
      <c r="D9" s="16">
        <v>1953.125</v>
      </c>
      <c r="E9" s="16">
        <v>9426.7494437695586</v>
      </c>
    </row>
    <row r="10" spans="1:5" x14ac:dyDescent="0.25">
      <c r="A10" s="19" t="s">
        <v>68</v>
      </c>
      <c r="B10" s="16">
        <v>5040.4183209966341</v>
      </c>
      <c r="C10" s="16">
        <v>5425.9059188535175</v>
      </c>
      <c r="D10" s="16">
        <v>3195.7650015270069</v>
      </c>
      <c r="E10" s="16">
        <v>13662.089241377158</v>
      </c>
    </row>
  </sheetData>
  <sortState ref="A5:E10">
    <sortCondition ref="E7"/>
  </sortState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I8" sqref="I8"/>
    </sheetView>
  </sheetViews>
  <sheetFormatPr defaultRowHeight="15" x14ac:dyDescent="0.25"/>
  <cols>
    <col min="1" max="1" width="15.28515625" bestFit="1" customWidth="1"/>
    <col min="2" max="2" width="16.42578125" bestFit="1" customWidth="1"/>
    <col min="3" max="3" width="12.5703125" bestFit="1" customWidth="1"/>
    <col min="4" max="4" width="12.140625" bestFit="1" customWidth="1"/>
    <col min="5" max="5" width="12.5703125" bestFit="1" customWidth="1"/>
  </cols>
  <sheetData>
    <row r="1" spans="1:5" x14ac:dyDescent="0.25">
      <c r="A1" s="18" t="s">
        <v>0</v>
      </c>
      <c r="B1" s="19">
        <v>128</v>
      </c>
    </row>
    <row r="2" spans="1:5" x14ac:dyDescent="0.25">
      <c r="A2" s="18" t="s">
        <v>59</v>
      </c>
      <c r="B2" t="s">
        <v>63</v>
      </c>
    </row>
    <row r="4" spans="1:5" x14ac:dyDescent="0.25">
      <c r="A4" s="18" t="s">
        <v>69</v>
      </c>
      <c r="B4" s="18" t="s">
        <v>70</v>
      </c>
    </row>
    <row r="5" spans="1:5" x14ac:dyDescent="0.25">
      <c r="A5" s="18" t="s">
        <v>67</v>
      </c>
      <c r="B5" t="s">
        <v>22</v>
      </c>
      <c r="C5" t="s">
        <v>31</v>
      </c>
      <c r="D5" t="s">
        <v>32</v>
      </c>
      <c r="E5" t="s">
        <v>68</v>
      </c>
    </row>
    <row r="6" spans="1:5" x14ac:dyDescent="0.25">
      <c r="A6" s="19" t="s">
        <v>48</v>
      </c>
      <c r="B6" s="16">
        <v>657.56595386517267</v>
      </c>
      <c r="C6" s="16">
        <v>7156.1471303850003</v>
      </c>
      <c r="D6" s="16">
        <v>3292.723081988805</v>
      </c>
      <c r="E6" s="16">
        <v>11106.436166238978</v>
      </c>
    </row>
    <row r="7" spans="1:5" x14ac:dyDescent="0.25">
      <c r="A7" s="19" t="s">
        <v>64</v>
      </c>
      <c r="B7" s="16">
        <v>9523.8095238095229</v>
      </c>
      <c r="C7" s="16">
        <v>14285.714285714286</v>
      </c>
      <c r="D7" s="16">
        <v>6211.1801242236024</v>
      </c>
      <c r="E7" s="16">
        <v>30020.703933747413</v>
      </c>
    </row>
    <row r="8" spans="1:5" x14ac:dyDescent="0.25">
      <c r="A8" s="19" t="s">
        <v>68</v>
      </c>
      <c r="B8" s="16">
        <v>10181.375477674696</v>
      </c>
      <c r="C8" s="16">
        <v>21441.861416099287</v>
      </c>
      <c r="D8" s="16">
        <v>9503.9032062124079</v>
      </c>
      <c r="E8" s="16">
        <v>41127.140099986391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28"/>
  <sheetViews>
    <sheetView workbookViewId="0">
      <selection activeCell="B4" sqref="B4"/>
    </sheetView>
  </sheetViews>
  <sheetFormatPr defaultRowHeight="15" x14ac:dyDescent="0.25"/>
  <cols>
    <col min="2" max="2" width="14.85546875" bestFit="1" customWidth="1"/>
    <col min="3" max="3" width="15.42578125" customWidth="1"/>
    <col min="4" max="4" width="9.7109375" bestFit="1" customWidth="1"/>
    <col min="5" max="5" width="7.140625" customWidth="1"/>
    <col min="6" max="6" width="10.5703125" style="17" bestFit="1" customWidth="1"/>
    <col min="7" max="7" width="10.5703125" style="16" bestFit="1" customWidth="1"/>
  </cols>
  <sheetData>
    <row r="4" spans="2:7" x14ac:dyDescent="0.25">
      <c r="B4" t="s">
        <v>58</v>
      </c>
      <c r="C4" t="s">
        <v>59</v>
      </c>
      <c r="D4" t="s">
        <v>61</v>
      </c>
      <c r="E4" t="s">
        <v>0</v>
      </c>
      <c r="F4" s="17" t="s">
        <v>65</v>
      </c>
      <c r="G4" s="16" t="s">
        <v>66</v>
      </c>
    </row>
    <row r="5" spans="2:7" x14ac:dyDescent="0.25">
      <c r="B5" t="s">
        <v>55</v>
      </c>
      <c r="C5" t="s">
        <v>60</v>
      </c>
      <c r="D5" t="s">
        <v>31</v>
      </c>
      <c r="E5">
        <v>32</v>
      </c>
      <c r="F5" s="17">
        <v>4980.8</v>
      </c>
      <c r="G5" s="16">
        <f>1000000/F5</f>
        <v>200.77096048827497</v>
      </c>
    </row>
    <row r="6" spans="2:7" x14ac:dyDescent="0.25">
      <c r="B6" t="s">
        <v>55</v>
      </c>
      <c r="C6" t="s">
        <v>60</v>
      </c>
      <c r="D6" t="s">
        <v>31</v>
      </c>
      <c r="E6">
        <v>64</v>
      </c>
      <c r="F6" s="17">
        <v>10102.4</v>
      </c>
      <c r="G6" s="16">
        <f t="shared" ref="G6:G69" si="0">1000000/F6</f>
        <v>98.986379474184361</v>
      </c>
    </row>
    <row r="7" spans="2:7" x14ac:dyDescent="0.25">
      <c r="B7" t="s">
        <v>55</v>
      </c>
      <c r="C7" t="s">
        <v>60</v>
      </c>
      <c r="D7" t="s">
        <v>32</v>
      </c>
      <c r="E7">
        <v>32</v>
      </c>
      <c r="F7" s="17">
        <v>12559.2</v>
      </c>
      <c r="G7" s="16">
        <f t="shared" si="0"/>
        <v>79.622905917574357</v>
      </c>
    </row>
    <row r="8" spans="2:7" x14ac:dyDescent="0.25">
      <c r="B8" t="s">
        <v>55</v>
      </c>
      <c r="C8" t="s">
        <v>60</v>
      </c>
      <c r="D8" t="s">
        <v>22</v>
      </c>
      <c r="E8">
        <v>32</v>
      </c>
      <c r="F8" s="17">
        <v>6378</v>
      </c>
      <c r="G8" s="16">
        <f t="shared" si="0"/>
        <v>156.78896205707119</v>
      </c>
    </row>
    <row r="9" spans="2:7" x14ac:dyDescent="0.25">
      <c r="B9" t="s">
        <v>48</v>
      </c>
      <c r="C9" t="s">
        <v>60</v>
      </c>
      <c r="D9" t="s">
        <v>31</v>
      </c>
      <c r="E9">
        <v>8</v>
      </c>
      <c r="F9" s="17">
        <v>19.600000000000001</v>
      </c>
      <c r="G9" s="16">
        <f t="shared" si="0"/>
        <v>51020.408163265303</v>
      </c>
    </row>
    <row r="10" spans="2:7" x14ac:dyDescent="0.25">
      <c r="B10" t="s">
        <v>48</v>
      </c>
      <c r="C10" t="s">
        <v>60</v>
      </c>
      <c r="D10" t="s">
        <v>31</v>
      </c>
      <c r="E10">
        <v>16</v>
      </c>
      <c r="F10" s="17">
        <v>38</v>
      </c>
      <c r="G10" s="16">
        <f t="shared" si="0"/>
        <v>26315.78947368421</v>
      </c>
    </row>
    <row r="11" spans="2:7" x14ac:dyDescent="0.25">
      <c r="B11" t="s">
        <v>48</v>
      </c>
      <c r="C11" t="s">
        <v>60</v>
      </c>
      <c r="D11" t="s">
        <v>31</v>
      </c>
      <c r="E11">
        <v>32</v>
      </c>
      <c r="F11" s="17">
        <v>103.4</v>
      </c>
      <c r="G11" s="16">
        <f t="shared" si="0"/>
        <v>9671.1798839458406</v>
      </c>
    </row>
    <row r="12" spans="2:7" x14ac:dyDescent="0.25">
      <c r="B12" t="s">
        <v>48</v>
      </c>
      <c r="C12" t="s">
        <v>60</v>
      </c>
      <c r="D12" t="s">
        <v>31</v>
      </c>
      <c r="E12">
        <v>64</v>
      </c>
      <c r="F12" s="17">
        <v>204.4</v>
      </c>
      <c r="G12" s="16">
        <f t="shared" si="0"/>
        <v>4892.3679060665363</v>
      </c>
    </row>
    <row r="13" spans="2:7" x14ac:dyDescent="0.25">
      <c r="B13" t="s">
        <v>48</v>
      </c>
      <c r="C13" t="s">
        <v>60</v>
      </c>
      <c r="D13" t="s">
        <v>31</v>
      </c>
      <c r="E13">
        <v>128</v>
      </c>
      <c r="F13" s="17">
        <v>520.4</v>
      </c>
      <c r="G13" s="16">
        <f t="shared" si="0"/>
        <v>1921.5987701767872</v>
      </c>
    </row>
    <row r="14" spans="2:7" x14ac:dyDescent="0.25">
      <c r="B14" t="s">
        <v>48</v>
      </c>
      <c r="C14" t="s">
        <v>60</v>
      </c>
      <c r="D14" t="s">
        <v>31</v>
      </c>
      <c r="E14">
        <v>256</v>
      </c>
      <c r="F14" s="17">
        <v>1030.4000000000001</v>
      </c>
      <c r="G14" s="16">
        <f t="shared" si="0"/>
        <v>970.49689440993779</v>
      </c>
    </row>
    <row r="15" spans="2:7" x14ac:dyDescent="0.25">
      <c r="B15" t="s">
        <v>48</v>
      </c>
      <c r="C15" t="s">
        <v>60</v>
      </c>
      <c r="D15" t="s">
        <v>31</v>
      </c>
      <c r="E15">
        <v>512</v>
      </c>
      <c r="F15" s="17">
        <v>2508</v>
      </c>
      <c r="G15" s="16">
        <f t="shared" si="0"/>
        <v>398.72408293460927</v>
      </c>
    </row>
    <row r="16" spans="2:7" x14ac:dyDescent="0.25">
      <c r="B16" t="s">
        <v>48</v>
      </c>
      <c r="C16" t="s">
        <v>60</v>
      </c>
      <c r="D16" t="s">
        <v>31</v>
      </c>
      <c r="E16">
        <v>1024</v>
      </c>
      <c r="F16" s="17">
        <v>4975</v>
      </c>
      <c r="G16" s="16">
        <f t="shared" si="0"/>
        <v>201.00502512562815</v>
      </c>
    </row>
    <row r="17" spans="2:7" x14ac:dyDescent="0.25">
      <c r="B17" t="s">
        <v>48</v>
      </c>
      <c r="C17" t="s">
        <v>60</v>
      </c>
      <c r="D17" t="s">
        <v>32</v>
      </c>
      <c r="E17">
        <v>8</v>
      </c>
      <c r="F17" s="17">
        <v>34.799999999999997</v>
      </c>
      <c r="G17" s="16">
        <f t="shared" si="0"/>
        <v>28735.632183908048</v>
      </c>
    </row>
    <row r="18" spans="2:7" x14ac:dyDescent="0.25">
      <c r="B18" t="s">
        <v>48</v>
      </c>
      <c r="C18" t="s">
        <v>60</v>
      </c>
      <c r="D18" t="s">
        <v>32</v>
      </c>
      <c r="E18">
        <v>16</v>
      </c>
      <c r="F18" s="17">
        <v>68.400000000000006</v>
      </c>
      <c r="G18" s="16">
        <f t="shared" si="0"/>
        <v>14619.883040935671</v>
      </c>
    </row>
    <row r="19" spans="2:7" x14ac:dyDescent="0.25">
      <c r="B19" t="s">
        <v>48</v>
      </c>
      <c r="C19" t="s">
        <v>60</v>
      </c>
      <c r="D19" t="s">
        <v>32</v>
      </c>
      <c r="E19">
        <v>32</v>
      </c>
      <c r="F19" s="17">
        <v>192.8</v>
      </c>
      <c r="G19" s="16">
        <f t="shared" si="0"/>
        <v>5186.7219917012444</v>
      </c>
    </row>
    <row r="20" spans="2:7" x14ac:dyDescent="0.25">
      <c r="B20" t="s">
        <v>48</v>
      </c>
      <c r="C20" t="s">
        <v>60</v>
      </c>
      <c r="D20" t="s">
        <v>32</v>
      </c>
      <c r="E20">
        <v>64</v>
      </c>
      <c r="F20" s="17">
        <v>383.6</v>
      </c>
      <c r="G20" s="16">
        <f t="shared" si="0"/>
        <v>2606.8821689259644</v>
      </c>
    </row>
    <row r="21" spans="2:7" x14ac:dyDescent="0.25">
      <c r="B21" t="s">
        <v>48</v>
      </c>
      <c r="C21" t="s">
        <v>60</v>
      </c>
      <c r="D21" t="s">
        <v>32</v>
      </c>
      <c r="E21">
        <v>128</v>
      </c>
      <c r="F21" s="17">
        <v>993.2</v>
      </c>
      <c r="G21" s="16">
        <f t="shared" si="0"/>
        <v>1006.8465565847764</v>
      </c>
    </row>
    <row r="22" spans="2:7" x14ac:dyDescent="0.25">
      <c r="B22" t="s">
        <v>48</v>
      </c>
      <c r="C22" t="s">
        <v>60</v>
      </c>
      <c r="D22" t="s">
        <v>32</v>
      </c>
      <c r="E22">
        <v>256</v>
      </c>
      <c r="F22" s="17">
        <v>1976</v>
      </c>
      <c r="G22" s="16">
        <f t="shared" si="0"/>
        <v>506.07287449392715</v>
      </c>
    </row>
    <row r="23" spans="2:7" x14ac:dyDescent="0.25">
      <c r="B23" t="s">
        <v>48</v>
      </c>
      <c r="C23" t="s">
        <v>60</v>
      </c>
      <c r="D23" t="s">
        <v>32</v>
      </c>
      <c r="E23">
        <v>512</v>
      </c>
      <c r="F23" s="17">
        <v>4858</v>
      </c>
      <c r="G23" s="16">
        <f t="shared" si="0"/>
        <v>205.84602717167559</v>
      </c>
    </row>
    <row r="24" spans="2:7" x14ac:dyDescent="0.25">
      <c r="B24" t="s">
        <v>48</v>
      </c>
      <c r="C24" t="s">
        <v>60</v>
      </c>
      <c r="D24" t="s">
        <v>32</v>
      </c>
      <c r="E24">
        <v>1024</v>
      </c>
      <c r="F24" s="17">
        <v>9679</v>
      </c>
      <c r="G24" s="16">
        <f t="shared" si="0"/>
        <v>103.31645831180907</v>
      </c>
    </row>
    <row r="25" spans="2:7" x14ac:dyDescent="0.25">
      <c r="B25" t="s">
        <v>48</v>
      </c>
      <c r="C25" t="s">
        <v>60</v>
      </c>
      <c r="D25" t="s">
        <v>22</v>
      </c>
      <c r="E25">
        <v>8</v>
      </c>
      <c r="F25" s="17">
        <v>73.8</v>
      </c>
      <c r="G25" s="16">
        <f t="shared" si="0"/>
        <v>13550.135501355015</v>
      </c>
    </row>
    <row r="26" spans="2:7" x14ac:dyDescent="0.25">
      <c r="B26" t="s">
        <v>48</v>
      </c>
      <c r="C26" t="s">
        <v>60</v>
      </c>
      <c r="D26" t="s">
        <v>22</v>
      </c>
      <c r="E26">
        <v>16</v>
      </c>
      <c r="F26" s="17">
        <v>177.6</v>
      </c>
      <c r="G26" s="16">
        <f t="shared" si="0"/>
        <v>5630.6306306306305</v>
      </c>
    </row>
    <row r="27" spans="2:7" x14ac:dyDescent="0.25">
      <c r="B27" t="s">
        <v>48</v>
      </c>
      <c r="C27" t="s">
        <v>60</v>
      </c>
      <c r="D27" t="s">
        <v>22</v>
      </c>
      <c r="E27">
        <v>32</v>
      </c>
      <c r="F27" s="17">
        <v>496.4</v>
      </c>
      <c r="G27" s="16">
        <f t="shared" si="0"/>
        <v>2014.5044319097503</v>
      </c>
    </row>
    <row r="28" spans="2:7" x14ac:dyDescent="0.25">
      <c r="B28" t="s">
        <v>48</v>
      </c>
      <c r="C28" t="s">
        <v>60</v>
      </c>
      <c r="D28" t="s">
        <v>22</v>
      </c>
      <c r="E28">
        <v>64</v>
      </c>
      <c r="F28" s="17">
        <v>1136</v>
      </c>
      <c r="G28" s="16">
        <f t="shared" si="0"/>
        <v>880.28169014084506</v>
      </c>
    </row>
    <row r="29" spans="2:7" x14ac:dyDescent="0.25">
      <c r="B29" t="s">
        <v>48</v>
      </c>
      <c r="C29" t="s">
        <v>60</v>
      </c>
      <c r="D29" t="s">
        <v>22</v>
      </c>
      <c r="E29">
        <v>128</v>
      </c>
      <c r="F29" s="17">
        <v>2849.8</v>
      </c>
      <c r="G29" s="16">
        <f t="shared" si="0"/>
        <v>350.90181767141553</v>
      </c>
    </row>
    <row r="30" spans="2:7" x14ac:dyDescent="0.25">
      <c r="B30" t="s">
        <v>48</v>
      </c>
      <c r="C30" t="s">
        <v>60</v>
      </c>
      <c r="D30" t="s">
        <v>22</v>
      </c>
      <c r="E30">
        <v>256</v>
      </c>
      <c r="F30" s="17">
        <v>6295.8</v>
      </c>
      <c r="G30" s="16">
        <f t="shared" si="0"/>
        <v>158.83604942977857</v>
      </c>
    </row>
    <row r="31" spans="2:7" x14ac:dyDescent="0.25">
      <c r="B31" t="s">
        <v>48</v>
      </c>
      <c r="C31" t="s">
        <v>60</v>
      </c>
      <c r="D31" t="s">
        <v>22</v>
      </c>
      <c r="E31">
        <v>512</v>
      </c>
      <c r="F31" s="17">
        <v>14922</v>
      </c>
      <c r="G31" s="16">
        <f t="shared" si="0"/>
        <v>67.015145422865572</v>
      </c>
    </row>
    <row r="32" spans="2:7" x14ac:dyDescent="0.25">
      <c r="B32" t="s">
        <v>48</v>
      </c>
      <c r="C32" t="s">
        <v>60</v>
      </c>
      <c r="D32" t="s">
        <v>22</v>
      </c>
      <c r="E32">
        <v>1024</v>
      </c>
      <c r="F32" s="17">
        <v>32259.4</v>
      </c>
      <c r="G32" s="16">
        <f t="shared" si="0"/>
        <v>30.998716653130558</v>
      </c>
    </row>
    <row r="33" spans="2:7" x14ac:dyDescent="0.25">
      <c r="B33" t="s">
        <v>48</v>
      </c>
      <c r="C33" t="s">
        <v>63</v>
      </c>
      <c r="D33" t="s">
        <v>31</v>
      </c>
      <c r="E33">
        <v>8</v>
      </c>
      <c r="F33" s="17">
        <v>8.44</v>
      </c>
      <c r="G33" s="16">
        <f t="shared" si="0"/>
        <v>118483.41232227489</v>
      </c>
    </row>
    <row r="34" spans="2:7" x14ac:dyDescent="0.25">
      <c r="B34" t="s">
        <v>48</v>
      </c>
      <c r="C34" t="s">
        <v>63</v>
      </c>
      <c r="D34" t="s">
        <v>31</v>
      </c>
      <c r="E34">
        <v>16</v>
      </c>
      <c r="F34" s="17">
        <v>14.12</v>
      </c>
      <c r="G34" s="16">
        <f t="shared" si="0"/>
        <v>70821.529745042499</v>
      </c>
    </row>
    <row r="35" spans="2:7" x14ac:dyDescent="0.25">
      <c r="B35" t="s">
        <v>48</v>
      </c>
      <c r="C35" t="s">
        <v>63</v>
      </c>
      <c r="D35" t="s">
        <v>31</v>
      </c>
      <c r="E35">
        <v>32</v>
      </c>
      <c r="F35" s="17">
        <v>32.4</v>
      </c>
      <c r="G35" s="16">
        <f t="shared" si="0"/>
        <v>30864.1975308642</v>
      </c>
    </row>
    <row r="36" spans="2:7" x14ac:dyDescent="0.25">
      <c r="B36" t="s">
        <v>48</v>
      </c>
      <c r="C36" t="s">
        <v>63</v>
      </c>
      <c r="D36" t="s">
        <v>31</v>
      </c>
      <c r="E36">
        <v>64</v>
      </c>
      <c r="F36" s="17">
        <v>60.5</v>
      </c>
      <c r="G36" s="16">
        <f t="shared" si="0"/>
        <v>16528.92561983471</v>
      </c>
    </row>
    <row r="37" spans="2:7" x14ac:dyDescent="0.25">
      <c r="B37" t="s">
        <v>48</v>
      </c>
      <c r="C37" t="s">
        <v>63</v>
      </c>
      <c r="D37" t="s">
        <v>31</v>
      </c>
      <c r="E37">
        <v>128</v>
      </c>
      <c r="F37" s="17">
        <v>139.74</v>
      </c>
      <c r="G37" s="16">
        <f t="shared" si="0"/>
        <v>7156.1471303850003</v>
      </c>
    </row>
    <row r="38" spans="2:7" x14ac:dyDescent="0.25">
      <c r="B38" t="s">
        <v>48</v>
      </c>
      <c r="C38" t="s">
        <v>63</v>
      </c>
      <c r="D38" t="s">
        <v>31</v>
      </c>
      <c r="E38">
        <v>256</v>
      </c>
      <c r="F38" s="17">
        <v>272.54000000000002</v>
      </c>
      <c r="G38" s="16">
        <f t="shared" si="0"/>
        <v>3669.1861745064944</v>
      </c>
    </row>
    <row r="39" spans="2:7" x14ac:dyDescent="0.25">
      <c r="B39" t="s">
        <v>48</v>
      </c>
      <c r="C39" t="s">
        <v>63</v>
      </c>
      <c r="D39" t="s">
        <v>31</v>
      </c>
      <c r="E39">
        <v>512</v>
      </c>
      <c r="F39" s="17">
        <v>635.05999999999995</v>
      </c>
      <c r="G39" s="16">
        <f t="shared" si="0"/>
        <v>1574.6543633672411</v>
      </c>
    </row>
    <row r="40" spans="2:7" x14ac:dyDescent="0.25">
      <c r="B40" t="s">
        <v>48</v>
      </c>
      <c r="C40" t="s">
        <v>63</v>
      </c>
      <c r="D40" t="s">
        <v>31</v>
      </c>
      <c r="E40">
        <v>1024</v>
      </c>
      <c r="F40" s="17">
        <v>1254.4000000000001</v>
      </c>
      <c r="G40" s="16">
        <f t="shared" si="0"/>
        <v>797.19387755102036</v>
      </c>
    </row>
    <row r="41" spans="2:7" x14ac:dyDescent="0.25">
      <c r="B41" t="s">
        <v>48</v>
      </c>
      <c r="C41" t="s">
        <v>63</v>
      </c>
      <c r="D41" t="s">
        <v>32</v>
      </c>
      <c r="E41">
        <v>8</v>
      </c>
      <c r="F41" s="17">
        <v>12.38</v>
      </c>
      <c r="G41" s="16">
        <f t="shared" si="0"/>
        <v>80775.44426494345</v>
      </c>
    </row>
    <row r="42" spans="2:7" x14ac:dyDescent="0.25">
      <c r="B42" t="s">
        <v>48</v>
      </c>
      <c r="C42" t="s">
        <v>63</v>
      </c>
      <c r="D42" t="s">
        <v>32</v>
      </c>
      <c r="E42">
        <v>16</v>
      </c>
      <c r="F42" s="17">
        <v>21.5</v>
      </c>
      <c r="G42" s="16">
        <f t="shared" si="0"/>
        <v>46511.627906976741</v>
      </c>
    </row>
    <row r="43" spans="2:7" x14ac:dyDescent="0.25">
      <c r="B43" t="s">
        <v>48</v>
      </c>
      <c r="C43" t="s">
        <v>63</v>
      </c>
      <c r="D43" t="s">
        <v>32</v>
      </c>
      <c r="E43">
        <v>32</v>
      </c>
      <c r="F43" s="17">
        <v>60.7</v>
      </c>
      <c r="G43" s="16">
        <f t="shared" si="0"/>
        <v>16474.464579901152</v>
      </c>
    </row>
    <row r="44" spans="2:7" x14ac:dyDescent="0.25">
      <c r="B44" t="s">
        <v>48</v>
      </c>
      <c r="C44" t="s">
        <v>63</v>
      </c>
      <c r="D44" t="s">
        <v>32</v>
      </c>
      <c r="E44">
        <v>64</v>
      </c>
      <c r="F44" s="17">
        <v>116.58</v>
      </c>
      <c r="G44" s="16">
        <f t="shared" si="0"/>
        <v>8577.8006519128503</v>
      </c>
    </row>
    <row r="45" spans="2:7" x14ac:dyDescent="0.25">
      <c r="B45" t="s">
        <v>48</v>
      </c>
      <c r="C45" t="s">
        <v>63</v>
      </c>
      <c r="D45" t="s">
        <v>32</v>
      </c>
      <c r="E45">
        <v>128</v>
      </c>
      <c r="F45" s="17">
        <v>303.7</v>
      </c>
      <c r="G45" s="16">
        <f t="shared" si="0"/>
        <v>3292.723081988805</v>
      </c>
    </row>
    <row r="46" spans="2:7" x14ac:dyDescent="0.25">
      <c r="B46" t="s">
        <v>48</v>
      </c>
      <c r="C46" t="s">
        <v>63</v>
      </c>
      <c r="D46" t="s">
        <v>32</v>
      </c>
      <c r="E46">
        <v>256</v>
      </c>
      <c r="F46" s="17">
        <v>597.08000000000004</v>
      </c>
      <c r="G46" s="16">
        <f t="shared" si="0"/>
        <v>1674.817444898506</v>
      </c>
    </row>
    <row r="47" spans="2:7" x14ac:dyDescent="0.25">
      <c r="B47" t="s">
        <v>48</v>
      </c>
      <c r="C47" t="s">
        <v>63</v>
      </c>
      <c r="D47" t="s">
        <v>32</v>
      </c>
      <c r="E47">
        <v>512</v>
      </c>
      <c r="F47" s="17">
        <v>1476.16</v>
      </c>
      <c r="G47" s="16">
        <f t="shared" si="0"/>
        <v>677.43334055928892</v>
      </c>
    </row>
    <row r="48" spans="2:7" x14ac:dyDescent="0.25">
      <c r="B48" t="s">
        <v>48</v>
      </c>
      <c r="C48" t="s">
        <v>63</v>
      </c>
      <c r="D48" t="s">
        <v>32</v>
      </c>
      <c r="E48">
        <v>1024</v>
      </c>
      <c r="F48" s="17">
        <v>2920.28</v>
      </c>
      <c r="G48" s="16">
        <f t="shared" si="0"/>
        <v>342.43291739148299</v>
      </c>
    </row>
    <row r="49" spans="2:7" x14ac:dyDescent="0.25">
      <c r="B49" t="s">
        <v>48</v>
      </c>
      <c r="C49" t="s">
        <v>63</v>
      </c>
      <c r="D49" t="s">
        <v>22</v>
      </c>
      <c r="E49">
        <v>8</v>
      </c>
      <c r="F49" s="17">
        <v>49.44</v>
      </c>
      <c r="G49" s="16">
        <f t="shared" si="0"/>
        <v>20226.537216828481</v>
      </c>
    </row>
    <row r="50" spans="2:7" x14ac:dyDescent="0.25">
      <c r="B50" t="s">
        <v>48</v>
      </c>
      <c r="C50" t="s">
        <v>63</v>
      </c>
      <c r="D50" t="s">
        <v>22</v>
      </c>
      <c r="E50">
        <v>16</v>
      </c>
      <c r="F50" s="17">
        <v>88.9</v>
      </c>
      <c r="G50" s="16">
        <f t="shared" si="0"/>
        <v>11248.59392575928</v>
      </c>
    </row>
    <row r="51" spans="2:7" x14ac:dyDescent="0.25">
      <c r="B51" t="s">
        <v>48</v>
      </c>
      <c r="C51" t="s">
        <v>63</v>
      </c>
      <c r="D51" t="s">
        <v>22</v>
      </c>
      <c r="E51">
        <v>32</v>
      </c>
      <c r="F51" s="17">
        <v>282.3</v>
      </c>
      <c r="G51" s="16">
        <f t="shared" si="0"/>
        <v>3542.3308537017356</v>
      </c>
    </row>
    <row r="52" spans="2:7" x14ac:dyDescent="0.25">
      <c r="B52" t="s">
        <v>48</v>
      </c>
      <c r="C52" t="s">
        <v>63</v>
      </c>
      <c r="D52" t="s">
        <v>22</v>
      </c>
      <c r="E52">
        <v>64</v>
      </c>
      <c r="F52" s="17">
        <v>552.04</v>
      </c>
      <c r="G52" s="16">
        <f t="shared" si="0"/>
        <v>1811.4629374682995</v>
      </c>
    </row>
    <row r="53" spans="2:7" x14ac:dyDescent="0.25">
      <c r="B53" t="s">
        <v>48</v>
      </c>
      <c r="C53" t="s">
        <v>63</v>
      </c>
      <c r="D53" t="s">
        <v>22</v>
      </c>
      <c r="E53">
        <v>128</v>
      </c>
      <c r="F53" s="17">
        <v>1520.76</v>
      </c>
      <c r="G53" s="16">
        <f t="shared" si="0"/>
        <v>657.56595386517267</v>
      </c>
    </row>
    <row r="54" spans="2:7" x14ac:dyDescent="0.25">
      <c r="B54" t="s">
        <v>48</v>
      </c>
      <c r="C54" t="s">
        <v>63</v>
      </c>
      <c r="D54" t="s">
        <v>22</v>
      </c>
      <c r="E54">
        <v>256</v>
      </c>
      <c r="F54" s="17">
        <v>3022.52</v>
      </c>
      <c r="G54" s="16">
        <f t="shared" si="0"/>
        <v>330.84975450948218</v>
      </c>
    </row>
    <row r="55" spans="2:7" x14ac:dyDescent="0.25">
      <c r="B55" t="s">
        <v>48</v>
      </c>
      <c r="C55" t="s">
        <v>63</v>
      </c>
      <c r="D55" t="s">
        <v>22</v>
      </c>
      <c r="E55">
        <v>512</v>
      </c>
      <c r="F55" s="17">
        <v>7711.3</v>
      </c>
      <c r="G55" s="16">
        <f t="shared" si="0"/>
        <v>129.6798205231284</v>
      </c>
    </row>
    <row r="56" spans="2:7" x14ac:dyDescent="0.25">
      <c r="B56" t="s">
        <v>48</v>
      </c>
      <c r="C56" t="s">
        <v>63</v>
      </c>
      <c r="D56" t="s">
        <v>22</v>
      </c>
      <c r="E56">
        <v>1024</v>
      </c>
      <c r="F56" s="17">
        <v>15382.98</v>
      </c>
      <c r="G56" s="16">
        <f t="shared" si="0"/>
        <v>65.006910234557935</v>
      </c>
    </row>
    <row r="57" spans="2:7" x14ac:dyDescent="0.25">
      <c r="B57" t="s">
        <v>36</v>
      </c>
      <c r="C57" t="s">
        <v>60</v>
      </c>
      <c r="D57" t="s">
        <v>31</v>
      </c>
      <c r="E57">
        <v>8</v>
      </c>
      <c r="F57" s="17">
        <v>62.2</v>
      </c>
      <c r="G57" s="16">
        <f t="shared" si="0"/>
        <v>16077.17041800643</v>
      </c>
    </row>
    <row r="58" spans="2:7" x14ac:dyDescent="0.25">
      <c r="B58" t="s">
        <v>36</v>
      </c>
      <c r="C58" t="s">
        <v>60</v>
      </c>
      <c r="D58" t="s">
        <v>31</v>
      </c>
      <c r="E58">
        <v>16</v>
      </c>
      <c r="F58" s="17">
        <v>121</v>
      </c>
      <c r="G58" s="16">
        <f t="shared" si="0"/>
        <v>8264.4628099173551</v>
      </c>
    </row>
    <row r="59" spans="2:7" x14ac:dyDescent="0.25">
      <c r="B59" t="s">
        <v>36</v>
      </c>
      <c r="C59" t="s">
        <v>60</v>
      </c>
      <c r="D59" t="s">
        <v>31</v>
      </c>
      <c r="E59">
        <v>32</v>
      </c>
      <c r="F59" s="17">
        <v>319.8</v>
      </c>
      <c r="G59" s="16">
        <f t="shared" si="0"/>
        <v>3126.9543464665417</v>
      </c>
    </row>
    <row r="60" spans="2:7" x14ac:dyDescent="0.25">
      <c r="B60" t="s">
        <v>36</v>
      </c>
      <c r="C60" t="s">
        <v>60</v>
      </c>
      <c r="D60" t="s">
        <v>31</v>
      </c>
      <c r="E60">
        <v>64</v>
      </c>
      <c r="F60" s="17">
        <v>627.20000000000005</v>
      </c>
      <c r="G60" s="16">
        <f t="shared" si="0"/>
        <v>1594.3877551020407</v>
      </c>
    </row>
    <row r="61" spans="2:7" x14ac:dyDescent="0.25">
      <c r="B61" t="s">
        <v>36</v>
      </c>
      <c r="C61" t="s">
        <v>60</v>
      </c>
      <c r="D61" t="s">
        <v>31</v>
      </c>
      <c r="E61">
        <v>128</v>
      </c>
      <c r="F61" s="17">
        <v>1565</v>
      </c>
      <c r="G61" s="16">
        <f t="shared" si="0"/>
        <v>638.9776357827476</v>
      </c>
    </row>
    <row r="62" spans="2:7" x14ac:dyDescent="0.25">
      <c r="B62" t="s">
        <v>36</v>
      </c>
      <c r="C62" t="s">
        <v>60</v>
      </c>
      <c r="D62" t="s">
        <v>31</v>
      </c>
      <c r="E62">
        <v>256</v>
      </c>
      <c r="F62" s="17">
        <v>3079</v>
      </c>
      <c r="G62" s="16">
        <f t="shared" si="0"/>
        <v>324.78077297823967</v>
      </c>
    </row>
    <row r="63" spans="2:7" x14ac:dyDescent="0.25">
      <c r="B63" t="s">
        <v>36</v>
      </c>
      <c r="C63" t="s">
        <v>60</v>
      </c>
      <c r="D63" t="s">
        <v>31</v>
      </c>
      <c r="E63">
        <v>512</v>
      </c>
      <c r="F63" s="17">
        <v>7403</v>
      </c>
      <c r="G63" s="16">
        <f t="shared" si="0"/>
        <v>135.080372821829</v>
      </c>
    </row>
    <row r="64" spans="2:7" x14ac:dyDescent="0.25">
      <c r="B64" t="s">
        <v>36</v>
      </c>
      <c r="C64" t="s">
        <v>60</v>
      </c>
      <c r="D64" t="s">
        <v>31</v>
      </c>
      <c r="E64">
        <v>1024</v>
      </c>
      <c r="F64" s="17">
        <v>14605.4</v>
      </c>
      <c r="G64" s="16">
        <f t="shared" si="0"/>
        <v>68.467826968107687</v>
      </c>
    </row>
    <row r="65" spans="2:7" x14ac:dyDescent="0.25">
      <c r="B65" t="s">
        <v>36</v>
      </c>
      <c r="C65" t="s">
        <v>60</v>
      </c>
      <c r="D65" t="s">
        <v>32</v>
      </c>
      <c r="E65">
        <v>8</v>
      </c>
      <c r="F65" s="17">
        <v>136</v>
      </c>
      <c r="G65" s="16">
        <f t="shared" si="0"/>
        <v>7352.9411764705883</v>
      </c>
    </row>
    <row r="66" spans="2:7" x14ac:dyDescent="0.25">
      <c r="B66" t="s">
        <v>36</v>
      </c>
      <c r="C66" t="s">
        <v>60</v>
      </c>
      <c r="D66" t="s">
        <v>32</v>
      </c>
      <c r="E66">
        <v>16</v>
      </c>
      <c r="F66" s="17">
        <v>289</v>
      </c>
      <c r="G66" s="16">
        <f t="shared" si="0"/>
        <v>3460.2076124567475</v>
      </c>
    </row>
    <row r="67" spans="2:7" x14ac:dyDescent="0.25">
      <c r="B67" t="s">
        <v>36</v>
      </c>
      <c r="C67" t="s">
        <v>60</v>
      </c>
      <c r="D67" t="s">
        <v>32</v>
      </c>
      <c r="E67">
        <v>32</v>
      </c>
      <c r="F67" s="17">
        <v>802</v>
      </c>
      <c r="G67" s="16">
        <f t="shared" si="0"/>
        <v>1246.8827930174564</v>
      </c>
    </row>
    <row r="68" spans="2:7" x14ac:dyDescent="0.25">
      <c r="B68" t="s">
        <v>36</v>
      </c>
      <c r="C68" t="s">
        <v>60</v>
      </c>
      <c r="D68" t="s">
        <v>32</v>
      </c>
      <c r="E68">
        <v>64</v>
      </c>
      <c r="F68" s="17">
        <v>1674</v>
      </c>
      <c r="G68" s="16">
        <f t="shared" si="0"/>
        <v>597.37156511350065</v>
      </c>
    </row>
    <row r="69" spans="2:7" x14ac:dyDescent="0.25">
      <c r="B69" t="s">
        <v>36</v>
      </c>
      <c r="C69" t="s">
        <v>60</v>
      </c>
      <c r="D69" t="s">
        <v>32</v>
      </c>
      <c r="E69">
        <v>128</v>
      </c>
      <c r="F69" s="17">
        <v>4241</v>
      </c>
      <c r="G69" s="16">
        <f t="shared" si="0"/>
        <v>235.79344494223059</v>
      </c>
    </row>
    <row r="70" spans="2:7" x14ac:dyDescent="0.25">
      <c r="B70" t="s">
        <v>36</v>
      </c>
      <c r="C70" t="s">
        <v>60</v>
      </c>
      <c r="D70" t="s">
        <v>32</v>
      </c>
      <c r="E70">
        <v>256</v>
      </c>
      <c r="F70" s="17">
        <v>8763</v>
      </c>
      <c r="G70" s="16">
        <f t="shared" ref="G70:G128" si="1">1000000/F70</f>
        <v>114.11617026132603</v>
      </c>
    </row>
    <row r="71" spans="2:7" x14ac:dyDescent="0.25">
      <c r="B71" t="s">
        <v>36</v>
      </c>
      <c r="C71" t="s">
        <v>60</v>
      </c>
      <c r="D71" t="s">
        <v>32</v>
      </c>
      <c r="E71">
        <v>512</v>
      </c>
      <c r="F71" s="17">
        <v>21103</v>
      </c>
      <c r="G71" s="16">
        <f t="shared" si="1"/>
        <v>47.386627493721271</v>
      </c>
    </row>
    <row r="72" spans="2:7" x14ac:dyDescent="0.25">
      <c r="B72" t="s">
        <v>36</v>
      </c>
      <c r="C72" t="s">
        <v>60</v>
      </c>
      <c r="D72" t="s">
        <v>32</v>
      </c>
      <c r="E72">
        <v>1024</v>
      </c>
      <c r="F72" s="17">
        <v>43329</v>
      </c>
      <c r="G72" s="16">
        <f t="shared" si="1"/>
        <v>23.079231000023078</v>
      </c>
    </row>
    <row r="73" spans="2:7" x14ac:dyDescent="0.25">
      <c r="B73" t="s">
        <v>36</v>
      </c>
      <c r="C73" t="s">
        <v>60</v>
      </c>
      <c r="D73" t="s">
        <v>22</v>
      </c>
      <c r="E73">
        <v>8</v>
      </c>
      <c r="F73" s="17">
        <v>335</v>
      </c>
      <c r="G73" s="16">
        <f t="shared" si="1"/>
        <v>2985.0746268656717</v>
      </c>
    </row>
    <row r="74" spans="2:7" x14ac:dyDescent="0.25">
      <c r="B74" t="s">
        <v>36</v>
      </c>
      <c r="C74" t="s">
        <v>60</v>
      </c>
      <c r="D74" t="s">
        <v>22</v>
      </c>
      <c r="E74">
        <v>16</v>
      </c>
      <c r="F74" s="17">
        <v>822</v>
      </c>
      <c r="G74" s="16">
        <f t="shared" si="1"/>
        <v>1216.5450121654501</v>
      </c>
    </row>
    <row r="75" spans="2:7" x14ac:dyDescent="0.25">
      <c r="B75" t="s">
        <v>36</v>
      </c>
      <c r="C75" t="s">
        <v>60</v>
      </c>
      <c r="D75" t="s">
        <v>22</v>
      </c>
      <c r="E75">
        <v>32</v>
      </c>
      <c r="F75" s="17">
        <v>2188</v>
      </c>
      <c r="G75" s="16">
        <f t="shared" si="1"/>
        <v>457.03839122486289</v>
      </c>
    </row>
    <row r="76" spans="2:7" x14ac:dyDescent="0.25">
      <c r="B76" t="s">
        <v>36</v>
      </c>
      <c r="C76" t="s">
        <v>60</v>
      </c>
      <c r="D76" t="s">
        <v>22</v>
      </c>
      <c r="E76">
        <v>64</v>
      </c>
      <c r="F76" s="17">
        <v>5035</v>
      </c>
      <c r="G76" s="16">
        <f t="shared" si="1"/>
        <v>198.60973187686196</v>
      </c>
    </row>
    <row r="77" spans="2:7" x14ac:dyDescent="0.25">
      <c r="B77" t="s">
        <v>36</v>
      </c>
      <c r="C77" t="s">
        <v>60</v>
      </c>
      <c r="D77" t="s">
        <v>22</v>
      </c>
      <c r="E77">
        <v>128</v>
      </c>
      <c r="F77" s="17">
        <v>12312</v>
      </c>
      <c r="G77" s="16">
        <f t="shared" si="1"/>
        <v>81.221572449642622</v>
      </c>
    </row>
    <row r="78" spans="2:7" x14ac:dyDescent="0.25">
      <c r="B78" t="s">
        <v>36</v>
      </c>
      <c r="C78" t="s">
        <v>60</v>
      </c>
      <c r="D78" t="s">
        <v>22</v>
      </c>
      <c r="E78">
        <v>256</v>
      </c>
      <c r="F78" s="17">
        <v>27349</v>
      </c>
      <c r="G78" s="16">
        <f t="shared" si="1"/>
        <v>36.564408205053198</v>
      </c>
    </row>
    <row r="79" spans="2:7" x14ac:dyDescent="0.25">
      <c r="B79" t="s">
        <v>36</v>
      </c>
      <c r="C79" t="s">
        <v>60</v>
      </c>
      <c r="D79" t="s">
        <v>22</v>
      </c>
      <c r="E79">
        <v>512</v>
      </c>
      <c r="F79" s="17">
        <v>63732</v>
      </c>
      <c r="G79" s="16">
        <f t="shared" si="1"/>
        <v>15.690704826460804</v>
      </c>
    </row>
    <row r="80" spans="2:7" x14ac:dyDescent="0.25">
      <c r="B80" t="s">
        <v>36</v>
      </c>
      <c r="C80" t="s">
        <v>60</v>
      </c>
      <c r="D80" t="s">
        <v>22</v>
      </c>
      <c r="E80">
        <v>1024</v>
      </c>
      <c r="F80" s="17">
        <v>138469</v>
      </c>
      <c r="G80" s="16">
        <f t="shared" si="1"/>
        <v>7.2218330456636499</v>
      </c>
    </row>
    <row r="81" spans="2:7" x14ac:dyDescent="0.25">
      <c r="B81" t="s">
        <v>64</v>
      </c>
      <c r="C81" t="s">
        <v>60</v>
      </c>
      <c r="D81" t="s">
        <v>31</v>
      </c>
      <c r="E81">
        <v>8</v>
      </c>
      <c r="F81" s="16">
        <v>13</v>
      </c>
      <c r="G81" s="16">
        <f t="shared" si="1"/>
        <v>76923.076923076922</v>
      </c>
    </row>
    <row r="82" spans="2:7" x14ac:dyDescent="0.25">
      <c r="B82" t="s">
        <v>64</v>
      </c>
      <c r="C82" t="s">
        <v>60</v>
      </c>
      <c r="D82" t="s">
        <v>31</v>
      </c>
      <c r="E82">
        <v>16</v>
      </c>
      <c r="F82" s="16">
        <v>25</v>
      </c>
      <c r="G82" s="16">
        <f t="shared" si="1"/>
        <v>40000</v>
      </c>
    </row>
    <row r="83" spans="2:7" x14ac:dyDescent="0.25">
      <c r="B83" t="s">
        <v>64</v>
      </c>
      <c r="C83" t="s">
        <v>60</v>
      </c>
      <c r="D83" t="s">
        <v>31</v>
      </c>
      <c r="E83">
        <v>32</v>
      </c>
      <c r="F83" s="16">
        <v>69</v>
      </c>
      <c r="G83" s="16">
        <f t="shared" si="1"/>
        <v>14492.753623188406</v>
      </c>
    </row>
    <row r="84" spans="2:7" x14ac:dyDescent="0.25">
      <c r="B84" t="s">
        <v>64</v>
      </c>
      <c r="C84" t="s">
        <v>60</v>
      </c>
      <c r="D84" t="s">
        <v>31</v>
      </c>
      <c r="E84">
        <v>64</v>
      </c>
      <c r="F84" s="16">
        <v>136</v>
      </c>
      <c r="G84" s="16">
        <f t="shared" si="1"/>
        <v>7352.9411764705883</v>
      </c>
    </row>
    <row r="85" spans="2:7" x14ac:dyDescent="0.25">
      <c r="B85" t="s">
        <v>64</v>
      </c>
      <c r="C85" t="s">
        <v>60</v>
      </c>
      <c r="D85" t="s">
        <v>31</v>
      </c>
      <c r="E85">
        <v>128</v>
      </c>
      <c r="F85" s="16">
        <v>349</v>
      </c>
      <c r="G85" s="16">
        <f t="shared" si="1"/>
        <v>2865.3295128939826</v>
      </c>
    </row>
    <row r="86" spans="2:7" x14ac:dyDescent="0.25">
      <c r="B86" t="s">
        <v>64</v>
      </c>
      <c r="C86" t="s">
        <v>60</v>
      </c>
      <c r="D86" t="s">
        <v>31</v>
      </c>
      <c r="E86">
        <v>256</v>
      </c>
      <c r="F86" s="16">
        <v>686</v>
      </c>
      <c r="G86" s="16">
        <f t="shared" si="1"/>
        <v>1457.7259475218659</v>
      </c>
    </row>
    <row r="87" spans="2:7" x14ac:dyDescent="0.25">
      <c r="B87" t="s">
        <v>64</v>
      </c>
      <c r="C87" t="s">
        <v>60</v>
      </c>
      <c r="D87" t="s">
        <v>31</v>
      </c>
      <c r="E87">
        <v>512</v>
      </c>
      <c r="F87" s="16">
        <v>1683</v>
      </c>
      <c r="G87" s="16">
        <f t="shared" si="1"/>
        <v>594.17706476530009</v>
      </c>
    </row>
    <row r="88" spans="2:7" x14ac:dyDescent="0.25">
      <c r="B88" t="s">
        <v>64</v>
      </c>
      <c r="C88" t="s">
        <v>60</v>
      </c>
      <c r="D88" t="s">
        <v>31</v>
      </c>
      <c r="E88">
        <v>1024</v>
      </c>
      <c r="F88" s="16">
        <v>3316</v>
      </c>
      <c r="G88" s="16">
        <f t="shared" si="1"/>
        <v>301.56815440289506</v>
      </c>
    </row>
    <row r="89" spans="2:7" x14ac:dyDescent="0.25">
      <c r="B89" t="s">
        <v>64</v>
      </c>
      <c r="C89" t="s">
        <v>60</v>
      </c>
      <c r="D89" t="s">
        <v>32</v>
      </c>
      <c r="E89">
        <v>8</v>
      </c>
      <c r="F89" s="16">
        <v>19</v>
      </c>
      <c r="G89" s="16">
        <f t="shared" si="1"/>
        <v>52631.57894736842</v>
      </c>
    </row>
    <row r="90" spans="2:7" x14ac:dyDescent="0.25">
      <c r="B90" t="s">
        <v>64</v>
      </c>
      <c r="C90" t="s">
        <v>60</v>
      </c>
      <c r="D90" t="s">
        <v>32</v>
      </c>
      <c r="E90">
        <v>16</v>
      </c>
      <c r="F90" s="16">
        <v>35</v>
      </c>
      <c r="G90" s="16">
        <f t="shared" si="1"/>
        <v>28571.428571428572</v>
      </c>
    </row>
    <row r="91" spans="2:7" x14ac:dyDescent="0.25">
      <c r="B91" t="s">
        <v>64</v>
      </c>
      <c r="C91" t="s">
        <v>60</v>
      </c>
      <c r="D91" t="s">
        <v>32</v>
      </c>
      <c r="E91">
        <v>32</v>
      </c>
      <c r="F91" s="16">
        <v>102</v>
      </c>
      <c r="G91" s="16">
        <f t="shared" si="1"/>
        <v>9803.9215686274511</v>
      </c>
    </row>
    <row r="92" spans="2:7" x14ac:dyDescent="0.25">
      <c r="B92" t="s">
        <v>64</v>
      </c>
      <c r="C92" t="s">
        <v>60</v>
      </c>
      <c r="D92" t="s">
        <v>32</v>
      </c>
      <c r="E92">
        <v>64</v>
      </c>
      <c r="F92" s="16">
        <v>190</v>
      </c>
      <c r="G92" s="16">
        <f t="shared" si="1"/>
        <v>5263.1578947368425</v>
      </c>
    </row>
    <row r="93" spans="2:7" x14ac:dyDescent="0.25">
      <c r="B93" t="s">
        <v>64</v>
      </c>
      <c r="C93" t="s">
        <v>60</v>
      </c>
      <c r="D93" t="s">
        <v>32</v>
      </c>
      <c r="E93">
        <v>128</v>
      </c>
      <c r="F93" s="16">
        <v>512</v>
      </c>
      <c r="G93" s="16">
        <f t="shared" si="1"/>
        <v>1953.125</v>
      </c>
    </row>
    <row r="94" spans="2:7" x14ac:dyDescent="0.25">
      <c r="B94" t="s">
        <v>64</v>
      </c>
      <c r="C94" t="s">
        <v>60</v>
      </c>
      <c r="D94" t="s">
        <v>32</v>
      </c>
      <c r="E94">
        <v>256</v>
      </c>
      <c r="F94" s="16">
        <v>970</v>
      </c>
      <c r="G94" s="16">
        <f t="shared" si="1"/>
        <v>1030.9278350515465</v>
      </c>
    </row>
    <row r="95" spans="2:7" x14ac:dyDescent="0.25">
      <c r="B95" t="s">
        <v>64</v>
      </c>
      <c r="C95" t="s">
        <v>60</v>
      </c>
      <c r="D95" t="s">
        <v>32</v>
      </c>
      <c r="E95">
        <v>512</v>
      </c>
      <c r="F95" s="16">
        <v>2461</v>
      </c>
      <c r="G95" s="16">
        <f t="shared" si="1"/>
        <v>406.33888663145063</v>
      </c>
    </row>
    <row r="96" spans="2:7" x14ac:dyDescent="0.25">
      <c r="B96" t="s">
        <v>64</v>
      </c>
      <c r="C96" t="s">
        <v>60</v>
      </c>
      <c r="D96" t="s">
        <v>32</v>
      </c>
      <c r="E96">
        <v>1024</v>
      </c>
      <c r="F96" s="16">
        <v>4708</v>
      </c>
      <c r="G96" s="16">
        <f t="shared" si="1"/>
        <v>212.40441801189465</v>
      </c>
    </row>
    <row r="97" spans="2:7" x14ac:dyDescent="0.25">
      <c r="B97" t="s">
        <v>64</v>
      </c>
      <c r="C97" t="s">
        <v>60</v>
      </c>
      <c r="D97" t="s">
        <v>22</v>
      </c>
      <c r="E97">
        <v>8</v>
      </c>
      <c r="F97" s="16">
        <v>10</v>
      </c>
      <c r="G97" s="16">
        <f t="shared" si="1"/>
        <v>100000</v>
      </c>
    </row>
    <row r="98" spans="2:7" x14ac:dyDescent="0.25">
      <c r="B98" t="s">
        <v>64</v>
      </c>
      <c r="C98" t="s">
        <v>60</v>
      </c>
      <c r="D98" t="s">
        <v>22</v>
      </c>
      <c r="E98">
        <v>16</v>
      </c>
      <c r="F98" s="16">
        <v>16</v>
      </c>
      <c r="G98" s="16">
        <f t="shared" si="1"/>
        <v>62500</v>
      </c>
    </row>
    <row r="99" spans="2:7" x14ac:dyDescent="0.25">
      <c r="B99" t="s">
        <v>64</v>
      </c>
      <c r="C99" t="s">
        <v>60</v>
      </c>
      <c r="D99" t="s">
        <v>22</v>
      </c>
      <c r="E99">
        <v>32</v>
      </c>
      <c r="F99" s="16">
        <v>47</v>
      </c>
      <c r="G99" s="16">
        <f t="shared" si="1"/>
        <v>21276.59574468085</v>
      </c>
    </row>
    <row r="100" spans="2:7" x14ac:dyDescent="0.25">
      <c r="B100" t="s">
        <v>64</v>
      </c>
      <c r="C100" t="s">
        <v>60</v>
      </c>
      <c r="D100" t="s">
        <v>22</v>
      </c>
      <c r="E100">
        <v>64</v>
      </c>
      <c r="F100" s="16">
        <v>79</v>
      </c>
      <c r="G100" s="16">
        <f t="shared" si="1"/>
        <v>12658.227848101265</v>
      </c>
    </row>
    <row r="101" spans="2:7" x14ac:dyDescent="0.25">
      <c r="B101" t="s">
        <v>64</v>
      </c>
      <c r="C101" t="s">
        <v>60</v>
      </c>
      <c r="D101" t="s">
        <v>22</v>
      </c>
      <c r="E101">
        <v>128</v>
      </c>
      <c r="F101" s="16">
        <v>217</v>
      </c>
      <c r="G101" s="16">
        <f t="shared" si="1"/>
        <v>4608.294930875576</v>
      </c>
    </row>
    <row r="102" spans="2:7" x14ac:dyDescent="0.25">
      <c r="B102" t="s">
        <v>64</v>
      </c>
      <c r="C102" t="s">
        <v>60</v>
      </c>
      <c r="D102" t="s">
        <v>22</v>
      </c>
      <c r="E102">
        <v>256</v>
      </c>
      <c r="F102" s="16">
        <v>371</v>
      </c>
      <c r="G102" s="16">
        <f t="shared" si="1"/>
        <v>2695.4177897574123</v>
      </c>
    </row>
    <row r="103" spans="2:7" x14ac:dyDescent="0.25">
      <c r="B103" t="s">
        <v>64</v>
      </c>
      <c r="C103" t="s">
        <v>60</v>
      </c>
      <c r="D103" t="s">
        <v>22</v>
      </c>
      <c r="E103">
        <v>512</v>
      </c>
      <c r="F103" s="16">
        <v>981</v>
      </c>
      <c r="G103" s="16">
        <f t="shared" si="1"/>
        <v>1019.3679918450561</v>
      </c>
    </row>
    <row r="104" spans="2:7" x14ac:dyDescent="0.25">
      <c r="B104" t="s">
        <v>64</v>
      </c>
      <c r="C104" t="s">
        <v>60</v>
      </c>
      <c r="D104" t="s">
        <v>22</v>
      </c>
      <c r="E104">
        <v>1024</v>
      </c>
      <c r="F104" s="16">
        <v>1711</v>
      </c>
      <c r="G104" s="16">
        <f t="shared" si="1"/>
        <v>584.45353594389246</v>
      </c>
    </row>
    <row r="105" spans="2:7" x14ac:dyDescent="0.25">
      <c r="B105" t="s">
        <v>64</v>
      </c>
      <c r="C105" t="s">
        <v>63</v>
      </c>
      <c r="D105" t="s">
        <v>31</v>
      </c>
      <c r="E105">
        <v>8</v>
      </c>
      <c r="F105" s="16">
        <v>4</v>
      </c>
      <c r="G105" s="16">
        <f t="shared" si="1"/>
        <v>250000</v>
      </c>
    </row>
    <row r="106" spans="2:7" x14ac:dyDescent="0.25">
      <c r="B106" t="s">
        <v>64</v>
      </c>
      <c r="C106" t="s">
        <v>63</v>
      </c>
      <c r="D106" t="s">
        <v>31</v>
      </c>
      <c r="E106">
        <v>16</v>
      </c>
      <c r="F106" s="16">
        <v>7</v>
      </c>
      <c r="G106" s="16">
        <f t="shared" si="1"/>
        <v>142857.14285714287</v>
      </c>
    </row>
    <row r="107" spans="2:7" x14ac:dyDescent="0.25">
      <c r="B107" t="s">
        <v>64</v>
      </c>
      <c r="C107" t="s">
        <v>63</v>
      </c>
      <c r="D107" t="s">
        <v>31</v>
      </c>
      <c r="E107">
        <v>32</v>
      </c>
      <c r="F107" s="16">
        <v>17</v>
      </c>
      <c r="G107" s="16">
        <f t="shared" si="1"/>
        <v>58823.529411764706</v>
      </c>
    </row>
    <row r="108" spans="2:7" x14ac:dyDescent="0.25">
      <c r="B108" t="s">
        <v>64</v>
      </c>
      <c r="C108" t="s">
        <v>63</v>
      </c>
      <c r="D108" t="s">
        <v>31</v>
      </c>
      <c r="E108">
        <v>64</v>
      </c>
      <c r="F108" s="16">
        <v>30</v>
      </c>
      <c r="G108" s="16">
        <f t="shared" si="1"/>
        <v>33333.333333333336</v>
      </c>
    </row>
    <row r="109" spans="2:7" x14ac:dyDescent="0.25">
      <c r="B109" t="s">
        <v>64</v>
      </c>
      <c r="C109" t="s">
        <v>63</v>
      </c>
      <c r="D109" t="s">
        <v>31</v>
      </c>
      <c r="E109">
        <v>128</v>
      </c>
      <c r="F109" s="16">
        <v>70</v>
      </c>
      <c r="G109" s="16">
        <f t="shared" si="1"/>
        <v>14285.714285714286</v>
      </c>
    </row>
    <row r="110" spans="2:7" x14ac:dyDescent="0.25">
      <c r="B110" t="s">
        <v>64</v>
      </c>
      <c r="C110" t="s">
        <v>63</v>
      </c>
      <c r="D110" t="s">
        <v>31</v>
      </c>
      <c r="E110">
        <v>256</v>
      </c>
      <c r="F110" s="16">
        <v>136</v>
      </c>
      <c r="G110" s="16">
        <f t="shared" si="1"/>
        <v>7352.9411764705883</v>
      </c>
    </row>
    <row r="111" spans="2:7" x14ac:dyDescent="0.25">
      <c r="B111" t="s">
        <v>64</v>
      </c>
      <c r="C111" t="s">
        <v>63</v>
      </c>
      <c r="D111" t="s">
        <v>31</v>
      </c>
      <c r="E111">
        <v>512</v>
      </c>
      <c r="F111" s="16">
        <v>310</v>
      </c>
      <c r="G111" s="16">
        <f t="shared" si="1"/>
        <v>3225.8064516129034</v>
      </c>
    </row>
    <row r="112" spans="2:7" x14ac:dyDescent="0.25">
      <c r="B112" t="s">
        <v>64</v>
      </c>
      <c r="C112" t="s">
        <v>63</v>
      </c>
      <c r="D112" t="s">
        <v>31</v>
      </c>
      <c r="E112">
        <v>1024</v>
      </c>
      <c r="F112" s="16">
        <v>614</v>
      </c>
      <c r="G112" s="16">
        <f t="shared" si="1"/>
        <v>1628.6644951140065</v>
      </c>
    </row>
    <row r="113" spans="2:7" x14ac:dyDescent="0.25">
      <c r="B113" t="s">
        <v>64</v>
      </c>
      <c r="C113" t="s">
        <v>63</v>
      </c>
      <c r="D113" t="s">
        <v>32</v>
      </c>
      <c r="E113">
        <v>8</v>
      </c>
      <c r="F113" s="16">
        <v>6</v>
      </c>
      <c r="G113" s="16">
        <f t="shared" si="1"/>
        <v>166666.66666666666</v>
      </c>
    </row>
    <row r="114" spans="2:7" x14ac:dyDescent="0.25">
      <c r="B114" t="s">
        <v>64</v>
      </c>
      <c r="C114" t="s">
        <v>63</v>
      </c>
      <c r="D114" t="s">
        <v>32</v>
      </c>
      <c r="E114">
        <v>16</v>
      </c>
      <c r="F114" s="16">
        <v>11</v>
      </c>
      <c r="G114" s="16">
        <f t="shared" si="1"/>
        <v>90909.090909090912</v>
      </c>
    </row>
    <row r="115" spans="2:7" x14ac:dyDescent="0.25">
      <c r="B115" t="s">
        <v>64</v>
      </c>
      <c r="C115" t="s">
        <v>63</v>
      </c>
      <c r="D115" t="s">
        <v>32</v>
      </c>
      <c r="E115">
        <v>32</v>
      </c>
      <c r="F115" s="16">
        <v>32</v>
      </c>
      <c r="G115" s="16">
        <f t="shared" si="1"/>
        <v>31250</v>
      </c>
    </row>
    <row r="116" spans="2:7" x14ac:dyDescent="0.25">
      <c r="B116" t="s">
        <v>64</v>
      </c>
      <c r="C116" t="s">
        <v>63</v>
      </c>
      <c r="D116" t="s">
        <v>32</v>
      </c>
      <c r="E116">
        <v>64</v>
      </c>
      <c r="F116" s="16">
        <v>60</v>
      </c>
      <c r="G116" s="16">
        <f t="shared" si="1"/>
        <v>16666.666666666668</v>
      </c>
    </row>
    <row r="117" spans="2:7" x14ac:dyDescent="0.25">
      <c r="B117" t="s">
        <v>64</v>
      </c>
      <c r="C117" t="s">
        <v>63</v>
      </c>
      <c r="D117" t="s">
        <v>32</v>
      </c>
      <c r="E117">
        <v>128</v>
      </c>
      <c r="F117" s="16">
        <v>161</v>
      </c>
      <c r="G117" s="16">
        <f t="shared" si="1"/>
        <v>6211.1801242236024</v>
      </c>
    </row>
    <row r="118" spans="2:7" x14ac:dyDescent="0.25">
      <c r="B118" t="s">
        <v>64</v>
      </c>
      <c r="C118" t="s">
        <v>63</v>
      </c>
      <c r="D118" t="s">
        <v>32</v>
      </c>
      <c r="E118">
        <v>256</v>
      </c>
      <c r="F118" s="16">
        <v>317</v>
      </c>
      <c r="G118" s="16">
        <f t="shared" si="1"/>
        <v>3154.5741324921137</v>
      </c>
    </row>
    <row r="119" spans="2:7" x14ac:dyDescent="0.25">
      <c r="B119" t="s">
        <v>64</v>
      </c>
      <c r="C119" t="s">
        <v>63</v>
      </c>
      <c r="D119" t="s">
        <v>32</v>
      </c>
      <c r="E119">
        <v>512</v>
      </c>
      <c r="F119" s="16">
        <v>786</v>
      </c>
      <c r="G119" s="16">
        <f t="shared" si="1"/>
        <v>1272.2646310432569</v>
      </c>
    </row>
    <row r="120" spans="2:7" x14ac:dyDescent="0.25">
      <c r="B120" t="s">
        <v>64</v>
      </c>
      <c r="C120" t="s">
        <v>63</v>
      </c>
      <c r="D120" t="s">
        <v>32</v>
      </c>
      <c r="E120">
        <v>1024</v>
      </c>
      <c r="F120" s="16">
        <v>1558</v>
      </c>
      <c r="G120" s="16">
        <f t="shared" si="1"/>
        <v>641.84852374839534</v>
      </c>
    </row>
    <row r="121" spans="2:7" x14ac:dyDescent="0.25">
      <c r="B121" t="s">
        <v>64</v>
      </c>
      <c r="C121" t="s">
        <v>63</v>
      </c>
      <c r="D121" t="s">
        <v>22</v>
      </c>
      <c r="E121">
        <v>8</v>
      </c>
      <c r="F121" s="16">
        <v>6</v>
      </c>
      <c r="G121" s="16">
        <f t="shared" si="1"/>
        <v>166666.66666666666</v>
      </c>
    </row>
    <row r="122" spans="2:7" x14ac:dyDescent="0.25">
      <c r="B122" t="s">
        <v>64</v>
      </c>
      <c r="C122" t="s">
        <v>63</v>
      </c>
      <c r="D122" t="s">
        <v>22</v>
      </c>
      <c r="E122">
        <v>16</v>
      </c>
      <c r="F122" s="16">
        <v>11</v>
      </c>
      <c r="G122" s="16">
        <f t="shared" si="1"/>
        <v>90909.090909090912</v>
      </c>
    </row>
    <row r="123" spans="2:7" x14ac:dyDescent="0.25">
      <c r="B123" t="s">
        <v>64</v>
      </c>
      <c r="C123" t="s">
        <v>63</v>
      </c>
      <c r="D123" t="s">
        <v>22</v>
      </c>
      <c r="E123">
        <v>32</v>
      </c>
      <c r="F123" s="16">
        <v>25</v>
      </c>
      <c r="G123" s="16">
        <f t="shared" si="1"/>
        <v>40000</v>
      </c>
    </row>
    <row r="124" spans="2:7" x14ac:dyDescent="0.25">
      <c r="B124" t="s">
        <v>64</v>
      </c>
      <c r="C124" t="s">
        <v>63</v>
      </c>
      <c r="D124" t="s">
        <v>22</v>
      </c>
      <c r="E124">
        <v>64</v>
      </c>
      <c r="F124" s="16">
        <v>47</v>
      </c>
      <c r="G124" s="16">
        <f t="shared" si="1"/>
        <v>21276.59574468085</v>
      </c>
    </row>
    <row r="125" spans="2:7" x14ac:dyDescent="0.25">
      <c r="B125" t="s">
        <v>64</v>
      </c>
      <c r="C125" t="s">
        <v>63</v>
      </c>
      <c r="D125" t="s">
        <v>22</v>
      </c>
      <c r="E125">
        <v>128</v>
      </c>
      <c r="F125" s="16">
        <v>105</v>
      </c>
      <c r="G125" s="16">
        <f t="shared" si="1"/>
        <v>9523.8095238095229</v>
      </c>
    </row>
    <row r="126" spans="2:7" x14ac:dyDescent="0.25">
      <c r="B126" t="s">
        <v>64</v>
      </c>
      <c r="C126" t="s">
        <v>63</v>
      </c>
      <c r="D126" t="s">
        <v>22</v>
      </c>
      <c r="E126">
        <v>256</v>
      </c>
      <c r="F126" s="16">
        <v>205</v>
      </c>
      <c r="G126" s="16">
        <f t="shared" si="1"/>
        <v>4878.0487804878048</v>
      </c>
    </row>
    <row r="127" spans="2:7" x14ac:dyDescent="0.25">
      <c r="B127" t="s">
        <v>64</v>
      </c>
      <c r="C127" t="s">
        <v>63</v>
      </c>
      <c r="D127" t="s">
        <v>22</v>
      </c>
      <c r="E127">
        <v>512</v>
      </c>
      <c r="F127" s="16">
        <v>471</v>
      </c>
      <c r="G127" s="16">
        <f t="shared" si="1"/>
        <v>2123.1422505307855</v>
      </c>
    </row>
    <row r="128" spans="2:7" x14ac:dyDescent="0.25">
      <c r="B128" t="s">
        <v>64</v>
      </c>
      <c r="C128" t="s">
        <v>63</v>
      </c>
      <c r="D128" t="s">
        <v>22</v>
      </c>
      <c r="E128">
        <v>1024</v>
      </c>
      <c r="F128" s="16">
        <v>928</v>
      </c>
      <c r="G128" s="16">
        <f t="shared" si="1"/>
        <v>1077.5862068965516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H30" sqref="H30"/>
    </sheetView>
  </sheetViews>
  <sheetFormatPr defaultRowHeight="15" x14ac:dyDescent="0.25"/>
  <sheetData>
    <row r="2" spans="2:13" x14ac:dyDescent="0.25">
      <c r="C2" t="s">
        <v>55</v>
      </c>
    </row>
    <row r="3" spans="2:13" x14ac:dyDescent="0.25">
      <c r="C3" t="s">
        <v>46</v>
      </c>
    </row>
    <row r="6" spans="2:13" x14ac:dyDescent="0.25">
      <c r="C6" t="s">
        <v>31</v>
      </c>
      <c r="D6" s="15" t="s">
        <v>31</v>
      </c>
      <c r="E6" s="15" t="s">
        <v>31</v>
      </c>
      <c r="G6" t="s">
        <v>32</v>
      </c>
      <c r="H6" s="15" t="s">
        <v>32</v>
      </c>
      <c r="I6" s="15" t="s">
        <v>32</v>
      </c>
      <c r="K6" t="s">
        <v>22</v>
      </c>
      <c r="L6" s="15" t="s">
        <v>22</v>
      </c>
      <c r="M6" s="15" t="s">
        <v>22</v>
      </c>
    </row>
    <row r="7" spans="2:13" x14ac:dyDescent="0.25">
      <c r="C7" t="s">
        <v>30</v>
      </c>
      <c r="D7" s="15" t="s">
        <v>49</v>
      </c>
      <c r="E7" s="15" t="s">
        <v>49</v>
      </c>
      <c r="G7" t="s">
        <v>30</v>
      </c>
      <c r="H7" s="15" t="s">
        <v>49</v>
      </c>
      <c r="I7" s="15" t="s">
        <v>49</v>
      </c>
      <c r="K7" t="s">
        <v>30</v>
      </c>
      <c r="L7" s="15" t="s">
        <v>49</v>
      </c>
      <c r="M7" s="15" t="s">
        <v>49</v>
      </c>
    </row>
    <row r="8" spans="2:13" x14ac:dyDescent="0.25">
      <c r="D8" s="15" t="s">
        <v>52</v>
      </c>
      <c r="E8" s="15" t="s">
        <v>53</v>
      </c>
      <c r="H8" s="15" t="s">
        <v>50</v>
      </c>
      <c r="I8" s="15" t="s">
        <v>51</v>
      </c>
      <c r="L8" s="15" t="s">
        <v>50</v>
      </c>
      <c r="M8" s="15" t="s">
        <v>51</v>
      </c>
    </row>
    <row r="9" spans="2:13" x14ac:dyDescent="0.25">
      <c r="B9" t="s">
        <v>0</v>
      </c>
      <c r="C9" t="s">
        <v>4</v>
      </c>
      <c r="D9" s="15" t="s">
        <v>4</v>
      </c>
      <c r="E9" s="15" t="s">
        <v>4</v>
      </c>
      <c r="G9" t="s">
        <v>4</v>
      </c>
      <c r="H9" s="15" t="s">
        <v>4</v>
      </c>
      <c r="I9" s="15" t="s">
        <v>4</v>
      </c>
      <c r="K9" t="s">
        <v>4</v>
      </c>
      <c r="L9" s="15" t="s">
        <v>4</v>
      </c>
      <c r="M9" s="15" t="s">
        <v>4</v>
      </c>
    </row>
    <row r="10" spans="2:13" x14ac:dyDescent="0.25">
      <c r="B10">
        <v>8</v>
      </c>
      <c r="D10" s="15"/>
      <c r="E10" s="15"/>
      <c r="H10" s="15"/>
      <c r="I10" s="15"/>
      <c r="L10" s="15"/>
      <c r="M10" s="15"/>
    </row>
    <row r="11" spans="2:13" x14ac:dyDescent="0.25">
      <c r="B11">
        <v>16</v>
      </c>
      <c r="D11" s="15"/>
      <c r="E11" s="15"/>
      <c r="H11" s="15"/>
      <c r="I11" s="15"/>
      <c r="L11" s="15"/>
      <c r="M11" s="15"/>
    </row>
    <row r="12" spans="2:13" x14ac:dyDescent="0.25">
      <c r="B12">
        <v>32</v>
      </c>
      <c r="C12">
        <v>4980.8</v>
      </c>
      <c r="D12" s="15"/>
      <c r="E12" s="15"/>
      <c r="G12">
        <v>12559.2</v>
      </c>
      <c r="H12" s="15"/>
      <c r="I12" s="15"/>
      <c r="K12">
        <v>6378</v>
      </c>
      <c r="L12" s="15"/>
      <c r="M12" s="15"/>
    </row>
    <row r="13" spans="2:13" x14ac:dyDescent="0.25">
      <c r="B13">
        <v>64</v>
      </c>
      <c r="C13">
        <v>10102.4</v>
      </c>
      <c r="D13" s="15"/>
      <c r="E13" s="15"/>
      <c r="H13" s="15"/>
      <c r="I13" s="15"/>
      <c r="L13" s="15"/>
      <c r="M13" s="15"/>
    </row>
    <row r="14" spans="2:13" x14ac:dyDescent="0.25">
      <c r="B14">
        <v>128</v>
      </c>
      <c r="D14" s="15"/>
      <c r="E14" s="15"/>
      <c r="H14" s="15"/>
      <c r="I14" s="15"/>
      <c r="L14" s="15"/>
      <c r="M14" s="15"/>
    </row>
    <row r="15" spans="2:13" x14ac:dyDescent="0.25">
      <c r="B15">
        <v>256</v>
      </c>
      <c r="D15" s="15"/>
      <c r="E15" s="15"/>
      <c r="H15" s="15"/>
      <c r="I15" s="15"/>
      <c r="L15" s="15"/>
      <c r="M15" s="15"/>
    </row>
    <row r="16" spans="2:13" x14ac:dyDescent="0.25">
      <c r="B16">
        <v>512</v>
      </c>
      <c r="D16" s="15"/>
      <c r="E16" s="15"/>
      <c r="H16" s="15"/>
      <c r="I16" s="15"/>
      <c r="L16" s="15"/>
      <c r="M16" s="15"/>
    </row>
    <row r="17" spans="2:13" x14ac:dyDescent="0.25">
      <c r="B17">
        <v>1024</v>
      </c>
      <c r="D17" s="15"/>
      <c r="E17" s="15"/>
      <c r="H17" s="15"/>
      <c r="I17" s="15"/>
      <c r="L17" s="15"/>
      <c r="M17" s="1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C3" sqref="C3"/>
    </sheetView>
  </sheetViews>
  <sheetFormatPr defaultRowHeight="15" x14ac:dyDescent="0.25"/>
  <sheetData>
    <row r="2" spans="2:13" x14ac:dyDescent="0.25">
      <c r="C2" t="s">
        <v>73</v>
      </c>
    </row>
    <row r="3" spans="2:13" x14ac:dyDescent="0.25">
      <c r="C3" t="s">
        <v>37</v>
      </c>
    </row>
    <row r="6" spans="2:13" x14ac:dyDescent="0.25">
      <c r="C6" t="s">
        <v>31</v>
      </c>
      <c r="D6" t="s">
        <v>31</v>
      </c>
      <c r="E6" t="s">
        <v>31</v>
      </c>
      <c r="G6" t="s">
        <v>32</v>
      </c>
      <c r="H6" t="s">
        <v>32</v>
      </c>
      <c r="I6" t="s">
        <v>32</v>
      </c>
      <c r="K6" t="s">
        <v>22</v>
      </c>
      <c r="L6" t="s">
        <v>22</v>
      </c>
      <c r="M6" t="s">
        <v>22</v>
      </c>
    </row>
    <row r="7" spans="2:13" x14ac:dyDescent="0.25">
      <c r="C7" t="s">
        <v>30</v>
      </c>
      <c r="D7" t="s">
        <v>49</v>
      </c>
      <c r="E7" t="s">
        <v>49</v>
      </c>
      <c r="G7" t="s">
        <v>30</v>
      </c>
      <c r="H7" t="s">
        <v>49</v>
      </c>
      <c r="I7" t="s">
        <v>49</v>
      </c>
      <c r="K7" t="s">
        <v>30</v>
      </c>
      <c r="L7" t="s">
        <v>49</v>
      </c>
      <c r="M7" t="s">
        <v>49</v>
      </c>
    </row>
    <row r="8" spans="2:13" x14ac:dyDescent="0.25">
      <c r="D8" t="s">
        <v>52</v>
      </c>
      <c r="E8" t="s">
        <v>53</v>
      </c>
      <c r="H8" t="s">
        <v>50</v>
      </c>
      <c r="I8" t="s">
        <v>51</v>
      </c>
      <c r="L8" t="s">
        <v>50</v>
      </c>
      <c r="M8" t="s">
        <v>51</v>
      </c>
    </row>
    <row r="9" spans="2:13" x14ac:dyDescent="0.25">
      <c r="B9" t="s">
        <v>0</v>
      </c>
      <c r="C9" t="s">
        <v>4</v>
      </c>
      <c r="D9" t="s">
        <v>4</v>
      </c>
      <c r="E9" t="s">
        <v>4</v>
      </c>
      <c r="G9" t="s">
        <v>4</v>
      </c>
      <c r="H9" t="s">
        <v>4</v>
      </c>
      <c r="I9" t="s">
        <v>4</v>
      </c>
      <c r="K9" t="s">
        <v>4</v>
      </c>
      <c r="L9" t="s">
        <v>4</v>
      </c>
      <c r="M9" t="s">
        <v>4</v>
      </c>
    </row>
    <row r="10" spans="2:13" s="15" customFormat="1" x14ac:dyDescent="0.25">
      <c r="B10" s="15">
        <v>8</v>
      </c>
      <c r="C10" s="15">
        <v>62.2</v>
      </c>
      <c r="G10" s="15">
        <v>136</v>
      </c>
      <c r="K10" s="15">
        <v>335</v>
      </c>
    </row>
    <row r="11" spans="2:13" s="15" customFormat="1" x14ac:dyDescent="0.25">
      <c r="B11" s="15">
        <v>16</v>
      </c>
      <c r="C11" s="15">
        <v>121</v>
      </c>
      <c r="G11" s="15">
        <v>289</v>
      </c>
      <c r="K11" s="15">
        <v>822</v>
      </c>
    </row>
    <row r="12" spans="2:13" x14ac:dyDescent="0.25">
      <c r="B12">
        <v>32</v>
      </c>
      <c r="C12">
        <v>319.8</v>
      </c>
      <c r="G12">
        <v>802</v>
      </c>
      <c r="K12">
        <v>2188</v>
      </c>
    </row>
    <row r="13" spans="2:13" x14ac:dyDescent="0.25">
      <c r="B13">
        <v>64</v>
      </c>
      <c r="C13">
        <v>627.20000000000005</v>
      </c>
      <c r="G13">
        <v>1674</v>
      </c>
      <c r="K13">
        <v>5035</v>
      </c>
    </row>
    <row r="14" spans="2:13" x14ac:dyDescent="0.25">
      <c r="B14">
        <v>128</v>
      </c>
      <c r="C14">
        <v>1565</v>
      </c>
      <c r="G14">
        <v>4241</v>
      </c>
      <c r="K14">
        <v>12312</v>
      </c>
    </row>
    <row r="15" spans="2:13" x14ac:dyDescent="0.25">
      <c r="B15">
        <v>256</v>
      </c>
      <c r="C15">
        <v>3079</v>
      </c>
      <c r="G15">
        <v>8763</v>
      </c>
      <c r="K15">
        <v>27349</v>
      </c>
    </row>
    <row r="16" spans="2:13" x14ac:dyDescent="0.25">
      <c r="B16">
        <v>512</v>
      </c>
      <c r="C16">
        <v>7403</v>
      </c>
      <c r="G16">
        <v>21103</v>
      </c>
      <c r="K16">
        <v>63732</v>
      </c>
    </row>
    <row r="17" spans="2:11" x14ac:dyDescent="0.25">
      <c r="B17">
        <v>1024</v>
      </c>
      <c r="C17">
        <v>14605.4</v>
      </c>
      <c r="G17">
        <v>43329</v>
      </c>
      <c r="K17">
        <v>138469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C16" sqref="C16"/>
    </sheetView>
  </sheetViews>
  <sheetFormatPr defaultRowHeight="15" x14ac:dyDescent="0.25"/>
  <sheetData>
    <row r="2" spans="2:13" x14ac:dyDescent="0.25">
      <c r="C2" t="s">
        <v>94</v>
      </c>
    </row>
    <row r="3" spans="2:13" x14ac:dyDescent="0.25">
      <c r="C3" t="s">
        <v>95</v>
      </c>
    </row>
    <row r="6" spans="2:13" x14ac:dyDescent="0.25">
      <c r="C6" t="s">
        <v>31</v>
      </c>
      <c r="D6" t="s">
        <v>31</v>
      </c>
      <c r="E6" t="s">
        <v>31</v>
      </c>
      <c r="G6" t="s">
        <v>32</v>
      </c>
      <c r="H6" t="s">
        <v>32</v>
      </c>
      <c r="I6" t="s">
        <v>32</v>
      </c>
      <c r="K6" t="s">
        <v>22</v>
      </c>
      <c r="L6" t="s">
        <v>22</v>
      </c>
      <c r="M6" t="s">
        <v>22</v>
      </c>
    </row>
    <row r="7" spans="2:13" x14ac:dyDescent="0.25">
      <c r="C7" t="s">
        <v>30</v>
      </c>
      <c r="D7" t="s">
        <v>49</v>
      </c>
      <c r="E7" t="s">
        <v>49</v>
      </c>
      <c r="G7" t="s">
        <v>30</v>
      </c>
      <c r="H7" t="s">
        <v>49</v>
      </c>
      <c r="I7" t="s">
        <v>49</v>
      </c>
      <c r="K7" t="s">
        <v>30</v>
      </c>
      <c r="L7" t="s">
        <v>49</v>
      </c>
      <c r="M7" t="s">
        <v>49</v>
      </c>
    </row>
    <row r="8" spans="2:13" x14ac:dyDescent="0.25">
      <c r="D8" t="s">
        <v>52</v>
      </c>
      <c r="E8" t="s">
        <v>53</v>
      </c>
      <c r="H8" t="s">
        <v>50</v>
      </c>
      <c r="I8" t="s">
        <v>51</v>
      </c>
      <c r="L8" t="s">
        <v>50</v>
      </c>
      <c r="M8" t="s">
        <v>51</v>
      </c>
    </row>
    <row r="9" spans="2:13" x14ac:dyDescent="0.25">
      <c r="B9" t="s">
        <v>0</v>
      </c>
      <c r="C9" t="s">
        <v>4</v>
      </c>
      <c r="D9" t="s">
        <v>4</v>
      </c>
      <c r="E9" t="s">
        <v>4</v>
      </c>
      <c r="G9" t="s">
        <v>4</v>
      </c>
      <c r="H9" t="s">
        <v>4</v>
      </c>
      <c r="I9" t="s">
        <v>4</v>
      </c>
      <c r="K9" t="s">
        <v>4</v>
      </c>
      <c r="L9" t="s">
        <v>4</v>
      </c>
      <c r="M9" t="s">
        <v>4</v>
      </c>
    </row>
    <row r="10" spans="2:13" s="15" customFormat="1" x14ac:dyDescent="0.25">
      <c r="B10" s="15">
        <v>8</v>
      </c>
      <c r="C10" s="15">
        <v>24.4</v>
      </c>
      <c r="G10" s="15">
        <v>35.4</v>
      </c>
      <c r="K10" s="15">
        <v>102</v>
      </c>
    </row>
    <row r="11" spans="2:13" s="15" customFormat="1" x14ac:dyDescent="0.25">
      <c r="B11" s="15">
        <v>16</v>
      </c>
      <c r="C11" s="15">
        <v>45.2</v>
      </c>
      <c r="G11" s="15">
        <v>66.599999999999994</v>
      </c>
      <c r="K11" s="15">
        <v>247.8</v>
      </c>
    </row>
    <row r="12" spans="2:13" x14ac:dyDescent="0.25">
      <c r="B12">
        <v>32</v>
      </c>
      <c r="C12">
        <v>124.2</v>
      </c>
      <c r="G12">
        <v>191.2</v>
      </c>
      <c r="K12">
        <v>667.2</v>
      </c>
    </row>
    <row r="13" spans="2:13" x14ac:dyDescent="0.25">
      <c r="B13">
        <v>64</v>
      </c>
      <c r="C13">
        <v>236.4</v>
      </c>
      <c r="G13">
        <v>368.4</v>
      </c>
      <c r="K13">
        <v>1540</v>
      </c>
    </row>
    <row r="14" spans="2:13" x14ac:dyDescent="0.25">
      <c r="B14">
        <v>128</v>
      </c>
      <c r="C14">
        <v>608.4</v>
      </c>
      <c r="G14">
        <v>969.6</v>
      </c>
      <c r="K14">
        <v>3806.2</v>
      </c>
    </row>
    <row r="15" spans="2:13" x14ac:dyDescent="0.25">
      <c r="B15">
        <v>256</v>
      </c>
      <c r="C15">
        <v>1171.4000000000001</v>
      </c>
      <c r="G15">
        <v>1884.8</v>
      </c>
      <c r="K15">
        <v>8515.6</v>
      </c>
    </row>
    <row r="16" spans="2:13" x14ac:dyDescent="0.25">
      <c r="B16">
        <v>512</v>
      </c>
    </row>
    <row r="17" spans="2:2" x14ac:dyDescent="0.25">
      <c r="B17">
        <v>1024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ARM-Specific Functions</vt:lpstr>
      <vt:lpstr>Compare (2)</vt:lpstr>
      <vt:lpstr>Compare</vt:lpstr>
      <vt:lpstr>Plot KissFFT</vt:lpstr>
      <vt:lpstr>Plot CMSIS Radix4</vt:lpstr>
      <vt:lpstr>AllData</vt:lpstr>
      <vt:lpstr>Arduino Uno</vt:lpstr>
      <vt:lpstr>Arduino M0 Pro</vt:lpstr>
      <vt:lpstr>Maple</vt:lpstr>
      <vt:lpstr>Teensy 3.2</vt:lpstr>
      <vt:lpstr>NXP K66</vt:lpstr>
      <vt:lpstr>Old</vt:lpstr>
    </vt:vector>
  </TitlesOfParts>
  <Company>Creare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WEA</dc:creator>
  <cp:lastModifiedBy>WEA</cp:lastModifiedBy>
  <dcterms:created xsi:type="dcterms:W3CDTF">2015-07-26T19:56:09Z</dcterms:created>
  <dcterms:modified xsi:type="dcterms:W3CDTF">2016-09-04T20:51:31Z</dcterms:modified>
</cp:coreProperties>
</file>