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Systems" sheetId="14" r:id="rId1"/>
    <sheet name="Summary for Teensy Blog" sheetId="17" r:id="rId2"/>
    <sheet name="Summary For First Blog" sheetId="13" r:id="rId3"/>
    <sheet name="Summary_Speed" sheetId="9" r:id="rId4"/>
    <sheet name="Summary-Duration" sheetId="6" r:id="rId5"/>
    <sheet name="AllData" sheetId="7" r:id="rId6"/>
    <sheet name="Arduino Uno" sheetId="4" r:id="rId7"/>
    <sheet name="Arduino M0 Pro" sheetId="8" r:id="rId8"/>
    <sheet name="Maple" sheetId="12" r:id="rId9"/>
    <sheet name="Teensy 3.2" sheetId="3" r:id="rId10"/>
    <sheet name="Teensy 3.5" sheetId="16" r:id="rId11"/>
    <sheet name="Teensy 3.6" sheetId="15" r:id="rId12"/>
    <sheet name="NXP K66" sheetId="5" r:id="rId13"/>
  </sheets>
  <definedNames>
    <definedName name="_xlnm._FilterDatabase" localSheetId="5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M16" i="17" l="1"/>
  <c r="N16" i="17"/>
  <c r="L16" i="17"/>
  <c r="M15" i="17"/>
  <c r="N15" i="17"/>
  <c r="L15" i="17"/>
  <c r="M14" i="17"/>
  <c r="N14" i="17"/>
  <c r="L14" i="17"/>
  <c r="M17" i="17"/>
  <c r="N17" i="17"/>
  <c r="L17" i="17"/>
  <c r="K16" i="17"/>
  <c r="K15" i="17"/>
  <c r="K14" i="17"/>
  <c r="N13" i="17"/>
  <c r="M13" i="17"/>
  <c r="L13" i="17"/>
  <c r="L34" i="17" l="1"/>
  <c r="L35" i="17"/>
  <c r="L36" i="17"/>
  <c r="F12" i="17"/>
  <c r="F32" i="17" s="1"/>
  <c r="D12" i="17"/>
  <c r="G13" i="17"/>
  <c r="H13" i="17"/>
  <c r="I13" i="17"/>
  <c r="F13" i="17"/>
  <c r="G4" i="17"/>
  <c r="H4" i="17"/>
  <c r="I4" i="17"/>
  <c r="F4" i="17"/>
  <c r="D32" i="17"/>
  <c r="B32" i="17"/>
  <c r="E30" i="17"/>
  <c r="F30" i="17" s="1"/>
  <c r="G30" i="17" s="1"/>
  <c r="H30" i="17" s="1"/>
  <c r="I30" i="17" s="1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E25" i="17"/>
  <c r="I24" i="17"/>
  <c r="H24" i="17"/>
  <c r="G24" i="17"/>
  <c r="F24" i="17"/>
  <c r="E24" i="17"/>
  <c r="I23" i="17"/>
  <c r="H23" i="17"/>
  <c r="G23" i="17"/>
  <c r="F23" i="17"/>
  <c r="E23" i="17"/>
  <c r="D23" i="17"/>
  <c r="C23" i="17"/>
  <c r="C24" i="17" s="1"/>
  <c r="C25" i="17" s="1"/>
  <c r="C22" i="17"/>
  <c r="C33" i="17" s="1"/>
  <c r="D21" i="17"/>
  <c r="B21" i="17"/>
  <c r="I18" i="17"/>
  <c r="H18" i="17"/>
  <c r="G18" i="17"/>
  <c r="F18" i="17"/>
  <c r="E18" i="17"/>
  <c r="B18" i="17"/>
  <c r="B27" i="17" s="1"/>
  <c r="I17" i="17"/>
  <c r="H17" i="17"/>
  <c r="G17" i="17"/>
  <c r="F17" i="17"/>
  <c r="E17" i="17"/>
  <c r="B17" i="17"/>
  <c r="B26" i="17" s="1"/>
  <c r="I16" i="17"/>
  <c r="H16" i="17"/>
  <c r="G16" i="17"/>
  <c r="F16" i="17"/>
  <c r="E16" i="17"/>
  <c r="B16" i="17"/>
  <c r="B35" i="17" s="1"/>
  <c r="I15" i="17"/>
  <c r="H15" i="17"/>
  <c r="G15" i="17"/>
  <c r="F15" i="17"/>
  <c r="E15" i="17"/>
  <c r="B15" i="17"/>
  <c r="B24" i="17" s="1"/>
  <c r="I14" i="17"/>
  <c r="H14" i="17"/>
  <c r="G14" i="17"/>
  <c r="F14" i="17"/>
  <c r="E14" i="17"/>
  <c r="D14" i="17"/>
  <c r="C14" i="17"/>
  <c r="C15" i="17" s="1"/>
  <c r="C16" i="17" s="1"/>
  <c r="B14" i="17"/>
  <c r="B23" i="17" s="1"/>
  <c r="E13" i="17"/>
  <c r="D13" i="17"/>
  <c r="D33" i="17" s="1"/>
  <c r="B13" i="17"/>
  <c r="B22" i="17" s="1"/>
  <c r="B33" i="17" s="1"/>
  <c r="I9" i="17"/>
  <c r="H9" i="17"/>
  <c r="G9" i="17"/>
  <c r="F9" i="17"/>
  <c r="E9" i="17"/>
  <c r="B9" i="17"/>
  <c r="I8" i="17"/>
  <c r="H8" i="17"/>
  <c r="G8" i="17"/>
  <c r="F8" i="17"/>
  <c r="E8" i="17"/>
  <c r="B8" i="17"/>
  <c r="I7" i="17"/>
  <c r="H7" i="17"/>
  <c r="G7" i="17"/>
  <c r="F7" i="17"/>
  <c r="E7" i="17"/>
  <c r="B7" i="17"/>
  <c r="B34" i="17" s="1"/>
  <c r="I6" i="17"/>
  <c r="H6" i="17"/>
  <c r="G6" i="17"/>
  <c r="F6" i="17"/>
  <c r="E6" i="17"/>
  <c r="D6" i="17"/>
  <c r="B6" i="17"/>
  <c r="I5" i="17"/>
  <c r="H5" i="17"/>
  <c r="G5" i="17"/>
  <c r="F5" i="17"/>
  <c r="E5" i="17"/>
  <c r="D5" i="17"/>
  <c r="C5" i="17"/>
  <c r="C6" i="17" s="1"/>
  <c r="C7" i="17" s="1"/>
  <c r="C34" i="17" s="1"/>
  <c r="B5" i="17"/>
  <c r="E4" i="17"/>
  <c r="D4" i="17"/>
  <c r="B4" i="17"/>
  <c r="F21" i="17" l="1"/>
  <c r="E22" i="17"/>
  <c r="E33" i="17"/>
  <c r="H22" i="17"/>
  <c r="C35" i="17"/>
  <c r="C17" i="17"/>
  <c r="C18" i="17" s="1"/>
  <c r="C36" i="17"/>
  <c r="C26" i="17"/>
  <c r="C27" i="17" s="1"/>
  <c r="B25" i="17"/>
  <c r="B36" i="17" s="1"/>
  <c r="C8" i="17"/>
  <c r="C9" i="17" s="1"/>
  <c r="I33" i="17"/>
  <c r="I22" i="17"/>
  <c r="D22" i="17"/>
  <c r="H33" i="17" l="1"/>
  <c r="I35" i="17"/>
  <c r="F35" i="17"/>
  <c r="I34" i="17"/>
  <c r="E35" i="17"/>
  <c r="G35" i="17"/>
  <c r="G34" i="17"/>
  <c r="H34" i="17"/>
  <c r="H35" i="17"/>
  <c r="F34" i="17"/>
  <c r="E34" i="17"/>
  <c r="F33" i="17"/>
  <c r="F22" i="17"/>
  <c r="G33" i="17"/>
  <c r="G22" i="17"/>
  <c r="G36" i="17"/>
  <c r="F36" i="17"/>
  <c r="I36" i="17"/>
  <c r="H36" i="17"/>
  <c r="E36" i="17"/>
  <c r="Y34" i="13" l="1"/>
  <c r="Y35" i="13"/>
  <c r="Y36" i="13"/>
  <c r="F30" i="13"/>
  <c r="G30" i="13" s="1"/>
  <c r="H30" i="13" s="1"/>
  <c r="L33" i="13"/>
  <c r="H33" i="13"/>
  <c r="Y33" i="13"/>
  <c r="Y5" i="13"/>
  <c r="Y6" i="13"/>
  <c r="Y7" i="13"/>
  <c r="Y8" i="13"/>
  <c r="Y9" i="13"/>
  <c r="Y13" i="13"/>
  <c r="Y22" i="13" s="1"/>
  <c r="Y14" i="13"/>
  <c r="Y15" i="13"/>
  <c r="Y16" i="13"/>
  <c r="Y17" i="13"/>
  <c r="Y18" i="13"/>
  <c r="Y23" i="13"/>
  <c r="Y24" i="13"/>
  <c r="Y25" i="13"/>
  <c r="Y26" i="13"/>
  <c r="Y27" i="13"/>
  <c r="T4" i="13"/>
  <c r="T8" i="13"/>
  <c r="T15" i="13"/>
  <c r="T26" i="13"/>
  <c r="L23" i="13"/>
  <c r="L24" i="13"/>
  <c r="L25" i="13"/>
  <c r="L26" i="13"/>
  <c r="L27" i="13"/>
  <c r="L14" i="13"/>
  <c r="L15" i="13"/>
  <c r="L16" i="13"/>
  <c r="L17" i="13"/>
  <c r="L18" i="13"/>
  <c r="L4" i="13"/>
  <c r="L5" i="13"/>
  <c r="L6" i="13"/>
  <c r="L7" i="13"/>
  <c r="L8" i="13"/>
  <c r="L9" i="13"/>
  <c r="H23" i="13"/>
  <c r="T23" i="13" s="1"/>
  <c r="H24" i="13"/>
  <c r="T24" i="13" s="1"/>
  <c r="H25" i="13"/>
  <c r="T25" i="13" s="1"/>
  <c r="H26" i="13"/>
  <c r="H27" i="13"/>
  <c r="T27" i="13" s="1"/>
  <c r="H13" i="13"/>
  <c r="L13" i="13" s="1"/>
  <c r="L22" i="13" s="1"/>
  <c r="H14" i="13"/>
  <c r="T14" i="13" s="1"/>
  <c r="H15" i="13"/>
  <c r="H16" i="13"/>
  <c r="T16" i="13" s="1"/>
  <c r="H17" i="13"/>
  <c r="T17" i="13" s="1"/>
  <c r="H18" i="13"/>
  <c r="T18" i="13" s="1"/>
  <c r="H4" i="13"/>
  <c r="H5" i="13"/>
  <c r="T5" i="13" s="1"/>
  <c r="H6" i="13"/>
  <c r="T6" i="13" s="1"/>
  <c r="H7" i="13"/>
  <c r="T7" i="13" s="1"/>
  <c r="H8" i="13"/>
  <c r="H9" i="13"/>
  <c r="T9" i="13" s="1"/>
  <c r="AL33" i="9"/>
  <c r="AL34" i="9"/>
  <c r="AL35" i="9"/>
  <c r="AL36" i="9"/>
  <c r="AL27" i="9"/>
  <c r="AL28" i="9"/>
  <c r="AL29" i="9"/>
  <c r="AL30" i="9"/>
  <c r="AL17" i="9"/>
  <c r="AL18" i="9"/>
  <c r="AL19" i="9"/>
  <c r="AL20" i="9"/>
  <c r="AL8" i="9"/>
  <c r="AL9" i="9"/>
  <c r="AL10" i="9"/>
  <c r="AH17" i="9"/>
  <c r="AH18" i="9"/>
  <c r="AH19" i="9"/>
  <c r="AH20" i="9"/>
  <c r="AH7" i="9"/>
  <c r="AY19" i="6"/>
  <c r="AY20" i="6"/>
  <c r="AY21" i="6"/>
  <c r="AY22" i="6"/>
  <c r="AY23" i="6"/>
  <c r="AY26" i="6" s="1"/>
  <c r="AY24" i="6"/>
  <c r="AY25" i="6"/>
  <c r="AY7" i="6"/>
  <c r="AY8" i="6"/>
  <c r="AY9" i="6"/>
  <c r="AY10" i="6"/>
  <c r="AY11" i="6"/>
  <c r="AY14" i="6" s="1"/>
  <c r="AY12" i="6"/>
  <c r="AY13" i="6"/>
  <c r="AQ19" i="6"/>
  <c r="AQ20" i="6"/>
  <c r="AQ21" i="6"/>
  <c r="AQ22" i="6"/>
  <c r="AQ23" i="6"/>
  <c r="AQ24" i="6"/>
  <c r="AQ25" i="6"/>
  <c r="AQ26" i="6"/>
  <c r="AQ7" i="6"/>
  <c r="AQ8" i="6"/>
  <c r="AQ9" i="6"/>
  <c r="AQ10" i="6"/>
  <c r="AQ11" i="6"/>
  <c r="AQ14" i="6" s="1"/>
  <c r="AQ12" i="6"/>
  <c r="AQ13" i="6"/>
  <c r="AI19" i="6"/>
  <c r="AI20" i="6"/>
  <c r="AI21" i="6"/>
  <c r="AI22" i="6"/>
  <c r="AI23" i="6"/>
  <c r="AI26" i="6" s="1"/>
  <c r="AI24" i="6"/>
  <c r="AI25" i="6"/>
  <c r="AI7" i="6"/>
  <c r="AI8" i="6"/>
  <c r="AI9" i="6"/>
  <c r="AI10" i="6"/>
  <c r="AI11" i="6"/>
  <c r="AI14" i="6" s="1"/>
  <c r="AI12" i="6"/>
  <c r="AI13" i="6"/>
  <c r="X18" i="9"/>
  <c r="W18" i="9"/>
  <c r="W21" i="6"/>
  <c r="W21" i="9" s="1"/>
  <c r="W22" i="6"/>
  <c r="W22" i="9" s="1"/>
  <c r="W23" i="6"/>
  <c r="W23" i="9" s="1"/>
  <c r="W24" i="6"/>
  <c r="W24" i="9" s="1"/>
  <c r="W25" i="6"/>
  <c r="W25" i="9" s="1"/>
  <c r="W20" i="6"/>
  <c r="W20" i="9" s="1"/>
  <c r="W18" i="6"/>
  <c r="W9" i="6"/>
  <c r="W9" i="9" s="1"/>
  <c r="W10" i="6"/>
  <c r="W10" i="9" s="1"/>
  <c r="AH10" i="9" s="1"/>
  <c r="W11" i="6"/>
  <c r="W11" i="9" s="1"/>
  <c r="W12" i="6"/>
  <c r="W12" i="9" s="1"/>
  <c r="W13" i="6"/>
  <c r="W13" i="9" s="1"/>
  <c r="W8" i="6"/>
  <c r="W8" i="9" s="1"/>
  <c r="W7" i="6"/>
  <c r="O21" i="6"/>
  <c r="O21" i="9" s="1"/>
  <c r="O22" i="6"/>
  <c r="O22" i="9" s="1"/>
  <c r="O23" i="6"/>
  <c r="O23" i="9" s="1"/>
  <c r="O24" i="6"/>
  <c r="O25" i="6"/>
  <c r="O25" i="9" s="1"/>
  <c r="O20" i="6"/>
  <c r="O19" i="6"/>
  <c r="O9" i="6"/>
  <c r="O9" i="9" s="1"/>
  <c r="O10" i="6"/>
  <c r="O10" i="9" s="1"/>
  <c r="AH9" i="9" s="1"/>
  <c r="O11" i="6"/>
  <c r="O11" i="9" s="1"/>
  <c r="O12" i="6"/>
  <c r="O12" i="9" s="1"/>
  <c r="O13" i="6"/>
  <c r="O13" i="9" s="1"/>
  <c r="O8" i="6"/>
  <c r="O8" i="9" s="1"/>
  <c r="O7" i="6"/>
  <c r="G21" i="6"/>
  <c r="G21" i="9" s="1"/>
  <c r="G22" i="6"/>
  <c r="G22" i="9" s="1"/>
  <c r="G23" i="6"/>
  <c r="G23" i="9" s="1"/>
  <c r="G24" i="6"/>
  <c r="G24" i="9" s="1"/>
  <c r="G25" i="6"/>
  <c r="G25" i="9" s="1"/>
  <c r="G20" i="6"/>
  <c r="G20" i="9" s="1"/>
  <c r="G19" i="6"/>
  <c r="W19" i="6" s="1"/>
  <c r="G9" i="6"/>
  <c r="G9" i="9" s="1"/>
  <c r="G10" i="6"/>
  <c r="G10" i="9" s="1"/>
  <c r="AH8" i="9" s="1"/>
  <c r="G11" i="6"/>
  <c r="G11" i="9" s="1"/>
  <c r="G12" i="6"/>
  <c r="G12" i="9" s="1"/>
  <c r="G13" i="6"/>
  <c r="G13" i="9" s="1"/>
  <c r="G8" i="6"/>
  <c r="G8" i="9" s="1"/>
  <c r="G7" i="6"/>
  <c r="G7" i="9" s="1"/>
  <c r="W7" i="9" s="1"/>
  <c r="E30" i="13"/>
  <c r="Z22" i="13"/>
  <c r="Z13" i="13"/>
  <c r="AA22" i="13"/>
  <c r="X22" i="13"/>
  <c r="AA13" i="13"/>
  <c r="X13" i="13"/>
  <c r="X18" i="6"/>
  <c r="AM17" i="9"/>
  <c r="AM27" i="9" s="1"/>
  <c r="AM33" i="9" s="1"/>
  <c r="X21" i="6"/>
  <c r="X21" i="9" s="1"/>
  <c r="M24" i="13" s="1"/>
  <c r="Z24" i="13" s="1"/>
  <c r="X22" i="6"/>
  <c r="X22" i="9" s="1"/>
  <c r="AM10" i="9" s="1"/>
  <c r="X23" i="6"/>
  <c r="X23" i="9" s="1"/>
  <c r="M26" i="13" s="1"/>
  <c r="Z26" i="13" s="1"/>
  <c r="X24" i="6"/>
  <c r="X24" i="9" s="1"/>
  <c r="M27" i="13" s="1"/>
  <c r="Z27" i="13" s="1"/>
  <c r="X25" i="6"/>
  <c r="X25" i="9" s="1"/>
  <c r="X20" i="6"/>
  <c r="X20" i="9" s="1"/>
  <c r="M23" i="13" s="1"/>
  <c r="Z23" i="13" s="1"/>
  <c r="X19" i="6"/>
  <c r="AZ19" i="6" s="1"/>
  <c r="X9" i="6"/>
  <c r="X9" i="9" s="1"/>
  <c r="I24" i="13" s="1"/>
  <c r="U24" i="13" s="1"/>
  <c r="X10" i="6"/>
  <c r="X10" i="9" s="1"/>
  <c r="AI10" i="9" s="1"/>
  <c r="X11" i="6"/>
  <c r="X11" i="9" s="1"/>
  <c r="I26" i="13" s="1"/>
  <c r="U26" i="13" s="1"/>
  <c r="X12" i="6"/>
  <c r="X12" i="9" s="1"/>
  <c r="I27" i="13" s="1"/>
  <c r="U27" i="13" s="1"/>
  <c r="X13" i="6"/>
  <c r="X13" i="9" s="1"/>
  <c r="X8" i="6"/>
  <c r="X8" i="9" s="1"/>
  <c r="I23" i="13" s="1"/>
  <c r="U23" i="13" s="1"/>
  <c r="X7" i="6"/>
  <c r="AZ7" i="6" s="1"/>
  <c r="P21" i="6"/>
  <c r="P21" i="9" s="1"/>
  <c r="M15" i="13" s="1"/>
  <c r="Z15" i="13" s="1"/>
  <c r="P22" i="6"/>
  <c r="P22" i="9" s="1"/>
  <c r="AM9" i="9" s="1"/>
  <c r="P23" i="6"/>
  <c r="P23" i="9" s="1"/>
  <c r="M17" i="13" s="1"/>
  <c r="Z17" i="13" s="1"/>
  <c r="P24" i="6"/>
  <c r="P24" i="9" s="1"/>
  <c r="M18" i="13" s="1"/>
  <c r="Z18" i="13" s="1"/>
  <c r="P25" i="6"/>
  <c r="P25" i="9" s="1"/>
  <c r="P20" i="6"/>
  <c r="P20" i="9" s="1"/>
  <c r="M14" i="13" s="1"/>
  <c r="Z14" i="13" s="1"/>
  <c r="P19" i="6"/>
  <c r="AR19" i="6" s="1"/>
  <c r="P9" i="6"/>
  <c r="P9" i="9" s="1"/>
  <c r="I15" i="13" s="1"/>
  <c r="U15" i="13" s="1"/>
  <c r="P10" i="6"/>
  <c r="P10" i="9" s="1"/>
  <c r="AI9" i="9" s="1"/>
  <c r="P11" i="6"/>
  <c r="P11" i="9" s="1"/>
  <c r="I17" i="13" s="1"/>
  <c r="U17" i="13" s="1"/>
  <c r="P12" i="6"/>
  <c r="P12" i="9" s="1"/>
  <c r="I18" i="13" s="1"/>
  <c r="U18" i="13" s="1"/>
  <c r="P13" i="6"/>
  <c r="P13" i="9" s="1"/>
  <c r="P8" i="6"/>
  <c r="P8" i="9" s="1"/>
  <c r="I14" i="13" s="1"/>
  <c r="U14" i="13" s="1"/>
  <c r="P7" i="6"/>
  <c r="AR7" i="6" s="1"/>
  <c r="H21" i="6"/>
  <c r="H21" i="9" s="1"/>
  <c r="M6" i="13" s="1"/>
  <c r="Z6" i="13" s="1"/>
  <c r="H22" i="6"/>
  <c r="H22" i="9" s="1"/>
  <c r="AM8" i="9" s="1"/>
  <c r="H23" i="6"/>
  <c r="H23" i="9" s="1"/>
  <c r="M8" i="13" s="1"/>
  <c r="Z8" i="13" s="1"/>
  <c r="H24" i="6"/>
  <c r="H24" i="9" s="1"/>
  <c r="M9" i="13" s="1"/>
  <c r="Z9" i="13" s="1"/>
  <c r="H25" i="6"/>
  <c r="H25" i="9" s="1"/>
  <c r="H20" i="6"/>
  <c r="H20" i="9" s="1"/>
  <c r="M5" i="13" s="1"/>
  <c r="Z5" i="13" s="1"/>
  <c r="H19" i="6"/>
  <c r="AJ19" i="6" s="1"/>
  <c r="H9" i="6"/>
  <c r="H9" i="9" s="1"/>
  <c r="I6" i="13" s="1"/>
  <c r="U6" i="13" s="1"/>
  <c r="H10" i="6"/>
  <c r="H10" i="9" s="1"/>
  <c r="AI8" i="9" s="1"/>
  <c r="H11" i="6"/>
  <c r="H11" i="9" s="1"/>
  <c r="I8" i="13" s="1"/>
  <c r="U8" i="13" s="1"/>
  <c r="H12" i="6"/>
  <c r="H12" i="9" s="1"/>
  <c r="I9" i="13" s="1"/>
  <c r="U9" i="13" s="1"/>
  <c r="H13" i="6"/>
  <c r="H13" i="9" s="1"/>
  <c r="H8" i="6"/>
  <c r="H7" i="6"/>
  <c r="H7" i="9" s="1"/>
  <c r="H19" i="9" s="1"/>
  <c r="P19" i="9" s="1"/>
  <c r="H34" i="13" l="1"/>
  <c r="I30" i="13"/>
  <c r="J30" i="13" s="1"/>
  <c r="K30" i="13" s="1"/>
  <c r="L30" i="13" s="1"/>
  <c r="H35" i="13"/>
  <c r="H36" i="13"/>
  <c r="T13" i="13"/>
  <c r="H22" i="13"/>
  <c r="T22" i="13" s="1"/>
  <c r="O24" i="9"/>
  <c r="O20" i="9"/>
  <c r="O7" i="9"/>
  <c r="G19" i="9"/>
  <c r="M25" i="13"/>
  <c r="Z25" i="13" s="1"/>
  <c r="M7" i="13"/>
  <c r="I4" i="13"/>
  <c r="U4" i="13" s="1"/>
  <c r="I13" i="13"/>
  <c r="I22" i="13" s="1"/>
  <c r="U22" i="13" s="1"/>
  <c r="M16" i="13"/>
  <c r="Z7" i="13"/>
  <c r="I16" i="13"/>
  <c r="I7" i="13"/>
  <c r="I25" i="13"/>
  <c r="AJ7" i="6"/>
  <c r="AI17" i="9" s="1"/>
  <c r="AI27" i="9" s="1"/>
  <c r="AI33" i="9" s="1"/>
  <c r="H8" i="9"/>
  <c r="I5" i="13" s="1"/>
  <c r="U5" i="13" s="1"/>
  <c r="X19" i="9"/>
  <c r="X7" i="9"/>
  <c r="AI7" i="9" s="1"/>
  <c r="P7" i="9"/>
  <c r="Q34" i="13"/>
  <c r="L34" i="13" l="1"/>
  <c r="M30" i="13"/>
  <c r="N30" i="13" s="1"/>
  <c r="L35" i="13"/>
  <c r="L36" i="13"/>
  <c r="W19" i="9"/>
  <c r="O19" i="9"/>
  <c r="Z34" i="13"/>
  <c r="Z36" i="13"/>
  <c r="M4" i="13"/>
  <c r="Z35" i="13"/>
  <c r="Z16" i="13"/>
  <c r="I33" i="13"/>
  <c r="M13" i="13"/>
  <c r="U13" i="13"/>
  <c r="U7" i="13"/>
  <c r="U25" i="13"/>
  <c r="U16" i="13"/>
  <c r="C33" i="13"/>
  <c r="Q35" i="13"/>
  <c r="Q36" i="13" s="1"/>
  <c r="K32" i="13"/>
  <c r="D32" i="13"/>
  <c r="B32" i="13"/>
  <c r="R27" i="13"/>
  <c r="P27" i="13"/>
  <c r="P26" i="13"/>
  <c r="P25" i="13"/>
  <c r="P24" i="13"/>
  <c r="R9" i="13"/>
  <c r="P9" i="13"/>
  <c r="P8" i="13"/>
  <c r="P7" i="13"/>
  <c r="B4" i="13"/>
  <c r="K21" i="13"/>
  <c r="D21" i="13"/>
  <c r="B21" i="13"/>
  <c r="M33" i="13" l="1"/>
  <c r="Z33" i="13" s="1"/>
  <c r="M22" i="13"/>
  <c r="P15" i="13"/>
  <c r="P16" i="13"/>
  <c r="P17" i="13"/>
  <c r="P18" i="13"/>
  <c r="R18" i="13"/>
  <c r="C22" i="13"/>
  <c r="B13" i="13"/>
  <c r="B22" i="13" s="1"/>
  <c r="B33" i="13" s="1"/>
  <c r="M20" i="9" l="1"/>
  <c r="M21" i="9"/>
  <c r="M22" i="9"/>
  <c r="M23" i="9"/>
  <c r="M24" i="9"/>
  <c r="M25" i="9"/>
  <c r="E20" i="9"/>
  <c r="E21" i="9"/>
  <c r="E22" i="9"/>
  <c r="E23" i="9"/>
  <c r="E24" i="9"/>
  <c r="E25" i="9"/>
  <c r="U12" i="9"/>
  <c r="U13" i="9"/>
  <c r="S9" i="9"/>
  <c r="S10" i="9"/>
  <c r="S11" i="9"/>
  <c r="S12" i="9"/>
  <c r="S13" i="9"/>
  <c r="M12" i="9"/>
  <c r="M13" i="9"/>
  <c r="K9" i="9"/>
  <c r="K10" i="9"/>
  <c r="K11" i="9"/>
  <c r="K12" i="9"/>
  <c r="K13" i="9"/>
  <c r="E12" i="9"/>
  <c r="E13" i="9"/>
  <c r="C10" i="9"/>
  <c r="C11" i="9"/>
  <c r="C12" i="9"/>
  <c r="C13" i="9"/>
  <c r="U9" i="6"/>
  <c r="U9" i="9" s="1"/>
  <c r="F24" i="13" s="1"/>
  <c r="R24" i="13" s="1"/>
  <c r="U10" i="6"/>
  <c r="U10" i="9" s="1"/>
  <c r="U11" i="6"/>
  <c r="U11" i="9" s="1"/>
  <c r="F26" i="13" s="1"/>
  <c r="R26" i="13" s="1"/>
  <c r="U8" i="6"/>
  <c r="U8" i="9" s="1"/>
  <c r="F23" i="13" s="1"/>
  <c r="R23" i="13" s="1"/>
  <c r="M9" i="6"/>
  <c r="M9" i="9" s="1"/>
  <c r="F15" i="13" s="1"/>
  <c r="R15" i="13" s="1"/>
  <c r="M10" i="6"/>
  <c r="M10" i="9" s="1"/>
  <c r="M11" i="6"/>
  <c r="M11" i="9" s="1"/>
  <c r="F17" i="13" s="1"/>
  <c r="R17" i="13" s="1"/>
  <c r="M8" i="6"/>
  <c r="M8" i="9" s="1"/>
  <c r="F14" i="13" s="1"/>
  <c r="R14" i="13" s="1"/>
  <c r="E7" i="6"/>
  <c r="E7" i="9" s="1"/>
  <c r="E9" i="6"/>
  <c r="E9" i="9" s="1"/>
  <c r="F6" i="13" s="1"/>
  <c r="R6" i="13" s="1"/>
  <c r="E10" i="6"/>
  <c r="E11" i="6"/>
  <c r="E11" i="9" s="1"/>
  <c r="F8" i="13" s="1"/>
  <c r="R8" i="13" s="1"/>
  <c r="E8" i="6"/>
  <c r="E8" i="9" s="1"/>
  <c r="F5" i="13" s="1"/>
  <c r="R5" i="13" s="1"/>
  <c r="AF9" i="9" l="1"/>
  <c r="F16" i="13"/>
  <c r="F4" i="13"/>
  <c r="R4" i="13" s="1"/>
  <c r="F13" i="13"/>
  <c r="AF10" i="9"/>
  <c r="F25" i="13"/>
  <c r="M7" i="6"/>
  <c r="AO7" i="6" s="1"/>
  <c r="E10" i="9"/>
  <c r="AG7" i="6"/>
  <c r="AF17" i="9" s="1"/>
  <c r="AF27" i="9" s="1"/>
  <c r="AF33" i="9" s="1"/>
  <c r="E19" i="6"/>
  <c r="U7" i="6"/>
  <c r="AW7" i="6" s="1"/>
  <c r="E19" i="9"/>
  <c r="M19" i="9" s="1"/>
  <c r="U7" i="9"/>
  <c r="AF7" i="9" s="1"/>
  <c r="M7" i="9"/>
  <c r="AK17" i="9"/>
  <c r="AK27" i="9" s="1"/>
  <c r="AK33" i="9" s="1"/>
  <c r="AN17" i="9"/>
  <c r="AN27" i="9" s="1"/>
  <c r="AN33" i="9" s="1"/>
  <c r="AF25" i="9"/>
  <c r="AP28" i="9"/>
  <c r="AQ28" i="9" s="1"/>
  <c r="AF8" i="9" l="1"/>
  <c r="F7" i="13"/>
  <c r="F22" i="13"/>
  <c r="R22" i="13" s="1"/>
  <c r="R13" i="13"/>
  <c r="F33" i="13"/>
  <c r="R25" i="13"/>
  <c r="R16" i="13"/>
  <c r="U19" i="9"/>
  <c r="M19" i="6"/>
  <c r="AO19" i="6" s="1"/>
  <c r="AG19" i="6"/>
  <c r="U19" i="6"/>
  <c r="AW19" i="6" s="1"/>
  <c r="AP29" i="9"/>
  <c r="AD8" i="9"/>
  <c r="R7" i="13" l="1"/>
  <c r="AP30" i="9"/>
  <c r="AQ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P31" i="9" l="1"/>
  <c r="AQ30" i="9"/>
  <c r="T25" i="9"/>
  <c r="S25" i="9"/>
  <c r="T24" i="9"/>
  <c r="S24" i="9"/>
  <c r="T23" i="9"/>
  <c r="S23" i="9"/>
  <c r="T22" i="9"/>
  <c r="S22" i="9"/>
  <c r="T21" i="9"/>
  <c r="S21" i="9"/>
  <c r="T20" i="9"/>
  <c r="L25" i="9"/>
  <c r="K25" i="9"/>
  <c r="L24" i="9"/>
  <c r="K24" i="9"/>
  <c r="L23" i="9"/>
  <c r="K23" i="9"/>
  <c r="L22" i="9"/>
  <c r="K22" i="9"/>
  <c r="L21" i="9"/>
  <c r="K21" i="9"/>
  <c r="L20" i="9"/>
  <c r="K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S18" i="9" s="1"/>
  <c r="B25" i="9"/>
  <c r="B24" i="9"/>
  <c r="B23" i="9"/>
  <c r="B22" i="9"/>
  <c r="B21" i="9"/>
  <c r="B20" i="9"/>
  <c r="Y18" i="9"/>
  <c r="V18" i="9"/>
  <c r="S17" i="9"/>
  <c r="K17" i="9"/>
  <c r="C17" i="9"/>
  <c r="S16" i="9"/>
  <c r="K16" i="9"/>
  <c r="F16" i="9"/>
  <c r="C16" i="9"/>
  <c r="B13" i="9"/>
  <c r="B12" i="9"/>
  <c r="B11" i="9"/>
  <c r="B10" i="9"/>
  <c r="B9" i="9"/>
  <c r="B8" i="9"/>
  <c r="S6" i="9"/>
  <c r="K6" i="9"/>
  <c r="S5" i="9"/>
  <c r="C23" i="13" s="1"/>
  <c r="C24" i="13" s="1"/>
  <c r="C25" i="13" s="1"/>
  <c r="K5" i="9"/>
  <c r="C14" i="13" s="1"/>
  <c r="C15" i="13" s="1"/>
  <c r="C16" i="13" s="1"/>
  <c r="C5" i="9"/>
  <c r="C5" i="13" s="1"/>
  <c r="C6" i="13" s="1"/>
  <c r="C7" i="13" s="1"/>
  <c r="S4" i="9"/>
  <c r="K4" i="9"/>
  <c r="C4" i="9"/>
  <c r="T9" i="6"/>
  <c r="T9" i="9" s="1"/>
  <c r="E24" i="13" s="1"/>
  <c r="Q24" i="13" s="1"/>
  <c r="T10" i="6"/>
  <c r="T10" i="9" s="1"/>
  <c r="E25" i="13" s="1"/>
  <c r="T11" i="6"/>
  <c r="T11" i="9" s="1"/>
  <c r="E26" i="13" s="1"/>
  <c r="Q26" i="13" s="1"/>
  <c r="T12" i="6"/>
  <c r="T12" i="9" s="1"/>
  <c r="E27" i="13" s="1"/>
  <c r="Q27" i="13" s="1"/>
  <c r="T13" i="6"/>
  <c r="T13" i="9" s="1"/>
  <c r="T8" i="6"/>
  <c r="T8" i="9" s="1"/>
  <c r="E23" i="13" s="1"/>
  <c r="Q23" i="13" s="1"/>
  <c r="L9" i="6"/>
  <c r="L9" i="9" s="1"/>
  <c r="E15" i="13" s="1"/>
  <c r="Q15" i="13" s="1"/>
  <c r="L10" i="6"/>
  <c r="L10" i="9" s="1"/>
  <c r="E16" i="13" s="1"/>
  <c r="L11" i="6"/>
  <c r="L11" i="9" s="1"/>
  <c r="E17" i="13" s="1"/>
  <c r="Q17" i="13" s="1"/>
  <c r="L12" i="6"/>
  <c r="L12" i="9" s="1"/>
  <c r="E18" i="13" s="1"/>
  <c r="Q18" i="13" s="1"/>
  <c r="L13" i="6"/>
  <c r="L13" i="9" s="1"/>
  <c r="L8" i="6"/>
  <c r="L8" i="9" s="1"/>
  <c r="E14" i="13" s="1"/>
  <c r="Q14" i="13" s="1"/>
  <c r="D9" i="6"/>
  <c r="D9" i="9" s="1"/>
  <c r="E6" i="13" s="1"/>
  <c r="Q6" i="13" s="1"/>
  <c r="D10" i="6"/>
  <c r="D10" i="9" s="1"/>
  <c r="E7" i="13" s="1"/>
  <c r="D11" i="6"/>
  <c r="D11" i="9" s="1"/>
  <c r="E8" i="13" s="1"/>
  <c r="Q8" i="13" s="1"/>
  <c r="D12" i="6"/>
  <c r="D12" i="9" s="1"/>
  <c r="E9" i="13" s="1"/>
  <c r="Q9" i="13" s="1"/>
  <c r="D13" i="6"/>
  <c r="D13" i="9" s="1"/>
  <c r="D8" i="6"/>
  <c r="D8" i="9" s="1"/>
  <c r="E5" i="13" s="1"/>
  <c r="Q5" i="13" s="1"/>
  <c r="D7" i="6"/>
  <c r="C34" i="13" l="1"/>
  <c r="W34" i="13" s="1"/>
  <c r="C8" i="13"/>
  <c r="C9" i="13" s="1"/>
  <c r="B8" i="13"/>
  <c r="B17" i="13"/>
  <c r="B26" i="13" s="1"/>
  <c r="AD6" i="9"/>
  <c r="B7" i="13"/>
  <c r="B34" i="13" s="1"/>
  <c r="B16" i="13"/>
  <c r="C35" i="13"/>
  <c r="W35" i="13" s="1"/>
  <c r="C17" i="13"/>
  <c r="C18" i="13" s="1"/>
  <c r="B5" i="13"/>
  <c r="B14" i="13"/>
  <c r="B23" i="13" s="1"/>
  <c r="B9" i="13"/>
  <c r="B18" i="13"/>
  <c r="B27" i="13" s="1"/>
  <c r="C26" i="13"/>
  <c r="C27" i="13" s="1"/>
  <c r="C36" i="13"/>
  <c r="W36" i="13" s="1"/>
  <c r="B6" i="13"/>
  <c r="B15" i="13"/>
  <c r="B24" i="13" s="1"/>
  <c r="Q16" i="13"/>
  <c r="Q7" i="13"/>
  <c r="Q25" i="13"/>
  <c r="T7" i="6"/>
  <c r="AV7" i="6" s="1"/>
  <c r="D19" i="6"/>
  <c r="L7" i="6"/>
  <c r="AN7" i="6" s="1"/>
  <c r="AF7" i="6"/>
  <c r="D7" i="9"/>
  <c r="AE10" i="9"/>
  <c r="AE9" i="9"/>
  <c r="AQ31" i="9"/>
  <c r="AP32" i="9"/>
  <c r="AE8" i="9"/>
  <c r="K18" i="9"/>
  <c r="Q8" i="6"/>
  <c r="Q8" i="9" s="1"/>
  <c r="J14" i="13" s="1"/>
  <c r="V14" i="13" s="1"/>
  <c r="Y13" i="6"/>
  <c r="Y13" i="9" s="1"/>
  <c r="Y12" i="6"/>
  <c r="Y12" i="9" s="1"/>
  <c r="J27" i="13" s="1"/>
  <c r="V27" i="13" s="1"/>
  <c r="Y11" i="6"/>
  <c r="Y11" i="9" s="1"/>
  <c r="J26" i="13" s="1"/>
  <c r="V26" i="13" s="1"/>
  <c r="Y10" i="6"/>
  <c r="Y10" i="9" s="1"/>
  <c r="J25" i="13" s="1"/>
  <c r="Y9" i="6"/>
  <c r="Y9" i="9" s="1"/>
  <c r="J24" i="13" s="1"/>
  <c r="V24" i="13" s="1"/>
  <c r="Y8" i="6"/>
  <c r="Y8" i="9" s="1"/>
  <c r="J23" i="13" s="1"/>
  <c r="V23" i="13" s="1"/>
  <c r="Q13" i="6"/>
  <c r="Q13" i="9" s="1"/>
  <c r="Q12" i="6"/>
  <c r="Q12" i="9" s="1"/>
  <c r="J18" i="13" s="1"/>
  <c r="V18" i="13" s="1"/>
  <c r="Q11" i="6"/>
  <c r="Q11" i="9" s="1"/>
  <c r="J17" i="13" s="1"/>
  <c r="V17" i="13" s="1"/>
  <c r="Q10" i="6"/>
  <c r="Q10" i="9" s="1"/>
  <c r="J16" i="13" s="1"/>
  <c r="Q9" i="6"/>
  <c r="Q9" i="9" s="1"/>
  <c r="J15" i="13" s="1"/>
  <c r="V15" i="13" s="1"/>
  <c r="I9" i="6"/>
  <c r="I9" i="9" s="1"/>
  <c r="J6" i="13" s="1"/>
  <c r="V6" i="13" s="1"/>
  <c r="I10" i="6"/>
  <c r="I10" i="9" s="1"/>
  <c r="J7" i="13" s="1"/>
  <c r="I11" i="6"/>
  <c r="I11" i="9" s="1"/>
  <c r="J8" i="13" s="1"/>
  <c r="V8" i="13" s="1"/>
  <c r="I12" i="6"/>
  <c r="I12" i="9" s="1"/>
  <c r="J9" i="13" s="1"/>
  <c r="V9" i="13" s="1"/>
  <c r="I13" i="6"/>
  <c r="I13" i="9" s="1"/>
  <c r="I8" i="6"/>
  <c r="I8" i="9" s="1"/>
  <c r="J5" i="13" s="1"/>
  <c r="V5" i="13" s="1"/>
  <c r="S18" i="6"/>
  <c r="K18" i="6"/>
  <c r="S6" i="6"/>
  <c r="K6" i="6"/>
  <c r="S17" i="6"/>
  <c r="AU17" i="6" s="1"/>
  <c r="K17" i="6"/>
  <c r="AM17" i="6" s="1"/>
  <c r="S16" i="6"/>
  <c r="AU16" i="6" s="1"/>
  <c r="K16" i="6"/>
  <c r="AM16" i="6" s="1"/>
  <c r="C17" i="6"/>
  <c r="AE17" i="6" s="1"/>
  <c r="C16" i="6"/>
  <c r="AE16" i="6" s="1"/>
  <c r="Y25" i="6"/>
  <c r="Y24" i="6"/>
  <c r="Y23" i="6"/>
  <c r="Y22" i="6"/>
  <c r="Y21" i="6"/>
  <c r="Y20" i="6"/>
  <c r="Q25" i="6"/>
  <c r="Q24" i="6"/>
  <c r="Q23" i="6"/>
  <c r="Q22" i="6"/>
  <c r="Q21" i="6"/>
  <c r="Q20" i="6"/>
  <c r="I21" i="6"/>
  <c r="I22" i="6"/>
  <c r="I23" i="6"/>
  <c r="I24" i="6"/>
  <c r="I25" i="6"/>
  <c r="I20" i="6"/>
  <c r="V25" i="6"/>
  <c r="V24" i="6"/>
  <c r="V23" i="6"/>
  <c r="V22" i="6"/>
  <c r="V21" i="6"/>
  <c r="V20" i="6"/>
  <c r="N25" i="6"/>
  <c r="N24" i="6"/>
  <c r="N23" i="6"/>
  <c r="N22" i="6"/>
  <c r="N21" i="6"/>
  <c r="N20" i="6"/>
  <c r="F21" i="6"/>
  <c r="F22" i="6"/>
  <c r="F23" i="6"/>
  <c r="F24" i="6"/>
  <c r="F25" i="6"/>
  <c r="F20" i="6"/>
  <c r="F20" i="9" s="1"/>
  <c r="K5" i="13" s="1"/>
  <c r="X5" i="13" s="1"/>
  <c r="F16" i="6"/>
  <c r="B21" i="6"/>
  <c r="AD21" i="6" s="1"/>
  <c r="B22" i="6"/>
  <c r="AD22" i="6" s="1"/>
  <c r="B23" i="6"/>
  <c r="AD23" i="6" s="1"/>
  <c r="B24" i="6"/>
  <c r="AD24" i="6" s="1"/>
  <c r="B25" i="6"/>
  <c r="AD25" i="6" s="1"/>
  <c r="B20" i="6"/>
  <c r="AD20" i="6" s="1"/>
  <c r="S20" i="6"/>
  <c r="S20" i="9" s="1"/>
  <c r="Y18" i="6"/>
  <c r="V18" i="6"/>
  <c r="V9" i="6"/>
  <c r="V9" i="9" s="1"/>
  <c r="G24" i="13" s="1"/>
  <c r="S24" i="13" s="1"/>
  <c r="V10" i="6"/>
  <c r="V10" i="9" s="1"/>
  <c r="G25" i="13" s="1"/>
  <c r="V11" i="6"/>
  <c r="V11" i="9" s="1"/>
  <c r="G26" i="13" s="1"/>
  <c r="S26" i="13" s="1"/>
  <c r="V12" i="6"/>
  <c r="V12" i="9" s="1"/>
  <c r="G27" i="13" s="1"/>
  <c r="S27" i="13" s="1"/>
  <c r="V13" i="6"/>
  <c r="V13" i="9" s="1"/>
  <c r="V8" i="6"/>
  <c r="V8" i="9" s="1"/>
  <c r="G23" i="13" s="1"/>
  <c r="S23" i="13" s="1"/>
  <c r="S8" i="6"/>
  <c r="S5" i="6"/>
  <c r="AU5" i="6" s="1"/>
  <c r="AC20" i="9" s="1"/>
  <c r="AC30" i="9" s="1"/>
  <c r="AC36" i="9" s="1"/>
  <c r="S4" i="6"/>
  <c r="AU4" i="6" s="1"/>
  <c r="N9" i="6"/>
  <c r="N9" i="9" s="1"/>
  <c r="G15" i="13" s="1"/>
  <c r="S15" i="13" s="1"/>
  <c r="N10" i="6"/>
  <c r="N10" i="9" s="1"/>
  <c r="G16" i="13" s="1"/>
  <c r="N11" i="6"/>
  <c r="N11" i="9" s="1"/>
  <c r="G17" i="13" s="1"/>
  <c r="S17" i="13" s="1"/>
  <c r="N12" i="6"/>
  <c r="N12" i="9" s="1"/>
  <c r="G18" i="13" s="1"/>
  <c r="S18" i="13" s="1"/>
  <c r="N13" i="6"/>
  <c r="N13" i="9" s="1"/>
  <c r="N8" i="6"/>
  <c r="N8" i="9" s="1"/>
  <c r="G14" i="13" s="1"/>
  <c r="S14" i="13" s="1"/>
  <c r="K8" i="6"/>
  <c r="K5" i="6"/>
  <c r="AM5" i="6" s="1"/>
  <c r="AC19" i="9" s="1"/>
  <c r="AC29" i="9" s="1"/>
  <c r="AC35" i="9" s="1"/>
  <c r="K4" i="6"/>
  <c r="AM4" i="6" s="1"/>
  <c r="F9" i="6"/>
  <c r="F9" i="9" s="1"/>
  <c r="G6" i="13" s="1"/>
  <c r="S6" i="13" s="1"/>
  <c r="F10" i="6"/>
  <c r="F10" i="9" s="1"/>
  <c r="G7" i="13" s="1"/>
  <c r="F11" i="6"/>
  <c r="F11" i="9" s="1"/>
  <c r="G8" i="13" s="1"/>
  <c r="S8" i="13" s="1"/>
  <c r="F12" i="6"/>
  <c r="F12" i="9" s="1"/>
  <c r="G9" i="13" s="1"/>
  <c r="S9" i="13" s="1"/>
  <c r="F13" i="6"/>
  <c r="F13" i="9" s="1"/>
  <c r="F8" i="6"/>
  <c r="F8" i="9" s="1"/>
  <c r="G5" i="13" s="1"/>
  <c r="S5" i="13" s="1"/>
  <c r="C9" i="6"/>
  <c r="C9" i="9" s="1"/>
  <c r="D6" i="13" s="1"/>
  <c r="P6" i="13" s="1"/>
  <c r="C8" i="6"/>
  <c r="B9" i="6"/>
  <c r="AD9" i="6" s="1"/>
  <c r="B10" i="6"/>
  <c r="AD10" i="6" s="1"/>
  <c r="B11" i="6"/>
  <c r="AD11" i="6" s="1"/>
  <c r="B12" i="6"/>
  <c r="AD12" i="6" s="1"/>
  <c r="B13" i="6"/>
  <c r="AD13" i="6" s="1"/>
  <c r="B8" i="6"/>
  <c r="AD8" i="6" s="1"/>
  <c r="I7" i="6"/>
  <c r="F7" i="6"/>
  <c r="C7" i="6"/>
  <c r="C5" i="6"/>
  <c r="AE5" i="6" s="1"/>
  <c r="AC18" i="9" s="1"/>
  <c r="AC28" i="9" s="1"/>
  <c r="AC34" i="9" s="1"/>
  <c r="C4" i="6"/>
  <c r="AE4" i="6" s="1"/>
  <c r="AZ8" i="6" l="1"/>
  <c r="AZ10" i="6"/>
  <c r="AZ14" i="6" s="1"/>
  <c r="AZ25" i="6"/>
  <c r="AZ21" i="6"/>
  <c r="AZ13" i="6"/>
  <c r="AZ9" i="6"/>
  <c r="AZ24" i="6"/>
  <c r="AZ12" i="6"/>
  <c r="AZ23" i="6"/>
  <c r="AZ11" i="6"/>
  <c r="AZ20" i="6"/>
  <c r="AZ22" i="6"/>
  <c r="I34" i="13"/>
  <c r="AZ26" i="6"/>
  <c r="AJ8" i="6"/>
  <c r="AR8" i="6"/>
  <c r="AJ10" i="6"/>
  <c r="AR10" i="6"/>
  <c r="AJ25" i="6"/>
  <c r="AR25" i="6"/>
  <c r="AJ21" i="6"/>
  <c r="AR21" i="6"/>
  <c r="AJ13" i="6"/>
  <c r="AR13" i="6"/>
  <c r="AJ9" i="6"/>
  <c r="AR9" i="6"/>
  <c r="AJ24" i="6"/>
  <c r="AR24" i="6"/>
  <c r="AJ12" i="6"/>
  <c r="AR12" i="6"/>
  <c r="AJ23" i="6"/>
  <c r="AR23" i="6"/>
  <c r="AJ11" i="6"/>
  <c r="AR11" i="6"/>
  <c r="AJ20" i="6"/>
  <c r="AR20" i="6"/>
  <c r="AJ22" i="6"/>
  <c r="AR22" i="6"/>
  <c r="E34" i="13"/>
  <c r="B35" i="13"/>
  <c r="B25" i="13"/>
  <c r="B36" i="13" s="1"/>
  <c r="F34" i="13"/>
  <c r="S25" i="13"/>
  <c r="V16" i="13"/>
  <c r="S7" i="13"/>
  <c r="G34" i="13"/>
  <c r="V7" i="13"/>
  <c r="J34" i="13"/>
  <c r="E4" i="13"/>
  <c r="Q4" i="13" s="1"/>
  <c r="E13" i="13"/>
  <c r="S16" i="13"/>
  <c r="V25" i="13"/>
  <c r="J36" i="13"/>
  <c r="AO9" i="6"/>
  <c r="AW9" i="6"/>
  <c r="AO11" i="6"/>
  <c r="AW11" i="6"/>
  <c r="AO8" i="6"/>
  <c r="AW8" i="6"/>
  <c r="AO10" i="6"/>
  <c r="AW10" i="6"/>
  <c r="AW14" i="6" s="1"/>
  <c r="AF20" i="9" s="1"/>
  <c r="AF30" i="9" s="1"/>
  <c r="AV13" i="6"/>
  <c r="AN12" i="6"/>
  <c r="Q7" i="6"/>
  <c r="AS7" i="6" s="1"/>
  <c r="Y7" i="6"/>
  <c r="BA7" i="6" s="1"/>
  <c r="I19" i="6"/>
  <c r="AN11" i="6"/>
  <c r="AG11" i="6"/>
  <c r="V7" i="6"/>
  <c r="AX7" i="6" s="1"/>
  <c r="F19" i="6"/>
  <c r="N7" i="6"/>
  <c r="AP7" i="6" s="1"/>
  <c r="AF8" i="6"/>
  <c r="AG8" i="6"/>
  <c r="AN10" i="6"/>
  <c r="AG10" i="6"/>
  <c r="AF19" i="6"/>
  <c r="T19" i="6"/>
  <c r="AV19" i="6" s="1"/>
  <c r="L19" i="6"/>
  <c r="AN19" i="6" s="1"/>
  <c r="S7" i="6"/>
  <c r="AU7" i="6" s="1"/>
  <c r="C19" i="6"/>
  <c r="K7" i="6"/>
  <c r="AM7" i="6" s="1"/>
  <c r="AN9" i="6"/>
  <c r="AG9" i="6"/>
  <c r="AK7" i="6"/>
  <c r="I7" i="9"/>
  <c r="L7" i="9"/>
  <c r="D19" i="9"/>
  <c r="T7" i="9"/>
  <c r="AE7" i="9" s="1"/>
  <c r="AE7" i="6"/>
  <c r="AD17" i="9" s="1"/>
  <c r="AD27" i="9" s="1"/>
  <c r="AD33" i="9" s="1"/>
  <c r="C7" i="9"/>
  <c r="AH7" i="6"/>
  <c r="F7" i="9"/>
  <c r="AE17" i="9"/>
  <c r="AE27" i="9" s="1"/>
  <c r="AE33" i="9" s="1"/>
  <c r="AH20" i="6"/>
  <c r="AV9" i="6"/>
  <c r="AF10" i="6"/>
  <c r="AV10" i="6"/>
  <c r="AN8" i="6"/>
  <c r="AX12" i="6"/>
  <c r="F24" i="9"/>
  <c r="K9" i="13" s="1"/>
  <c r="X9" i="13" s="1"/>
  <c r="AH24" i="6"/>
  <c r="N24" i="9"/>
  <c r="K18" i="13" s="1"/>
  <c r="X18" i="13" s="1"/>
  <c r="AP24" i="6"/>
  <c r="I22" i="9"/>
  <c r="AK22" i="6"/>
  <c r="S8" i="9"/>
  <c r="D23" i="13" s="1"/>
  <c r="P23" i="13" s="1"/>
  <c r="AU8" i="6"/>
  <c r="AU14" i="6" s="1"/>
  <c r="AD20" i="9" s="1"/>
  <c r="AD30" i="9" s="1"/>
  <c r="AX11" i="6"/>
  <c r="F23" i="9"/>
  <c r="K8" i="13" s="1"/>
  <c r="X8" i="13" s="1"/>
  <c r="AH23" i="6"/>
  <c r="V23" i="9"/>
  <c r="K26" i="13" s="1"/>
  <c r="X26" i="13" s="1"/>
  <c r="AX23" i="6"/>
  <c r="Q23" i="9"/>
  <c r="N17" i="13" s="1"/>
  <c r="AS23" i="6"/>
  <c r="AS11" i="6"/>
  <c r="BA13" i="6"/>
  <c r="AV11" i="6"/>
  <c r="AV12" i="6"/>
  <c r="AP8" i="6"/>
  <c r="AG9" i="9"/>
  <c r="AP10" i="6"/>
  <c r="AX8" i="6"/>
  <c r="AG10" i="9"/>
  <c r="AX10" i="6"/>
  <c r="F22" i="9"/>
  <c r="AH22" i="6"/>
  <c r="N22" i="9"/>
  <c r="AP22" i="6"/>
  <c r="V20" i="9"/>
  <c r="K23" i="13" s="1"/>
  <c r="X23" i="13" s="1"/>
  <c r="AX20" i="6"/>
  <c r="V24" i="9"/>
  <c r="K27" i="13" s="1"/>
  <c r="X27" i="13" s="1"/>
  <c r="AX24" i="6"/>
  <c r="I24" i="9"/>
  <c r="N9" i="13" s="1"/>
  <c r="AK24" i="6"/>
  <c r="Q20" i="9"/>
  <c r="N14" i="13" s="1"/>
  <c r="AS20" i="6"/>
  <c r="Q24" i="9"/>
  <c r="N18" i="13" s="1"/>
  <c r="AS24" i="6"/>
  <c r="Y22" i="9"/>
  <c r="BA22" i="6"/>
  <c r="AS12" i="6"/>
  <c r="AJ10" i="9"/>
  <c r="BA10" i="6"/>
  <c r="AS8" i="6"/>
  <c r="AF12" i="6"/>
  <c r="AV8" i="6"/>
  <c r="AP12" i="6"/>
  <c r="N20" i="9"/>
  <c r="K14" i="13" s="1"/>
  <c r="X14" i="13" s="1"/>
  <c r="AP20" i="6"/>
  <c r="V22" i="9"/>
  <c r="AX22" i="6"/>
  <c r="I20" i="9"/>
  <c r="N5" i="13" s="1"/>
  <c r="AK20" i="6"/>
  <c r="Q22" i="9"/>
  <c r="AS22" i="6"/>
  <c r="Y20" i="9"/>
  <c r="N23" i="13" s="1"/>
  <c r="BA20" i="6"/>
  <c r="Y24" i="9"/>
  <c r="N27" i="13" s="1"/>
  <c r="BA24" i="6"/>
  <c r="AJ9" i="9"/>
  <c r="AS10" i="6"/>
  <c r="BA8" i="6"/>
  <c r="BA12" i="6"/>
  <c r="K8" i="9"/>
  <c r="D14" i="13" s="1"/>
  <c r="P14" i="13" s="1"/>
  <c r="AM8" i="6"/>
  <c r="AM14" i="6" s="1"/>
  <c r="AD19" i="9" s="1"/>
  <c r="AD29" i="9" s="1"/>
  <c r="AP11" i="6"/>
  <c r="N21" i="9"/>
  <c r="K15" i="13" s="1"/>
  <c r="X15" i="13" s="1"/>
  <c r="AP21" i="6"/>
  <c r="N25" i="9"/>
  <c r="AP25" i="6"/>
  <c r="I25" i="9"/>
  <c r="AK25" i="6"/>
  <c r="I21" i="9"/>
  <c r="N6" i="13" s="1"/>
  <c r="AK21" i="6"/>
  <c r="Y21" i="9"/>
  <c r="N24" i="13" s="1"/>
  <c r="BA21" i="6"/>
  <c r="Y25" i="9"/>
  <c r="BA25" i="6"/>
  <c r="BA9" i="6"/>
  <c r="AF9" i="6"/>
  <c r="AU9" i="6"/>
  <c r="AM9" i="6"/>
  <c r="AP13" i="6"/>
  <c r="AP9" i="6"/>
  <c r="AX13" i="6"/>
  <c r="AX9" i="6"/>
  <c r="F25" i="9"/>
  <c r="AH25" i="6"/>
  <c r="F21" i="9"/>
  <c r="K6" i="13" s="1"/>
  <c r="X6" i="13" s="1"/>
  <c r="AH21" i="6"/>
  <c r="N23" i="9"/>
  <c r="K17" i="13" s="1"/>
  <c r="X17" i="13" s="1"/>
  <c r="AP23" i="6"/>
  <c r="V21" i="9"/>
  <c r="K24" i="13" s="1"/>
  <c r="X24" i="13" s="1"/>
  <c r="AX21" i="6"/>
  <c r="V25" i="9"/>
  <c r="AX25" i="6"/>
  <c r="I23" i="9"/>
  <c r="N8" i="13" s="1"/>
  <c r="AK23" i="6"/>
  <c r="Q21" i="9"/>
  <c r="N15" i="13" s="1"/>
  <c r="AS21" i="6"/>
  <c r="Q25" i="9"/>
  <c r="AS25" i="6"/>
  <c r="Y23" i="9"/>
  <c r="N26" i="13" s="1"/>
  <c r="BA23" i="6"/>
  <c r="AS9" i="6"/>
  <c r="AS13" i="6"/>
  <c r="BA11" i="6"/>
  <c r="AN13" i="6"/>
  <c r="AQ32" i="9"/>
  <c r="AP33" i="9"/>
  <c r="AE9" i="6"/>
  <c r="AE14" i="6" s="1"/>
  <c r="AD18" i="9" s="1"/>
  <c r="AD28" i="9" s="1"/>
  <c r="AH11" i="6"/>
  <c r="AK8" i="6"/>
  <c r="AJ8" i="9"/>
  <c r="AK10" i="6"/>
  <c r="AF11" i="6"/>
  <c r="AH8" i="6"/>
  <c r="AH10" i="6"/>
  <c r="AG8" i="9"/>
  <c r="AK13" i="6"/>
  <c r="AK9" i="6"/>
  <c r="AF13" i="6"/>
  <c r="AH13" i="6"/>
  <c r="AH9" i="6"/>
  <c r="AK12" i="6"/>
  <c r="AE8" i="6"/>
  <c r="C8" i="9"/>
  <c r="D5" i="13" s="1"/>
  <c r="P5" i="13" s="1"/>
  <c r="AH12" i="6"/>
  <c r="AK11" i="6"/>
  <c r="AO14" i="6" l="1"/>
  <c r="AF19" i="9" s="1"/>
  <c r="AF29" i="9" s="1"/>
  <c r="AI20" i="9"/>
  <c r="AI30" i="9" s="1"/>
  <c r="AI36" i="9" s="1"/>
  <c r="I36" i="13"/>
  <c r="I35" i="13"/>
  <c r="AR14" i="6"/>
  <c r="AJ14" i="6"/>
  <c r="AI18" i="9" s="1"/>
  <c r="AI28" i="9" s="1"/>
  <c r="AI34" i="9" s="1"/>
  <c r="AJ26" i="6"/>
  <c r="AA8" i="13"/>
  <c r="AA6" i="13"/>
  <c r="AA23" i="13"/>
  <c r="AA5" i="13"/>
  <c r="AA18" i="13"/>
  <c r="AA9" i="13"/>
  <c r="AA17" i="13"/>
  <c r="AA26" i="13"/>
  <c r="AA15" i="13"/>
  <c r="AA24" i="13"/>
  <c r="AA14" i="13"/>
  <c r="AA27" i="13"/>
  <c r="G36" i="13"/>
  <c r="J35" i="13"/>
  <c r="AR26" i="6"/>
  <c r="AJ17" i="9"/>
  <c r="AJ27" i="9" s="1"/>
  <c r="AJ33" i="9" s="1"/>
  <c r="G35" i="13"/>
  <c r="F36" i="13"/>
  <c r="E36" i="13"/>
  <c r="F35" i="13"/>
  <c r="E35" i="13"/>
  <c r="AK8" i="9"/>
  <c r="K7" i="13"/>
  <c r="M34" i="13" s="1"/>
  <c r="J4" i="13"/>
  <c r="J13" i="13"/>
  <c r="E33" i="13"/>
  <c r="E22" i="13"/>
  <c r="Q22" i="13" s="1"/>
  <c r="Q13" i="13"/>
  <c r="AN8" i="9"/>
  <c r="N7" i="13"/>
  <c r="G4" i="13"/>
  <c r="G13" i="13"/>
  <c r="AN10" i="9"/>
  <c r="N25" i="13"/>
  <c r="AK9" i="9"/>
  <c r="K16" i="13"/>
  <c r="M35" i="13" s="1"/>
  <c r="AN9" i="9"/>
  <c r="N16" i="13"/>
  <c r="AK10" i="9"/>
  <c r="K25" i="13"/>
  <c r="M36" i="13" s="1"/>
  <c r="D4" i="13"/>
  <c r="P4" i="13" s="1"/>
  <c r="D13" i="13"/>
  <c r="AG14" i="6"/>
  <c r="AF18" i="9" s="1"/>
  <c r="AF28" i="9" s="1"/>
  <c r="AN14" i="6"/>
  <c r="AE19" i="9" s="1"/>
  <c r="AE29" i="9" s="1"/>
  <c r="V19" i="6"/>
  <c r="AX19" i="6" s="1"/>
  <c r="AH19" i="6"/>
  <c r="N19" i="6"/>
  <c r="AP19" i="6" s="1"/>
  <c r="Y19" i="6"/>
  <c r="BA19" i="6" s="1"/>
  <c r="Q19" i="6"/>
  <c r="AS19" i="6" s="1"/>
  <c r="AK19" i="6"/>
  <c r="S19" i="6"/>
  <c r="AU19" i="6" s="1"/>
  <c r="K19" i="6"/>
  <c r="AM19" i="6" s="1"/>
  <c r="AE19" i="6"/>
  <c r="S7" i="9"/>
  <c r="AD7" i="9" s="1"/>
  <c r="C19" i="9"/>
  <c r="K7" i="9"/>
  <c r="Q7" i="9"/>
  <c r="I19" i="9"/>
  <c r="Y7" i="9"/>
  <c r="AJ7" i="9" s="1"/>
  <c r="AG17" i="9"/>
  <c r="AG27" i="9" s="1"/>
  <c r="AG33" i="9" s="1"/>
  <c r="L19" i="9"/>
  <c r="T19" i="9"/>
  <c r="N7" i="9"/>
  <c r="V7" i="9"/>
  <c r="AG7" i="9" s="1"/>
  <c r="F19" i="9"/>
  <c r="AH14" i="6"/>
  <c r="AV14" i="6"/>
  <c r="AE20" i="9" s="1"/>
  <c r="AE30" i="9" s="1"/>
  <c r="AF14" i="6"/>
  <c r="AE18" i="9" s="1"/>
  <c r="AE28" i="9" s="1"/>
  <c r="AS14" i="6"/>
  <c r="AX14" i="6"/>
  <c r="AK14" i="6"/>
  <c r="BA26" i="6"/>
  <c r="AP14" i="6"/>
  <c r="BA14" i="6"/>
  <c r="AP26" i="6"/>
  <c r="AK19" i="9" s="1"/>
  <c r="AK29" i="9" s="1"/>
  <c r="AS26" i="6"/>
  <c r="AX26" i="6"/>
  <c r="AK20" i="9" s="1"/>
  <c r="AK30" i="9" s="1"/>
  <c r="AH26" i="6"/>
  <c r="AK18" i="9" s="1"/>
  <c r="AK28" i="9" s="1"/>
  <c r="AK26" i="6"/>
  <c r="AD35" i="9"/>
  <c r="AQ33" i="9"/>
  <c r="AP34" i="9"/>
  <c r="AI19" i="9" l="1"/>
  <c r="AI29" i="9" s="1"/>
  <c r="AI35" i="9" s="1"/>
  <c r="AN19" i="9"/>
  <c r="AN29" i="9" s="1"/>
  <c r="AM19" i="9"/>
  <c r="AM29" i="9" s="1"/>
  <c r="AM35" i="9" s="1"/>
  <c r="AN20" i="9"/>
  <c r="AN30" i="9" s="1"/>
  <c r="AM20" i="9"/>
  <c r="AM30" i="9" s="1"/>
  <c r="AM36" i="9" s="1"/>
  <c r="AN18" i="9"/>
  <c r="AN28" i="9" s="1"/>
  <c r="AM18" i="9"/>
  <c r="AM28" i="9" s="1"/>
  <c r="AM34" i="9" s="1"/>
  <c r="AJ18" i="9"/>
  <c r="AJ28" i="9" s="1"/>
  <c r="AJ20" i="9"/>
  <c r="AJ30" i="9" s="1"/>
  <c r="AJ19" i="9"/>
  <c r="AJ29" i="9" s="1"/>
  <c r="S4" i="13"/>
  <c r="K4" i="13"/>
  <c r="D22" i="13"/>
  <c r="P22" i="13" s="1"/>
  <c r="D33" i="13"/>
  <c r="P13" i="13"/>
  <c r="AA16" i="13"/>
  <c r="AA35" i="13"/>
  <c r="N35" i="13"/>
  <c r="AA25" i="13"/>
  <c r="AA36" i="13"/>
  <c r="N36" i="13"/>
  <c r="AA7" i="13"/>
  <c r="AA34" i="13"/>
  <c r="N34" i="13"/>
  <c r="J33" i="13"/>
  <c r="J22" i="13"/>
  <c r="V22" i="13" s="1"/>
  <c r="N13" i="13"/>
  <c r="V13" i="13"/>
  <c r="X7" i="13"/>
  <c r="X34" i="13"/>
  <c r="K34" i="13"/>
  <c r="X25" i="13"/>
  <c r="X36" i="13"/>
  <c r="K36" i="13"/>
  <c r="X16" i="13"/>
  <c r="X35" i="13"/>
  <c r="K35" i="13"/>
  <c r="G33" i="13"/>
  <c r="S13" i="13"/>
  <c r="G22" i="13"/>
  <c r="S22" i="13" s="1"/>
  <c r="K13" i="13"/>
  <c r="N4" i="13"/>
  <c r="V4" i="13"/>
  <c r="AG20" i="9"/>
  <c r="AG30" i="9" s="1"/>
  <c r="AG18" i="9"/>
  <c r="AG28" i="9" s="1"/>
  <c r="K19" i="9"/>
  <c r="S19" i="9"/>
  <c r="AG19" i="9"/>
  <c r="AG29" i="9" s="1"/>
  <c r="N19" i="9"/>
  <c r="V19" i="9"/>
  <c r="Y19" i="9"/>
  <c r="Q19" i="9"/>
  <c r="AQ34" i="9"/>
  <c r="AP35" i="9"/>
  <c r="N22" i="13" l="1"/>
  <c r="N33" i="13"/>
  <c r="AA33" i="13" s="1"/>
  <c r="K33" i="13"/>
  <c r="X33" i="13" s="1"/>
  <c r="K22" i="13"/>
  <c r="AQ35" i="9"/>
  <c r="AP36" i="9"/>
  <c r="AF36" i="9" l="1"/>
  <c r="AF35" i="9"/>
  <c r="AF34" i="9"/>
  <c r="AD34" i="9"/>
  <c r="AD36" i="9"/>
  <c r="AE36" i="9"/>
  <c r="AE35" i="9"/>
  <c r="AK36" i="9"/>
  <c r="AG36" i="9"/>
  <c r="AQ36" i="9"/>
  <c r="AP37" i="9"/>
  <c r="AG34" i="9" l="1"/>
  <c r="AE34" i="9"/>
  <c r="AQ37" i="9"/>
  <c r="AP38" i="9"/>
  <c r="AQ38" i="9" s="1"/>
  <c r="AG35" i="9"/>
  <c r="AJ34" i="9"/>
  <c r="AJ35" i="9"/>
  <c r="AK35" i="9"/>
  <c r="AJ36" i="9"/>
  <c r="AN35" i="9"/>
  <c r="AK34" i="9" l="1"/>
  <c r="AN34" i="9"/>
  <c r="AN36" i="9"/>
</calcChain>
</file>

<file path=xl/sharedStrings.xml><?xml version="1.0" encoding="utf-8"?>
<sst xmlns="http://schemas.openxmlformats.org/spreadsheetml/2006/main" count="895" uniqueCount="124">
  <si>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</si>
  <si>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</si>
  <si>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</si>
  <si>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</si>
  <si>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</si>
  <si>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</si>
  <si>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</si>
  <si>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</si>
  <si>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</si>
  <si>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</si>
  <si>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</si>
  <si>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</si>
  <si>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</si>
  <si>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</si>
  <si>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</si>
  <si>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</si>
  <si>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</si>
  <si>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</si>
  <si>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</si>
  <si>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</si>
  <si>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</si>
  <si>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</si>
  <si>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</si>
  <si>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</si>
  <si>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</si>
  <si>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</si>
  <si>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</si>
  <si>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</si>
  <si>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</si>
  <si>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</si>
  <si>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</si>
  <si>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</si>
  <si>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</si>
  <si>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</si>
  <si>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</si>
  <si>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</si>
  <si>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</si>
  <si>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</si>
  <si>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</si>
  <si>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</si>
  <si>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</si>
  <si>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</si>
  <si>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</si>
  <si>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</si>
  <si>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</si>
  <si>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</si>
  <si>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</si>
  <si>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</si>
  <si>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</si>
  <si>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</si>
  <si>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</si>
  <si>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</si>
  <si>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</si>
  <si>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</si>
  <si>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</si>
  <si>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</si>
  <si>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</si>
  <si>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</si>
  <si>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</si>
  <si>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</si>
  <si>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</si>
  <si>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</si>
  <si>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</si>
  <si>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</si>
  <si>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</si>
  <si>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</si>
  <si>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</si>
  <si>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</si>
  <si>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</si>
  <si>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</si>
  <si>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</si>
  <si>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</si>
  <si>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</si>
  <si>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</si>
  <si>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</si>
  <si>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</si>
  <si>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</si>
  <si>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</si>
  <si>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</si>
  <si>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</si>
  <si>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</si>
  <si>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</si>
  <si>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</si>
  <si>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</si>
  <si>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</si>
  <si>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</si>
  <si>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</si>
  <si>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</si>
  <si>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</si>
  <si>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</si>
  <si>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</si>
  <si>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</si>
  <si>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</si>
  <si>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</si>
  <si>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</si>
  <si>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</si>
  <si>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</si>
  <si>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</si>
  <si>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</si>
  <si>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</si>
  <si>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</si>
  <si>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</si>
  <si>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</si>
  <si>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</si>
  <si>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</si>
  <si>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</si>
  <si>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</si>
  <si>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</si>
  <si>
    <t>Teensy 3.6</t>
  </si>
  <si>
    <t>Teensy 3.6 CMSIS</t>
  </si>
  <si>
    <t>Teensy 3.5</t>
  </si>
  <si>
    <t>120 MHz</t>
  </si>
  <si>
    <t>Teensy 3.5 CMSIS</t>
  </si>
  <si>
    <t>Due</t>
  </si>
  <si>
    <t>SAM3X8E</t>
  </si>
  <si>
    <t>84 MHz</t>
  </si>
  <si>
    <t>96 KB</t>
  </si>
  <si>
    <t>MK64FX512VMD12</t>
  </si>
  <si>
    <t>192 KB</t>
  </si>
  <si>
    <t>MK66FX1M0VMD18</t>
  </si>
  <si>
    <t>Generic C FFT</t>
  </si>
  <si>
    <t>Clock Speed</t>
  </si>
  <si>
    <t>Speed Relative to Teensy 3.2 (128-pt CMSIS FFT)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</si>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</sst>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\x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8" borderId="2" xfId="0" applyFont="1" applyFill="1" applyBorder="1"/>
    <xf numFmtId="0" fontId="8" fillId="8" borderId="2" xfId="0" quotePrefix="1" applyFont="1" applyFill="1" applyBorder="1"/>
    <xf numFmtId="0" fontId="9" fillId="8" borderId="2" xfId="0" quotePrefix="1" applyFont="1" applyFill="1" applyBorder="1"/>
    <xf numFmtId="0" fontId="9" fillId="8" borderId="2" xfId="0" applyFont="1" applyFill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2" xfId="0" applyFill="1" applyBorder="1"/>
    <xf numFmtId="0" fontId="10" fillId="5" borderId="2" xfId="0" applyFont="1" applyFill="1" applyBorder="1"/>
    <xf numFmtId="0" fontId="1" fillId="4" borderId="2" xfId="0" applyFont="1" applyFill="1" applyBorder="1" applyAlignment="1">
      <alignment horizontal="right"/>
    </xf>
    <xf numFmtId="4" fontId="10" fillId="5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/>
    <xf numFmtId="4" fontId="0" fillId="6" borderId="2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13088"/>
        <c:axId val="147114624"/>
      </c:barChart>
      <c:catAx>
        <c:axId val="1471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14624"/>
        <c:crosses val="autoZero"/>
        <c:auto val="1"/>
        <c:lblAlgn val="ctr"/>
        <c:lblOffset val="100"/>
        <c:noMultiLvlLbl val="0"/>
      </c:catAx>
      <c:valAx>
        <c:axId val="147114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711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Summary_Speed!$AP$28:$AP$36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Summary_Speed!$AQ$28:$AQ$36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9616"/>
        <c:axId val="148401152"/>
      </c:scatterChart>
      <c:valAx>
        <c:axId val="1483996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01152"/>
        <c:crosses val="autoZero"/>
        <c:crossBetween val="midCat"/>
      </c:valAx>
      <c:valAx>
        <c:axId val="148401152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8399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Summary_Speed!$AD$35:$AN$35</c:f>
              <c:numCache>
                <c:formatCode>#,##0</c:formatCode>
                <c:ptCount val="11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  <c:pt idx="7">
                  <c:v>78442.636374410184</c:v>
                </c:pt>
                <c:pt idx="8">
                  <c:v>100264.352523202</c:v>
                </c:pt>
                <c:pt idx="9">
                  <c:v>135646.77294750587</c:v>
                </c:pt>
                <c:pt idx="10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Summary_Speed!$AD$36:$AN$36</c:f>
              <c:numCache>
                <c:formatCode>#,##0</c:formatCode>
                <c:ptCount val="11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  <c:pt idx="7">
                  <c:v>18792.115091821412</c:v>
                </c:pt>
                <c:pt idx="8">
                  <c:v>152332.78341037425</c:v>
                </c:pt>
                <c:pt idx="9">
                  <c:v>207460.15137108372</c:v>
                </c:pt>
                <c:pt idx="10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22016"/>
        <c:axId val="148444288"/>
      </c:barChart>
      <c:catAx>
        <c:axId val="1484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44288"/>
        <c:crosses val="autoZero"/>
        <c:auto val="1"/>
        <c:lblAlgn val="ctr"/>
        <c:lblOffset val="100"/>
        <c:noMultiLvlLbl val="0"/>
      </c:catAx>
      <c:valAx>
        <c:axId val="14844428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84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Summary_Speed!$AD$35:$AJ$35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Summary_Speed!$AD$36:$AJ$36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82304"/>
        <c:axId val="148488192"/>
      </c:barChart>
      <c:catAx>
        <c:axId val="1484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88192"/>
        <c:crosses val="autoZero"/>
        <c:auto val="1"/>
        <c:lblAlgn val="ctr"/>
        <c:lblOffset val="100"/>
        <c:noMultiLvlLbl val="0"/>
      </c:catAx>
      <c:valAx>
        <c:axId val="1484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84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0062893081761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Summary_Speed!$AC$10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Summary_Speed!$AD$10:$AN$10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3888.0248833592536</c:v>
                </c:pt>
                <c:pt idx="5">
                  <c:v>6802.7210884353744</c:v>
                </c:pt>
                <c:pt idx="6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48448"/>
        <c:axId val="148249984"/>
      </c:barChart>
      <c:catAx>
        <c:axId val="1482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49984"/>
        <c:crosses val="autoZero"/>
        <c:auto val="1"/>
        <c:lblAlgn val="ctr"/>
        <c:lblOffset val="100"/>
        <c:noMultiLvlLbl val="0"/>
      </c:catAx>
      <c:valAx>
        <c:axId val="14824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48248448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'Summary-Duration'!$T$8:$T$13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'Summary-Duration'!$V$8:$V$13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'Summary-Duration'!$Y$8:$Y$13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'Summary-Duration'!$X$7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'Summary-Duration'!$X$8:$X$13</c:f>
              <c:numCache>
                <c:formatCode>0</c:formatCode>
                <c:ptCount val="6"/>
                <c:pt idx="0">
                  <c:v>31.8</c:v>
                </c:pt>
                <c:pt idx="1">
                  <c:v>52.6</c:v>
                </c:pt>
                <c:pt idx="2">
                  <c:v>147</c:v>
                </c:pt>
                <c:pt idx="3">
                  <c:v>250.4</c:v>
                </c:pt>
                <c:pt idx="4">
                  <c:v>668.2</c:v>
                </c:pt>
                <c:pt idx="5">
                  <c:v>1163.5999999999999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0016"/>
        <c:axId val="147789312"/>
      </c:lineChart>
      <c:catAx>
        <c:axId val="1479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89312"/>
        <c:crosses val="autoZero"/>
        <c:auto val="1"/>
        <c:lblAlgn val="ctr"/>
        <c:lblOffset val="100"/>
        <c:noMultiLvlLbl val="0"/>
      </c:catAx>
      <c:valAx>
        <c:axId val="147789312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79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'Summary-Duration'!$K$8:$K$13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'Summary-Duration'!$N$8:$N$13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'Summary-Duration'!$P$7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90.2</c:v>
                </c:pt>
                <c:pt idx="1">
                  <c:v>179.2</c:v>
                </c:pt>
                <c:pt idx="2">
                  <c:v>460.4</c:v>
                </c:pt>
                <c:pt idx="3">
                  <c:v>920.2</c:v>
                </c:pt>
                <c:pt idx="4">
                  <c:v>2249.8000000000002</c:v>
                </c:pt>
                <c:pt idx="5">
                  <c:v>4505.8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'Summary-Duration'!$Q$7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'Summary-Duration'!$Q$8:$Q$13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21696"/>
        <c:axId val="147823616"/>
      </c:lineChart>
      <c:catAx>
        <c:axId val="1478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23616"/>
        <c:crosses val="autoZero"/>
        <c:auto val="1"/>
        <c:lblAlgn val="ctr"/>
        <c:lblOffset val="100"/>
        <c:noMultiLvlLbl val="0"/>
      </c:catAx>
      <c:valAx>
        <c:axId val="14782361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782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'Summary-Duration'!$AK$8:$AK$13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96832"/>
        <c:axId val="148298752"/>
      </c:lineChart>
      <c:catAx>
        <c:axId val="14829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98752"/>
        <c:crosses val="autoZero"/>
        <c:auto val="1"/>
        <c:lblAlgn val="ctr"/>
        <c:lblOffset val="100"/>
        <c:noMultiLvlLbl val="0"/>
      </c:catAx>
      <c:valAx>
        <c:axId val="14829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9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'Summary-Duration'!$AP$8:$AP$13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'Summary-Duration'!$AS$8:$AS$13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14208"/>
        <c:axId val="148016128"/>
      </c:lineChart>
      <c:catAx>
        <c:axId val="148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16128"/>
        <c:crosses val="autoZero"/>
        <c:auto val="1"/>
        <c:lblAlgn val="ctr"/>
        <c:lblOffset val="100"/>
        <c:noMultiLvlLbl val="0"/>
      </c:catAx>
      <c:valAx>
        <c:axId val="1480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'Summary-Duration'!$AV$8:$AV$13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'Summary-Duration'!$AX$8:$AX$13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'Summary-Duration'!$BA$8:$BA$13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1968"/>
        <c:axId val="148773888"/>
      </c:lineChart>
      <c:catAx>
        <c:axId val="1487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73888"/>
        <c:crosses val="autoZero"/>
        <c:auto val="1"/>
        <c:lblAlgn val="ctr"/>
        <c:lblOffset val="100"/>
        <c:noMultiLvlLbl val="0"/>
      </c:catAx>
      <c:valAx>
        <c:axId val="14877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'Summary-Duration'!$AK$20:$AK$25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17024"/>
        <c:axId val="148818944"/>
      </c:lineChart>
      <c:catAx>
        <c:axId val="1488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18944"/>
        <c:crosses val="autoZero"/>
        <c:auto val="1"/>
        <c:lblAlgn val="ctr"/>
        <c:lblOffset val="100"/>
        <c:noMultiLvlLbl val="0"/>
      </c:catAx>
      <c:valAx>
        <c:axId val="14881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Teensy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Blog'!$D$25:$I$25</c:f>
              <c:numCache>
                <c:formatCode>#,##0</c:formatCode>
                <c:ptCount val="6"/>
                <c:pt idx="0">
                  <c:v>0</c:v>
                </c:pt>
                <c:pt idx="1">
                  <c:v>81.221572449642622</c:v>
                </c:pt>
                <c:pt idx="2">
                  <c:v>657.56595386517267</c:v>
                </c:pt>
                <c:pt idx="3">
                  <c:v>6833.4016673500064</c:v>
                </c:pt>
                <c:pt idx="4">
                  <c:v>10530.749789385005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9936"/>
        <c:axId val="147481728"/>
      </c:barChart>
      <c:catAx>
        <c:axId val="1474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81728"/>
        <c:crosses val="autoZero"/>
        <c:auto val="1"/>
        <c:lblAlgn val="ctr"/>
        <c:lblOffset val="100"/>
        <c:noMultiLvlLbl val="0"/>
      </c:catAx>
      <c:valAx>
        <c:axId val="1474817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747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'Summary-Duration'!$AP$20:$AP$25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'Summary-Duration'!$AS$20:$AS$25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45696"/>
        <c:axId val="148847616"/>
      </c:lineChart>
      <c:catAx>
        <c:axId val="1488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47616"/>
        <c:crosses val="autoZero"/>
        <c:auto val="1"/>
        <c:lblAlgn val="ctr"/>
        <c:lblOffset val="100"/>
        <c:noMultiLvlLbl val="0"/>
      </c:catAx>
      <c:valAx>
        <c:axId val="14884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'Summary-Duration'!$AX$20:$AX$25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'Summary-Duration'!$BA$20:$BA$25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9504"/>
        <c:axId val="153431424"/>
      </c:lineChart>
      <c:catAx>
        <c:axId val="1534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31424"/>
        <c:crosses val="autoZero"/>
        <c:auto val="1"/>
        <c:lblAlgn val="ctr"/>
        <c:lblOffset val="100"/>
        <c:noMultiLvlLbl val="0"/>
      </c:catAx>
      <c:valAx>
        <c:axId val="15343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First Blog'!$P$13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Blog'!$P$14:$P$18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First Blog'!$Q$13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Blog'!$Q$14:$Q$18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First Blog'!$R$13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Blog'!$R$14:$R$18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First Blog'!$S$13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Blog'!$S$14:$S$18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First Blog'!$V$13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Blog'!$V$14:$V$18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First Blog'!$X$13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Blog'!$X$14:$X$18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First Blog'!$AA$13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Blog'!$AA$14:$AA$18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6720"/>
        <c:axId val="147521920"/>
      </c:lineChart>
      <c:catAx>
        <c:axId val="1476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21920"/>
        <c:crosses val="autoZero"/>
        <c:auto val="1"/>
        <c:lblAlgn val="ctr"/>
        <c:lblOffset val="100"/>
        <c:noMultiLvlLbl val="0"/>
      </c:catAx>
      <c:valAx>
        <c:axId val="147521920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4764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29344"/>
        <c:axId val="146694528"/>
      </c:barChart>
      <c:catAx>
        <c:axId val="1443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94528"/>
        <c:crosses val="autoZero"/>
        <c:auto val="1"/>
        <c:lblAlgn val="ctr"/>
        <c:lblOffset val="100"/>
        <c:noMultiLvlLbl val="0"/>
      </c:catAx>
      <c:valAx>
        <c:axId val="1466945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43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Blog'!$Q$25:$V$25</c:f>
              <c:numCache>
                <c:formatCode>#,##0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59552"/>
        <c:axId val="147561088"/>
      </c:barChart>
      <c:catAx>
        <c:axId val="1475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61088"/>
        <c:crosses val="autoZero"/>
        <c:auto val="1"/>
        <c:lblAlgn val="ctr"/>
        <c:lblOffset val="100"/>
        <c:noMultiLvlLbl val="0"/>
      </c:catAx>
      <c:valAx>
        <c:axId val="147561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75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Blog'!$Q$16:$AA$16</c:f>
              <c:numCache>
                <c:formatCode>#,##0</c:formatCode>
                <c:ptCount val="11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First Blog'!$Q$25:$AA$25</c:f>
              <c:numCache>
                <c:formatCode>#,##0</c:formatCode>
                <c:ptCount val="11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22112"/>
        <c:axId val="148045824"/>
      </c:barChart>
      <c:catAx>
        <c:axId val="1505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45824"/>
        <c:crosses val="autoZero"/>
        <c:auto val="1"/>
        <c:lblAlgn val="ctr"/>
        <c:lblOffset val="100"/>
        <c:noMultiLvlLbl val="0"/>
      </c:catAx>
      <c:valAx>
        <c:axId val="148045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05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Summary_Speed!$T$8:$T$13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Summary_Speed!$V$8:$V$13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Summary_Speed!$Y$8:$Y$13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7488"/>
        <c:axId val="147249408"/>
      </c:lineChart>
      <c:catAx>
        <c:axId val="1472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49408"/>
        <c:crosses val="autoZero"/>
        <c:auto val="1"/>
        <c:lblAlgn val="ctr"/>
        <c:lblOffset val="100"/>
        <c:noMultiLvlLbl val="0"/>
      </c:catAx>
      <c:valAx>
        <c:axId val="14724940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724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Summary_Speed!$K$8:$K$13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Summary_Speed!$N$8:$N$13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Summary_Speed!$Q$8:$Q$13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32576"/>
        <c:axId val="147434496"/>
      </c:lineChart>
      <c:catAx>
        <c:axId val="1474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34496"/>
        <c:crosses val="autoZero"/>
        <c:auto val="1"/>
        <c:lblAlgn val="ctr"/>
        <c:lblOffset val="100"/>
        <c:noMultiLvlLbl val="0"/>
      </c:catAx>
      <c:valAx>
        <c:axId val="147434496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74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55360"/>
        <c:axId val="148374656"/>
      </c:barChart>
      <c:catAx>
        <c:axId val="1474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74656"/>
        <c:crosses val="autoZero"/>
        <c:auto val="1"/>
        <c:lblAlgn val="ctr"/>
        <c:lblOffset val="100"/>
        <c:noMultiLvlLbl val="0"/>
      </c:catAx>
      <c:valAx>
        <c:axId val="148374656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47455360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38</xdr:row>
      <xdr:rowOff>4762</xdr:rowOff>
    </xdr:from>
    <xdr:to>
      <xdr:col>9</xdr:col>
      <xdr:colOff>0</xdr:colOff>
      <xdr:row>52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171451</xdr:colOff>
      <xdr:row>53</xdr:row>
      <xdr:rowOff>104775</xdr:rowOff>
    </xdr:from>
    <xdr:to>
      <xdr:col>9</xdr:col>
      <xdr:colOff>38100</xdr:colOff>
      <xdr:row>67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10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38</xdr:row>
      <xdr:rowOff>4762</xdr:rowOff>
    </xdr:from>
    <xdr:to>
      <xdr:col>20</xdr:col>
      <xdr:colOff>409575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53</xdr:row>
      <xdr:rowOff>38100</xdr:rowOff>
    </xdr:from>
    <xdr:to>
      <xdr:col>20</xdr:col>
      <xdr:colOff>428625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657226</xdr:colOff>
      <xdr:row>68</xdr:row>
      <xdr:rowOff>161925</xdr:rowOff>
    </xdr:from>
    <xdr:to>
      <xdr:col>22</xdr:col>
      <xdr:colOff>733425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552450</xdr:colOff>
      <xdr:row>71</xdr:row>
      <xdr:rowOff>142875</xdr:rowOff>
    </xdr:from>
    <xdr:ext cx="1116139" cy="264560"/>
    <xdr:sp macro="" textlink="">
      <xdr:nvSpPr>
        <xdr:cNvPr id="2" name="TextBox 1"/>
        <xdr:cNvSpPr txBox="1"/>
      </xdr:nvSpPr>
      <xdr:spPr>
        <a:xfrm>
          <a:off x="8915400" y="136683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18</xdr:col>
      <xdr:colOff>523875</xdr:colOff>
      <xdr:row>71</xdr:row>
      <xdr:rowOff>152400</xdr:rowOff>
    </xdr:from>
    <xdr:ext cx="784830" cy="264560"/>
    <xdr:sp macro="" textlink="">
      <xdr:nvSpPr>
        <xdr:cNvPr id="10" name="TextBox 9"/>
        <xdr:cNvSpPr txBox="1"/>
      </xdr:nvSpPr>
      <xdr:spPr>
        <a:xfrm>
          <a:off x="12268200" y="1367790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185737</xdr:rowOff>
    </xdr:from>
    <xdr:to>
      <xdr:col>23</xdr:col>
      <xdr:colOff>178689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350139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12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428625</xdr:colOff>
      <xdr:row>23</xdr:row>
      <xdr:rowOff>100012</xdr:rowOff>
    </xdr:from>
    <xdr:to>
      <xdr:col>51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638173</xdr:colOff>
      <xdr:row>39</xdr:row>
      <xdr:rowOff>90487</xdr:rowOff>
    </xdr:from>
    <xdr:to>
      <xdr:col>42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57</xdr:row>
      <xdr:rowOff>171450</xdr:rowOff>
    </xdr:from>
    <xdr:to>
      <xdr:col>41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44</xdr:row>
      <xdr:rowOff>33336</xdr:rowOff>
    </xdr:from>
    <xdr:to>
      <xdr:col>27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25</xdr:row>
      <xdr:rowOff>185737</xdr:rowOff>
    </xdr:from>
    <xdr:to>
      <xdr:col>23</xdr:col>
      <xdr:colOff>264414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352425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28</xdr:row>
      <xdr:rowOff>71437</xdr:rowOff>
    </xdr:from>
    <xdr:to>
      <xdr:col>39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28</xdr:row>
      <xdr:rowOff>0</xdr:rowOff>
    </xdr:from>
    <xdr:to>
      <xdr:col>61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53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571500</xdr:colOff>
      <xdr:row>44</xdr:row>
      <xdr:rowOff>0</xdr:rowOff>
    </xdr:from>
    <xdr:to>
      <xdr:col>61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J13" sqref="B4:J13"/>
    </sheetView>
  </sheetViews>
  <sheetFormatPr defaultRowHeight="15" x14ac:dyDescent="0.25"/>
  <cols>
    <col min="2" max="2" width="9.85546875" customWidth="1"/>
    <col min="3" max="3" width="13.85546875" customWidth="1"/>
    <col min="4" max="4" width="8" customWidth="1"/>
    <col min="5" max="5" width="19.71093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 x14ac:dyDescent="0.25">
      <c r="B4" s="39" t="s">
        <v>19</v>
      </c>
      <c r="C4" s="39"/>
      <c r="D4" s="40" t="s">
        <v>71</v>
      </c>
      <c r="E4" s="40"/>
      <c r="F4" s="40"/>
      <c r="G4" s="40"/>
      <c r="H4" s="40"/>
      <c r="I4" s="40"/>
      <c r="J4" s="40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79</v>
      </c>
      <c r="C9" s="27" t="s">
        <v>113</v>
      </c>
      <c r="D9" s="27" t="s">
        <v>81</v>
      </c>
      <c r="E9" s="27" t="s">
        <v>114</v>
      </c>
      <c r="F9" s="27" t="s">
        <v>95</v>
      </c>
      <c r="G9" s="27" t="s">
        <v>115</v>
      </c>
      <c r="H9" s="27" t="s">
        <v>90</v>
      </c>
      <c r="I9" s="27" t="s">
        <v>85</v>
      </c>
      <c r="J9" s="27" t="s">
        <v>116</v>
      </c>
    </row>
    <row r="10" spans="2:10" ht="15.75" x14ac:dyDescent="0.25">
      <c r="B10" s="27" t="s">
        <v>97</v>
      </c>
      <c r="C10" s="28" t="s">
        <v>9</v>
      </c>
      <c r="D10" s="28" t="s">
        <v>98</v>
      </c>
      <c r="E10" s="27" t="s">
        <v>99</v>
      </c>
      <c r="F10" s="27" t="s">
        <v>100</v>
      </c>
      <c r="G10" s="27" t="s">
        <v>101</v>
      </c>
      <c r="H10" s="27" t="s">
        <v>90</v>
      </c>
      <c r="I10" s="27" t="s">
        <v>85</v>
      </c>
      <c r="J10" s="27" t="s">
        <v>102</v>
      </c>
    </row>
    <row r="11" spans="2:10" ht="15.75" x14ac:dyDescent="0.25">
      <c r="B11" s="35" t="s">
        <v>97</v>
      </c>
      <c r="C11" s="37" t="s">
        <v>110</v>
      </c>
      <c r="D11" s="36" t="s">
        <v>98</v>
      </c>
      <c r="E11" s="35" t="s">
        <v>117</v>
      </c>
      <c r="F11" s="35" t="s">
        <v>100</v>
      </c>
      <c r="G11" s="35" t="s">
        <v>111</v>
      </c>
      <c r="H11" s="35" t="s">
        <v>90</v>
      </c>
      <c r="I11" s="38" t="s">
        <v>106</v>
      </c>
      <c r="J11" s="35" t="s">
        <v>118</v>
      </c>
    </row>
    <row r="12" spans="2:10" ht="15.75" x14ac:dyDescent="0.25">
      <c r="B12" s="35" t="s">
        <v>97</v>
      </c>
      <c r="C12" s="37" t="s">
        <v>108</v>
      </c>
      <c r="D12" s="36" t="s">
        <v>98</v>
      </c>
      <c r="E12" s="35" t="s">
        <v>119</v>
      </c>
      <c r="F12" s="35" t="s">
        <v>100</v>
      </c>
      <c r="G12" s="35" t="s">
        <v>105</v>
      </c>
      <c r="H12" s="35" t="s">
        <v>90</v>
      </c>
      <c r="I12" s="38" t="s">
        <v>106</v>
      </c>
      <c r="J12" s="35" t="s">
        <v>107</v>
      </c>
    </row>
    <row r="13" spans="2:10" ht="15.75" x14ac:dyDescent="0.25">
      <c r="B13" s="27" t="s">
        <v>98</v>
      </c>
      <c r="C13" s="27" t="s">
        <v>29</v>
      </c>
      <c r="D13" s="27" t="s">
        <v>98</v>
      </c>
      <c r="E13" s="27" t="s">
        <v>103</v>
      </c>
      <c r="F13" s="27" t="s">
        <v>104</v>
      </c>
      <c r="G13" s="27" t="s">
        <v>105</v>
      </c>
      <c r="H13" s="27" t="s">
        <v>90</v>
      </c>
      <c r="I13" s="27" t="s">
        <v>106</v>
      </c>
      <c r="J13" s="27" t="s">
        <v>107</v>
      </c>
    </row>
    <row r="16" spans="2:10" ht="15.75" x14ac:dyDescent="0.25">
      <c r="B16" s="39" t="s">
        <v>19</v>
      </c>
      <c r="C16" s="39"/>
      <c r="D16" s="40" t="s">
        <v>71</v>
      </c>
      <c r="E16" s="40"/>
      <c r="F16" s="40"/>
      <c r="G16" s="40"/>
      <c r="H16" s="40"/>
      <c r="I16" s="40"/>
      <c r="J16" s="40"/>
    </row>
    <row r="17" spans="2:10" ht="15.75" x14ac:dyDescent="0.25">
      <c r="B17" s="25" t="s">
        <v>72</v>
      </c>
      <c r="C17" s="25" t="s">
        <v>73</v>
      </c>
      <c r="D17" s="26" t="s">
        <v>72</v>
      </c>
      <c r="E17" s="26" t="s">
        <v>73</v>
      </c>
      <c r="F17" s="26" t="s">
        <v>74</v>
      </c>
      <c r="G17" s="26" t="s">
        <v>75</v>
      </c>
      <c r="H17" s="26" t="s">
        <v>76</v>
      </c>
      <c r="I17" s="26" t="s">
        <v>77</v>
      </c>
      <c r="J17" s="26" t="s">
        <v>78</v>
      </c>
    </row>
    <row r="18" spans="2:10" ht="15.75" x14ac:dyDescent="0.25">
      <c r="B18" s="27" t="s">
        <v>79</v>
      </c>
      <c r="C18" s="27" t="s">
        <v>80</v>
      </c>
      <c r="D18" s="27" t="s">
        <v>81</v>
      </c>
      <c r="E18" s="27" t="s">
        <v>82</v>
      </c>
      <c r="F18" s="27" t="s">
        <v>83</v>
      </c>
      <c r="G18" s="27" t="s">
        <v>8</v>
      </c>
      <c r="H18" s="27" t="s">
        <v>84</v>
      </c>
      <c r="I18" s="27" t="s">
        <v>85</v>
      </c>
      <c r="J18" s="27" t="s">
        <v>86</v>
      </c>
    </row>
    <row r="19" spans="2:10" ht="15.75" x14ac:dyDescent="0.25">
      <c r="B19" s="27" t="s">
        <v>79</v>
      </c>
      <c r="C19" s="27" t="s">
        <v>87</v>
      </c>
      <c r="D19" s="27" t="s">
        <v>81</v>
      </c>
      <c r="E19" s="27" t="s">
        <v>88</v>
      </c>
      <c r="F19" s="27" t="s">
        <v>89</v>
      </c>
      <c r="G19" s="27" t="s">
        <v>7</v>
      </c>
      <c r="H19" s="27" t="s">
        <v>90</v>
      </c>
      <c r="I19" s="27" t="s">
        <v>85</v>
      </c>
      <c r="J19" s="27" t="s">
        <v>91</v>
      </c>
    </row>
    <row r="20" spans="2:10" ht="15.75" x14ac:dyDescent="0.25">
      <c r="B20" s="27" t="s">
        <v>97</v>
      </c>
      <c r="C20" s="28" t="s">
        <v>9</v>
      </c>
      <c r="D20" s="28" t="s">
        <v>98</v>
      </c>
      <c r="E20" s="27" t="s">
        <v>99</v>
      </c>
      <c r="F20" s="27" t="s">
        <v>100</v>
      </c>
      <c r="G20" s="27" t="s">
        <v>101</v>
      </c>
      <c r="H20" s="27" t="s">
        <v>90</v>
      </c>
      <c r="I20" s="27" t="s">
        <v>85</v>
      </c>
      <c r="J20" s="27" t="s">
        <v>102</v>
      </c>
    </row>
    <row r="21" spans="2:10" ht="15.75" x14ac:dyDescent="0.25">
      <c r="B21" s="27" t="s">
        <v>97</v>
      </c>
      <c r="C21" s="28" t="s">
        <v>110</v>
      </c>
      <c r="D21" s="28" t="s">
        <v>98</v>
      </c>
      <c r="E21" s="27" t="s">
        <v>117</v>
      </c>
      <c r="F21" s="27" t="s">
        <v>100</v>
      </c>
      <c r="G21" s="27" t="s">
        <v>111</v>
      </c>
      <c r="H21" s="27" t="s">
        <v>90</v>
      </c>
      <c r="I21" s="27" t="s">
        <v>106</v>
      </c>
      <c r="J21" s="27" t="s">
        <v>118</v>
      </c>
    </row>
    <row r="22" spans="2:10" ht="15.75" x14ac:dyDescent="0.25">
      <c r="B22" s="27" t="s">
        <v>97</v>
      </c>
      <c r="C22" s="28" t="s">
        <v>108</v>
      </c>
      <c r="D22" s="28" t="s">
        <v>98</v>
      </c>
      <c r="E22" s="27" t="s">
        <v>119</v>
      </c>
      <c r="F22" s="27" t="s">
        <v>100</v>
      </c>
      <c r="G22" s="27" t="s">
        <v>105</v>
      </c>
      <c r="H22" s="27" t="s">
        <v>90</v>
      </c>
      <c r="I22" s="27" t="s">
        <v>106</v>
      </c>
      <c r="J22" s="27" t="s">
        <v>107</v>
      </c>
    </row>
    <row r="23" spans="2:10" ht="15.75" x14ac:dyDescent="0.25">
      <c r="B23" s="27" t="s">
        <v>98</v>
      </c>
      <c r="C23" s="27" t="s">
        <v>29</v>
      </c>
      <c r="D23" s="27" t="s">
        <v>98</v>
      </c>
      <c r="E23" s="27" t="s">
        <v>103</v>
      </c>
      <c r="F23" s="27" t="s">
        <v>104</v>
      </c>
      <c r="G23" s="27" t="s">
        <v>105</v>
      </c>
      <c r="H23" s="27" t="s">
        <v>90</v>
      </c>
      <c r="I23" s="27" t="s">
        <v>106</v>
      </c>
      <c r="J23" s="27" t="s">
        <v>107</v>
      </c>
    </row>
  </sheetData>
  <mergeCells count="4">
    <mergeCell ref="B4:C4"/>
    <mergeCell ref="D4:J4"/>
    <mergeCell ref="B16:C16"/>
    <mergeCell ref="D16:J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1" sqref="C11"/>
    </sheetView>
  </sheetViews>
  <sheetFormatPr defaultRowHeight="15" x14ac:dyDescent="0.25"/>
  <sheetData>
    <row r="2" spans="2:13" x14ac:dyDescent="0.25">
      <c r="C2" t="s">
        <v>110</v>
      </c>
    </row>
    <row r="3" spans="2:13" x14ac:dyDescent="0.25">
      <c r="C3" t="s">
        <v>111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15</v>
      </c>
      <c r="E10" s="3">
        <v>6.18</v>
      </c>
      <c r="G10" s="3">
        <v>26.2</v>
      </c>
      <c r="I10" s="3">
        <v>9.2799999999999994</v>
      </c>
      <c r="K10" s="3">
        <v>12</v>
      </c>
      <c r="M10" s="3">
        <v>7.6</v>
      </c>
    </row>
    <row r="11" spans="2:13" s="3" customFormat="1" x14ac:dyDescent="0.25">
      <c r="B11" s="3">
        <v>16</v>
      </c>
      <c r="C11" s="3">
        <v>29.4</v>
      </c>
      <c r="E11" s="3">
        <v>10.38</v>
      </c>
      <c r="G11" s="3">
        <v>51.4</v>
      </c>
      <c r="I11" s="3">
        <v>16.72</v>
      </c>
      <c r="K11" s="3">
        <v>19.399999999999999</v>
      </c>
      <c r="M11" s="3">
        <v>12.94</v>
      </c>
    </row>
    <row r="12" spans="2:13" x14ac:dyDescent="0.25">
      <c r="B12">
        <v>32</v>
      </c>
      <c r="C12">
        <v>78</v>
      </c>
      <c r="E12">
        <v>24.52</v>
      </c>
      <c r="G12">
        <v>145.4</v>
      </c>
      <c r="I12">
        <v>46.52</v>
      </c>
      <c r="K12">
        <v>55.6</v>
      </c>
      <c r="M12">
        <v>32.28</v>
      </c>
    </row>
    <row r="13" spans="2:13" x14ac:dyDescent="0.25">
      <c r="B13">
        <v>64</v>
      </c>
      <c r="C13">
        <v>157</v>
      </c>
      <c r="E13">
        <v>46.22</v>
      </c>
      <c r="G13">
        <v>288.2</v>
      </c>
      <c r="I13">
        <v>89.76</v>
      </c>
      <c r="K13">
        <v>95.4</v>
      </c>
      <c r="M13">
        <v>60.5</v>
      </c>
    </row>
    <row r="14" spans="2:13" x14ac:dyDescent="0.25">
      <c r="B14">
        <v>128</v>
      </c>
      <c r="C14">
        <v>389.4</v>
      </c>
      <c r="E14">
        <v>107.46</v>
      </c>
      <c r="G14">
        <v>744.2</v>
      </c>
      <c r="I14">
        <v>231</v>
      </c>
      <c r="K14">
        <v>257.2</v>
      </c>
      <c r="M14">
        <v>146.34</v>
      </c>
    </row>
    <row r="15" spans="2:13" x14ac:dyDescent="0.25">
      <c r="B15">
        <v>256</v>
      </c>
      <c r="C15">
        <v>781.8</v>
      </c>
      <c r="E15">
        <v>210.26</v>
      </c>
      <c r="G15">
        <v>1477.4</v>
      </c>
      <c r="I15">
        <v>454.92</v>
      </c>
      <c r="K15">
        <v>446.2</v>
      </c>
      <c r="M15">
        <v>283.74</v>
      </c>
    </row>
    <row r="16" spans="2:13" x14ac:dyDescent="0.25">
      <c r="B16">
        <v>512</v>
      </c>
      <c r="C16">
        <v>1872</v>
      </c>
      <c r="E16">
        <v>483.16</v>
      </c>
      <c r="G16">
        <v>3632.8</v>
      </c>
      <c r="I16">
        <v>1109.48</v>
      </c>
      <c r="K16">
        <v>1167.2</v>
      </c>
      <c r="M16">
        <v>676.98</v>
      </c>
    </row>
    <row r="17" spans="2:13" x14ac:dyDescent="0.25">
      <c r="B17">
        <v>1024</v>
      </c>
      <c r="C17">
        <v>3757.8</v>
      </c>
      <c r="E17">
        <v>953.96</v>
      </c>
      <c r="G17">
        <v>7222.6</v>
      </c>
      <c r="I17">
        <v>2093.7199999999998</v>
      </c>
      <c r="K17">
        <v>2061.8000000000002</v>
      </c>
      <c r="M17">
        <v>1325.32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11" sqref="E11"/>
    </sheetView>
  </sheetViews>
  <sheetFormatPr defaultRowHeight="15" x14ac:dyDescent="0.25"/>
  <sheetData>
    <row r="2" spans="2:13" x14ac:dyDescent="0.25">
      <c r="C2" t="s">
        <v>108</v>
      </c>
    </row>
    <row r="3" spans="2:13" x14ac:dyDescent="0.25">
      <c r="C3" t="s">
        <v>105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8.6</v>
      </c>
      <c r="E10" s="3">
        <v>3.2</v>
      </c>
      <c r="G10" s="3">
        <v>16.600000000000001</v>
      </c>
      <c r="I10" s="3">
        <v>5.26</v>
      </c>
      <c r="K10" s="3">
        <v>7</v>
      </c>
      <c r="M10" s="3">
        <v>4.4800000000000004</v>
      </c>
    </row>
    <row r="11" spans="2:13" s="3" customFormat="1" x14ac:dyDescent="0.25">
      <c r="B11" s="3">
        <v>16</v>
      </c>
      <c r="C11" s="3">
        <v>17.600000000000001</v>
      </c>
      <c r="E11" s="3">
        <v>5.4</v>
      </c>
      <c r="G11" s="3">
        <v>32.200000000000003</v>
      </c>
      <c r="I11" s="3">
        <v>9.76</v>
      </c>
      <c r="K11" s="3">
        <v>10.8</v>
      </c>
      <c r="M11" s="3">
        <v>8.32</v>
      </c>
    </row>
    <row r="12" spans="2:13" x14ac:dyDescent="0.25">
      <c r="B12">
        <v>32</v>
      </c>
      <c r="C12">
        <v>46.6</v>
      </c>
      <c r="E12">
        <v>13.44</v>
      </c>
      <c r="G12">
        <v>90.2</v>
      </c>
      <c r="I12">
        <v>27.02</v>
      </c>
      <c r="K12">
        <v>31.8</v>
      </c>
      <c r="M12">
        <v>20.52</v>
      </c>
    </row>
    <row r="13" spans="2:13" x14ac:dyDescent="0.25">
      <c r="B13">
        <v>64</v>
      </c>
      <c r="C13">
        <v>94.2</v>
      </c>
      <c r="E13">
        <v>26.58</v>
      </c>
      <c r="G13">
        <v>179.2</v>
      </c>
      <c r="I13">
        <v>54.08</v>
      </c>
      <c r="K13">
        <v>52.6</v>
      </c>
      <c r="M13">
        <v>40.18</v>
      </c>
    </row>
    <row r="14" spans="2:13" x14ac:dyDescent="0.25">
      <c r="B14">
        <v>128</v>
      </c>
      <c r="C14">
        <v>235.2</v>
      </c>
      <c r="E14">
        <v>61.84</v>
      </c>
      <c r="G14">
        <v>460.4</v>
      </c>
      <c r="I14">
        <v>136.5</v>
      </c>
      <c r="K14">
        <v>147</v>
      </c>
      <c r="M14">
        <v>94.96</v>
      </c>
    </row>
    <row r="15" spans="2:13" x14ac:dyDescent="0.25">
      <c r="B15">
        <v>256</v>
      </c>
      <c r="C15">
        <v>475.2</v>
      </c>
      <c r="E15">
        <v>125.12</v>
      </c>
      <c r="G15">
        <v>920.2</v>
      </c>
      <c r="I15">
        <v>276.26</v>
      </c>
      <c r="K15">
        <v>250.4</v>
      </c>
      <c r="M15">
        <v>190.86</v>
      </c>
    </row>
    <row r="16" spans="2:13" x14ac:dyDescent="0.25">
      <c r="B16">
        <v>512</v>
      </c>
      <c r="C16">
        <v>1134</v>
      </c>
      <c r="E16">
        <v>289.95999999999998</v>
      </c>
      <c r="G16">
        <v>2249.8000000000002</v>
      </c>
      <c r="I16">
        <v>668</v>
      </c>
      <c r="K16">
        <v>668.2</v>
      </c>
      <c r="M16">
        <v>438.32</v>
      </c>
    </row>
    <row r="17" spans="2:13" x14ac:dyDescent="0.25">
      <c r="B17">
        <v>1024</v>
      </c>
      <c r="C17">
        <v>2293.4</v>
      </c>
      <c r="E17">
        <v>591.17999999999995</v>
      </c>
      <c r="G17">
        <v>4505.8</v>
      </c>
      <c r="I17">
        <v>1348.12</v>
      </c>
      <c r="K17">
        <v>1163.5999999999999</v>
      </c>
      <c r="M17">
        <v>884.6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tabSelected="1" workbookViewId="0">
      <selection activeCell="M5" sqref="M5"/>
    </sheetView>
  </sheetViews>
  <sheetFormatPr defaultRowHeight="15" x14ac:dyDescent="0.25"/>
  <cols>
    <col min="2" max="3" width="7.28515625" customWidth="1"/>
    <col min="4" max="9" width="12.7109375" customWidth="1"/>
    <col min="11" max="11" width="12.7109375" customWidth="1"/>
    <col min="12" max="14" width="11.42578125" customWidth="1"/>
    <col min="15" max="17" width="9.140625" customWidth="1"/>
  </cols>
  <sheetData>
    <row r="2" spans="2:17" x14ac:dyDescent="0.25">
      <c r="B2" s="42"/>
      <c r="C2" s="42"/>
      <c r="D2" s="42" t="s">
        <v>64</v>
      </c>
      <c r="E2" s="42"/>
      <c r="F2" s="42"/>
      <c r="G2" s="42"/>
      <c r="H2" s="42"/>
      <c r="I2" s="42"/>
    </row>
    <row r="3" spans="2:17" x14ac:dyDescent="0.25">
      <c r="B3" s="43" t="s">
        <v>61</v>
      </c>
      <c r="C3" s="43"/>
      <c r="D3" s="44" t="s">
        <v>120</v>
      </c>
      <c r="E3" s="44"/>
      <c r="F3" s="45" t="s">
        <v>10</v>
      </c>
      <c r="G3" s="45"/>
      <c r="H3" s="45"/>
      <c r="I3" s="45"/>
    </row>
    <row r="4" spans="2:17" x14ac:dyDescent="0.25">
      <c r="B4" s="33" t="str">
        <f>Summary_Speed!B7</f>
        <v>N</v>
      </c>
      <c r="C4" s="33" t="s">
        <v>58</v>
      </c>
      <c r="D4" s="33" t="str">
        <f>Summary_Speed!C7</f>
        <v>Arduino Uno</v>
      </c>
      <c r="E4" s="33" t="str">
        <f>Summary_Speed!D7</f>
        <v>Arduino M0</v>
      </c>
      <c r="F4" s="33" t="str">
        <f>Summary_Speed!F19</f>
        <v>Teensy 3.2</v>
      </c>
      <c r="G4" s="33" t="str">
        <f>Summary_Speed!G19</f>
        <v>Teensy 3.5</v>
      </c>
      <c r="H4" s="33" t="str">
        <f>Summary_Speed!H19</f>
        <v>Teensy 3.6</v>
      </c>
      <c r="I4" s="33" t="str">
        <f>Summary_Speed!I19</f>
        <v>FRDM-K66F</v>
      </c>
    </row>
    <row r="5" spans="2:17" x14ac:dyDescent="0.25">
      <c r="B5" s="34">
        <f>Summary_Speed!B8</f>
        <v>32</v>
      </c>
      <c r="C5" s="34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Summary_Speed!F20</f>
        <v>30864.1975308642</v>
      </c>
      <c r="G5" s="17">
        <f>Summary_Speed!G20</f>
        <v>40783.034257748775</v>
      </c>
      <c r="H5" s="17">
        <f>Summary_Speed!H20</f>
        <v>74404.761904761908</v>
      </c>
      <c r="I5" s="17">
        <f>Summary_Speed!I20</f>
        <v>58823.529411764706</v>
      </c>
      <c r="K5" s="10"/>
      <c r="L5" s="10"/>
      <c r="M5" s="10" t="s">
        <v>123</v>
      </c>
      <c r="N5" s="10"/>
      <c r="O5" s="10"/>
      <c r="P5" s="10"/>
      <c r="Q5" s="10"/>
    </row>
    <row r="6" spans="2:17" x14ac:dyDescent="0.25">
      <c r="B6" s="34">
        <f>Summary_Speed!B9</f>
        <v>64</v>
      </c>
      <c r="C6" s="34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Summary_Speed!F21</f>
        <v>16528.92561983471</v>
      </c>
      <c r="G6" s="17">
        <f>Summary_Speed!G21</f>
        <v>21635.655560363481</v>
      </c>
      <c r="H6" s="17">
        <f>Summary_Speed!H21</f>
        <v>37622.272385252072</v>
      </c>
      <c r="I6" s="17">
        <f>Summary_Speed!I21</f>
        <v>33333.333333333336</v>
      </c>
      <c r="K6" s="10"/>
      <c r="L6" s="10"/>
      <c r="M6" s="10"/>
      <c r="N6" s="10"/>
      <c r="O6" s="10"/>
      <c r="P6" s="10"/>
      <c r="Q6" s="10"/>
    </row>
    <row r="7" spans="2:17" x14ac:dyDescent="0.25">
      <c r="B7" s="34">
        <f>Summary_Speed!B10</f>
        <v>128</v>
      </c>
      <c r="C7" s="34" t="str">
        <f t="shared" ref="C7:C9" si="0">C6</f>
        <v>Int16</v>
      </c>
      <c r="D7" s="17" t="s">
        <v>62</v>
      </c>
      <c r="E7" s="17">
        <f>Summary_Speed!D10</f>
        <v>638.9776357827476</v>
      </c>
      <c r="F7" s="17">
        <f>Summary_Speed!F22</f>
        <v>7156.1471303850003</v>
      </c>
      <c r="G7" s="17">
        <f>Summary_Speed!G22</f>
        <v>9305.788200260562</v>
      </c>
      <c r="H7" s="17">
        <f>Summary_Speed!H22</f>
        <v>16170.763260025873</v>
      </c>
      <c r="I7" s="17">
        <f>Summary_Speed!I22</f>
        <v>14285.714285714286</v>
      </c>
      <c r="K7" s="10"/>
      <c r="L7" s="10"/>
      <c r="M7" s="10"/>
      <c r="N7" s="10"/>
      <c r="O7" s="10"/>
      <c r="P7" s="10"/>
      <c r="Q7" s="10"/>
    </row>
    <row r="8" spans="2:17" x14ac:dyDescent="0.25">
      <c r="B8" s="34">
        <f>Summary_Speed!B11</f>
        <v>256</v>
      </c>
      <c r="C8" s="34" t="str">
        <f t="shared" si="0"/>
        <v>Int16</v>
      </c>
      <c r="D8" s="17" t="s">
        <v>62</v>
      </c>
      <c r="E8" s="17">
        <f>Summary_Speed!D11</f>
        <v>324.78077297823967</v>
      </c>
      <c r="F8" s="17">
        <f>Summary_Speed!F23</f>
        <v>3669.1861745064944</v>
      </c>
      <c r="G8" s="17">
        <f>Summary_Speed!G23</f>
        <v>4756.0163606962806</v>
      </c>
      <c r="H8" s="17">
        <f>Summary_Speed!H23</f>
        <v>7992.3273657289001</v>
      </c>
      <c r="I8" s="17">
        <f>Summary_Speed!I23</f>
        <v>7352.9411764705883</v>
      </c>
      <c r="K8" s="10"/>
      <c r="L8" s="10"/>
      <c r="M8" s="10"/>
      <c r="N8" s="10"/>
      <c r="O8" s="10"/>
      <c r="P8" s="10"/>
      <c r="Q8" s="10"/>
    </row>
    <row r="9" spans="2:17" x14ac:dyDescent="0.25">
      <c r="B9" s="34">
        <f>Summary_Speed!B12</f>
        <v>512</v>
      </c>
      <c r="C9" s="34" t="str">
        <f t="shared" si="0"/>
        <v>Int16</v>
      </c>
      <c r="D9" s="17" t="s">
        <v>62</v>
      </c>
      <c r="E9" s="17">
        <f>Summary_Speed!D12</f>
        <v>135.080372821829</v>
      </c>
      <c r="F9" s="17">
        <f>Summary_Speed!F24</f>
        <v>1574.6543633672411</v>
      </c>
      <c r="G9" s="17">
        <f>Summary_Speed!G24</f>
        <v>2069.707757264674</v>
      </c>
      <c r="H9" s="17">
        <f>Summary_Speed!H24</f>
        <v>3448.7515519381986</v>
      </c>
      <c r="I9" s="17">
        <f>Summary_Speed!I24</f>
        <v>3225.8064516129034</v>
      </c>
      <c r="K9" s="10"/>
      <c r="L9" s="10"/>
      <c r="M9" s="10"/>
      <c r="N9" s="10"/>
      <c r="O9" s="10"/>
      <c r="P9" s="10"/>
      <c r="Q9" s="10"/>
    </row>
    <row r="10" spans="2:17" x14ac:dyDescent="0.25">
      <c r="B10" s="41"/>
      <c r="C10" s="41"/>
      <c r="D10" s="41"/>
      <c r="E10" s="41"/>
      <c r="F10" s="41"/>
      <c r="G10" s="41"/>
      <c r="H10" s="41"/>
      <c r="I10" s="41"/>
      <c r="L10">
        <v>96</v>
      </c>
      <c r="M10">
        <v>120</v>
      </c>
      <c r="N10">
        <v>180</v>
      </c>
    </row>
    <row r="11" spans="2:17" x14ac:dyDescent="0.25">
      <c r="B11" s="42"/>
      <c r="C11" s="42"/>
      <c r="D11" s="42" t="s">
        <v>64</v>
      </c>
      <c r="E11" s="42"/>
      <c r="F11" s="42"/>
      <c r="G11" s="42"/>
      <c r="H11" s="42"/>
      <c r="I11" s="42"/>
    </row>
    <row r="12" spans="2:17" x14ac:dyDescent="0.25">
      <c r="B12" s="43" t="s">
        <v>61</v>
      </c>
      <c r="C12" s="43"/>
      <c r="D12" s="44" t="str">
        <f>D3</f>
        <v>Generic C FFT</v>
      </c>
      <c r="E12" s="44"/>
      <c r="F12" s="45" t="str">
        <f>F3</f>
        <v>CMSIS FFT</v>
      </c>
      <c r="G12" s="45"/>
      <c r="H12" s="45"/>
      <c r="I12" s="45"/>
      <c r="K12" s="42" t="s">
        <v>122</v>
      </c>
      <c r="L12" s="42"/>
      <c r="M12" s="42"/>
      <c r="N12" s="42"/>
    </row>
    <row r="13" spans="2:17" x14ac:dyDescent="0.25">
      <c r="B13" s="33" t="str">
        <f>Summary_Speed!B7</f>
        <v>N</v>
      </c>
      <c r="C13" s="33" t="s">
        <v>58</v>
      </c>
      <c r="D13" s="33" t="str">
        <f>Summary_Speed!C7</f>
        <v>Arduino Uno</v>
      </c>
      <c r="E13" s="33" t="str">
        <f>Summary_Speed!D7</f>
        <v>Arduino M0</v>
      </c>
      <c r="F13" s="33" t="str">
        <f>Summary_Speed!N19</f>
        <v>Teensy 3.2</v>
      </c>
      <c r="G13" s="33" t="str">
        <f>Summary_Speed!O19</f>
        <v>Teensy 3.5</v>
      </c>
      <c r="H13" s="33" t="str">
        <f>Summary_Speed!P19</f>
        <v>Teensy 3.6</v>
      </c>
      <c r="I13" s="33" t="str">
        <f>Summary_Speed!Q19</f>
        <v>FRDM-K66F</v>
      </c>
      <c r="K13" s="53"/>
      <c r="L13" s="55" t="str">
        <f>F13</f>
        <v>Teensy 3.2</v>
      </c>
      <c r="M13" s="55" t="str">
        <f>G13</f>
        <v>Teensy 3.5</v>
      </c>
      <c r="N13" s="55" t="str">
        <f>H13</f>
        <v>Teensy 3.6</v>
      </c>
    </row>
    <row r="14" spans="2:17" x14ac:dyDescent="0.25">
      <c r="B14" s="34">
        <f>Summary_Speed!B8</f>
        <v>32</v>
      </c>
      <c r="C14" s="34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Summary_Speed!N20</f>
        <v>16474.464579901152</v>
      </c>
      <c r="G14" s="17">
        <f>Summary_Speed!O20</f>
        <v>21496.130696474633</v>
      </c>
      <c r="H14" s="17">
        <f>Summary_Speed!P20</f>
        <v>37009.622501850485</v>
      </c>
      <c r="I14" s="17">
        <f>Summary_Speed!Q20</f>
        <v>31250</v>
      </c>
      <c r="K14" s="57" t="str">
        <f>C7</f>
        <v>Int16</v>
      </c>
      <c r="L14" s="58">
        <f>F7/$F$7</f>
        <v>1</v>
      </c>
      <c r="M14" s="58">
        <f>G7/$F$7</f>
        <v>1.3003908431044111</v>
      </c>
      <c r="N14" s="58">
        <f>H7/$F$7</f>
        <v>2.2597024579560157</v>
      </c>
      <c r="O14" s="10"/>
      <c r="P14" s="10"/>
      <c r="Q14" s="10"/>
    </row>
    <row r="15" spans="2:17" x14ac:dyDescent="0.25">
      <c r="B15" s="34">
        <f>Summary_Speed!B9</f>
        <v>64</v>
      </c>
      <c r="C15" s="34" t="str">
        <f>C14</f>
        <v>Int32</v>
      </c>
      <c r="D15" s="17" t="s">
        <v>62</v>
      </c>
      <c r="E15" s="17">
        <f>Summary_Speed!L9</f>
        <v>597.37156511350065</v>
      </c>
      <c r="F15" s="17">
        <f>Summary_Speed!N21</f>
        <v>8577.8006519128503</v>
      </c>
      <c r="G15" s="17">
        <f>Summary_Speed!O21</f>
        <v>11140.819964349375</v>
      </c>
      <c r="H15" s="17">
        <f>Summary_Speed!P21</f>
        <v>18491.124260355031</v>
      </c>
      <c r="I15" s="17">
        <f>Summary_Speed!Q21</f>
        <v>16666.666666666668</v>
      </c>
      <c r="K15" s="57" t="str">
        <f>C16</f>
        <v>Int32</v>
      </c>
      <c r="L15" s="58">
        <f>F16/$F$16</f>
        <v>1</v>
      </c>
      <c r="M15" s="58">
        <f>G16/$F$16</f>
        <v>1.3147186147186145</v>
      </c>
      <c r="N15" s="58">
        <f>H16/$F$16</f>
        <v>2.2249084249084246</v>
      </c>
      <c r="O15" s="10"/>
      <c r="P15" s="10"/>
      <c r="Q15" s="10"/>
    </row>
    <row r="16" spans="2:17" x14ac:dyDescent="0.25">
      <c r="B16" s="34">
        <f>Summary_Speed!B10</f>
        <v>128</v>
      </c>
      <c r="C16" s="34" t="str">
        <f>C15</f>
        <v>Int32</v>
      </c>
      <c r="D16" s="17" t="s">
        <v>62</v>
      </c>
      <c r="E16" s="17">
        <f>Summary_Speed!L10</f>
        <v>235.79344494223059</v>
      </c>
      <c r="F16" s="17">
        <f>Summary_Speed!N22</f>
        <v>3292.723081988805</v>
      </c>
      <c r="G16" s="17">
        <f>Summary_Speed!O22</f>
        <v>4329.0043290043286</v>
      </c>
      <c r="H16" s="17">
        <f>Summary_Speed!P22</f>
        <v>7326.0073260073259</v>
      </c>
      <c r="I16" s="17">
        <f>Summary_Speed!Q22</f>
        <v>6211.1801242236024</v>
      </c>
      <c r="K16" s="57" t="str">
        <f>C25</f>
        <v>Float32</v>
      </c>
      <c r="L16" s="58">
        <f>F25/$F$25</f>
        <v>1</v>
      </c>
      <c r="M16" s="58">
        <f>G25/$F$25</f>
        <v>10.391963919639196</v>
      </c>
      <c r="N16" s="58">
        <f>H25/$F$25</f>
        <v>16.014743049705139</v>
      </c>
      <c r="O16" s="10"/>
      <c r="P16" s="10"/>
      <c r="Q16" s="10"/>
    </row>
    <row r="17" spans="2:17" x14ac:dyDescent="0.25">
      <c r="B17" s="34">
        <f>Summary_Speed!B11</f>
        <v>256</v>
      </c>
      <c r="C17" s="34" t="str">
        <f>C16</f>
        <v>Int32</v>
      </c>
      <c r="D17" s="17" t="s">
        <v>62</v>
      </c>
      <c r="E17" s="17">
        <f>Summary_Speed!L11</f>
        <v>114.11617026132603</v>
      </c>
      <c r="F17" s="17">
        <f>Summary_Speed!N23</f>
        <v>1674.817444898506</v>
      </c>
      <c r="G17" s="17">
        <f>Summary_Speed!O23</f>
        <v>2198.1886925173658</v>
      </c>
      <c r="H17" s="17">
        <f>Summary_Speed!P23</f>
        <v>3619.7784695576634</v>
      </c>
      <c r="I17" s="17">
        <f>Summary_Speed!Q23</f>
        <v>3154.5741324921137</v>
      </c>
      <c r="K17" s="54" t="s">
        <v>121</v>
      </c>
      <c r="L17" s="56">
        <f>L10/$L$10</f>
        <v>1</v>
      </c>
      <c r="M17" s="56">
        <f>M10/$L$10</f>
        <v>1.25</v>
      </c>
      <c r="N17" s="56">
        <f>N10/$L$10</f>
        <v>1.875</v>
      </c>
      <c r="O17" s="10"/>
      <c r="P17" s="10"/>
      <c r="Q17" s="10"/>
    </row>
    <row r="18" spans="2:17" x14ac:dyDescent="0.25">
      <c r="B18" s="34">
        <f>Summary_Speed!B12</f>
        <v>512</v>
      </c>
      <c r="C18" s="34" t="str">
        <f>C17</f>
        <v>Int32</v>
      </c>
      <c r="D18" s="17" t="s">
        <v>62</v>
      </c>
      <c r="E18" s="17">
        <f>Summary_Speed!L12</f>
        <v>47.386627493721271</v>
      </c>
      <c r="F18" s="17">
        <f>Summary_Speed!N24</f>
        <v>677.43334055928892</v>
      </c>
      <c r="G18" s="17">
        <f>Summary_Speed!O24</f>
        <v>901.32314237300352</v>
      </c>
      <c r="H18" s="17">
        <f>Summary_Speed!P24</f>
        <v>1497.0059880239521</v>
      </c>
      <c r="I18" s="17">
        <f>Summary_Speed!Q24</f>
        <v>1272.2646310432569</v>
      </c>
      <c r="O18" s="10"/>
      <c r="P18" s="10"/>
      <c r="Q18" s="10"/>
    </row>
    <row r="19" spans="2:17" x14ac:dyDescent="0.25">
      <c r="B19" s="41"/>
      <c r="C19" s="41"/>
      <c r="D19" s="41"/>
      <c r="E19" s="41"/>
      <c r="F19" s="41"/>
      <c r="G19" s="41"/>
      <c r="H19" s="41"/>
      <c r="I19" s="41"/>
    </row>
    <row r="20" spans="2:17" x14ac:dyDescent="0.25">
      <c r="B20" s="42"/>
      <c r="C20" s="42"/>
      <c r="D20" s="42" t="s">
        <v>64</v>
      </c>
      <c r="E20" s="42"/>
      <c r="F20" s="42"/>
      <c r="G20" s="42"/>
      <c r="H20" s="42"/>
      <c r="I20" s="42"/>
    </row>
    <row r="21" spans="2:17" x14ac:dyDescent="0.25">
      <c r="B21" s="43" t="str">
        <f t="shared" ref="B21:B27" si="1">B12</f>
        <v>Inputs</v>
      </c>
      <c r="C21" s="43"/>
      <c r="D21" s="44" t="str">
        <f>D12</f>
        <v>Generic C FFT</v>
      </c>
      <c r="E21" s="44"/>
      <c r="F21" s="45" t="str">
        <f>F12</f>
        <v>CMSIS FFT</v>
      </c>
      <c r="G21" s="45"/>
      <c r="H21" s="45"/>
      <c r="I21" s="45"/>
    </row>
    <row r="22" spans="2:17" x14ac:dyDescent="0.25">
      <c r="B22" s="33" t="str">
        <f t="shared" si="1"/>
        <v>N</v>
      </c>
      <c r="C22" s="33" t="str">
        <f>C13</f>
        <v>Data</v>
      </c>
      <c r="D22" s="33" t="str">
        <f t="shared" ref="D22:I22" si="2">D13</f>
        <v>Arduino Uno</v>
      </c>
      <c r="E22" s="33" t="str">
        <f t="shared" si="2"/>
        <v>Arduino M0</v>
      </c>
      <c r="F22" s="33" t="str">
        <f t="shared" si="2"/>
        <v>Teensy 3.2</v>
      </c>
      <c r="G22" s="33" t="str">
        <f t="shared" si="2"/>
        <v>Teensy 3.5</v>
      </c>
      <c r="H22" s="33" t="str">
        <f t="shared" si="2"/>
        <v>Teensy 3.6</v>
      </c>
      <c r="I22" s="33" t="str">
        <f t="shared" si="2"/>
        <v>FRDM-K66F</v>
      </c>
    </row>
    <row r="23" spans="2:17" x14ac:dyDescent="0.25">
      <c r="B23" s="34">
        <f t="shared" si="1"/>
        <v>32</v>
      </c>
      <c r="C23" s="34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Summary_Speed!V20</f>
        <v>3542.3308537017356</v>
      </c>
      <c r="G23" s="17">
        <f>Summary_Speed!W20</f>
        <v>30978.934324659229</v>
      </c>
      <c r="H23" s="17">
        <f>Summary_Speed!X20</f>
        <v>48732.943469785576</v>
      </c>
      <c r="I23" s="17">
        <f>Summary_Speed!Y20</f>
        <v>40000</v>
      </c>
      <c r="K23" s="10"/>
      <c r="L23" s="10"/>
      <c r="M23" s="10"/>
      <c r="N23" s="10"/>
      <c r="O23" s="10"/>
      <c r="P23" s="10"/>
      <c r="Q23" s="10"/>
    </row>
    <row r="24" spans="2:17" x14ac:dyDescent="0.25">
      <c r="B24" s="34">
        <f t="shared" si="1"/>
        <v>64</v>
      </c>
      <c r="C24" s="34" t="str">
        <f>C23</f>
        <v>Float32</v>
      </c>
      <c r="D24" s="17" t="s">
        <v>62</v>
      </c>
      <c r="E24" s="17">
        <f>Summary_Speed!T9</f>
        <v>198.60973187686196</v>
      </c>
      <c r="F24" s="17">
        <f>Summary_Speed!V21</f>
        <v>1811.4629374682995</v>
      </c>
      <c r="G24" s="17">
        <f>Summary_Speed!W21</f>
        <v>16528.92561983471</v>
      </c>
      <c r="H24" s="17">
        <f>Summary_Speed!X21</f>
        <v>24888.003982080638</v>
      </c>
      <c r="I24" s="17">
        <f>Summary_Speed!Y21</f>
        <v>21276.59574468085</v>
      </c>
      <c r="K24" s="10"/>
      <c r="L24" s="10"/>
      <c r="M24" s="10"/>
      <c r="N24" s="10"/>
      <c r="O24" s="10"/>
      <c r="P24" s="10"/>
      <c r="Q24" s="10"/>
    </row>
    <row r="25" spans="2:17" x14ac:dyDescent="0.25">
      <c r="B25" s="34">
        <f t="shared" si="1"/>
        <v>128</v>
      </c>
      <c r="C25" s="34" t="str">
        <f>C24</f>
        <v>Float32</v>
      </c>
      <c r="D25" s="17" t="s">
        <v>62</v>
      </c>
      <c r="E25" s="17">
        <f>Summary_Speed!T10</f>
        <v>81.221572449642622</v>
      </c>
      <c r="F25" s="17">
        <f>Summary_Speed!V22</f>
        <v>657.56595386517267</v>
      </c>
      <c r="G25" s="17">
        <f>Summary_Speed!W22</f>
        <v>6833.4016673500064</v>
      </c>
      <c r="H25" s="17">
        <f>Summary_Speed!X22</f>
        <v>10530.749789385005</v>
      </c>
      <c r="I25" s="17">
        <f>Summary_Speed!Y22</f>
        <v>9523.8095238095229</v>
      </c>
      <c r="K25" s="10"/>
      <c r="L25" s="10"/>
      <c r="M25" s="10"/>
      <c r="N25" s="10"/>
      <c r="O25" s="10"/>
      <c r="P25" s="10"/>
      <c r="Q25" s="10"/>
    </row>
    <row r="26" spans="2:17" x14ac:dyDescent="0.25">
      <c r="B26" s="34">
        <f t="shared" si="1"/>
        <v>256</v>
      </c>
      <c r="C26" s="34" t="str">
        <f>C25</f>
        <v>Float32</v>
      </c>
      <c r="D26" s="17" t="s">
        <v>62</v>
      </c>
      <c r="E26" s="17">
        <f>Summary_Speed!T11</f>
        <v>36.564408205053198</v>
      </c>
      <c r="F26" s="17">
        <f>Summary_Speed!V23</f>
        <v>330.84975450948218</v>
      </c>
      <c r="G26" s="17">
        <f>Summary_Speed!W23</f>
        <v>3524.3532811729046</v>
      </c>
      <c r="H26" s="17">
        <f>Summary_Speed!X23</f>
        <v>5239.4425233155189</v>
      </c>
      <c r="I26" s="17">
        <f>Summary_Speed!Y23</f>
        <v>4878.0487804878048</v>
      </c>
      <c r="K26" s="10"/>
      <c r="L26" s="10"/>
      <c r="M26" s="10"/>
      <c r="N26" s="10"/>
      <c r="O26" s="10"/>
      <c r="P26" s="10"/>
      <c r="Q26" s="10"/>
    </row>
    <row r="27" spans="2:17" x14ac:dyDescent="0.25">
      <c r="B27" s="34">
        <f t="shared" si="1"/>
        <v>512</v>
      </c>
      <c r="C27" s="34" t="str">
        <f>C26</f>
        <v>Float32</v>
      </c>
      <c r="D27" s="17" t="s">
        <v>62</v>
      </c>
      <c r="E27" s="17">
        <f>Summary_Speed!T12</f>
        <v>15.690704826460804</v>
      </c>
      <c r="F27" s="17">
        <f>Summary_Speed!V24</f>
        <v>129.6798205231284</v>
      </c>
      <c r="G27" s="17">
        <f>Summary_Speed!W24</f>
        <v>1477.148512511448</v>
      </c>
      <c r="H27" s="17">
        <f>Summary_Speed!X24</f>
        <v>2281.4382186530388</v>
      </c>
      <c r="I27" s="17">
        <f>Summary_Speed!Y24</f>
        <v>2123.1422505307855</v>
      </c>
      <c r="K27" s="10"/>
      <c r="L27" s="10"/>
      <c r="M27" s="10"/>
      <c r="N27" s="10"/>
      <c r="O27" s="10"/>
      <c r="P27" s="10"/>
      <c r="Q27" s="10"/>
    </row>
    <row r="28" spans="2:17" x14ac:dyDescent="0.25">
      <c r="B28" s="41" t="s">
        <v>63</v>
      </c>
      <c r="C28" s="41"/>
      <c r="D28" s="41"/>
      <c r="E28" s="41"/>
      <c r="F28" s="41"/>
      <c r="G28" s="41"/>
      <c r="H28" s="41"/>
      <c r="I28" s="41"/>
    </row>
    <row r="29" spans="2:17" x14ac:dyDescent="0.25">
      <c r="B29" s="22"/>
      <c r="C29" s="22"/>
      <c r="D29" s="22"/>
      <c r="E29" s="22"/>
      <c r="F29" s="22"/>
      <c r="G29" s="22"/>
      <c r="H29" s="22"/>
      <c r="I29" s="22"/>
    </row>
    <row r="30" spans="2:17" x14ac:dyDescent="0.25">
      <c r="B30" s="15"/>
      <c r="C30" s="15"/>
      <c r="D30" s="15">
        <v>3</v>
      </c>
      <c r="E30" s="15">
        <f>D30+1</f>
        <v>4</v>
      </c>
      <c r="F30" s="15">
        <f t="shared" ref="F30:I30" si="3">E30+1</f>
        <v>5</v>
      </c>
      <c r="G30" s="15">
        <f t="shared" si="3"/>
        <v>6</v>
      </c>
      <c r="H30" s="15">
        <f t="shared" si="3"/>
        <v>7</v>
      </c>
      <c r="I30" s="15">
        <f t="shared" si="3"/>
        <v>8</v>
      </c>
    </row>
    <row r="31" spans="2:17" x14ac:dyDescent="0.25">
      <c r="B31" s="42"/>
      <c r="C31" s="42"/>
      <c r="D31" s="46" t="s">
        <v>70</v>
      </c>
      <c r="E31" s="47"/>
      <c r="F31" s="47"/>
      <c r="G31" s="47"/>
      <c r="H31" s="47"/>
      <c r="I31" s="48"/>
    </row>
    <row r="32" spans="2:17" x14ac:dyDescent="0.25">
      <c r="B32" s="49" t="str">
        <f>B12</f>
        <v>Inputs</v>
      </c>
      <c r="C32" s="50"/>
      <c r="D32" s="44" t="str">
        <f>D12</f>
        <v>Generic C FFT</v>
      </c>
      <c r="E32" s="44"/>
      <c r="F32" s="45" t="str">
        <f>F12</f>
        <v>CMSIS FFT</v>
      </c>
      <c r="G32" s="45"/>
      <c r="H32" s="45"/>
      <c r="I32" s="45"/>
    </row>
    <row r="33" spans="2:12" x14ac:dyDescent="0.25">
      <c r="B33" s="33" t="str">
        <f>B22</f>
        <v>N</v>
      </c>
      <c r="C33" s="33" t="str">
        <f>C22</f>
        <v>Data</v>
      </c>
      <c r="D33" s="33" t="str">
        <f>D13</f>
        <v>Arduino Uno</v>
      </c>
      <c r="E33" s="33" t="str">
        <f t="shared" ref="E33:I33" si="4">E13</f>
        <v>Arduino M0</v>
      </c>
      <c r="F33" s="33" t="str">
        <f t="shared" si="4"/>
        <v>Teensy 3.2</v>
      </c>
      <c r="G33" s="33" t="str">
        <f t="shared" si="4"/>
        <v>Teensy 3.5</v>
      </c>
      <c r="H33" s="33" t="str">
        <f t="shared" si="4"/>
        <v>Teensy 3.6</v>
      </c>
      <c r="I33" s="33" t="str">
        <f t="shared" si="4"/>
        <v>FRDM-K66F</v>
      </c>
      <c r="K33" t="s">
        <v>65</v>
      </c>
      <c r="L33" s="19">
        <v>0.5</v>
      </c>
    </row>
    <row r="34" spans="2:12" x14ac:dyDescent="0.25">
      <c r="B34" s="34">
        <f>B7</f>
        <v>128</v>
      </c>
      <c r="C34" s="34" t="str">
        <f>C7</f>
        <v>Int16</v>
      </c>
      <c r="D34" s="23" t="s">
        <v>62</v>
      </c>
      <c r="E34" s="24">
        <f>VLOOKUP($B34,$B5:$I9,E$30)/$L$36*$B34</f>
        <v>20447.284345047923</v>
      </c>
      <c r="F34" s="24">
        <f>VLOOKUP($B34,$B5:$I9,F$30)/$L$36*$B34</f>
        <v>228996.70817232001</v>
      </c>
      <c r="G34" s="24">
        <f>VLOOKUP($B34,$B5:$I9,G$30)/$L$36*$B34</f>
        <v>297785.22240833798</v>
      </c>
      <c r="H34" s="24">
        <f>VLOOKUP($B34,$B5:$I9,H$30)/$L$36*$B34</f>
        <v>517464.42432082794</v>
      </c>
      <c r="I34" s="24">
        <f>VLOOKUP($B34,$B5:$I9,I$30)/$L$36*$B34</f>
        <v>457142.85714285716</v>
      </c>
      <c r="K34" t="s">
        <v>66</v>
      </c>
      <c r="L34">
        <f>1/(1-L33)</f>
        <v>2</v>
      </c>
    </row>
    <row r="35" spans="2:12" x14ac:dyDescent="0.25">
      <c r="B35" s="34">
        <f>B16</f>
        <v>128</v>
      </c>
      <c r="C35" s="34" t="str">
        <f>C16</f>
        <v>Int32</v>
      </c>
      <c r="D35" s="23" t="s">
        <v>62</v>
      </c>
      <c r="E35" s="24">
        <f>VLOOKUP($B35,$B14:$I18,E$30)/$L$36*$B35</f>
        <v>7545.390238151379</v>
      </c>
      <c r="F35" s="24">
        <f>VLOOKUP($B35,$B14:$I18,F$30)/$L$36*$B35</f>
        <v>105367.13862364176</v>
      </c>
      <c r="G35" s="24">
        <f>VLOOKUP($B35,$B14:$I18,G$30)/$L$36*$B35</f>
        <v>138528.13852813852</v>
      </c>
      <c r="H35" s="24">
        <f>VLOOKUP($B35,$B14:$I18,H$30)/$L$36*$B35</f>
        <v>234432.23443223443</v>
      </c>
      <c r="I35" s="24">
        <f>VLOOKUP($B35,$B14:$I18,I$30)/$L$36*$B35</f>
        <v>198757.76397515528</v>
      </c>
      <c r="K35" t="s">
        <v>67</v>
      </c>
      <c r="L35">
        <f>L34</f>
        <v>2</v>
      </c>
    </row>
    <row r="36" spans="2:12" x14ac:dyDescent="0.25">
      <c r="B36" s="34">
        <f>B25</f>
        <v>128</v>
      </c>
      <c r="C36" s="34" t="str">
        <f>C25</f>
        <v>Float32</v>
      </c>
      <c r="D36" s="23" t="s">
        <v>62</v>
      </c>
      <c r="E36" s="24">
        <f>VLOOKUP($B36,$B23:$I27,E$30)/$L$36*$B36</f>
        <v>2599.0903183885639</v>
      </c>
      <c r="F36" s="24">
        <f>VLOOKUP($B36,$B23:$I27,F$30)/$L$36*$B36</f>
        <v>21042.110523685526</v>
      </c>
      <c r="G36" s="24">
        <f>VLOOKUP($B36,$B23:$I27,G$30)/$L$36*$B36</f>
        <v>218668.8533552002</v>
      </c>
      <c r="H36" s="24">
        <f>VLOOKUP($B36,$B23:$I27,H$30)/$L$36*$B36</f>
        <v>336983.99326032016</v>
      </c>
      <c r="I36" s="24">
        <f>VLOOKUP($B36,$B23:$I27,I$30)/$L$36*$B36</f>
        <v>304761.90476190473</v>
      </c>
      <c r="K36" t="s">
        <v>68</v>
      </c>
      <c r="L36">
        <f>L34+L35</f>
        <v>4</v>
      </c>
    </row>
    <row r="37" spans="2:12" x14ac:dyDescent="0.25">
      <c r="B37" s="41" t="s">
        <v>63</v>
      </c>
      <c r="C37" s="41"/>
      <c r="D37" s="41"/>
      <c r="E37" s="41"/>
      <c r="F37" s="41"/>
      <c r="G37" s="41"/>
      <c r="H37" s="41"/>
      <c r="I37" s="41"/>
    </row>
  </sheetData>
  <mergeCells count="25">
    <mergeCell ref="K12:N12"/>
    <mergeCell ref="B37:I37"/>
    <mergeCell ref="B31:C31"/>
    <mergeCell ref="D31:I31"/>
    <mergeCell ref="B32:C32"/>
    <mergeCell ref="D32:E32"/>
    <mergeCell ref="F32:I32"/>
    <mergeCell ref="B28:I28"/>
    <mergeCell ref="B11:C11"/>
    <mergeCell ref="D11:I11"/>
    <mergeCell ref="B12:C12"/>
    <mergeCell ref="D12:E12"/>
    <mergeCell ref="F12:I12"/>
    <mergeCell ref="B19:I19"/>
    <mergeCell ref="B20:C20"/>
    <mergeCell ref="D20:I20"/>
    <mergeCell ref="B21:C21"/>
    <mergeCell ref="D21:E21"/>
    <mergeCell ref="F21:I21"/>
    <mergeCell ref="B10:I10"/>
    <mergeCell ref="B2:C2"/>
    <mergeCell ref="D2:I2"/>
    <mergeCell ref="B3:C3"/>
    <mergeCell ref="D3:E3"/>
    <mergeCell ref="F3:I3"/>
  </mergeCells>
  <conditionalFormatting sqref="E34:I36">
    <cfRule type="cellIs" dxfId="3" priority="1" operator="lessThan">
      <formula>44100</formula>
    </cfRule>
    <cfRule type="cellIs" dxfId="2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topLeftCell="H7" workbookViewId="0">
      <selection activeCell="D31" sqref="D31:N31"/>
    </sheetView>
  </sheetViews>
  <sheetFormatPr defaultRowHeight="15" x14ac:dyDescent="0.25"/>
  <cols>
    <col min="2" max="3" width="7.28515625" customWidth="1"/>
    <col min="4" max="14" width="12.7109375" customWidth="1"/>
    <col min="16" max="16" width="10.5703125" customWidth="1"/>
    <col min="17" max="22" width="9.140625" customWidth="1"/>
    <col min="23" max="23" width="11.85546875" customWidth="1"/>
    <col min="24" max="27" width="12" customWidth="1"/>
  </cols>
  <sheetData>
    <row r="2" spans="2:27" x14ac:dyDescent="0.25">
      <c r="B2" s="42"/>
      <c r="C2" s="42"/>
      <c r="D2" s="42" t="s">
        <v>64</v>
      </c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2:27" x14ac:dyDescent="0.25">
      <c r="B3" s="43" t="s">
        <v>61</v>
      </c>
      <c r="C3" s="43"/>
      <c r="D3" s="44" t="s">
        <v>59</v>
      </c>
      <c r="E3" s="44"/>
      <c r="F3" s="44"/>
      <c r="G3" s="44"/>
      <c r="H3" s="44"/>
      <c r="I3" s="44"/>
      <c r="J3" s="44"/>
      <c r="K3" s="45" t="s">
        <v>60</v>
      </c>
      <c r="L3" s="45"/>
      <c r="M3" s="45"/>
      <c r="N3" s="45"/>
    </row>
    <row r="4" spans="2:27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31" t="str">
        <f>Summary_Speed!G7</f>
        <v>Teensy 3.5</v>
      </c>
      <c r="I4" s="31" t="str">
        <f>Summary_Speed!H7</f>
        <v>Teensy 3.6</v>
      </c>
      <c r="J4" s="16" t="str">
        <f>Summary_Speed!I7</f>
        <v>FRDM-K66F</v>
      </c>
      <c r="K4" s="16" t="str">
        <f>G4</f>
        <v>Teensy 3.2</v>
      </c>
      <c r="L4" s="31" t="str">
        <f>H4</f>
        <v>Teensy 3.5</v>
      </c>
      <c r="M4" s="31" t="str">
        <f>I4</f>
        <v>Teensy 3.6</v>
      </c>
      <c r="N4" s="16" t="str">
        <f>J4</f>
        <v>FRDM-K66F</v>
      </c>
      <c r="P4" t="str">
        <f>D4</f>
        <v>Arduino Uno</v>
      </c>
      <c r="Q4" t="str">
        <f t="shared" ref="Q4:Q9" si="0">E4</f>
        <v>Arduino M0</v>
      </c>
      <c r="R4" t="str">
        <f t="shared" ref="R4:R9" si="1">F4</f>
        <v>Maple</v>
      </c>
      <c r="S4" t="str">
        <f t="shared" ref="S4:U9" si="2">G4</f>
        <v>Teensy 3.2</v>
      </c>
      <c r="T4" t="str">
        <f t="shared" si="2"/>
        <v>Teensy 3.5</v>
      </c>
      <c r="U4" t="str">
        <f t="shared" si="2"/>
        <v>Teensy 3.6</v>
      </c>
      <c r="V4" t="str">
        <f t="shared" ref="V4:V9" si="3">J4</f>
        <v>FRDM-K66F</v>
      </c>
      <c r="X4" t="s">
        <v>48</v>
      </c>
      <c r="Y4" t="s">
        <v>112</v>
      </c>
      <c r="Z4" t="s">
        <v>109</v>
      </c>
      <c r="AA4" t="s">
        <v>49</v>
      </c>
    </row>
    <row r="5" spans="2:27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12820.51282051282</v>
      </c>
      <c r="I5" s="17">
        <f>Summary_Speed!H8</f>
        <v>21459.227467811157</v>
      </c>
      <c r="J5" s="17">
        <f>Summary_Speed!I8</f>
        <v>14492.753623188406</v>
      </c>
      <c r="K5" s="17">
        <f>Summary_Speed!F20</f>
        <v>30864.1975308642</v>
      </c>
      <c r="L5" s="17">
        <f>Summary_Speed!G20</f>
        <v>40783.034257748775</v>
      </c>
      <c r="M5" s="17">
        <f>Summary_Speed!H20</f>
        <v>74404.761904761908</v>
      </c>
      <c r="N5" s="17">
        <f>Summary_Speed!I20</f>
        <v>58823.529411764706</v>
      </c>
      <c r="P5" s="10">
        <f>D5</f>
        <v>200.77096048827497</v>
      </c>
      <c r="Q5" s="10">
        <f t="shared" si="0"/>
        <v>3126.9543464665417</v>
      </c>
      <c r="R5" s="10">
        <f t="shared" si="1"/>
        <v>8051.5297906602254</v>
      </c>
      <c r="S5" s="10">
        <f t="shared" si="2"/>
        <v>9671.1798839458406</v>
      </c>
      <c r="T5" s="10">
        <f t="shared" si="2"/>
        <v>12820.51282051282</v>
      </c>
      <c r="U5" s="10">
        <f t="shared" si="2"/>
        <v>21459.227467811157</v>
      </c>
      <c r="V5" s="10">
        <f t="shared" si="3"/>
        <v>14492.753623188406</v>
      </c>
      <c r="X5" s="10">
        <f t="shared" ref="X5:Z9" si="4">K5</f>
        <v>30864.1975308642</v>
      </c>
      <c r="Y5" s="10">
        <f t="shared" si="4"/>
        <v>40783.034257748775</v>
      </c>
      <c r="Z5" s="10">
        <f t="shared" si="4"/>
        <v>74404.761904761908</v>
      </c>
      <c r="AA5" s="10">
        <f t="shared" ref="AA5:AA9" si="5">N5</f>
        <v>58823.529411764706</v>
      </c>
    </row>
    <row r="6" spans="2:27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6369.4267515923566</v>
      </c>
      <c r="I6" s="17">
        <f>Summary_Speed!H9</f>
        <v>10615.711252653928</v>
      </c>
      <c r="J6" s="17">
        <f>Summary_Speed!I9</f>
        <v>7352.9411764705883</v>
      </c>
      <c r="K6" s="17">
        <f>Summary_Speed!F21</f>
        <v>16528.92561983471</v>
      </c>
      <c r="L6" s="17">
        <f>Summary_Speed!G21</f>
        <v>21635.655560363481</v>
      </c>
      <c r="M6" s="17">
        <f>Summary_Speed!H21</f>
        <v>37622.272385252072</v>
      </c>
      <c r="N6" s="17">
        <f>Summary_Speed!I21</f>
        <v>33333.333333333336</v>
      </c>
      <c r="P6" s="10">
        <f t="shared" ref="P6:P9" si="6">D6</f>
        <v>98.986379474184361</v>
      </c>
      <c r="Q6" s="10">
        <f t="shared" si="0"/>
        <v>1594.3877551020407</v>
      </c>
      <c r="R6" s="10">
        <f t="shared" si="1"/>
        <v>4230.1184433164126</v>
      </c>
      <c r="S6" s="10">
        <f t="shared" si="2"/>
        <v>4892.3679060665363</v>
      </c>
      <c r="T6" s="10">
        <f t="shared" si="2"/>
        <v>6369.4267515923566</v>
      </c>
      <c r="U6" s="10">
        <f t="shared" si="2"/>
        <v>10615.711252653928</v>
      </c>
      <c r="V6" s="10">
        <f t="shared" si="3"/>
        <v>7352.9411764705883</v>
      </c>
      <c r="X6" s="10">
        <f t="shared" si="4"/>
        <v>16528.92561983471</v>
      </c>
      <c r="Y6" s="10">
        <f t="shared" si="4"/>
        <v>21635.655560363481</v>
      </c>
      <c r="Z6" s="10">
        <f t="shared" si="4"/>
        <v>37622.272385252072</v>
      </c>
      <c r="AA6" s="10">
        <f t="shared" si="5"/>
        <v>33333.333333333336</v>
      </c>
    </row>
    <row r="7" spans="2:27" x14ac:dyDescent="0.25">
      <c r="B7" s="20">
        <f>Summary_Speed!B10</f>
        <v>128</v>
      </c>
      <c r="C7" s="20" t="str">
        <f t="shared" ref="C7:C9" si="7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2568.0534155110427</v>
      </c>
      <c r="I7" s="17">
        <f>Summary_Speed!H10</f>
        <v>4251.7006802721089</v>
      </c>
      <c r="J7" s="17">
        <f>Summary_Speed!I10</f>
        <v>2865.3295128939826</v>
      </c>
      <c r="K7" s="17">
        <f>Summary_Speed!F22</f>
        <v>7156.1471303850003</v>
      </c>
      <c r="L7" s="17">
        <f>Summary_Speed!G22</f>
        <v>9305.788200260562</v>
      </c>
      <c r="M7" s="17">
        <f>Summary_Speed!H22</f>
        <v>16170.763260025873</v>
      </c>
      <c r="N7" s="17">
        <f>Summary_Speed!I22</f>
        <v>14285.714285714286</v>
      </c>
      <c r="P7" s="10" t="str">
        <f t="shared" si="6"/>
        <v>*</v>
      </c>
      <c r="Q7" s="10">
        <f t="shared" si="0"/>
        <v>638.9776357827476</v>
      </c>
      <c r="R7" s="10">
        <f t="shared" si="1"/>
        <v>1643.6554898093361</v>
      </c>
      <c r="S7" s="10">
        <f t="shared" si="2"/>
        <v>1921.5987701767872</v>
      </c>
      <c r="T7" s="10">
        <f t="shared" si="2"/>
        <v>2568.0534155110427</v>
      </c>
      <c r="U7" s="10">
        <f t="shared" si="2"/>
        <v>4251.7006802721089</v>
      </c>
      <c r="V7" s="10">
        <f t="shared" si="3"/>
        <v>2865.3295128939826</v>
      </c>
      <c r="X7" s="10">
        <f t="shared" si="4"/>
        <v>7156.1471303850003</v>
      </c>
      <c r="Y7" s="10">
        <f t="shared" si="4"/>
        <v>9305.788200260562</v>
      </c>
      <c r="Z7" s="10">
        <f t="shared" si="4"/>
        <v>16170.763260025873</v>
      </c>
      <c r="AA7" s="10">
        <f t="shared" si="5"/>
        <v>14285.714285714286</v>
      </c>
    </row>
    <row r="8" spans="2:27" x14ac:dyDescent="0.25">
      <c r="B8" s="20">
        <f>Summary_Speed!B11</f>
        <v>256</v>
      </c>
      <c r="C8" s="20" t="str">
        <f t="shared" si="7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1279.0995139421848</v>
      </c>
      <c r="I8" s="17">
        <f>Summary_Speed!H11</f>
        <v>2104.3771043771044</v>
      </c>
      <c r="J8" s="17">
        <f>Summary_Speed!I11</f>
        <v>1457.7259475218659</v>
      </c>
      <c r="K8" s="17">
        <f>Summary_Speed!F23</f>
        <v>3669.1861745064944</v>
      </c>
      <c r="L8" s="17">
        <f>Summary_Speed!G23</f>
        <v>4756.0163606962806</v>
      </c>
      <c r="M8" s="17">
        <f>Summary_Speed!H23</f>
        <v>7992.3273657289001</v>
      </c>
      <c r="N8" s="17">
        <f>Summary_Speed!I23</f>
        <v>7352.9411764705883</v>
      </c>
      <c r="P8" s="10" t="str">
        <f t="shared" si="6"/>
        <v>*</v>
      </c>
      <c r="Q8" s="10">
        <f t="shared" si="0"/>
        <v>324.78077297823967</v>
      </c>
      <c r="R8" s="10">
        <f t="shared" si="1"/>
        <v>853.67935803312264</v>
      </c>
      <c r="S8" s="10">
        <f t="shared" si="2"/>
        <v>970.49689440993779</v>
      </c>
      <c r="T8" s="10">
        <f t="shared" si="2"/>
        <v>1279.0995139421848</v>
      </c>
      <c r="U8" s="10">
        <f t="shared" si="2"/>
        <v>2104.3771043771044</v>
      </c>
      <c r="V8" s="10">
        <f t="shared" si="3"/>
        <v>1457.7259475218659</v>
      </c>
      <c r="X8" s="10">
        <f t="shared" si="4"/>
        <v>3669.1861745064944</v>
      </c>
      <c r="Y8" s="10">
        <f t="shared" si="4"/>
        <v>4756.0163606962806</v>
      </c>
      <c r="Z8" s="10">
        <f t="shared" si="4"/>
        <v>7992.3273657289001</v>
      </c>
      <c r="AA8" s="10">
        <f t="shared" si="5"/>
        <v>7352.9411764705883</v>
      </c>
    </row>
    <row r="9" spans="2:27" x14ac:dyDescent="0.25">
      <c r="B9" s="20">
        <f>Summary_Speed!B12</f>
        <v>512</v>
      </c>
      <c r="C9" s="20" t="str">
        <f t="shared" si="7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534.18803418803418</v>
      </c>
      <c r="I9" s="17">
        <f>Summary_Speed!H12</f>
        <v>881.83421516754845</v>
      </c>
      <c r="J9" s="17">
        <f>Summary_Speed!I12</f>
        <v>594.17706476530009</v>
      </c>
      <c r="K9" s="17">
        <f>Summary_Speed!F24</f>
        <v>1574.6543633672411</v>
      </c>
      <c r="L9" s="17">
        <f>Summary_Speed!G24</f>
        <v>2069.707757264674</v>
      </c>
      <c r="M9" s="17">
        <f>Summary_Speed!H24</f>
        <v>3448.7515519381986</v>
      </c>
      <c r="N9" s="17">
        <f>Summary_Speed!I24</f>
        <v>3225.8064516129034</v>
      </c>
      <c r="P9" s="10" t="str">
        <f t="shared" si="6"/>
        <v>*</v>
      </c>
      <c r="Q9" s="10">
        <f t="shared" si="0"/>
        <v>135.080372821829</v>
      </c>
      <c r="R9" s="10" t="str">
        <f t="shared" si="1"/>
        <v>*</v>
      </c>
      <c r="S9" s="10">
        <f t="shared" si="2"/>
        <v>398.72408293460927</v>
      </c>
      <c r="T9" s="10">
        <f t="shared" si="2"/>
        <v>534.18803418803418</v>
      </c>
      <c r="U9" s="10">
        <f t="shared" si="2"/>
        <v>881.83421516754845</v>
      </c>
      <c r="V9" s="10">
        <f t="shared" si="3"/>
        <v>594.17706476530009</v>
      </c>
      <c r="X9" s="10">
        <f t="shared" si="4"/>
        <v>1574.6543633672411</v>
      </c>
      <c r="Y9" s="10">
        <f t="shared" si="4"/>
        <v>2069.707757264674</v>
      </c>
      <c r="Z9" s="10">
        <f t="shared" si="4"/>
        <v>3448.7515519381986</v>
      </c>
      <c r="AA9" s="10">
        <f t="shared" si="5"/>
        <v>3225.8064516129034</v>
      </c>
    </row>
    <row r="10" spans="2:27" x14ac:dyDescent="0.2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2:27" x14ac:dyDescent="0.25">
      <c r="B11" s="42"/>
      <c r="C11" s="42"/>
      <c r="D11" s="42" t="s">
        <v>64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</row>
    <row r="12" spans="2:27" x14ac:dyDescent="0.25">
      <c r="B12" s="43" t="s">
        <v>61</v>
      </c>
      <c r="C12" s="43"/>
      <c r="D12" s="44" t="s">
        <v>59</v>
      </c>
      <c r="E12" s="44"/>
      <c r="F12" s="44"/>
      <c r="G12" s="44"/>
      <c r="H12" s="44"/>
      <c r="I12" s="44"/>
      <c r="J12" s="44"/>
      <c r="K12" s="45" t="s">
        <v>60</v>
      </c>
      <c r="L12" s="45"/>
      <c r="M12" s="45"/>
      <c r="N12" s="45"/>
    </row>
    <row r="13" spans="2:27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31" t="str">
        <f>Summary_Speed!G7</f>
        <v>Teensy 3.5</v>
      </c>
      <c r="I13" s="31" t="str">
        <f>Summary_Speed!H7</f>
        <v>Teensy 3.6</v>
      </c>
      <c r="J13" s="18" t="str">
        <f>Summary_Speed!I7</f>
        <v>FRDM-K66F</v>
      </c>
      <c r="K13" s="18" t="str">
        <f>G13</f>
        <v>Teensy 3.2</v>
      </c>
      <c r="L13" s="31" t="str">
        <f>H13</f>
        <v>Teensy 3.5</v>
      </c>
      <c r="M13" s="31" t="str">
        <f>I13</f>
        <v>Teensy 3.6</v>
      </c>
      <c r="N13" s="18" t="str">
        <f>J13</f>
        <v>FRDM-K66F</v>
      </c>
      <c r="P13" t="str">
        <f t="shared" ref="P13:U14" si="8">D13</f>
        <v>Arduino Uno</v>
      </c>
      <c r="Q13" t="str">
        <f t="shared" si="8"/>
        <v>Arduino M0</v>
      </c>
      <c r="R13" t="str">
        <f t="shared" si="8"/>
        <v>Maple</v>
      </c>
      <c r="S13" t="str">
        <f t="shared" si="8"/>
        <v>Teensy 3.2</v>
      </c>
      <c r="T13" t="str">
        <f t="shared" si="8"/>
        <v>Teensy 3.5</v>
      </c>
      <c r="U13" t="str">
        <f t="shared" si="8"/>
        <v>Teensy 3.6</v>
      </c>
      <c r="V13" t="str">
        <f t="shared" ref="V13:V18" si="9">J13</f>
        <v>FRDM-K66F</v>
      </c>
      <c r="X13" t="str">
        <f>X4</f>
        <v>Teensy 3.2 CMSIS</v>
      </c>
      <c r="Y13" t="str">
        <f>Y4</f>
        <v>Teensy 3.5 CMSIS</v>
      </c>
      <c r="Z13" t="str">
        <f>Z4</f>
        <v>Teensy 3.6 CMSIS</v>
      </c>
      <c r="AA13" t="str">
        <f>AA4</f>
        <v>FRDM-K66F CMSIS</v>
      </c>
    </row>
    <row r="14" spans="2:27" x14ac:dyDescent="0.25">
      <c r="B14" s="21">
        <f>Summary_Speed!B8</f>
        <v>32</v>
      </c>
      <c r="C14" s="21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Summary_Speed!M8</f>
        <v>5230.1255230125525</v>
      </c>
      <c r="G14" s="17">
        <f>Summary_Speed!N8</f>
        <v>5186.7219917012444</v>
      </c>
      <c r="H14" s="17">
        <f>Summary_Speed!O8</f>
        <v>6877.5790921595599</v>
      </c>
      <c r="I14" s="17">
        <f>Summary_Speed!P8</f>
        <v>11086.474501108647</v>
      </c>
      <c r="J14" s="17">
        <f>Summary_Speed!Q8</f>
        <v>9803.9215686274511</v>
      </c>
      <c r="K14" s="17">
        <f>Summary_Speed!N20</f>
        <v>16474.464579901152</v>
      </c>
      <c r="L14" s="17">
        <f>Summary_Speed!O20</f>
        <v>21496.130696474633</v>
      </c>
      <c r="M14" s="17">
        <f>Summary_Speed!P20</f>
        <v>37009.622501850485</v>
      </c>
      <c r="N14" s="17">
        <f>Summary_Speed!Q20</f>
        <v>31250</v>
      </c>
      <c r="P14" s="10">
        <f t="shared" si="8"/>
        <v>79.622905917574357</v>
      </c>
      <c r="Q14" s="10">
        <f t="shared" si="8"/>
        <v>1246.8827930174564</v>
      </c>
      <c r="R14" s="10">
        <f t="shared" si="8"/>
        <v>5230.1255230125525</v>
      </c>
      <c r="S14" s="10">
        <f t="shared" si="8"/>
        <v>5186.7219917012444</v>
      </c>
      <c r="T14" s="10">
        <f t="shared" si="8"/>
        <v>6877.5790921595599</v>
      </c>
      <c r="U14" s="10">
        <f t="shared" si="8"/>
        <v>11086.474501108647</v>
      </c>
      <c r="V14" s="10">
        <f t="shared" si="9"/>
        <v>9803.9215686274511</v>
      </c>
      <c r="X14" s="10">
        <f t="shared" ref="X14:AA18" si="10">K14</f>
        <v>16474.464579901152</v>
      </c>
      <c r="Y14" s="10">
        <f t="shared" si="10"/>
        <v>21496.130696474633</v>
      </c>
      <c r="Z14" s="10">
        <f t="shared" si="10"/>
        <v>37009.622501850485</v>
      </c>
      <c r="AA14" s="10">
        <f t="shared" si="10"/>
        <v>31250</v>
      </c>
    </row>
    <row r="15" spans="2:27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Summary_Speed!L9</f>
        <v>597.37156511350065</v>
      </c>
      <c r="F15" s="17">
        <f>Summary_Speed!M9</f>
        <v>2714.4408251900109</v>
      </c>
      <c r="G15" s="17">
        <f>Summary_Speed!N9</f>
        <v>2606.8821689259644</v>
      </c>
      <c r="H15" s="17">
        <f>Summary_Speed!O9</f>
        <v>3469.8126301179736</v>
      </c>
      <c r="I15" s="17">
        <f>Summary_Speed!P9</f>
        <v>5580.3571428571431</v>
      </c>
      <c r="J15" s="17">
        <f>Summary_Speed!Q9</f>
        <v>5263.1578947368425</v>
      </c>
      <c r="K15" s="17">
        <f>Summary_Speed!N21</f>
        <v>8577.8006519128503</v>
      </c>
      <c r="L15" s="17">
        <f>Summary_Speed!O21</f>
        <v>11140.819964349375</v>
      </c>
      <c r="M15" s="17">
        <f>Summary_Speed!P21</f>
        <v>18491.124260355031</v>
      </c>
      <c r="N15" s="17">
        <f>Summary_Speed!Q21</f>
        <v>16666.666666666668</v>
      </c>
      <c r="P15" s="10" t="str">
        <f t="shared" ref="P15:P18" si="11">D15</f>
        <v>*</v>
      </c>
      <c r="Q15" s="10">
        <f t="shared" ref="Q15:Q18" si="12">E15</f>
        <v>597.37156511350065</v>
      </c>
      <c r="R15" s="10">
        <f t="shared" ref="R15:R18" si="13">F15</f>
        <v>2714.4408251900109</v>
      </c>
      <c r="S15" s="10">
        <f t="shared" ref="S15:U18" si="14">G15</f>
        <v>2606.8821689259644</v>
      </c>
      <c r="T15" s="10">
        <f t="shared" si="14"/>
        <v>3469.8126301179736</v>
      </c>
      <c r="U15" s="10">
        <f t="shared" si="14"/>
        <v>5580.3571428571431</v>
      </c>
      <c r="V15" s="10">
        <f t="shared" si="9"/>
        <v>5263.1578947368425</v>
      </c>
      <c r="X15" s="10">
        <f t="shared" si="10"/>
        <v>8577.8006519128503</v>
      </c>
      <c r="Y15" s="10">
        <f t="shared" si="10"/>
        <v>11140.819964349375</v>
      </c>
      <c r="Z15" s="10">
        <f t="shared" si="10"/>
        <v>18491.124260355031</v>
      </c>
      <c r="AA15" s="10">
        <f t="shared" si="10"/>
        <v>16666.666666666668</v>
      </c>
    </row>
    <row r="16" spans="2:27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Summary_Speed!L10</f>
        <v>235.79344494223059</v>
      </c>
      <c r="F16" s="17">
        <f>Summary_Speed!M10</f>
        <v>1031.3531353135313</v>
      </c>
      <c r="G16" s="17">
        <f>Summary_Speed!N10</f>
        <v>1006.8465565847764</v>
      </c>
      <c r="H16" s="17">
        <f>Summary_Speed!O10</f>
        <v>1343.7248051599031</v>
      </c>
      <c r="I16" s="17">
        <f>Summary_Speed!P10</f>
        <v>2172.0243266724588</v>
      </c>
      <c r="J16" s="17">
        <f>Summary_Speed!Q10</f>
        <v>1953.125</v>
      </c>
      <c r="K16" s="17">
        <f>Summary_Speed!N22</f>
        <v>3292.723081988805</v>
      </c>
      <c r="L16" s="17">
        <f>Summary_Speed!O22</f>
        <v>4329.0043290043286</v>
      </c>
      <c r="M16" s="17">
        <f>Summary_Speed!P22</f>
        <v>7326.0073260073259</v>
      </c>
      <c r="N16" s="17">
        <f>Summary_Speed!Q22</f>
        <v>6211.1801242236024</v>
      </c>
      <c r="P16" s="10" t="str">
        <f t="shared" si="11"/>
        <v>*</v>
      </c>
      <c r="Q16" s="10">
        <f t="shared" si="12"/>
        <v>235.79344494223059</v>
      </c>
      <c r="R16" s="10">
        <f t="shared" si="13"/>
        <v>1031.3531353135313</v>
      </c>
      <c r="S16" s="10">
        <f t="shared" si="14"/>
        <v>1006.8465565847764</v>
      </c>
      <c r="T16" s="10">
        <f t="shared" si="14"/>
        <v>1343.7248051599031</v>
      </c>
      <c r="U16" s="10">
        <f t="shared" si="14"/>
        <v>2172.0243266724588</v>
      </c>
      <c r="V16" s="10">
        <f t="shared" si="9"/>
        <v>1953.125</v>
      </c>
      <c r="X16" s="10">
        <f t="shared" si="10"/>
        <v>3292.723081988805</v>
      </c>
      <c r="Y16" s="10">
        <f t="shared" si="10"/>
        <v>4329.0043290043286</v>
      </c>
      <c r="Z16" s="10">
        <f t="shared" si="10"/>
        <v>7326.0073260073259</v>
      </c>
      <c r="AA16" s="10">
        <f t="shared" si="10"/>
        <v>6211.1801242236024</v>
      </c>
    </row>
    <row r="17" spans="2:27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Summary_Speed!L11</f>
        <v>114.11617026132603</v>
      </c>
      <c r="F17" s="17">
        <f>Summary_Speed!M11</f>
        <v>530.56027164685906</v>
      </c>
      <c r="G17" s="17">
        <f>Summary_Speed!N11</f>
        <v>506.07287449392715</v>
      </c>
      <c r="H17" s="17">
        <f>Summary_Speed!O11</f>
        <v>676.86476242046831</v>
      </c>
      <c r="I17" s="17">
        <f>Summary_Speed!P11</f>
        <v>1086.7202782003912</v>
      </c>
      <c r="J17" s="17">
        <f>Summary_Speed!Q11</f>
        <v>1030.9278350515465</v>
      </c>
      <c r="K17" s="17">
        <f>Summary_Speed!N23</f>
        <v>1674.817444898506</v>
      </c>
      <c r="L17" s="17">
        <f>Summary_Speed!O23</f>
        <v>2198.1886925173658</v>
      </c>
      <c r="M17" s="17">
        <f>Summary_Speed!P23</f>
        <v>3619.7784695576634</v>
      </c>
      <c r="N17" s="17">
        <f>Summary_Speed!Q23</f>
        <v>3154.5741324921137</v>
      </c>
      <c r="P17" s="10" t="str">
        <f t="shared" si="11"/>
        <v>*</v>
      </c>
      <c r="Q17" s="10">
        <f t="shared" si="12"/>
        <v>114.11617026132603</v>
      </c>
      <c r="R17" s="10">
        <f t="shared" si="13"/>
        <v>530.56027164685906</v>
      </c>
      <c r="S17" s="10">
        <f t="shared" si="14"/>
        <v>506.07287449392715</v>
      </c>
      <c r="T17" s="10">
        <f t="shared" si="14"/>
        <v>676.86476242046831</v>
      </c>
      <c r="U17" s="10">
        <f t="shared" si="14"/>
        <v>1086.7202782003912</v>
      </c>
      <c r="V17" s="10">
        <f t="shared" si="9"/>
        <v>1030.9278350515465</v>
      </c>
      <c r="X17" s="10">
        <f t="shared" si="10"/>
        <v>1674.817444898506</v>
      </c>
      <c r="Y17" s="10">
        <f t="shared" si="10"/>
        <v>2198.1886925173658</v>
      </c>
      <c r="Z17" s="10">
        <f t="shared" si="10"/>
        <v>3619.7784695576634</v>
      </c>
      <c r="AA17" s="10">
        <f t="shared" si="10"/>
        <v>3154.5741324921137</v>
      </c>
    </row>
    <row r="18" spans="2:27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Summary_Speed!L12</f>
        <v>47.386627493721271</v>
      </c>
      <c r="F18" s="17" t="s">
        <v>62</v>
      </c>
      <c r="G18" s="17">
        <f>Summary_Speed!N12</f>
        <v>205.84602717167559</v>
      </c>
      <c r="H18" s="17">
        <f>Summary_Speed!O12</f>
        <v>275.26976436908171</v>
      </c>
      <c r="I18" s="17">
        <f>Summary_Speed!P12</f>
        <v>444.48395412925589</v>
      </c>
      <c r="J18" s="17">
        <f>Summary_Speed!Q12</f>
        <v>406.33888663145063</v>
      </c>
      <c r="K18" s="17">
        <f>Summary_Speed!N24</f>
        <v>677.43334055928892</v>
      </c>
      <c r="L18" s="17">
        <f>Summary_Speed!O24</f>
        <v>901.32314237300352</v>
      </c>
      <c r="M18" s="17">
        <f>Summary_Speed!P24</f>
        <v>1497.0059880239521</v>
      </c>
      <c r="N18" s="17">
        <f>Summary_Speed!Q24</f>
        <v>1272.2646310432569</v>
      </c>
      <c r="P18" s="10" t="str">
        <f t="shared" si="11"/>
        <v>*</v>
      </c>
      <c r="Q18" s="10">
        <f t="shared" si="12"/>
        <v>47.386627493721271</v>
      </c>
      <c r="R18" s="10" t="str">
        <f t="shared" si="13"/>
        <v>*</v>
      </c>
      <c r="S18" s="10">
        <f t="shared" si="14"/>
        <v>205.84602717167559</v>
      </c>
      <c r="T18" s="10">
        <f t="shared" si="14"/>
        <v>275.26976436908171</v>
      </c>
      <c r="U18" s="10">
        <f t="shared" si="14"/>
        <v>444.48395412925589</v>
      </c>
      <c r="V18" s="10">
        <f t="shared" si="9"/>
        <v>406.33888663145063</v>
      </c>
      <c r="X18" s="10">
        <f t="shared" si="10"/>
        <v>677.43334055928892</v>
      </c>
      <c r="Y18" s="10">
        <f t="shared" si="10"/>
        <v>901.32314237300352</v>
      </c>
      <c r="Z18" s="10">
        <f t="shared" si="10"/>
        <v>1497.0059880239521</v>
      </c>
      <c r="AA18" s="10">
        <f t="shared" si="10"/>
        <v>1272.2646310432569</v>
      </c>
    </row>
    <row r="19" spans="2:27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2:27" x14ac:dyDescent="0.25">
      <c r="B20" s="42"/>
      <c r="C20" s="42"/>
      <c r="D20" s="42" t="s">
        <v>64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2:27" x14ac:dyDescent="0.25">
      <c r="B21" s="43" t="str">
        <f t="shared" ref="B21:B27" si="15">B12</f>
        <v>Inputs</v>
      </c>
      <c r="C21" s="43"/>
      <c r="D21" s="44" t="str">
        <f>D12</f>
        <v>Generic C</v>
      </c>
      <c r="E21" s="44"/>
      <c r="F21" s="44"/>
      <c r="G21" s="44"/>
      <c r="H21" s="44"/>
      <c r="I21" s="44"/>
      <c r="J21" s="44"/>
      <c r="K21" s="45" t="str">
        <f>K12</f>
        <v>CMSIS</v>
      </c>
      <c r="L21" s="45"/>
      <c r="M21" s="45"/>
      <c r="N21" s="45"/>
    </row>
    <row r="22" spans="2:27" x14ac:dyDescent="0.25">
      <c r="B22" s="18" t="str">
        <f t="shared" si="15"/>
        <v>N</v>
      </c>
      <c r="C22" s="18" t="str">
        <f>C13</f>
        <v>Data</v>
      </c>
      <c r="D22" s="18" t="str">
        <f t="shared" ref="D22:N22" si="16">D13</f>
        <v>Arduino Uno</v>
      </c>
      <c r="E22" s="18" t="str">
        <f t="shared" si="16"/>
        <v>Arduino M0</v>
      </c>
      <c r="F22" s="18" t="str">
        <f t="shared" si="16"/>
        <v>Maple</v>
      </c>
      <c r="G22" s="18" t="str">
        <f t="shared" si="16"/>
        <v>Teensy 3.2</v>
      </c>
      <c r="H22" s="31" t="str">
        <f t="shared" ref="H22" si="17">H13</f>
        <v>Teensy 3.5</v>
      </c>
      <c r="I22" s="31" t="str">
        <f t="shared" ref="I22" si="18">I13</f>
        <v>Teensy 3.6</v>
      </c>
      <c r="J22" s="18" t="str">
        <f t="shared" si="16"/>
        <v>FRDM-K66F</v>
      </c>
      <c r="K22" s="18" t="str">
        <f t="shared" si="16"/>
        <v>Teensy 3.2</v>
      </c>
      <c r="L22" s="31" t="str">
        <f t="shared" ref="L22" si="19">L13</f>
        <v>Teensy 3.5</v>
      </c>
      <c r="M22" s="31" t="str">
        <f t="shared" ref="M22" si="20">M13</f>
        <v>Teensy 3.6</v>
      </c>
      <c r="N22" s="18" t="str">
        <f t="shared" si="16"/>
        <v>FRDM-K66F</v>
      </c>
      <c r="P22" t="str">
        <f>D22</f>
        <v>Arduino Uno</v>
      </c>
      <c r="Q22" t="str">
        <f t="shared" ref="Q22:Q27" si="21">E22</f>
        <v>Arduino M0</v>
      </c>
      <c r="R22" t="str">
        <f t="shared" ref="R22:R27" si="22">F22</f>
        <v>Maple</v>
      </c>
      <c r="S22" t="str">
        <f t="shared" ref="S22:U27" si="23">G22</f>
        <v>Teensy 3.2</v>
      </c>
      <c r="T22" t="str">
        <f t="shared" si="23"/>
        <v>Teensy 3.5</v>
      </c>
      <c r="U22" t="str">
        <f t="shared" si="23"/>
        <v>Teensy 3.6</v>
      </c>
      <c r="V22" t="str">
        <f t="shared" ref="V22:V27" si="24">J22</f>
        <v>FRDM-K66F</v>
      </c>
      <c r="X22" t="str">
        <f>X13</f>
        <v>Teensy 3.2 CMSIS</v>
      </c>
      <c r="Y22" t="str">
        <f>Y13</f>
        <v>Teensy 3.5 CMSIS</v>
      </c>
      <c r="Z22" t="str">
        <f>Z13</f>
        <v>Teensy 3.6 CMSIS</v>
      </c>
      <c r="AA22" t="str">
        <f t="shared" ref="AA22" si="25">AA13</f>
        <v>FRDM-K66F CMSIS</v>
      </c>
    </row>
    <row r="23" spans="2:27" x14ac:dyDescent="0.25">
      <c r="B23" s="21">
        <f t="shared" si="15"/>
        <v>32</v>
      </c>
      <c r="C23" s="21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Summary_Speed!U8</f>
        <v>1498.8009592326139</v>
      </c>
      <c r="G23" s="17">
        <f>Summary_Speed!V8</f>
        <v>2014.5044319097503</v>
      </c>
      <c r="H23" s="17">
        <f>Summary_Speed!W8</f>
        <v>17985.611510791365</v>
      </c>
      <c r="I23" s="17">
        <f>Summary_Speed!X8</f>
        <v>31446.540880503144</v>
      </c>
      <c r="J23" s="17">
        <f>Summary_Speed!Y8</f>
        <v>21276.59574468085</v>
      </c>
      <c r="K23" s="17">
        <f>Summary_Speed!V20</f>
        <v>3542.3308537017356</v>
      </c>
      <c r="L23" s="17">
        <f>Summary_Speed!W20</f>
        <v>30978.934324659229</v>
      </c>
      <c r="M23" s="17">
        <f>Summary_Speed!X20</f>
        <v>48732.943469785576</v>
      </c>
      <c r="N23" s="17">
        <f>Summary_Speed!Y20</f>
        <v>40000</v>
      </c>
      <c r="P23" s="10">
        <f>D23</f>
        <v>156.78896205707119</v>
      </c>
      <c r="Q23" s="10">
        <f t="shared" si="21"/>
        <v>457.03839122486289</v>
      </c>
      <c r="R23" s="10">
        <f t="shared" si="22"/>
        <v>1498.8009592326139</v>
      </c>
      <c r="S23" s="10">
        <f t="shared" si="23"/>
        <v>2014.5044319097503</v>
      </c>
      <c r="T23" s="10">
        <f t="shared" si="23"/>
        <v>17985.611510791365</v>
      </c>
      <c r="U23" s="10">
        <f t="shared" si="23"/>
        <v>31446.540880503144</v>
      </c>
      <c r="V23" s="10">
        <f t="shared" si="24"/>
        <v>21276.59574468085</v>
      </c>
      <c r="X23" s="10">
        <f t="shared" ref="X23:Z27" si="26">K23</f>
        <v>3542.3308537017356</v>
      </c>
      <c r="Y23" s="10">
        <f t="shared" si="26"/>
        <v>30978.934324659229</v>
      </c>
      <c r="Z23" s="10">
        <f t="shared" si="26"/>
        <v>48732.943469785576</v>
      </c>
      <c r="AA23" s="10">
        <f t="shared" ref="AA23:AA27" si="27">N23</f>
        <v>40000</v>
      </c>
    </row>
    <row r="24" spans="2:27" x14ac:dyDescent="0.25">
      <c r="B24" s="21">
        <f t="shared" si="15"/>
        <v>64</v>
      </c>
      <c r="C24" s="21" t="str">
        <f>C23</f>
        <v>Float32</v>
      </c>
      <c r="D24" s="17" t="s">
        <v>62</v>
      </c>
      <c r="E24" s="17">
        <f>Summary_Speed!T9</f>
        <v>198.60973187686196</v>
      </c>
      <c r="F24" s="17">
        <f>Summary_Speed!U9</f>
        <v>649.35064935064941</v>
      </c>
      <c r="G24" s="17">
        <f>Summary_Speed!V9</f>
        <v>880.28169014084506</v>
      </c>
      <c r="H24" s="17">
        <f>Summary_Speed!W9</f>
        <v>10482.180293501047</v>
      </c>
      <c r="I24" s="17">
        <f>Summary_Speed!X9</f>
        <v>19011.406844106463</v>
      </c>
      <c r="J24" s="17">
        <f>Summary_Speed!Y9</f>
        <v>12658.227848101265</v>
      </c>
      <c r="K24" s="17">
        <f>Summary_Speed!V21</f>
        <v>1811.4629374682995</v>
      </c>
      <c r="L24" s="17">
        <f>Summary_Speed!W21</f>
        <v>16528.92561983471</v>
      </c>
      <c r="M24" s="17">
        <f>Summary_Speed!X21</f>
        <v>24888.003982080638</v>
      </c>
      <c r="N24" s="17">
        <f>Summary_Speed!Y21</f>
        <v>21276.59574468085</v>
      </c>
      <c r="P24" s="10" t="str">
        <f t="shared" ref="P24:P27" si="28">D24</f>
        <v>*</v>
      </c>
      <c r="Q24" s="10">
        <f t="shared" si="21"/>
        <v>198.60973187686196</v>
      </c>
      <c r="R24" s="10">
        <f t="shared" si="22"/>
        <v>649.35064935064941</v>
      </c>
      <c r="S24" s="10">
        <f t="shared" si="23"/>
        <v>880.28169014084506</v>
      </c>
      <c r="T24" s="10">
        <f t="shared" si="23"/>
        <v>10482.180293501047</v>
      </c>
      <c r="U24" s="10">
        <f t="shared" si="23"/>
        <v>19011.406844106463</v>
      </c>
      <c r="V24" s="10">
        <f t="shared" si="24"/>
        <v>12658.227848101265</v>
      </c>
      <c r="X24" s="10">
        <f t="shared" si="26"/>
        <v>1811.4629374682995</v>
      </c>
      <c r="Y24" s="10">
        <f t="shared" si="26"/>
        <v>16528.92561983471</v>
      </c>
      <c r="Z24" s="10">
        <f t="shared" si="26"/>
        <v>24888.003982080638</v>
      </c>
      <c r="AA24" s="10">
        <f t="shared" si="27"/>
        <v>21276.59574468085</v>
      </c>
    </row>
    <row r="25" spans="2:27" x14ac:dyDescent="0.25">
      <c r="B25" s="21">
        <f t="shared" si="15"/>
        <v>128</v>
      </c>
      <c r="C25" s="21" t="str">
        <f>C24</f>
        <v>Float32</v>
      </c>
      <c r="D25" s="17" t="s">
        <v>62</v>
      </c>
      <c r="E25" s="17">
        <f>Summary_Speed!T10</f>
        <v>81.221572449642622</v>
      </c>
      <c r="F25" s="17">
        <f>Summary_Speed!U10</f>
        <v>262.72923125426934</v>
      </c>
      <c r="G25" s="17">
        <f>Summary_Speed!V10</f>
        <v>350.90181767141553</v>
      </c>
      <c r="H25" s="17">
        <f>Summary_Speed!W10</f>
        <v>3888.0248833592536</v>
      </c>
      <c r="I25" s="17">
        <f>Summary_Speed!X10</f>
        <v>6802.7210884353744</v>
      </c>
      <c r="J25" s="17">
        <f>Summary_Speed!Y10</f>
        <v>4608.294930875576</v>
      </c>
      <c r="K25" s="17">
        <f>Summary_Speed!V22</f>
        <v>657.56595386517267</v>
      </c>
      <c r="L25" s="17">
        <f>Summary_Speed!W22</f>
        <v>6833.4016673500064</v>
      </c>
      <c r="M25" s="17">
        <f>Summary_Speed!X22</f>
        <v>10530.749789385005</v>
      </c>
      <c r="N25" s="17">
        <f>Summary_Speed!Y22</f>
        <v>9523.8095238095229</v>
      </c>
      <c r="P25" s="10" t="str">
        <f t="shared" si="28"/>
        <v>*</v>
      </c>
      <c r="Q25" s="10">
        <f t="shared" si="21"/>
        <v>81.221572449642622</v>
      </c>
      <c r="R25" s="10">
        <f t="shared" si="22"/>
        <v>262.72923125426934</v>
      </c>
      <c r="S25" s="10">
        <f t="shared" si="23"/>
        <v>350.90181767141553</v>
      </c>
      <c r="T25" s="10">
        <f t="shared" si="23"/>
        <v>3888.0248833592536</v>
      </c>
      <c r="U25" s="10">
        <f t="shared" si="23"/>
        <v>6802.7210884353744</v>
      </c>
      <c r="V25" s="10">
        <f t="shared" si="24"/>
        <v>4608.294930875576</v>
      </c>
      <c r="X25" s="10">
        <f t="shared" si="26"/>
        <v>657.56595386517267</v>
      </c>
      <c r="Y25" s="10">
        <f t="shared" si="26"/>
        <v>6833.4016673500064</v>
      </c>
      <c r="Z25" s="10">
        <f t="shared" si="26"/>
        <v>10530.749789385005</v>
      </c>
      <c r="AA25" s="10">
        <f t="shared" si="27"/>
        <v>9523.8095238095229</v>
      </c>
    </row>
    <row r="26" spans="2:27" x14ac:dyDescent="0.25">
      <c r="B26" s="21">
        <f t="shared" si="15"/>
        <v>256</v>
      </c>
      <c r="C26" s="21" t="str">
        <f>C25</f>
        <v>Float32</v>
      </c>
      <c r="D26" s="17" t="s">
        <v>62</v>
      </c>
      <c r="E26" s="17">
        <f>Summary_Speed!T11</f>
        <v>36.564408205053198</v>
      </c>
      <c r="F26" s="17">
        <f>Summary_Speed!U11</f>
        <v>117.43153741368782</v>
      </c>
      <c r="G26" s="17">
        <f>Summary_Speed!V11</f>
        <v>158.83604942977857</v>
      </c>
      <c r="H26" s="17">
        <f>Summary_Speed!W11</f>
        <v>2241.1474675033619</v>
      </c>
      <c r="I26" s="17">
        <f>Summary_Speed!X11</f>
        <v>3993.6102236421725</v>
      </c>
      <c r="J26" s="17">
        <f>Summary_Speed!Y11</f>
        <v>2695.4177897574123</v>
      </c>
      <c r="K26" s="17">
        <f>Summary_Speed!V23</f>
        <v>330.84975450948218</v>
      </c>
      <c r="L26" s="17">
        <f>Summary_Speed!W23</f>
        <v>3524.3532811729046</v>
      </c>
      <c r="M26" s="17">
        <f>Summary_Speed!X23</f>
        <v>5239.4425233155189</v>
      </c>
      <c r="N26" s="17">
        <f>Summary_Speed!Y23</f>
        <v>4878.0487804878048</v>
      </c>
      <c r="P26" s="10" t="str">
        <f t="shared" si="28"/>
        <v>*</v>
      </c>
      <c r="Q26" s="10">
        <f t="shared" si="21"/>
        <v>36.564408205053198</v>
      </c>
      <c r="R26" s="10">
        <f t="shared" si="22"/>
        <v>117.43153741368782</v>
      </c>
      <c r="S26" s="10">
        <f t="shared" si="23"/>
        <v>158.83604942977857</v>
      </c>
      <c r="T26" s="10">
        <f t="shared" si="23"/>
        <v>2241.1474675033619</v>
      </c>
      <c r="U26" s="10">
        <f t="shared" si="23"/>
        <v>3993.6102236421725</v>
      </c>
      <c r="V26" s="10">
        <f t="shared" si="24"/>
        <v>2695.4177897574123</v>
      </c>
      <c r="X26" s="10">
        <f t="shared" si="26"/>
        <v>330.84975450948218</v>
      </c>
      <c r="Y26" s="10">
        <f t="shared" si="26"/>
        <v>3524.3532811729046</v>
      </c>
      <c r="Z26" s="10">
        <f t="shared" si="26"/>
        <v>5239.4425233155189</v>
      </c>
      <c r="AA26" s="10">
        <f t="shared" si="27"/>
        <v>4878.0487804878048</v>
      </c>
    </row>
    <row r="27" spans="2:27" x14ac:dyDescent="0.25">
      <c r="B27" s="21">
        <f t="shared" si="15"/>
        <v>512</v>
      </c>
      <c r="C27" s="21" t="str">
        <f>C26</f>
        <v>Float32</v>
      </c>
      <c r="D27" s="17" t="s">
        <v>62</v>
      </c>
      <c r="E27" s="17">
        <f>Summary_Speed!T12</f>
        <v>15.690704826460804</v>
      </c>
      <c r="F27" s="17" t="s">
        <v>62</v>
      </c>
      <c r="G27" s="17">
        <f>Summary_Speed!V12</f>
        <v>67.015145422865572</v>
      </c>
      <c r="H27" s="17">
        <f>Summary_Speed!W12</f>
        <v>856.75119945167921</v>
      </c>
      <c r="I27" s="17">
        <f>Summary_Speed!X12</f>
        <v>1496.5579167913797</v>
      </c>
      <c r="J27" s="17">
        <f>Summary_Speed!Y12</f>
        <v>1019.3679918450561</v>
      </c>
      <c r="K27" s="17">
        <f>Summary_Speed!V24</f>
        <v>129.6798205231284</v>
      </c>
      <c r="L27" s="17">
        <f>Summary_Speed!W24</f>
        <v>1477.148512511448</v>
      </c>
      <c r="M27" s="17">
        <f>Summary_Speed!X24</f>
        <v>2281.4382186530388</v>
      </c>
      <c r="N27" s="17">
        <f>Summary_Speed!Y24</f>
        <v>2123.1422505307855</v>
      </c>
      <c r="P27" s="10" t="str">
        <f t="shared" si="28"/>
        <v>*</v>
      </c>
      <c r="Q27" s="10">
        <f t="shared" si="21"/>
        <v>15.690704826460804</v>
      </c>
      <c r="R27" s="10" t="str">
        <f t="shared" si="22"/>
        <v>*</v>
      </c>
      <c r="S27" s="10">
        <f t="shared" si="23"/>
        <v>67.015145422865572</v>
      </c>
      <c r="T27" s="10">
        <f t="shared" si="23"/>
        <v>856.75119945167921</v>
      </c>
      <c r="U27" s="10">
        <f t="shared" si="23"/>
        <v>1496.5579167913797</v>
      </c>
      <c r="V27" s="10">
        <f t="shared" si="24"/>
        <v>1019.3679918450561</v>
      </c>
      <c r="X27" s="10">
        <f t="shared" si="26"/>
        <v>129.6798205231284</v>
      </c>
      <c r="Y27" s="10">
        <f t="shared" si="26"/>
        <v>1477.148512511448</v>
      </c>
      <c r="Z27" s="10">
        <f t="shared" si="26"/>
        <v>2281.4382186530388</v>
      </c>
      <c r="AA27" s="10">
        <f t="shared" si="27"/>
        <v>2123.1422505307855</v>
      </c>
    </row>
    <row r="28" spans="2:27" x14ac:dyDescent="0.25">
      <c r="B28" s="41" t="s">
        <v>63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2:27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2:27" x14ac:dyDescent="0.25">
      <c r="B30" s="15"/>
      <c r="C30" s="15"/>
      <c r="D30" s="15">
        <v>3</v>
      </c>
      <c r="E30" s="15">
        <f>D30+1</f>
        <v>4</v>
      </c>
      <c r="F30" s="15">
        <f t="shared" ref="F30:N30" si="29">E30+1</f>
        <v>5</v>
      </c>
      <c r="G30" s="15">
        <f t="shared" si="29"/>
        <v>6</v>
      </c>
      <c r="H30" s="15">
        <f t="shared" si="29"/>
        <v>7</v>
      </c>
      <c r="I30" s="15">
        <f t="shared" si="29"/>
        <v>8</v>
      </c>
      <c r="J30" s="15">
        <f t="shared" si="29"/>
        <v>9</v>
      </c>
      <c r="K30" s="15">
        <f t="shared" si="29"/>
        <v>10</v>
      </c>
      <c r="L30" s="15">
        <f t="shared" si="29"/>
        <v>11</v>
      </c>
      <c r="M30" s="15">
        <f t="shared" si="29"/>
        <v>12</v>
      </c>
      <c r="N30" s="15">
        <f t="shared" si="29"/>
        <v>13</v>
      </c>
    </row>
    <row r="31" spans="2:27" x14ac:dyDescent="0.25">
      <c r="B31" s="42"/>
      <c r="C31" s="42"/>
      <c r="D31" s="46" t="s">
        <v>70</v>
      </c>
      <c r="E31" s="47"/>
      <c r="F31" s="47"/>
      <c r="G31" s="47"/>
      <c r="H31" s="47"/>
      <c r="I31" s="47"/>
      <c r="J31" s="47"/>
      <c r="K31" s="47"/>
      <c r="L31" s="47"/>
      <c r="M31" s="47"/>
      <c r="N31" s="48"/>
    </row>
    <row r="32" spans="2:27" x14ac:dyDescent="0.25">
      <c r="B32" s="49" t="str">
        <f>B12</f>
        <v>Inputs</v>
      </c>
      <c r="C32" s="50"/>
      <c r="D32" s="44" t="str">
        <f>D12</f>
        <v>Generic C</v>
      </c>
      <c r="E32" s="44"/>
      <c r="F32" s="44"/>
      <c r="G32" s="44"/>
      <c r="H32" s="44"/>
      <c r="I32" s="44"/>
      <c r="J32" s="44"/>
      <c r="K32" s="45" t="str">
        <f>K12</f>
        <v>CMSIS</v>
      </c>
      <c r="L32" s="45"/>
      <c r="M32" s="45"/>
      <c r="N32" s="45"/>
      <c r="W32" s="42" t="s">
        <v>69</v>
      </c>
      <c r="X32" s="42"/>
      <c r="Y32" s="42"/>
      <c r="Z32" s="42"/>
      <c r="AA32" s="42"/>
    </row>
    <row r="33" spans="2:27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N33" si="30">E13</f>
        <v>Arduino M0</v>
      </c>
      <c r="F33" s="18" t="str">
        <f t="shared" si="30"/>
        <v>Maple</v>
      </c>
      <c r="G33" s="18" t="str">
        <f t="shared" si="30"/>
        <v>Teensy 3.2</v>
      </c>
      <c r="H33" s="31" t="str">
        <f t="shared" ref="H33" si="31">H13</f>
        <v>Teensy 3.5</v>
      </c>
      <c r="I33" s="31" t="str">
        <f t="shared" ref="I33" si="32">I13</f>
        <v>Teensy 3.6</v>
      </c>
      <c r="J33" s="18" t="str">
        <f t="shared" si="30"/>
        <v>FRDM-K66F</v>
      </c>
      <c r="K33" s="18" t="str">
        <f t="shared" si="30"/>
        <v>Teensy 3.2</v>
      </c>
      <c r="L33" s="31" t="str">
        <f t="shared" ref="L33" si="33">L13</f>
        <v>Teensy 3.5</v>
      </c>
      <c r="M33" s="31" t="str">
        <f t="shared" ref="M33" si="34">M13</f>
        <v>Teensy 3.6</v>
      </c>
      <c r="N33" s="18" t="str">
        <f t="shared" si="30"/>
        <v>FRDM-K66F</v>
      </c>
      <c r="P33" t="s">
        <v>65</v>
      </c>
      <c r="Q33" s="19">
        <v>0.5</v>
      </c>
      <c r="W33" s="29" t="s">
        <v>58</v>
      </c>
      <c r="X33" s="29" t="str">
        <f>K33</f>
        <v>Teensy 3.2</v>
      </c>
      <c r="Y33" s="31" t="str">
        <f>L33</f>
        <v>Teensy 3.5</v>
      </c>
      <c r="Z33" s="31" t="str">
        <f>M33</f>
        <v>Teensy 3.6</v>
      </c>
      <c r="AA33" s="29" t="str">
        <f>N33</f>
        <v>FRDM-K66F</v>
      </c>
    </row>
    <row r="34" spans="2:27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VLOOKUP($B34,$B5:$N9,E$30)/$Q$36*$B34</f>
        <v>20447.284345047923</v>
      </c>
      <c r="F34" s="24">
        <f t="shared" ref="F34:N34" si="35">VLOOKUP($B34,$B5:$N9,F$30)/$Q$36*$B34</f>
        <v>52596.975673898756</v>
      </c>
      <c r="G34" s="24">
        <f t="shared" si="35"/>
        <v>61491.16064565719</v>
      </c>
      <c r="H34" s="24">
        <f t="shared" ref="H34" si="36">VLOOKUP($B34,$B5:$N9,H$30)/$Q$36*$B34</f>
        <v>82177.709296353365</v>
      </c>
      <c r="I34" s="24">
        <f t="shared" ref="I34" si="37">VLOOKUP($B34,$B5:$N9,I$30)/$Q$36*$B34</f>
        <v>136054.42176870749</v>
      </c>
      <c r="J34" s="24">
        <f t="shared" si="35"/>
        <v>91690.544412607444</v>
      </c>
      <c r="K34" s="24">
        <f t="shared" si="35"/>
        <v>228996.70817232001</v>
      </c>
      <c r="L34" s="24">
        <f t="shared" ref="L34" si="38">VLOOKUP($B34,$B5:$N9,L$30)/$Q$36*$B34</f>
        <v>297785.22240833798</v>
      </c>
      <c r="M34" s="24">
        <f t="shared" ref="M34" si="39">VLOOKUP($B34,$B5:$N9,M$30)/$Q$36*$B34</f>
        <v>517464.42432082794</v>
      </c>
      <c r="N34" s="24">
        <f t="shared" si="35"/>
        <v>457142.85714285716</v>
      </c>
      <c r="P34" t="s">
        <v>66</v>
      </c>
      <c r="Q34">
        <f>1/(1-Q33)</f>
        <v>2</v>
      </c>
      <c r="W34" s="30" t="str">
        <f>C34</f>
        <v>Int16</v>
      </c>
      <c r="X34" s="32">
        <f>K7/G7</f>
        <v>3.724058966652354</v>
      </c>
      <c r="Y34" s="32">
        <f>L7/H7</f>
        <v>3.6236739251814627</v>
      </c>
      <c r="Z34" s="32">
        <f>M7/I7</f>
        <v>3.8033635187580854</v>
      </c>
      <c r="AA34" s="32">
        <f>N7/J7</f>
        <v>4.9857142857142867</v>
      </c>
    </row>
    <row r="35" spans="2:27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VLOOKUP($B35,$B14:$N18,E$30)/$Q$36*$B35</f>
        <v>7545.390238151379</v>
      </c>
      <c r="F35" s="24">
        <f t="shared" ref="F35:N35" si="40">VLOOKUP($B35,$B14:$N18,F$30)/$Q$36*$B35</f>
        <v>33003.300330033002</v>
      </c>
      <c r="G35" s="24">
        <f t="shared" si="40"/>
        <v>32219.089810712845</v>
      </c>
      <c r="H35" s="24">
        <f t="shared" ref="H35" si="41">VLOOKUP($B35,$B14:$N18,H$30)/$Q$36*$B35</f>
        <v>42999.193765116899</v>
      </c>
      <c r="I35" s="24">
        <f t="shared" ref="I35" si="42">VLOOKUP($B35,$B14:$N18,I$30)/$Q$36*$B35</f>
        <v>69504.77845351868</v>
      </c>
      <c r="J35" s="24">
        <f t="shared" si="40"/>
        <v>62500</v>
      </c>
      <c r="K35" s="24">
        <f t="shared" si="40"/>
        <v>105367.13862364176</v>
      </c>
      <c r="L35" s="24">
        <f t="shared" ref="L35" si="43">VLOOKUP($B35,$B14:$N18,L$30)/$Q$36*$B35</f>
        <v>138528.13852813852</v>
      </c>
      <c r="M35" s="24">
        <f t="shared" ref="M35" si="44">VLOOKUP($B35,$B14:$N18,M$30)/$Q$36*$B35</f>
        <v>234432.23443223443</v>
      </c>
      <c r="N35" s="24">
        <f t="shared" si="40"/>
        <v>198757.76397515528</v>
      </c>
      <c r="P35" t="s">
        <v>67</v>
      </c>
      <c r="Q35">
        <f>Q34</f>
        <v>2</v>
      </c>
      <c r="W35" s="30" t="str">
        <f>C35</f>
        <v>Int32</v>
      </c>
      <c r="X35" s="32">
        <f>K16/G16</f>
        <v>3.2703325650312816</v>
      </c>
      <c r="Y35" s="32">
        <f>L16/H16</f>
        <v>3.2216450216450219</v>
      </c>
      <c r="Z35" s="32">
        <f>M16/I16</f>
        <v>3.3728937728937729</v>
      </c>
      <c r="AA35" s="32">
        <f>N16/J16</f>
        <v>3.1801242236024843</v>
      </c>
    </row>
    <row r="36" spans="2:27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VLOOKUP($B36,$B23:$N27,E$30)/$Q$36*$B36</f>
        <v>2599.0903183885639</v>
      </c>
      <c r="F36" s="24">
        <f t="shared" ref="F36:N36" si="45">VLOOKUP($B36,$B23:$N27,F$30)/$Q$36*$B36</f>
        <v>8407.3354001366188</v>
      </c>
      <c r="G36" s="24">
        <f t="shared" si="45"/>
        <v>11228.858165485297</v>
      </c>
      <c r="H36" s="24">
        <f t="shared" ref="H36" si="46">VLOOKUP($B36,$B23:$N27,H$30)/$Q$36*$B36</f>
        <v>124416.79626749612</v>
      </c>
      <c r="I36" s="24">
        <f t="shared" ref="I36" si="47">VLOOKUP($B36,$B23:$N27,I$30)/$Q$36*$B36</f>
        <v>217687.07482993198</v>
      </c>
      <c r="J36" s="24">
        <f t="shared" si="45"/>
        <v>147465.43778801843</v>
      </c>
      <c r="K36" s="24">
        <f t="shared" si="45"/>
        <v>21042.110523685526</v>
      </c>
      <c r="L36" s="24">
        <f t="shared" ref="L36" si="48">VLOOKUP($B36,$B23:$N27,L$30)/$Q$36*$B36</f>
        <v>218668.8533552002</v>
      </c>
      <c r="M36" s="24">
        <f t="shared" ref="M36" si="49">VLOOKUP($B36,$B23:$N27,M$30)/$Q$36*$B36</f>
        <v>336983.99326032016</v>
      </c>
      <c r="N36" s="24">
        <f t="shared" si="45"/>
        <v>304761.90476190473</v>
      </c>
      <c r="P36" t="s">
        <v>68</v>
      </c>
      <c r="Q36">
        <f>Q34+Q35</f>
        <v>4</v>
      </c>
      <c r="W36" s="30" t="str">
        <f>C36</f>
        <v>Float32</v>
      </c>
      <c r="X36" s="32">
        <f>K25/G25</f>
        <v>1.8739314553249691</v>
      </c>
      <c r="Y36" s="32">
        <f>L25/H25</f>
        <v>1.7575509088424215</v>
      </c>
      <c r="Z36" s="32">
        <f>M25/I25</f>
        <v>1.5480202190395957</v>
      </c>
      <c r="AA36" s="32">
        <f>N25/J25</f>
        <v>2.0666666666666664</v>
      </c>
    </row>
    <row r="37" spans="2:27" x14ac:dyDescent="0.25">
      <c r="B37" s="41" t="s">
        <v>63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</row>
  </sheetData>
  <mergeCells count="25">
    <mergeCell ref="B11:C11"/>
    <mergeCell ref="B12:C12"/>
    <mergeCell ref="W32:AA32"/>
    <mergeCell ref="B2:C2"/>
    <mergeCell ref="B3:C3"/>
    <mergeCell ref="D2:N2"/>
    <mergeCell ref="D3:J3"/>
    <mergeCell ref="K3:N3"/>
    <mergeCell ref="B10:N10"/>
    <mergeCell ref="D32:J32"/>
    <mergeCell ref="K32:N32"/>
    <mergeCell ref="B19:N19"/>
    <mergeCell ref="D11:N11"/>
    <mergeCell ref="D20:N20"/>
    <mergeCell ref="D12:J12"/>
    <mergeCell ref="K12:N12"/>
    <mergeCell ref="B20:C20"/>
    <mergeCell ref="B37:N37"/>
    <mergeCell ref="B31:C31"/>
    <mergeCell ref="D31:N31"/>
    <mergeCell ref="B32:C32"/>
    <mergeCell ref="D21:J21"/>
    <mergeCell ref="K21:N21"/>
    <mergeCell ref="B21:C21"/>
    <mergeCell ref="B28:N28"/>
  </mergeCells>
  <conditionalFormatting sqref="E34:N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workbookViewId="0">
      <selection activeCell="AK33" sqref="AK33:AL3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3" max="23" width="10.140625" customWidth="1"/>
    <col min="27" max="27" width="3" style="14" customWidth="1"/>
    <col min="28" max="28" width="11.28515625" customWidth="1"/>
    <col min="34" max="34" width="10.140625" customWidth="1"/>
  </cols>
  <sheetData>
    <row r="2" spans="2:43" ht="18.75" x14ac:dyDescent="0.3">
      <c r="B2" s="51" t="s">
        <v>53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AC2" s="52" t="s">
        <v>56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</row>
    <row r="4" spans="2:43" x14ac:dyDescent="0.25">
      <c r="C4" t="str">
        <f>'Arduino Uno'!$C$7</f>
        <v>KissFFT</v>
      </c>
      <c r="K4" t="str">
        <f>'Arduino Uno'!$C$7</f>
        <v>KissFFT</v>
      </c>
      <c r="S4" t="str">
        <f>'Arduino Uno'!$C$7</f>
        <v>KissFFT</v>
      </c>
    </row>
    <row r="5" spans="2:43" x14ac:dyDescent="0.25">
      <c r="C5" t="str">
        <f>'Arduino Uno'!$C$6</f>
        <v>Int16</v>
      </c>
      <c r="K5" t="str">
        <f>'Arduino Uno'!$G$6</f>
        <v>Int32</v>
      </c>
      <c r="S5" t="str">
        <f>'Arduino Uno'!$K$6</f>
        <v>Float32</v>
      </c>
      <c r="AC5" t="s">
        <v>31</v>
      </c>
    </row>
    <row r="6" spans="2:43" x14ac:dyDescent="0.25">
      <c r="C6" t="s">
        <v>23</v>
      </c>
      <c r="K6" t="str">
        <f>C6</f>
        <v>FFT per sec</v>
      </c>
      <c r="S6" t="str">
        <f>C6</f>
        <v>FFT per sec</v>
      </c>
      <c r="AC6" t="s">
        <v>28</v>
      </c>
      <c r="AD6">
        <f>B10</f>
        <v>128</v>
      </c>
    </row>
    <row r="7" spans="2:4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Teensy 3.5</v>
      </c>
      <c r="H7" t="str">
        <f>'Summary-Duration'!H7</f>
        <v>Teensy 3.6</v>
      </c>
      <c r="I7" t="str">
        <f>'Summary-Duration'!I7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G7</f>
        <v>Teensy 3.5</v>
      </c>
      <c r="P7" t="str">
        <f>H7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G7</f>
        <v>Teensy 3.5</v>
      </c>
      <c r="X7" t="str">
        <f>H7</f>
        <v>Teensy 3.6</v>
      </c>
      <c r="Y7" t="str">
        <f t="shared" ref="Y7" si="1">I7</f>
        <v>FRDM-K66F</v>
      </c>
      <c r="AD7" t="str">
        <f t="shared" ref="AD7:AJ7" si="2">S7</f>
        <v>Arduino Uno</v>
      </c>
      <c r="AE7" t="str">
        <f t="shared" si="2"/>
        <v>Arduino M0</v>
      </c>
      <c r="AF7" t="str">
        <f t="shared" si="2"/>
        <v>Maple</v>
      </c>
      <c r="AG7" t="str">
        <f t="shared" si="2"/>
        <v>Teensy 3.2</v>
      </c>
      <c r="AH7" t="str">
        <f t="shared" si="2"/>
        <v>Teensy 3.5</v>
      </c>
      <c r="AI7" t="str">
        <f t="shared" si="2"/>
        <v>Teensy 3.6</v>
      </c>
      <c r="AJ7" t="str">
        <f t="shared" si="2"/>
        <v>FRDM-K66F</v>
      </c>
      <c r="AK7" t="s">
        <v>48</v>
      </c>
      <c r="AL7" t="s">
        <v>112</v>
      </c>
      <c r="AM7" t="s">
        <v>109</v>
      </c>
      <c r="AN7" t="s">
        <v>49</v>
      </c>
    </row>
    <row r="8" spans="2:4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12820.51282051282</v>
      </c>
      <c r="H8" s="4">
        <f>1000000/'Summary-Duration'!H8</f>
        <v>21459.227467811157</v>
      </c>
      <c r="I8" s="4">
        <f>1000000/'Summary-Duration'!I8</f>
        <v>14492.753623188406</v>
      </c>
      <c r="K8" s="4">
        <f>1000000/'Summary-Duration'!K8</f>
        <v>79.622905917574357</v>
      </c>
      <c r="L8" s="4">
        <f>1000000/'Summary-Duration'!L8</f>
        <v>1246.8827930174564</v>
      </c>
      <c r="M8" s="4">
        <f>1000000/'Summary-Duration'!M8</f>
        <v>5230.1255230125525</v>
      </c>
      <c r="N8" s="4">
        <f>1000000/'Summary-Duration'!N8</f>
        <v>5186.7219917012444</v>
      </c>
      <c r="O8" s="4">
        <f>1000000/'Summary-Duration'!O8</f>
        <v>6877.5790921595599</v>
      </c>
      <c r="P8" s="4">
        <f>1000000/'Summary-Duration'!P8</f>
        <v>11086.474501108647</v>
      </c>
      <c r="Q8" s="4">
        <f>1000000/'Summary-Duration'!Q8</f>
        <v>9803.9215686274511</v>
      </c>
      <c r="S8" s="4">
        <f>1000000/'Summary-Duration'!S8</f>
        <v>156.78896205707119</v>
      </c>
      <c r="T8" s="4">
        <f>1000000/'Summary-Duration'!T8</f>
        <v>457.03839122486289</v>
      </c>
      <c r="U8" s="4">
        <f>1000000/'Summary-Duration'!U8</f>
        <v>1498.8009592326139</v>
      </c>
      <c r="V8" s="4">
        <f>1000000/'Summary-Duration'!V8</f>
        <v>2014.5044319097503</v>
      </c>
      <c r="W8" s="4">
        <f>1000000/'Summary-Duration'!W8</f>
        <v>17985.611510791365</v>
      </c>
      <c r="X8" s="4">
        <f>1000000/'Summary-Duration'!X8</f>
        <v>31446.540880503144</v>
      </c>
      <c r="Y8" s="4">
        <f>1000000/'Summary-Duration'!Y8</f>
        <v>21276.59574468085</v>
      </c>
      <c r="AC8" t="s">
        <v>37</v>
      </c>
      <c r="AD8">
        <f>0</f>
        <v>0</v>
      </c>
      <c r="AE8" s="4">
        <f t="shared" ref="AE8:AJ8" si="3">D10</f>
        <v>638.9776357827476</v>
      </c>
      <c r="AF8" s="4">
        <f t="shared" si="3"/>
        <v>1643.6554898093361</v>
      </c>
      <c r="AG8" s="4">
        <f t="shared" si="3"/>
        <v>1921.5987701767872</v>
      </c>
      <c r="AH8" s="4">
        <f t="shared" si="3"/>
        <v>2568.0534155110427</v>
      </c>
      <c r="AI8" s="4">
        <f t="shared" si="3"/>
        <v>4251.7006802721089</v>
      </c>
      <c r="AJ8" s="4">
        <f t="shared" si="3"/>
        <v>2865.3295128939826</v>
      </c>
      <c r="AK8" s="4">
        <f>F22</f>
        <v>7156.1471303850003</v>
      </c>
      <c r="AL8" s="4">
        <f>G22</f>
        <v>9305.788200260562</v>
      </c>
      <c r="AM8" s="4">
        <f>H22</f>
        <v>16170.763260025873</v>
      </c>
      <c r="AN8" s="4">
        <f>I22</f>
        <v>14285.714285714286</v>
      </c>
    </row>
    <row r="9" spans="2:4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6369.4267515923566</v>
      </c>
      <c r="H9" s="4">
        <f>1000000/'Summary-Duration'!H9</f>
        <v>10615.711252653928</v>
      </c>
      <c r="I9" s="4">
        <f>1000000/'Summary-Duration'!I9</f>
        <v>7352.9411764705883</v>
      </c>
      <c r="K9" s="4" t="e">
        <f>1000000/'Summary-Duration'!K9</f>
        <v>#DIV/0!</v>
      </c>
      <c r="L9" s="4">
        <f>1000000/'Summary-Duration'!L9</f>
        <v>597.37156511350065</v>
      </c>
      <c r="M9" s="4">
        <f>1000000/'Summary-Duration'!M9</f>
        <v>2714.4408251900109</v>
      </c>
      <c r="N9" s="4">
        <f>1000000/'Summary-Duration'!N9</f>
        <v>2606.8821689259644</v>
      </c>
      <c r="O9" s="4">
        <f>1000000/'Summary-Duration'!O9</f>
        <v>3469.8126301179736</v>
      </c>
      <c r="P9" s="4">
        <f>1000000/'Summary-Duration'!P9</f>
        <v>5580.3571428571431</v>
      </c>
      <c r="Q9" s="4">
        <f>1000000/'Summary-Duration'!Q9</f>
        <v>5263.1578947368425</v>
      </c>
      <c r="S9" s="4" t="e">
        <f>1000000/'Summary-Duration'!S9</f>
        <v>#DIV/0!</v>
      </c>
      <c r="T9" s="4">
        <f>1000000/'Summary-Duration'!T9</f>
        <v>198.60973187686196</v>
      </c>
      <c r="U9" s="4">
        <f>1000000/'Summary-Duration'!U9</f>
        <v>649.35064935064941</v>
      </c>
      <c r="V9" s="4">
        <f>1000000/'Summary-Duration'!V9</f>
        <v>880.28169014084506</v>
      </c>
      <c r="W9" s="4">
        <f>1000000/'Summary-Duration'!W9</f>
        <v>10482.180293501047</v>
      </c>
      <c r="X9" s="4">
        <f>1000000/'Summary-Duration'!X9</f>
        <v>19011.406844106463</v>
      </c>
      <c r="Y9" s="4">
        <f>1000000/'Summary-Duration'!Y9</f>
        <v>12658.227848101265</v>
      </c>
      <c r="AC9" t="s">
        <v>5</v>
      </c>
      <c r="AD9">
        <v>0</v>
      </c>
      <c r="AE9" s="4">
        <f t="shared" ref="AE9:AJ9" si="4">L10</f>
        <v>235.79344494223059</v>
      </c>
      <c r="AF9" s="4">
        <f t="shared" si="4"/>
        <v>1031.3531353135313</v>
      </c>
      <c r="AG9" s="4">
        <f t="shared" si="4"/>
        <v>1006.8465565847764</v>
      </c>
      <c r="AH9" s="4">
        <f t="shared" si="4"/>
        <v>1343.7248051599031</v>
      </c>
      <c r="AI9" s="4">
        <f t="shared" si="4"/>
        <v>2172.0243266724588</v>
      </c>
      <c r="AJ9" s="4">
        <f t="shared" si="4"/>
        <v>1953.125</v>
      </c>
      <c r="AK9" s="4">
        <f>N22</f>
        <v>3292.723081988805</v>
      </c>
      <c r="AL9" s="4">
        <f>O22</f>
        <v>4329.0043290043286</v>
      </c>
      <c r="AM9" s="4">
        <f>P22</f>
        <v>7326.0073260073259</v>
      </c>
      <c r="AN9" s="4">
        <f>Q22</f>
        <v>6211.1801242236024</v>
      </c>
    </row>
    <row r="10" spans="2:4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2568.0534155110427</v>
      </c>
      <c r="H10" s="4">
        <f>1000000/'Summary-Duration'!H10</f>
        <v>4251.7006802721089</v>
      </c>
      <c r="I10" s="4">
        <f>1000000/'Summary-Duration'!I10</f>
        <v>2865.3295128939826</v>
      </c>
      <c r="K10" s="4" t="e">
        <f>1000000/'Summary-Duration'!K10</f>
        <v>#DIV/0!</v>
      </c>
      <c r="L10" s="4">
        <f>1000000/'Summary-Duration'!L10</f>
        <v>235.79344494223059</v>
      </c>
      <c r="M10" s="4">
        <f>1000000/'Summary-Duration'!M10</f>
        <v>1031.3531353135313</v>
      </c>
      <c r="N10" s="4">
        <f>1000000/'Summary-Duration'!N10</f>
        <v>1006.8465565847764</v>
      </c>
      <c r="O10" s="4">
        <f>1000000/'Summary-Duration'!O10</f>
        <v>1343.7248051599031</v>
      </c>
      <c r="P10" s="4">
        <f>1000000/'Summary-Duration'!P10</f>
        <v>2172.0243266724588</v>
      </c>
      <c r="Q10" s="4">
        <f>1000000/'Summary-Duration'!Q10</f>
        <v>1953.125</v>
      </c>
      <c r="S10" s="4" t="e">
        <f>1000000/'Summary-Duration'!S10</f>
        <v>#DIV/0!</v>
      </c>
      <c r="T10" s="4">
        <f>1000000/'Summary-Duration'!T10</f>
        <v>81.221572449642622</v>
      </c>
      <c r="U10" s="4">
        <f>1000000/'Summary-Duration'!U10</f>
        <v>262.72923125426934</v>
      </c>
      <c r="V10" s="4">
        <f>1000000/'Summary-Duration'!V10</f>
        <v>350.90181767141553</v>
      </c>
      <c r="W10" s="4">
        <f>1000000/'Summary-Duration'!W10</f>
        <v>3888.0248833592536</v>
      </c>
      <c r="X10" s="4">
        <f>1000000/'Summary-Duration'!X10</f>
        <v>6802.7210884353744</v>
      </c>
      <c r="Y10" s="4">
        <f>1000000/'Summary-Duration'!Y10</f>
        <v>4608.294930875576</v>
      </c>
      <c r="AC10" t="s">
        <v>2</v>
      </c>
      <c r="AD10">
        <v>0</v>
      </c>
      <c r="AE10" s="4">
        <f t="shared" ref="AE10:AJ10" si="5">T10</f>
        <v>81.221572449642622</v>
      </c>
      <c r="AF10" s="4">
        <f t="shared" si="5"/>
        <v>262.72923125426934</v>
      </c>
      <c r="AG10" s="4">
        <f t="shared" si="5"/>
        <v>350.90181767141553</v>
      </c>
      <c r="AH10" s="4">
        <f t="shared" si="5"/>
        <v>3888.0248833592536</v>
      </c>
      <c r="AI10" s="4">
        <f t="shared" si="5"/>
        <v>6802.7210884353744</v>
      </c>
      <c r="AJ10" s="4">
        <f t="shared" si="5"/>
        <v>4608.294930875576</v>
      </c>
      <c r="AK10" s="4">
        <f>V22</f>
        <v>657.56595386517267</v>
      </c>
      <c r="AL10" s="4">
        <f>W22</f>
        <v>6833.4016673500064</v>
      </c>
      <c r="AM10" s="4">
        <f>X22</f>
        <v>10530.749789385005</v>
      </c>
      <c r="AN10" s="4">
        <f>Y22</f>
        <v>9523.8095238095229</v>
      </c>
    </row>
    <row r="11" spans="2:4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1279.0995139421848</v>
      </c>
      <c r="H11" s="4">
        <f>1000000/'Summary-Duration'!H11</f>
        <v>2104.3771043771044</v>
      </c>
      <c r="I11" s="4">
        <f>1000000/'Summary-Duration'!I11</f>
        <v>1457.7259475218659</v>
      </c>
      <c r="K11" s="4" t="e">
        <f>1000000/'Summary-Duration'!K11</f>
        <v>#DIV/0!</v>
      </c>
      <c r="L11" s="4">
        <f>1000000/'Summary-Duration'!L11</f>
        <v>114.11617026132603</v>
      </c>
      <c r="M11" s="4">
        <f>1000000/'Summary-Duration'!M11</f>
        <v>530.56027164685906</v>
      </c>
      <c r="N11" s="4">
        <f>1000000/'Summary-Duration'!N11</f>
        <v>506.07287449392715</v>
      </c>
      <c r="O11" s="4">
        <f>1000000/'Summary-Duration'!O11</f>
        <v>676.86476242046831</v>
      </c>
      <c r="P11" s="4">
        <f>1000000/'Summary-Duration'!P11</f>
        <v>1086.7202782003912</v>
      </c>
      <c r="Q11" s="4">
        <f>1000000/'Summary-Duration'!Q11</f>
        <v>1030.9278350515465</v>
      </c>
      <c r="S11" s="4" t="e">
        <f>1000000/'Summary-Duration'!S11</f>
        <v>#DIV/0!</v>
      </c>
      <c r="T11" s="4">
        <f>1000000/'Summary-Duration'!T11</f>
        <v>36.564408205053198</v>
      </c>
      <c r="U11" s="4">
        <f>1000000/'Summary-Duration'!U11</f>
        <v>117.43153741368782</v>
      </c>
      <c r="V11" s="4">
        <f>1000000/'Summary-Duration'!V11</f>
        <v>158.83604942977857</v>
      </c>
      <c r="W11" s="4">
        <f>1000000/'Summary-Duration'!W11</f>
        <v>2241.1474675033619</v>
      </c>
      <c r="X11" s="4">
        <f>1000000/'Summary-Duration'!X11</f>
        <v>3993.6102236421725</v>
      </c>
      <c r="Y11" s="4">
        <f>1000000/'Summary-Duration'!Y11</f>
        <v>2695.4177897574123</v>
      </c>
    </row>
    <row r="12" spans="2:4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534.18803418803418</v>
      </c>
      <c r="H12" s="4">
        <f>1000000/'Summary-Duration'!H12</f>
        <v>881.83421516754845</v>
      </c>
      <c r="I12" s="4">
        <f>1000000/'Summary-Duration'!I12</f>
        <v>594.17706476530009</v>
      </c>
      <c r="K12" s="4" t="e">
        <f>1000000/'Summary-Duration'!K12</f>
        <v>#DIV/0!</v>
      </c>
      <c r="L12" s="4">
        <f>1000000/'Summary-Duration'!L12</f>
        <v>47.386627493721271</v>
      </c>
      <c r="M12" s="4" t="e">
        <f>1000000/'Summary-Duration'!M12</f>
        <v>#DIV/0!</v>
      </c>
      <c r="N12" s="4">
        <f>1000000/'Summary-Duration'!N12</f>
        <v>205.84602717167559</v>
      </c>
      <c r="O12" s="4">
        <f>1000000/'Summary-Duration'!O12</f>
        <v>275.26976436908171</v>
      </c>
      <c r="P12" s="4">
        <f>1000000/'Summary-Duration'!P12</f>
        <v>444.48395412925589</v>
      </c>
      <c r="Q12" s="4">
        <f>1000000/'Summary-Duration'!Q12</f>
        <v>406.33888663145063</v>
      </c>
      <c r="S12" s="4" t="e">
        <f>1000000/'Summary-Duration'!S12</f>
        <v>#DIV/0!</v>
      </c>
      <c r="T12" s="4">
        <f>1000000/'Summary-Duration'!T12</f>
        <v>15.690704826460804</v>
      </c>
      <c r="U12" s="4" t="e">
        <f>1000000/'Summary-Duration'!U12</f>
        <v>#DIV/0!</v>
      </c>
      <c r="V12" s="4">
        <f>1000000/'Summary-Duration'!V12</f>
        <v>67.015145422865572</v>
      </c>
      <c r="W12" s="4">
        <f>1000000/'Summary-Duration'!W12</f>
        <v>856.75119945167921</v>
      </c>
      <c r="X12" s="4">
        <f>1000000/'Summary-Duration'!X12</f>
        <v>1496.5579167913797</v>
      </c>
      <c r="Y12" s="4">
        <f>1000000/'Summary-Duration'!Y12</f>
        <v>1019.3679918450561</v>
      </c>
      <c r="AC12" t="s">
        <v>32</v>
      </c>
    </row>
    <row r="13" spans="2:4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266.11315131193783</v>
      </c>
      <c r="H13" s="4">
        <f>1000000/'Summary-Duration'!H13</f>
        <v>436.03383622569112</v>
      </c>
      <c r="I13" s="4">
        <f>1000000/'Summary-Duration'!I13</f>
        <v>301.56815440289506</v>
      </c>
      <c r="K13" s="4" t="e">
        <f>1000000/'Summary-Duration'!K13</f>
        <v>#DIV/0!</v>
      </c>
      <c r="L13" s="4">
        <f>1000000/'Summary-Duration'!L13</f>
        <v>23.079231000023078</v>
      </c>
      <c r="M13" s="4" t="e">
        <f>1000000/'Summary-Duration'!M13</f>
        <v>#DIV/0!</v>
      </c>
      <c r="N13" s="4">
        <f>1000000/'Summary-Duration'!N13</f>
        <v>103.31645831180907</v>
      </c>
      <c r="O13" s="4">
        <f>1000000/'Summary-Duration'!O13</f>
        <v>138.45429623681221</v>
      </c>
      <c r="P13" s="4">
        <f>1000000/'Summary-Duration'!P13</f>
        <v>221.93617115717518</v>
      </c>
      <c r="Q13" s="4">
        <f>1000000/'Summary-Duration'!Q13</f>
        <v>212.40441801189465</v>
      </c>
      <c r="S13" s="4" t="e">
        <f>1000000/'Summary-Duration'!S13</f>
        <v>#DIV/0!</v>
      </c>
      <c r="T13" s="4">
        <f>1000000/'Summary-Duration'!T13</f>
        <v>7.2218330456636499</v>
      </c>
      <c r="U13" s="4" t="e">
        <f>1000000/'Summary-Duration'!U13</f>
        <v>#DIV/0!</v>
      </c>
      <c r="V13" s="4">
        <f>1000000/'Summary-Duration'!V13</f>
        <v>30.998716653130558</v>
      </c>
      <c r="W13" s="4">
        <f>1000000/'Summary-Duration'!W13</f>
        <v>485.0130953535745</v>
      </c>
      <c r="X13" s="4">
        <f>1000000/'Summary-Duration'!X13</f>
        <v>859.40185630800966</v>
      </c>
      <c r="Y13" s="4">
        <f>1000000/'Summary-Duration'!Y13</f>
        <v>584.45353594389246</v>
      </c>
    </row>
    <row r="15" spans="2:43" x14ac:dyDescent="0.25">
      <c r="AC15" t="s">
        <v>36</v>
      </c>
    </row>
    <row r="16" spans="2:43" x14ac:dyDescent="0.25">
      <c r="C16" t="str">
        <f>'Teensy 3.2'!$E$7</f>
        <v>CMSIS FFT</v>
      </c>
      <c r="F16" t="str">
        <f>'Teensy 3.2'!E8</f>
        <v>Radix4</v>
      </c>
      <c r="K16" t="str">
        <f>'Teensy 3.2'!$E$7</f>
        <v>CMSIS FFT</v>
      </c>
      <c r="S16" t="str">
        <f>'Teensy 3.2'!$E$7</f>
        <v>CMSIS FFT</v>
      </c>
    </row>
    <row r="17" spans="2:43" x14ac:dyDescent="0.25">
      <c r="C17" t="str">
        <f>'Arduino Uno'!$C$6</f>
        <v>Int16</v>
      </c>
      <c r="K17" t="str">
        <f>'Teensy 3.2'!$H$6</f>
        <v>Int32</v>
      </c>
      <c r="S17" t="str">
        <f>'Teensy 3.2'!$K$6</f>
        <v>Float32</v>
      </c>
      <c r="AD17" t="str">
        <f>'Summary-Duration'!AE7</f>
        <v>Arduino Uno</v>
      </c>
      <c r="AE17" t="str">
        <f>'Summary-Duration'!AF7</f>
        <v>Arduino M0</v>
      </c>
      <c r="AF17" t="str">
        <f>'Summary-Duration'!AG7</f>
        <v>Maple</v>
      </c>
      <c r="AG17" t="str">
        <f>'Summary-Duration'!AH7</f>
        <v>Teensy 3.2</v>
      </c>
      <c r="AH17" t="str">
        <f>'Summary-Duration'!AI7</f>
        <v>Teensy 3.5</v>
      </c>
      <c r="AI17" t="str">
        <f>'Summary-Duration'!AJ7</f>
        <v>Teensy 3.6</v>
      </c>
      <c r="AJ17" t="str">
        <f>'Summary-Duration'!AK7</f>
        <v>FRDM-K66F</v>
      </c>
      <c r="AK17" t="str">
        <f>AK7</f>
        <v>Teensy 3.2 CMSIS</v>
      </c>
      <c r="AL17" t="str">
        <f>AL7</f>
        <v>Teensy 3.5 CMSIS</v>
      </c>
      <c r="AM17" t="str">
        <f>AM7</f>
        <v>Teensy 3.6 CMSIS</v>
      </c>
      <c r="AN17" t="str">
        <f>AN7</f>
        <v>FRDM-K66F CMSIS</v>
      </c>
    </row>
    <row r="18" spans="2:43" x14ac:dyDescent="0.25">
      <c r="C18" t="str">
        <f>C6</f>
        <v>FFT per sec</v>
      </c>
      <c r="K18" t="str">
        <f>C18</f>
        <v>FFT per sec</v>
      </c>
      <c r="S18" t="str">
        <f>C18</f>
        <v>FFT per sec</v>
      </c>
      <c r="V18" t="str">
        <f>'Teensy 3.2'!$C$2</f>
        <v>Teensy 3.2</v>
      </c>
      <c r="W18" t="str">
        <f>'Teensy 3.2'!$C$2</f>
        <v>Teensy 3.2</v>
      </c>
      <c r="X18" t="str">
        <f>'Teensy 3.5'!C2</f>
        <v>Teensy 3.5</v>
      </c>
      <c r="Y18" t="str">
        <f>'NXP K66'!$C$2</f>
        <v>FRDM-K66F</v>
      </c>
      <c r="AC18" t="str">
        <f>'Summary-Duration'!AE5</f>
        <v>Int16</v>
      </c>
      <c r="AD18">
        <f>'Summary-Duration'!AE14</f>
        <v>87.394391629661698</v>
      </c>
      <c r="AE18">
        <f>'Summary-Duration'!AF14</f>
        <v>5.2178622215042729</v>
      </c>
      <c r="AF18">
        <f>'Summary-Duration'!AG14</f>
        <v>2.0778502664386487</v>
      </c>
      <c r="AG18">
        <f>'Summary-Duration'!AH14</f>
        <v>1.7556715933315656</v>
      </c>
      <c r="AH18">
        <f>'Summary-Duration'!AI14</f>
        <v>1.3201003012005725</v>
      </c>
      <c r="AI18">
        <f>'Summary-Duration'!AJ14</f>
        <v>0.80107452549903402</v>
      </c>
      <c r="AJ18">
        <f>'Summary-Duration'!AK14</f>
        <v>1.1739132199713216</v>
      </c>
      <c r="AK18">
        <f>'Summary-Duration'!AH26</f>
        <v>0.45622765296996637</v>
      </c>
      <c r="AL18">
        <f>'Summary-Duration'!AI26</f>
        <v>0.34931040444748629</v>
      </c>
      <c r="AM18">
        <f>'Summary-Duration'!AK26</f>
        <v>0.22569718713256531</v>
      </c>
      <c r="AN18">
        <f>'Summary-Duration'!AK26</f>
        <v>0.22569718713256531</v>
      </c>
    </row>
    <row r="19" spans="2:43" x14ac:dyDescent="0.25">
      <c r="B19" t="s">
        <v>0</v>
      </c>
      <c r="C19" t="str">
        <f>C7</f>
        <v>Arduino Uno</v>
      </c>
      <c r="D19" t="str">
        <f t="shared" ref="D19:I19" si="6">D7</f>
        <v>Arduino M0</v>
      </c>
      <c r="E19" t="str">
        <f t="shared" si="6"/>
        <v>Maple</v>
      </c>
      <c r="F19" t="str">
        <f t="shared" si="6"/>
        <v>Teensy 3.2</v>
      </c>
      <c r="G19" t="str">
        <f t="shared" ref="G19" si="7">G7</f>
        <v>Teensy 3.5</v>
      </c>
      <c r="H19" t="str">
        <f t="shared" ref="H19" si="8">H7</f>
        <v>Teensy 3.6</v>
      </c>
      <c r="I19" t="str">
        <f t="shared" si="6"/>
        <v>FRDM-K66F</v>
      </c>
      <c r="K19" t="str">
        <f>C19</f>
        <v>Arduino Uno</v>
      </c>
      <c r="L19" t="str">
        <f t="shared" ref="L19" si="9">D19</f>
        <v>Arduino M0</v>
      </c>
      <c r="M19" t="str">
        <f t="shared" ref="M19" si="10">E19</f>
        <v>Maple</v>
      </c>
      <c r="N19" t="str">
        <f>F19</f>
        <v>Teensy 3.2</v>
      </c>
      <c r="O19" t="str">
        <f>G19</f>
        <v>Teensy 3.5</v>
      </c>
      <c r="P19" t="str">
        <f t="shared" ref="P19" si="11">H19</f>
        <v>Teensy 3.6</v>
      </c>
      <c r="Q19" t="str">
        <f t="shared" ref="Q19" si="12">I19</f>
        <v>FRDM-K66F</v>
      </c>
      <c r="S19" t="str">
        <f>C19</f>
        <v>Arduino Uno</v>
      </c>
      <c r="T19" t="str">
        <f t="shared" ref="T19" si="13">D19</f>
        <v>Arduino M0</v>
      </c>
      <c r="U19" t="str">
        <f t="shared" ref="U19" si="14">E19</f>
        <v>Maple</v>
      </c>
      <c r="V19" t="str">
        <f>F19</f>
        <v>Teensy 3.2</v>
      </c>
      <c r="W19" t="str">
        <f>G19</f>
        <v>Teensy 3.5</v>
      </c>
      <c r="X19" t="str">
        <f>H19</f>
        <v>Teensy 3.6</v>
      </c>
      <c r="Y19" t="str">
        <f t="shared" ref="Y19" si="15">I19</f>
        <v>FRDM-K66F</v>
      </c>
      <c r="AC19" t="str">
        <f>'Summary-Duration'!AM5</f>
        <v>Int32</v>
      </c>
      <c r="AD19">
        <f>'Summary-Duration'!AM14</f>
        <v>260.75474580818349</v>
      </c>
      <c r="AE19">
        <f>'Summary-Duration'!AN14</f>
        <v>14.801730336275433</v>
      </c>
      <c r="AF19">
        <f>'Summary-Duration'!AO14</f>
        <v>3.3260063548252821</v>
      </c>
      <c r="AG19">
        <f>'Summary-Duration'!AP14</f>
        <v>3.3823823767512038</v>
      </c>
      <c r="AH19">
        <f>'Summary-Duration'!AQ14</f>
        <v>2.5293718288609344</v>
      </c>
      <c r="AI19">
        <f>'Summary-Duration'!AR14</f>
        <v>1.5707845544300514</v>
      </c>
      <c r="AJ19">
        <f>'Summary-Duration'!AS14</f>
        <v>1.6932682945655746</v>
      </c>
      <c r="AK19">
        <f>'Summary-Duration'!AP26</f>
        <v>1.0264962756062466</v>
      </c>
      <c r="AL19">
        <f>'Summary-Duration'!AQ26</f>
        <v>0.76834437827680557</v>
      </c>
      <c r="AM19">
        <f>'Summary-Duration'!AS26</f>
        <v>0.54578781174870583</v>
      </c>
      <c r="AN19">
        <f>'Summary-Duration'!AS26</f>
        <v>0.54578781174870583</v>
      </c>
    </row>
    <row r="20" spans="2:4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40783.034257748775</v>
      </c>
      <c r="H20" s="4">
        <f>1000000/'Summary-Duration'!H20</f>
        <v>74404.761904761908</v>
      </c>
      <c r="I20" s="4">
        <f>1000000/'Summary-Duration'!I20</f>
        <v>58823.529411764706</v>
      </c>
      <c r="K20" s="4" t="e">
        <f>1000000/'Summary-Duration'!K20</f>
        <v>#DIV/0!</v>
      </c>
      <c r="L20" s="4" t="e">
        <f>1000000/'Summary-Duration'!L20</f>
        <v>#DIV/0!</v>
      </c>
      <c r="M20" s="4" t="e">
        <f>1000000/'Summary-Duration'!M20</f>
        <v>#DIV/0!</v>
      </c>
      <c r="N20" s="4">
        <f>1000000/'Summary-Duration'!N20</f>
        <v>16474.464579901152</v>
      </c>
      <c r="O20" s="4">
        <f>1000000/'Summary-Duration'!O20</f>
        <v>21496.130696474633</v>
      </c>
      <c r="P20" s="4">
        <f>1000000/'Summary-Duration'!P20</f>
        <v>37009.622501850485</v>
      </c>
      <c r="Q20" s="4">
        <f>1000000/'Summary-Duration'!Q20</f>
        <v>31250</v>
      </c>
      <c r="S20" s="4" t="e">
        <f>1000000/'Summary-Duration'!S20</f>
        <v>#DIV/0!</v>
      </c>
      <c r="T20" s="4" t="e">
        <f>1000000/'Summary-Duration'!T20</f>
        <v>#DIV/0!</v>
      </c>
      <c r="U20" s="4"/>
      <c r="V20" s="4">
        <f>1000000/'Summary-Duration'!V20</f>
        <v>3542.3308537017356</v>
      </c>
      <c r="W20" s="4">
        <f>1000000/'Summary-Duration'!W20</f>
        <v>30978.934324659229</v>
      </c>
      <c r="X20" s="4">
        <f>1000000/'Summary-Duration'!X20</f>
        <v>48732.943469785576</v>
      </c>
      <c r="Y20" s="4">
        <f>1000000/'Summary-Duration'!Y20</f>
        <v>40000</v>
      </c>
      <c r="AC20" t="str">
        <f>'Summary-Duration'!AU5</f>
        <v>Float32</v>
      </c>
      <c r="AD20">
        <f>'Summary-Duration'!AU14</f>
        <v>132.42035868244747</v>
      </c>
      <c r="AE20">
        <f>'Summary-Duration'!AV14</f>
        <v>45.21822456815466</v>
      </c>
      <c r="AF20">
        <f>'Summary-Duration'!AW14</f>
        <v>13.962061929057068</v>
      </c>
      <c r="AG20">
        <f>'Summary-Duration'!AX14</f>
        <v>10.50004560530216</v>
      </c>
      <c r="AH20">
        <f>'Summary-Duration'!AY14</f>
        <v>0.79690640996020923</v>
      </c>
      <c r="AI20">
        <f>'Summary-Duration'!AZ14</f>
        <v>0.45258747126969628</v>
      </c>
      <c r="AJ20">
        <f>'Summary-Duration'!BA14</f>
        <v>0.6671430788218613</v>
      </c>
      <c r="AK20">
        <f>'Summary-Duration'!AX26</f>
        <v>5.2725808581588325</v>
      </c>
      <c r="AL20">
        <f>'Summary-Duration'!AY26</f>
        <v>0.48019355779378797</v>
      </c>
      <c r="AM20">
        <f>'Summary-Duration'!BA26</f>
        <v>0.34060035862211813</v>
      </c>
      <c r="AN20">
        <f>'Summary-Duration'!BA26</f>
        <v>0.34060035862211813</v>
      </c>
    </row>
    <row r="21" spans="2:4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21635.655560363481</v>
      </c>
      <c r="H21" s="4">
        <f>1000000/'Summary-Duration'!H21</f>
        <v>37622.272385252072</v>
      </c>
      <c r="I21" s="4">
        <f>1000000/'Summary-Duration'!I21</f>
        <v>33333.333333333336</v>
      </c>
      <c r="K21" s="4" t="e">
        <f>1000000/'Summary-Duration'!K21</f>
        <v>#DIV/0!</v>
      </c>
      <c r="L21" s="4" t="e">
        <f>1000000/'Summary-Duration'!L21</f>
        <v>#DIV/0!</v>
      </c>
      <c r="M21" s="4" t="e">
        <f>1000000/'Summary-Duration'!M21</f>
        <v>#DIV/0!</v>
      </c>
      <c r="N21" s="4">
        <f>1000000/'Summary-Duration'!N21</f>
        <v>8577.8006519128503</v>
      </c>
      <c r="O21" s="4">
        <f>1000000/'Summary-Duration'!O21</f>
        <v>11140.819964349375</v>
      </c>
      <c r="P21" s="4">
        <f>1000000/'Summary-Duration'!P21</f>
        <v>18491.124260355031</v>
      </c>
      <c r="Q21" s="4">
        <f>1000000/'Summary-Duration'!Q21</f>
        <v>16666.666666666668</v>
      </c>
      <c r="S21" s="4" t="e">
        <f>1000000/'Summary-Duration'!S21</f>
        <v>#DIV/0!</v>
      </c>
      <c r="T21" s="4" t="e">
        <f>1000000/'Summary-Duration'!T21</f>
        <v>#DIV/0!</v>
      </c>
      <c r="U21" s="4"/>
      <c r="V21" s="4">
        <f>1000000/'Summary-Duration'!V21</f>
        <v>1811.4629374682995</v>
      </c>
      <c r="W21" s="4">
        <f>1000000/'Summary-Duration'!W21</f>
        <v>16528.92561983471</v>
      </c>
      <c r="X21" s="4">
        <f>1000000/'Summary-Duration'!X21</f>
        <v>24888.003982080638</v>
      </c>
      <c r="Y21" s="4">
        <f>1000000/'Summary-Duration'!Y21</f>
        <v>21276.59574468085</v>
      </c>
    </row>
    <row r="22" spans="2:4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9305.788200260562</v>
      </c>
      <c r="H22" s="4">
        <f>1000000/'Summary-Duration'!H22</f>
        <v>16170.763260025873</v>
      </c>
      <c r="I22" s="4">
        <f>1000000/'Summary-Duration'!I22</f>
        <v>14285.714285714286</v>
      </c>
      <c r="K22" s="4" t="e">
        <f>1000000/'Summary-Duration'!K22</f>
        <v>#DIV/0!</v>
      </c>
      <c r="L22" s="4" t="e">
        <f>1000000/'Summary-Duration'!L22</f>
        <v>#DIV/0!</v>
      </c>
      <c r="M22" s="4" t="e">
        <f>1000000/'Summary-Duration'!M22</f>
        <v>#DIV/0!</v>
      </c>
      <c r="N22" s="4">
        <f>1000000/'Summary-Duration'!N22</f>
        <v>3292.723081988805</v>
      </c>
      <c r="O22" s="4">
        <f>1000000/'Summary-Duration'!O22</f>
        <v>4329.0043290043286</v>
      </c>
      <c r="P22" s="4">
        <f>1000000/'Summary-Duration'!P22</f>
        <v>7326.0073260073259</v>
      </c>
      <c r="Q22" s="4">
        <f>1000000/'Summary-Duration'!Q22</f>
        <v>6211.1801242236024</v>
      </c>
      <c r="S22" s="4" t="e">
        <f>1000000/'Summary-Duration'!S22</f>
        <v>#DIV/0!</v>
      </c>
      <c r="T22" s="4" t="e">
        <f>1000000/'Summary-Duration'!T22</f>
        <v>#DIV/0!</v>
      </c>
      <c r="U22" s="4"/>
      <c r="V22" s="4">
        <f>1000000/'Summary-Duration'!V22</f>
        <v>657.56595386517267</v>
      </c>
      <c r="W22" s="4">
        <f>1000000/'Summary-Duration'!W22</f>
        <v>6833.4016673500064</v>
      </c>
      <c r="X22" s="4">
        <f>1000000/'Summary-Duration'!X22</f>
        <v>10530.749789385005</v>
      </c>
      <c r="Y22" s="4">
        <f>1000000/'Summary-Duration'!Y22</f>
        <v>9523.8095238095229</v>
      </c>
    </row>
    <row r="23" spans="2:4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4756.0163606962806</v>
      </c>
      <c r="H23" s="4">
        <f>1000000/'Summary-Duration'!H23</f>
        <v>7992.3273657289001</v>
      </c>
      <c r="I23" s="4">
        <f>1000000/'Summary-Duration'!I23</f>
        <v>7352.9411764705883</v>
      </c>
      <c r="K23" s="4" t="e">
        <f>1000000/'Summary-Duration'!K23</f>
        <v>#DIV/0!</v>
      </c>
      <c r="L23" s="4" t="e">
        <f>1000000/'Summary-Duration'!L23</f>
        <v>#DIV/0!</v>
      </c>
      <c r="M23" s="4" t="e">
        <f>1000000/'Summary-Duration'!M23</f>
        <v>#DIV/0!</v>
      </c>
      <c r="N23" s="4">
        <f>1000000/'Summary-Duration'!N23</f>
        <v>1674.817444898506</v>
      </c>
      <c r="O23" s="4">
        <f>1000000/'Summary-Duration'!O23</f>
        <v>2198.1886925173658</v>
      </c>
      <c r="P23" s="4">
        <f>1000000/'Summary-Duration'!P23</f>
        <v>3619.7784695576634</v>
      </c>
      <c r="Q23" s="4">
        <f>1000000/'Summary-Duration'!Q23</f>
        <v>3154.5741324921137</v>
      </c>
      <c r="S23" s="4" t="e">
        <f>1000000/'Summary-Duration'!S23</f>
        <v>#DIV/0!</v>
      </c>
      <c r="T23" s="4" t="e">
        <f>1000000/'Summary-Duration'!T23</f>
        <v>#DIV/0!</v>
      </c>
      <c r="U23" s="4"/>
      <c r="V23" s="4">
        <f>1000000/'Summary-Duration'!V23</f>
        <v>330.84975450948218</v>
      </c>
      <c r="W23" s="4">
        <f>1000000/'Summary-Duration'!W23</f>
        <v>3524.3532811729046</v>
      </c>
      <c r="X23" s="4">
        <f>1000000/'Summary-Duration'!X23</f>
        <v>5239.4425233155189</v>
      </c>
      <c r="Y23" s="4">
        <f>1000000/'Summary-Duration'!Y23</f>
        <v>4878.0487804878048</v>
      </c>
      <c r="AC23" t="s">
        <v>43</v>
      </c>
    </row>
    <row r="24" spans="2:4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2069.707757264674</v>
      </c>
      <c r="H24" s="4">
        <f>1000000/'Summary-Duration'!H24</f>
        <v>3448.7515519381986</v>
      </c>
      <c r="I24" s="4">
        <f>1000000/'Summary-Duration'!I24</f>
        <v>3225.8064516129034</v>
      </c>
      <c r="K24" s="4" t="e">
        <f>1000000/'Summary-Duration'!K24</f>
        <v>#DIV/0!</v>
      </c>
      <c r="L24" s="4" t="e">
        <f>1000000/'Summary-Duration'!L24</f>
        <v>#DIV/0!</v>
      </c>
      <c r="M24" s="4" t="e">
        <f>1000000/'Summary-Duration'!M24</f>
        <v>#DIV/0!</v>
      </c>
      <c r="N24" s="4">
        <f>1000000/'Summary-Duration'!N24</f>
        <v>677.43334055928892</v>
      </c>
      <c r="O24" s="4">
        <f>1000000/'Summary-Duration'!O24</f>
        <v>901.32314237300352</v>
      </c>
      <c r="P24" s="4">
        <f>1000000/'Summary-Duration'!P24</f>
        <v>1497.0059880239521</v>
      </c>
      <c r="Q24" s="4">
        <f>1000000/'Summary-Duration'!Q24</f>
        <v>1272.2646310432569</v>
      </c>
      <c r="S24" s="4" t="e">
        <f>1000000/'Summary-Duration'!S24</f>
        <v>#DIV/0!</v>
      </c>
      <c r="T24" s="4" t="e">
        <f>1000000/'Summary-Duration'!T24</f>
        <v>#DIV/0!</v>
      </c>
      <c r="U24" s="4"/>
      <c r="V24" s="4">
        <f>1000000/'Summary-Duration'!V24</f>
        <v>129.6798205231284</v>
      </c>
      <c r="W24" s="4">
        <f>1000000/'Summary-Duration'!W24</f>
        <v>1477.148512511448</v>
      </c>
      <c r="X24" s="4">
        <f>1000000/'Summary-Duration'!X24</f>
        <v>2281.4382186530388</v>
      </c>
      <c r="Y24" s="4">
        <f>1000000/'Summary-Duration'!Y24</f>
        <v>2123.1422505307855</v>
      </c>
      <c r="AC24" t="s">
        <v>38</v>
      </c>
      <c r="AE24" s="7" t="s">
        <v>41</v>
      </c>
      <c r="AF24">
        <v>250</v>
      </c>
      <c r="AG24" t="s">
        <v>39</v>
      </c>
    </row>
    <row r="25" spans="2:4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1048.26198163445</v>
      </c>
      <c r="H25" s="4">
        <f>1000000/'Summary-Duration'!H25</f>
        <v>1691.532189857573</v>
      </c>
      <c r="I25" s="4">
        <f>1000000/'Summary-Duration'!I25</f>
        <v>1628.6644951140065</v>
      </c>
      <c r="K25" s="4" t="e">
        <f>1000000/'Summary-Duration'!K25</f>
        <v>#DIV/0!</v>
      </c>
      <c r="L25" s="4" t="e">
        <f>1000000/'Summary-Duration'!L25</f>
        <v>#DIV/0!</v>
      </c>
      <c r="M25" s="4" t="e">
        <f>1000000/'Summary-Duration'!M25</f>
        <v>#DIV/0!</v>
      </c>
      <c r="N25" s="4">
        <f>1000000/'Summary-Duration'!N25</f>
        <v>342.43291739148299</v>
      </c>
      <c r="O25" s="4">
        <f>1000000/'Summary-Duration'!O25</f>
        <v>477.61878379152898</v>
      </c>
      <c r="P25" s="4">
        <f>1000000/'Summary-Duration'!P25</f>
        <v>741.77372934160167</v>
      </c>
      <c r="Q25" s="4">
        <f>1000000/'Summary-Duration'!Q25</f>
        <v>641.84852374839534</v>
      </c>
      <c r="S25" s="4" t="e">
        <f>1000000/'Summary-Duration'!S25</f>
        <v>#DIV/0!</v>
      </c>
      <c r="T25" s="4" t="e">
        <f>1000000/'Summary-Duration'!T25</f>
        <v>#DIV/0!</v>
      </c>
      <c r="U25" s="4"/>
      <c r="V25" s="4">
        <f>1000000/'Summary-Duration'!V25</f>
        <v>65.006910234557935</v>
      </c>
      <c r="W25" s="4">
        <f>1000000/'Summary-Duration'!W25</f>
        <v>754.53475387076332</v>
      </c>
      <c r="X25" s="4">
        <f>1000000/'Summary-Duration'!X25</f>
        <v>1130.4544426859597</v>
      </c>
      <c r="Y25" s="4">
        <f>1000000/'Summary-Duration'!Y25</f>
        <v>1077.5862068965516</v>
      </c>
      <c r="AC25" t="s">
        <v>44</v>
      </c>
      <c r="AE25" s="7"/>
      <c r="AF25">
        <f>2*(1/0.5)</f>
        <v>4</v>
      </c>
      <c r="AG25" s="6" t="s">
        <v>45</v>
      </c>
      <c r="AH25" s="6"/>
      <c r="AI25" s="6"/>
    </row>
    <row r="26" spans="2:43" x14ac:dyDescent="0.25">
      <c r="AC26" t="s">
        <v>46</v>
      </c>
      <c r="AE26" s="7"/>
      <c r="AF26" s="7"/>
      <c r="AJ26" s="6"/>
    </row>
    <row r="27" spans="2:43" x14ac:dyDescent="0.25">
      <c r="AD27" t="str">
        <f>AD17</f>
        <v>Arduino Uno</v>
      </c>
      <c r="AE27" t="str">
        <f t="shared" ref="AE27:AN27" si="16">AE17</f>
        <v>Arduino M0</v>
      </c>
      <c r="AF27" t="str">
        <f t="shared" ref="AF27" si="17">AF17</f>
        <v>Maple</v>
      </c>
      <c r="AG27" t="str">
        <f t="shared" si="16"/>
        <v>Teensy 3.2</v>
      </c>
      <c r="AI27" t="str">
        <f t="shared" ref="AI27" si="18">AI17</f>
        <v>Teensy 3.6</v>
      </c>
      <c r="AJ27" t="str">
        <f>AJ17</f>
        <v>FRDM-K66F</v>
      </c>
      <c r="AK27" t="str">
        <f>AK17</f>
        <v>Teensy 3.2 CMSIS</v>
      </c>
      <c r="AL27" t="str">
        <f>AL17</f>
        <v>Teensy 3.5 CMSIS</v>
      </c>
      <c r="AM27" t="str">
        <f>AM17</f>
        <v>Teensy 3.6 CMSIS</v>
      </c>
      <c r="AN27" t="str">
        <f t="shared" si="16"/>
        <v>FRDM-K66F CMSIS</v>
      </c>
      <c r="AP27" t="s">
        <v>40</v>
      </c>
      <c r="AQ27" s="6" t="s">
        <v>42</v>
      </c>
    </row>
    <row r="28" spans="2:43" x14ac:dyDescent="0.25">
      <c r="AC28" t="str">
        <f>AC18</f>
        <v>Int16</v>
      </c>
      <c r="AD28" s="9">
        <f t="shared" ref="AD28:AN30" si="19">1/(AD18/1000000)</f>
        <v>11442.381843420255</v>
      </c>
      <c r="AE28" s="9">
        <f t="shared" si="19"/>
        <v>191649.36856299493</v>
      </c>
      <c r="AF28" s="9">
        <f t="shared" ref="AF28" si="20">1/(AF18/1000000)</f>
        <v>481266.63222656539</v>
      </c>
      <c r="AG28" s="9">
        <f t="shared" si="19"/>
        <v>569582.60519690823</v>
      </c>
      <c r="AH28" s="9"/>
      <c r="AI28" s="9">
        <f t="shared" ref="AI28" si="21">1/(AI18/1000000)</f>
        <v>1248323.30597087</v>
      </c>
      <c r="AJ28" s="9">
        <f t="shared" si="19"/>
        <v>851851.72377940314</v>
      </c>
      <c r="AK28" s="9">
        <f t="shared" si="19"/>
        <v>2191888.1801446402</v>
      </c>
      <c r="AL28" s="9">
        <f t="shared" ref="AL28" si="22">1/(AL18/1000000)</f>
        <v>2862783.3218473038</v>
      </c>
      <c r="AM28" s="9">
        <f t="shared" ref="AM28" si="23">1/(AM18/1000000)</f>
        <v>4430715.3877493422</v>
      </c>
      <c r="AN28" s="9">
        <f t="shared" si="19"/>
        <v>4430715.3877493422</v>
      </c>
      <c r="AP28">
        <f>2*AF24</f>
        <v>500</v>
      </c>
      <c r="AQ28" s="9">
        <f t="shared" ref="AQ28:AQ38" si="24">AP28*LOG(AP28/$AF$24)</f>
        <v>150.5149978319906</v>
      </c>
    </row>
    <row r="29" spans="2:43" x14ac:dyDescent="0.25">
      <c r="AC29" t="str">
        <f t="shared" ref="AC29:AC30" si="25">AC19</f>
        <v>Int32</v>
      </c>
      <c r="AD29" s="9">
        <f t="shared" si="19"/>
        <v>3835.0212836993596</v>
      </c>
      <c r="AE29" s="9">
        <f t="shared" si="19"/>
        <v>67559.66885501513</v>
      </c>
      <c r="AF29" s="9">
        <f t="shared" ref="AF29" si="26">1/(AF19/1000000)</f>
        <v>300660.88074342569</v>
      </c>
      <c r="AG29" s="9">
        <f t="shared" si="19"/>
        <v>295649.60096572677</v>
      </c>
      <c r="AH29" s="9"/>
      <c r="AI29" s="9">
        <f t="shared" ref="AI29" si="27">1/(AI19/1000000)</f>
        <v>636624.54356310063</v>
      </c>
      <c r="AJ29" s="9">
        <f t="shared" si="19"/>
        <v>590573.86428921483</v>
      </c>
      <c r="AK29" s="9">
        <f t="shared" si="19"/>
        <v>974187.65539056831</v>
      </c>
      <c r="AL29" s="9">
        <f t="shared" ref="AL29" si="28">1/(AL19/1000000)</f>
        <v>1301499.7288621245</v>
      </c>
      <c r="AM29" s="9">
        <f t="shared" ref="AM29" si="29">1/(AM19/1000000)</f>
        <v>1832213.8722665808</v>
      </c>
      <c r="AN29" s="9">
        <f t="shared" si="19"/>
        <v>1832213.8722665808</v>
      </c>
      <c r="AP29" s="4">
        <f>AP28*2.5</f>
        <v>1250</v>
      </c>
      <c r="AQ29" s="9">
        <f t="shared" si="24"/>
        <v>873.7125054200236</v>
      </c>
    </row>
    <row r="30" spans="2:43" x14ac:dyDescent="0.25">
      <c r="AC30" t="str">
        <f t="shared" si="25"/>
        <v>Float32</v>
      </c>
      <c r="AD30" s="9">
        <f t="shared" si="19"/>
        <v>7551.7088909120412</v>
      </c>
      <c r="AE30" s="9">
        <f t="shared" si="19"/>
        <v>22114.97708170212</v>
      </c>
      <c r="AF30" s="9">
        <f t="shared" ref="AF30" si="30">1/(AF20/1000000)</f>
        <v>71622.658965496739</v>
      </c>
      <c r="AG30" s="9">
        <f t="shared" si="19"/>
        <v>95237.681586357532</v>
      </c>
      <c r="AH30" s="9"/>
      <c r="AI30" s="9">
        <f t="shared" ref="AI30" si="31">1/(AI20/1000000)</f>
        <v>2209517.6368770963</v>
      </c>
      <c r="AJ30" s="9">
        <f t="shared" si="19"/>
        <v>1498928.83812262</v>
      </c>
      <c r="AK30" s="9">
        <f t="shared" si="19"/>
        <v>189660.43895800901</v>
      </c>
      <c r="AL30" s="9">
        <f t="shared" ref="AL30" si="32">1/(AL20/1000000)</f>
        <v>2082493.5773699724</v>
      </c>
      <c r="AM30" s="9">
        <f t="shared" ref="AM30" si="33">1/(AM20/1000000)</f>
        <v>2935992.2110635773</v>
      </c>
      <c r="AN30" s="9">
        <f t="shared" si="19"/>
        <v>2935992.2110635773</v>
      </c>
      <c r="AP30" s="4">
        <f t="shared" ref="AP30:AP36" si="34">AP29*2.5</f>
        <v>3125</v>
      </c>
      <c r="AQ30" s="9">
        <f t="shared" si="24"/>
        <v>3427.8437906501763</v>
      </c>
    </row>
    <row r="31" spans="2:43" x14ac:dyDescent="0.25">
      <c r="AP31" s="4">
        <f t="shared" si="34"/>
        <v>7812.5</v>
      </c>
      <c r="AQ31" s="9">
        <f t="shared" si="24"/>
        <v>11678.515794375735</v>
      </c>
    </row>
    <row r="32" spans="2:43" x14ac:dyDescent="0.25">
      <c r="AC32" t="s">
        <v>47</v>
      </c>
      <c r="AP32" s="4">
        <f t="shared" si="34"/>
        <v>19531.25</v>
      </c>
      <c r="AQ32" s="9">
        <f t="shared" si="24"/>
        <v>36968.555280315071</v>
      </c>
    </row>
    <row r="33" spans="29:43" x14ac:dyDescent="0.25">
      <c r="AD33" t="str">
        <f>AD27</f>
        <v>Arduino Uno</v>
      </c>
      <c r="AE33" t="str">
        <f t="shared" ref="AE33:AN33" si="35">AE27</f>
        <v>Arduino M0</v>
      </c>
      <c r="AF33" t="str">
        <f t="shared" ref="AF33" si="36">AF27</f>
        <v>Maple</v>
      </c>
      <c r="AG33" t="str">
        <f t="shared" si="35"/>
        <v>Teensy 3.2</v>
      </c>
      <c r="AI33" t="str">
        <f t="shared" ref="AI33" si="37">AI27</f>
        <v>Teensy 3.6</v>
      </c>
      <c r="AJ33" t="str">
        <f>AJ27</f>
        <v>FRDM-K66F</v>
      </c>
      <c r="AK33" t="str">
        <f>AK27</f>
        <v>Teensy 3.2 CMSIS</v>
      </c>
      <c r="AL33" t="str">
        <f>AL27</f>
        <v>Teensy 3.5 CMSIS</v>
      </c>
      <c r="AM33" t="str">
        <f>AM27</f>
        <v>Teensy 3.6 CMSIS</v>
      </c>
      <c r="AN33" t="str">
        <f t="shared" si="35"/>
        <v>FRDM-K66F CMSIS</v>
      </c>
      <c r="AP33" s="4">
        <f t="shared" si="34"/>
        <v>48828.125</v>
      </c>
      <c r="AQ33" s="9">
        <f t="shared" si="24"/>
        <v>111852.05268672701</v>
      </c>
    </row>
    <row r="34" spans="29:43" x14ac:dyDescent="0.25">
      <c r="AC34" t="str">
        <f>AC28</f>
        <v>Int16</v>
      </c>
      <c r="AD34" s="10">
        <f t="shared" ref="AD34:AN36" ca="1" si="38">FORECAST(AD28,OFFSET($AP$28:$AP$37,MATCH(AD28,$AQ$28:$AQ$37,1)-1,0,2),OFFSET($AQ$28:$AQ$37,MATCH(AD28,$AQ$28:$AQ$37,1)-1,0,2))/$AF$25</f>
        <v>1919.5859775238912</v>
      </c>
      <c r="AE34" s="10">
        <f t="shared" ca="1" si="38"/>
        <v>18960.442297048994</v>
      </c>
      <c r="AF34" s="10">
        <f t="shared" ca="1" si="38"/>
        <v>41933.467937126203</v>
      </c>
      <c r="AG34" s="10">
        <f t="shared" ca="1" si="38"/>
        <v>48520.469600819619</v>
      </c>
      <c r="AH34" s="10"/>
      <c r="AI34" s="10">
        <f t="shared" ref="AI34" ca="1" si="39">FORECAST(AI28,OFFSET($AP$28:$AP$37,MATCH(AI28,$AQ$28:$AQ$37,1)-1,0,2),OFFSET($AQ$28:$AQ$37,MATCH(AI28,$AQ$28:$AQ$37,1)-1,0,2))/$AF$25</f>
        <v>96719.109618369432</v>
      </c>
      <c r="AJ34" s="10">
        <f t="shared" ca="1" si="38"/>
        <v>69573.367408292543</v>
      </c>
      <c r="AK34" s="10">
        <f t="shared" ca="1" si="38"/>
        <v>159626.06148789707</v>
      </c>
      <c r="AL34" s="10">
        <f t="shared" ref="AL34" ca="1" si="40">FORECAST(AL28,OFFSET($AP$28:$AP$37,MATCH(AL28,$AQ$28:$AQ$37,1)-1,0,2),OFFSET($AQ$28:$AQ$37,MATCH(AL28,$AQ$28:$AQ$37,1)-1,0,2))/$AF$25</f>
        <v>203047.62051244031</v>
      </c>
      <c r="AM34" s="10">
        <f t="shared" ref="AM34" ca="1" si="41">FORECAST(AM28,OFFSET($AP$28:$AP$37,MATCH(AM28,$AQ$28:$AQ$37,1)-1,0,2),OFFSET($AQ$28:$AQ$37,MATCH(AM28,$AQ$28:$AQ$37,1)-1,0,2))/$AF$25</f>
        <v>297551.83576709969</v>
      </c>
      <c r="AN34" s="10">
        <f t="shared" ca="1" si="38"/>
        <v>297551.83576709969</v>
      </c>
      <c r="AP34" s="4">
        <f t="shared" si="34"/>
        <v>122070.3125</v>
      </c>
      <c r="AQ34" s="9">
        <f t="shared" si="24"/>
        <v>328206.79293166584</v>
      </c>
    </row>
    <row r="35" spans="29:43" x14ac:dyDescent="0.25">
      <c r="AC35" t="str">
        <f t="shared" ref="AC35:AC36" si="42">AC29</f>
        <v>Int32</v>
      </c>
      <c r="AD35" s="10">
        <f t="shared" ca="1" si="38"/>
        <v>839.08300129390091</v>
      </c>
      <c r="AE35" s="10">
        <f t="shared" ca="1" si="38"/>
        <v>7874.8737069063536</v>
      </c>
      <c r="AF35" s="10">
        <f t="shared" ca="1" si="38"/>
        <v>28186.310893385908</v>
      </c>
      <c r="AG35" s="10">
        <f t="shared" ca="1" si="38"/>
        <v>27762.195973743223</v>
      </c>
      <c r="AH35" s="10"/>
      <c r="AI35" s="10">
        <f t="shared" ref="AI35" ca="1" si="43">FORECAST(AI29,OFFSET($AP$28:$AP$37,MATCH(AI29,$AQ$28:$AQ$37,1)-1,0,2),OFFSET($AQ$28:$AQ$37,MATCH(AI29,$AQ$28:$AQ$37,1)-1,0,2))/$AF$25</f>
        <v>53520.758276840148</v>
      </c>
      <c r="AJ35" s="10">
        <f t="shared" ca="1" si="38"/>
        <v>50086.091921602689</v>
      </c>
      <c r="AK35" s="10">
        <f t="shared" ca="1" si="38"/>
        <v>78442.636374410184</v>
      </c>
      <c r="AL35" s="10">
        <f t="shared" ref="AL35" ca="1" si="44">FORECAST(AL29,OFFSET($AP$28:$AP$37,MATCH(AL29,$AQ$28:$AQ$37,1)-1,0,2),OFFSET($AQ$28:$AQ$37,MATCH(AL29,$AQ$28:$AQ$37,1)-1,0,2))/$AF$25</f>
        <v>100264.352523202</v>
      </c>
      <c r="AM35" s="10">
        <f t="shared" ref="AM35" ca="1" si="45">FORECAST(AM29,OFFSET($AP$28:$AP$37,MATCH(AM29,$AQ$28:$AQ$37,1)-1,0,2),OFFSET($AQ$28:$AQ$37,MATCH(AM29,$AQ$28:$AQ$37,1)-1,0,2))/$AF$25</f>
        <v>135646.77294750587</v>
      </c>
      <c r="AN35" s="10">
        <f t="shared" ca="1" si="38"/>
        <v>135646.77294750587</v>
      </c>
      <c r="AP35" s="4">
        <f t="shared" si="34"/>
        <v>305175.78125</v>
      </c>
      <c r="AQ35" s="9">
        <f t="shared" si="24"/>
        <v>941958.63536628557</v>
      </c>
    </row>
    <row r="36" spans="29:43" x14ac:dyDescent="0.25">
      <c r="AC36" t="str">
        <f t="shared" si="42"/>
        <v>Float32</v>
      </c>
      <c r="AD36" s="10">
        <f t="shared" ca="1" si="38"/>
        <v>1366.978582130911</v>
      </c>
      <c r="AE36" s="10">
        <f t="shared" ca="1" si="38"/>
        <v>3162.1215377362619</v>
      </c>
      <c r="AF36" s="10">
        <f t="shared" ca="1" si="38"/>
        <v>8272.2673834696743</v>
      </c>
      <c r="AG36" s="10">
        <f t="shared" ca="1" si="38"/>
        <v>10582.009816073696</v>
      </c>
      <c r="AH36" s="10"/>
      <c r="AI36" s="10">
        <f t="shared" ref="AI36" ca="1" si="46">FORECAST(AI30,OFFSET($AP$28:$AP$37,MATCH(AI30,$AQ$28:$AQ$37,1)-1,0,2),OFFSET($AQ$28:$AQ$37,MATCH(AI30,$AQ$28:$AQ$37,1)-1,0,2))/$AF$25</f>
        <v>160801.40768454902</v>
      </c>
      <c r="AJ36" s="10">
        <f t="shared" ca="1" si="38"/>
        <v>113426.84279157802</v>
      </c>
      <c r="AK36" s="10">
        <f t="shared" ca="1" si="38"/>
        <v>18792.115091821412</v>
      </c>
      <c r="AL36" s="10">
        <f t="shared" ref="AL36" ca="1" si="47">FORECAST(AL30,OFFSET($AP$28:$AP$37,MATCH(AL30,$AQ$28:$AQ$37,1)-1,0,2),OFFSET($AQ$28:$AQ$37,MATCH(AL30,$AQ$28:$AQ$37,1)-1,0,2))/$AF$25</f>
        <v>152332.78341037425</v>
      </c>
      <c r="AM36" s="10">
        <f t="shared" ref="AM36" ca="1" si="48">FORECAST(AM30,OFFSET($AP$28:$AP$37,MATCH(AM30,$AQ$28:$AQ$37,1)-1,0,2),OFFSET($AQ$28:$AQ$37,MATCH(AM30,$AQ$28:$AQ$37,1)-1,0,2))/$AF$25</f>
        <v>207460.15137108372</v>
      </c>
      <c r="AN36" s="10">
        <f t="shared" ca="1" si="38"/>
        <v>207460.15137108372</v>
      </c>
      <c r="AP36" s="4">
        <f t="shared" si="34"/>
        <v>762939.453125</v>
      </c>
      <c r="AQ36" s="9">
        <f t="shared" si="24"/>
        <v>2658500.7210085159</v>
      </c>
    </row>
    <row r="37" spans="29:43" x14ac:dyDescent="0.25"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4">
        <f t="shared" ref="AP37" si="49">AP36*2.5</f>
        <v>1907348.6328125</v>
      </c>
      <c r="AQ37" s="9">
        <f t="shared" si="24"/>
        <v>7405262.1340032946</v>
      </c>
    </row>
    <row r="38" spans="29:43" x14ac:dyDescent="0.25">
      <c r="AP38" s="4">
        <f t="shared" ref="AP38" si="50">AP37*2.5</f>
        <v>4768371.58203125</v>
      </c>
      <c r="AQ38" s="9">
        <f t="shared" si="24"/>
        <v>20410681.16371325</v>
      </c>
    </row>
  </sheetData>
  <mergeCells count="2">
    <mergeCell ref="B2:Y2"/>
    <mergeCell ref="AC2:A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6"/>
  <sheetViews>
    <sheetView topLeftCell="A15" workbookViewId="0">
      <selection activeCell="AX19" sqref="AX19:AY2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8" max="28" width="9.140625" style="2"/>
  </cols>
  <sheetData>
    <row r="2" spans="2:53" ht="18.75" x14ac:dyDescent="0.3">
      <c r="B2" s="51" t="s">
        <v>55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AD2" s="52" t="s">
        <v>54</v>
      </c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4" spans="2:53" x14ac:dyDescent="0.25">
      <c r="C4" s="1" t="str">
        <f>'Arduino Uno'!$C$7</f>
        <v>KissFFT</v>
      </c>
      <c r="K4" s="1" t="str">
        <f>'Arduino Uno'!$C$7</f>
        <v>KissFFT</v>
      </c>
      <c r="S4" s="1" t="str">
        <f>'Arduino Uno'!$C$7</f>
        <v>KissFFT</v>
      </c>
      <c r="AC4" s="12"/>
      <c r="AD4" s="13"/>
      <c r="AE4" s="1" t="str">
        <f>C4</f>
        <v>KissFFT</v>
      </c>
      <c r="AM4" s="1" t="str">
        <f>K4</f>
        <v>KissFFT</v>
      </c>
      <c r="AU4" s="1" t="str">
        <f>S4</f>
        <v>KissFFT</v>
      </c>
    </row>
    <row r="5" spans="2:53" x14ac:dyDescent="0.25">
      <c r="C5" s="1" t="str">
        <f>'Arduino Uno'!$C$6</f>
        <v>Int16</v>
      </c>
      <c r="K5" s="1" t="str">
        <f>'Arduino Uno'!$G$6</f>
        <v>Int32</v>
      </c>
      <c r="S5" s="1" t="str">
        <f>'Arduino Uno'!$K$6</f>
        <v>Float32</v>
      </c>
      <c r="AE5" s="1" t="str">
        <f>C5</f>
        <v>Int16</v>
      </c>
      <c r="AM5" s="1" t="str">
        <f>K5</f>
        <v>Int32</v>
      </c>
      <c r="AU5" s="1" t="str">
        <f>S5</f>
        <v>Float32</v>
      </c>
    </row>
    <row r="6" spans="2:53" x14ac:dyDescent="0.25">
      <c r="C6" t="s">
        <v>18</v>
      </c>
      <c r="K6" t="str">
        <f>C6</f>
        <v>usec per FFT</v>
      </c>
      <c r="S6" t="str">
        <f>C6</f>
        <v>usec per FFT</v>
      </c>
      <c r="AE6" t="s">
        <v>33</v>
      </c>
      <c r="AM6" t="s">
        <v>33</v>
      </c>
      <c r="AU6" t="s">
        <v>33</v>
      </c>
    </row>
    <row r="7" spans="2:53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'Teensy 3.5'!C2</f>
        <v>Teensy 3.5</v>
      </c>
      <c r="H7" t="str">
        <f>'Teensy 3.6'!C2</f>
        <v>Teensy 3.6</v>
      </c>
      <c r="I7" t="str">
        <f>'NXP K66'!$C$2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'Teensy 3.5'!C2</f>
        <v>Teensy 3.5</v>
      </c>
      <c r="P7" t="str">
        <f>'Teensy 3.6'!C2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'Teensy 3.5'!C2</f>
        <v>Teensy 3.5</v>
      </c>
      <c r="X7" t="str">
        <f>'Teensy 3.6'!C2</f>
        <v>Teensy 3.6</v>
      </c>
      <c r="Y7" t="str">
        <f t="shared" ref="Y7" si="1">I7</f>
        <v>FRDM-K66F</v>
      </c>
      <c r="AD7" t="s">
        <v>0</v>
      </c>
      <c r="AE7" t="str">
        <f t="shared" ref="AE7:AK7" si="2">C7</f>
        <v>Arduino Uno</v>
      </c>
      <c r="AF7" t="str">
        <f t="shared" si="2"/>
        <v>Arduino M0</v>
      </c>
      <c r="AG7" t="str">
        <f t="shared" si="2"/>
        <v>Maple</v>
      </c>
      <c r="AH7" t="str">
        <f t="shared" si="2"/>
        <v>Teensy 3.2</v>
      </c>
      <c r="AI7" t="str">
        <f t="shared" si="2"/>
        <v>Teensy 3.5</v>
      </c>
      <c r="AJ7" t="str">
        <f t="shared" si="2"/>
        <v>Teensy 3.6</v>
      </c>
      <c r="AK7" t="str">
        <f t="shared" si="2"/>
        <v>FRDM-K66F</v>
      </c>
      <c r="AM7" t="str">
        <f t="shared" ref="AM7:AR7" si="3">K7</f>
        <v>Arduino Uno</v>
      </c>
      <c r="AN7" t="str">
        <f t="shared" si="3"/>
        <v>Arduino M0</v>
      </c>
      <c r="AO7" t="str">
        <f t="shared" si="3"/>
        <v>Maple</v>
      </c>
      <c r="AP7" t="str">
        <f t="shared" si="3"/>
        <v>Teensy 3.2</v>
      </c>
      <c r="AQ7" t="str">
        <f t="shared" si="3"/>
        <v>Teensy 3.5</v>
      </c>
      <c r="AR7" t="str">
        <f t="shared" si="3"/>
        <v>Teensy 3.6</v>
      </c>
      <c r="AS7" t="str">
        <f t="shared" ref="AS7" si="4">Q7</f>
        <v>FRDM-K66F</v>
      </c>
      <c r="AU7" t="str">
        <f t="shared" ref="AU7:AZ7" si="5">S7</f>
        <v>Arduino Uno</v>
      </c>
      <c r="AV7" t="str">
        <f t="shared" si="5"/>
        <v>Arduino M0</v>
      </c>
      <c r="AW7" t="str">
        <f t="shared" si="5"/>
        <v>Maple</v>
      </c>
      <c r="AX7" t="str">
        <f t="shared" si="5"/>
        <v>Teensy 3.2</v>
      </c>
      <c r="AY7" t="str">
        <f t="shared" si="5"/>
        <v>Teensy 3.5</v>
      </c>
      <c r="AZ7" t="str">
        <f t="shared" si="5"/>
        <v>Teensy 3.6</v>
      </c>
      <c r="BA7" t="str">
        <f t="shared" ref="BA7" si="6">Y7</f>
        <v>FRDM-K66F</v>
      </c>
    </row>
    <row r="8" spans="2:53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'Teensy 3.5'!C12</f>
        <v>78</v>
      </c>
      <c r="H8" s="4">
        <f>'Teensy 3.6'!C12</f>
        <v>46.6</v>
      </c>
      <c r="I8" s="4">
        <f>'NXP K66'!C12</f>
        <v>69</v>
      </c>
      <c r="K8" s="4">
        <f>'Arduino Uno'!G12</f>
        <v>12559.2</v>
      </c>
      <c r="L8" s="4">
        <f>'Arduino M0 Pro'!G12</f>
        <v>802</v>
      </c>
      <c r="M8" s="4">
        <f>Maple!G12</f>
        <v>191.2</v>
      </c>
      <c r="N8" s="4">
        <f>'Teensy 3.2'!G12</f>
        <v>192.8</v>
      </c>
      <c r="O8" s="4">
        <f>'Teensy 3.5'!G12</f>
        <v>145.4</v>
      </c>
      <c r="P8" s="4">
        <f>'Teensy 3.6'!G12</f>
        <v>90.2</v>
      </c>
      <c r="Q8" s="4">
        <f>'NXP K66'!G12</f>
        <v>102</v>
      </c>
      <c r="S8" s="4">
        <f>'Arduino Uno'!K12</f>
        <v>6378</v>
      </c>
      <c r="T8" s="4">
        <f>'Arduino M0 Pro'!K12</f>
        <v>2188</v>
      </c>
      <c r="U8" s="4">
        <f>Maple!K12</f>
        <v>667.2</v>
      </c>
      <c r="V8" s="4">
        <f>'Teensy 3.2'!K12</f>
        <v>496.4</v>
      </c>
      <c r="W8" s="4">
        <f>'Teensy 3.5'!K12</f>
        <v>55.6</v>
      </c>
      <c r="X8" s="4">
        <f>'Teensy 3.6'!K12</f>
        <v>31.8</v>
      </c>
      <c r="Y8" s="4">
        <f>'NXP K66'!K12</f>
        <v>47</v>
      </c>
      <c r="AD8">
        <f>B8</f>
        <v>32</v>
      </c>
      <c r="AE8">
        <f t="shared" ref="AE8:AK8" si="7">C8/($AD8*LOG($AD8))</f>
        <v>103.41162159384359</v>
      </c>
      <c r="AF8">
        <f t="shared" si="7"/>
        <v>6.6397037796561156</v>
      </c>
      <c r="AG8">
        <f t="shared" si="7"/>
        <v>2.5786466836563151</v>
      </c>
      <c r="AH8">
        <f t="shared" si="7"/>
        <v>2.146796031320958</v>
      </c>
      <c r="AI8">
        <f t="shared" si="7"/>
        <v>1.619439946257589</v>
      </c>
      <c r="AJ8">
        <f t="shared" si="7"/>
        <v>0.96751155763594432</v>
      </c>
      <c r="AK8">
        <f t="shared" si="7"/>
        <v>1.4325814909201748</v>
      </c>
      <c r="AM8">
        <f t="shared" ref="AM8:AR8" si="8">K8/($AD8*LOG($AD8))</f>
        <v>260.75474580818349</v>
      </c>
      <c r="AN8">
        <f t="shared" si="8"/>
        <v>16.651164575622904</v>
      </c>
      <c r="AO8">
        <f t="shared" si="8"/>
        <v>3.9697040733903974</v>
      </c>
      <c r="AP8">
        <f t="shared" si="8"/>
        <v>4.0029233543392717</v>
      </c>
      <c r="AQ8">
        <f t="shared" si="8"/>
        <v>3.0188021562288907</v>
      </c>
      <c r="AR8">
        <f t="shared" si="8"/>
        <v>1.8727369634927504</v>
      </c>
      <c r="AS8">
        <f t="shared" ref="AS8:AS13" si="9">Q8/($AD8*LOG($AD8))</f>
        <v>2.1177291604906934</v>
      </c>
      <c r="AU8">
        <f t="shared" ref="AU8:AZ8" si="10">S8/($AD8*LOG($AD8))</f>
        <v>132.42035868244747</v>
      </c>
      <c r="AV8">
        <f t="shared" si="10"/>
        <v>45.427366697584681</v>
      </c>
      <c r="AW8">
        <f t="shared" si="10"/>
        <v>13.852440155680302</v>
      </c>
      <c r="AX8">
        <f t="shared" si="10"/>
        <v>10.306281914388041</v>
      </c>
      <c r="AY8">
        <f t="shared" si="10"/>
        <v>1.1543700129733583</v>
      </c>
      <c r="AZ8">
        <f t="shared" si="10"/>
        <v>0.66023320885886327</v>
      </c>
      <c r="BA8">
        <f t="shared" ref="BA8:BA13" si="11">Y8/($AD8*LOG($AD8))</f>
        <v>0.97581637787316267</v>
      </c>
    </row>
    <row r="9" spans="2:53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'Teensy 3.5'!C13</f>
        <v>157</v>
      </c>
      <c r="H9" s="4">
        <f>'Teensy 3.6'!C13</f>
        <v>94.2</v>
      </c>
      <c r="I9" s="4">
        <f>'NXP K66'!C13</f>
        <v>136</v>
      </c>
      <c r="K9" s="4"/>
      <c r="L9" s="4">
        <f>'Arduino M0 Pro'!G13</f>
        <v>1674</v>
      </c>
      <c r="M9" s="4">
        <f>Maple!G13</f>
        <v>368.4</v>
      </c>
      <c r="N9" s="4">
        <f>'Teensy 3.2'!G13</f>
        <v>383.6</v>
      </c>
      <c r="O9" s="4">
        <f>'Teensy 3.5'!G13</f>
        <v>288.2</v>
      </c>
      <c r="P9" s="4">
        <f>'Teensy 3.6'!G13</f>
        <v>179.2</v>
      </c>
      <c r="Q9" s="4">
        <f>'NXP K66'!G13</f>
        <v>190</v>
      </c>
      <c r="S9" s="4"/>
      <c r="T9" s="4">
        <f>'Arduino M0 Pro'!K13</f>
        <v>5035</v>
      </c>
      <c r="U9" s="4">
        <f>Maple!K13</f>
        <v>1540</v>
      </c>
      <c r="V9" s="4">
        <f>'Teensy 3.2'!K13</f>
        <v>1136</v>
      </c>
      <c r="W9" s="4">
        <f>'Teensy 3.5'!K13</f>
        <v>95.4</v>
      </c>
      <c r="X9" s="4">
        <f>'Teensy 3.6'!K13</f>
        <v>52.6</v>
      </c>
      <c r="Y9" s="4">
        <f>'NXP K66'!K13</f>
        <v>79</v>
      </c>
      <c r="AD9">
        <f t="shared" ref="AD9:AD13" si="12">B9</f>
        <v>64</v>
      </c>
      <c r="AE9">
        <f t="shared" ref="AE9" si="13">C9/($AD9*LOG($AD9))</f>
        <v>87.394391629661698</v>
      </c>
      <c r="AF9">
        <f t="shared" ref="AF9:AG11" si="14">D9/($AD9*LOG($AD9))</f>
        <v>5.4258158883160261</v>
      </c>
      <c r="AG9">
        <f t="shared" si="14"/>
        <v>2.0450619834150325</v>
      </c>
      <c r="AH9">
        <f t="shared" ref="AH9:AI13" si="15">F9/($AD9*LOG($AD9))</f>
        <v>1.7682346421744191</v>
      </c>
      <c r="AI9">
        <f t="shared" si="15"/>
        <v>1.3581841429617603</v>
      </c>
      <c r="AJ9">
        <f>H9/($AD9*LOG($AD9))</f>
        <v>0.81491048577705616</v>
      </c>
      <c r="AK9">
        <f t="shared" ref="AK9:AK13" si="16">I9/($AD9*LOG($AD9))</f>
        <v>1.1765162002726075</v>
      </c>
      <c r="AM9">
        <f t="shared" ref="AM9" si="17">K9/($AD9*LOG($AD9))</f>
        <v>0</v>
      </c>
      <c r="AN9">
        <f t="shared" ref="AN9:AR11" si="18">L9/($AD9*LOG($AD9))</f>
        <v>14.481530288649596</v>
      </c>
      <c r="AO9">
        <f t="shared" si="18"/>
        <v>3.1869747660325634</v>
      </c>
      <c r="AP9">
        <f t="shared" si="18"/>
        <v>3.3184677531218552</v>
      </c>
      <c r="AQ9">
        <f t="shared" si="18"/>
        <v>2.4931762420482757</v>
      </c>
      <c r="AR9">
        <f t="shared" si="18"/>
        <v>1.5502331109474357</v>
      </c>
      <c r="AS9">
        <f t="shared" si="9"/>
        <v>1.6436623386161429</v>
      </c>
      <c r="AU9">
        <f t="shared" ref="AU9" si="19">S9/($AD9*LOG($AD9))</f>
        <v>0</v>
      </c>
      <c r="AV9">
        <f t="shared" ref="AV9:AZ11" si="20">T9/($AD9*LOG($AD9))</f>
        <v>43.557051973327788</v>
      </c>
      <c r="AW9">
        <f t="shared" si="20"/>
        <v>13.322315797204526</v>
      </c>
      <c r="AX9">
        <f t="shared" si="20"/>
        <v>9.8273706140417811</v>
      </c>
      <c r="AY9">
        <f t="shared" si="20"/>
        <v>0.82529151107357912</v>
      </c>
      <c r="AZ9">
        <f t="shared" si="20"/>
        <v>0.45503494216425855</v>
      </c>
      <c r="BA9">
        <f t="shared" si="11"/>
        <v>0.68341749868776469</v>
      </c>
    </row>
    <row r="10" spans="2:53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'Teensy 3.5'!C14</f>
        <v>389.4</v>
      </c>
      <c r="H10" s="4">
        <f>'Teensy 3.6'!C14</f>
        <v>235.2</v>
      </c>
      <c r="I10" s="4">
        <f>'NXP K66'!C14</f>
        <v>349</v>
      </c>
      <c r="K10" s="4"/>
      <c r="L10" s="4">
        <f>'Arduino M0 Pro'!G14</f>
        <v>4241</v>
      </c>
      <c r="M10" s="4">
        <f>Maple!G14</f>
        <v>969.6</v>
      </c>
      <c r="N10" s="4">
        <f>'Teensy 3.2'!G14</f>
        <v>993.2</v>
      </c>
      <c r="O10" s="4">
        <f>'Teensy 3.5'!G14</f>
        <v>744.2</v>
      </c>
      <c r="P10" s="4">
        <f>'Teensy 3.6'!G14</f>
        <v>460.4</v>
      </c>
      <c r="Q10" s="4">
        <f>'NXP K66'!G14</f>
        <v>512</v>
      </c>
      <c r="S10" s="4"/>
      <c r="T10" s="4">
        <f>'Arduino M0 Pro'!K14</f>
        <v>12312</v>
      </c>
      <c r="U10" s="4">
        <f>Maple!K14</f>
        <v>3806.2</v>
      </c>
      <c r="V10" s="4">
        <f>'Teensy 3.2'!K14</f>
        <v>2849.8</v>
      </c>
      <c r="W10" s="4">
        <f>'Teensy 3.5'!K14</f>
        <v>257.2</v>
      </c>
      <c r="X10" s="4">
        <f>'Teensy 3.6'!K14</f>
        <v>147</v>
      </c>
      <c r="Y10" s="4">
        <f>'NXP K66'!K14</f>
        <v>217</v>
      </c>
      <c r="AD10">
        <f t="shared" si="12"/>
        <v>128</v>
      </c>
      <c r="AF10">
        <f t="shared" si="14"/>
        <v>5.8022516389494667</v>
      </c>
      <c r="AG10">
        <f t="shared" si="14"/>
        <v>2.2556484965730705</v>
      </c>
      <c r="AH10">
        <f t="shared" si="15"/>
        <v>1.9293877015394902</v>
      </c>
      <c r="AI10">
        <f t="shared" si="15"/>
        <v>1.4437040180235925</v>
      </c>
      <c r="AJ10">
        <f>H10/($AD10*LOG($AD10))</f>
        <v>0.87200612490793261</v>
      </c>
      <c r="AK10">
        <f t="shared" si="16"/>
        <v>1.2939206530309035</v>
      </c>
      <c r="AN10">
        <f t="shared" si="18"/>
        <v>15.723545815197884</v>
      </c>
      <c r="AO10">
        <f t="shared" si="18"/>
        <v>3.5948007598245386</v>
      </c>
      <c r="AP10">
        <f t="shared" si="18"/>
        <v>3.6822979730380898</v>
      </c>
      <c r="AQ10">
        <f t="shared" si="18"/>
        <v>2.7591282234544368</v>
      </c>
      <c r="AR10">
        <f t="shared" si="18"/>
        <v>1.7069371594711402</v>
      </c>
      <c r="AS10">
        <f t="shared" si="9"/>
        <v>1.8982446256499215</v>
      </c>
      <c r="AV10">
        <f t="shared" si="20"/>
        <v>45.646851232425455</v>
      </c>
      <c r="AW10">
        <f t="shared" si="20"/>
        <v>14.11152088700924</v>
      </c>
      <c r="AX10">
        <f t="shared" si="20"/>
        <v>10.565659246439738</v>
      </c>
      <c r="AY10">
        <f t="shared" si="20"/>
        <v>0.95357132366632769</v>
      </c>
      <c r="AZ10">
        <f t="shared" si="20"/>
        <v>0.54500382806745784</v>
      </c>
      <c r="BA10">
        <f t="shared" si="11"/>
        <v>0.80452946048053309</v>
      </c>
    </row>
    <row r="11" spans="2:53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'Teensy 3.5'!C15</f>
        <v>781.8</v>
      </c>
      <c r="H11" s="4">
        <f>'Teensy 3.6'!C15</f>
        <v>475.2</v>
      </c>
      <c r="I11" s="4">
        <f>'NXP K66'!C15</f>
        <v>686</v>
      </c>
      <c r="K11" s="4"/>
      <c r="L11" s="4">
        <f>'Arduino M0 Pro'!G15</f>
        <v>8763</v>
      </c>
      <c r="M11" s="4">
        <f>Maple!G15</f>
        <v>1884.8</v>
      </c>
      <c r="N11" s="4">
        <f>'Teensy 3.2'!G15</f>
        <v>1976</v>
      </c>
      <c r="O11" s="4">
        <f>'Teensy 3.5'!G15</f>
        <v>1477.4</v>
      </c>
      <c r="P11" s="4">
        <f>'Teensy 3.6'!G15</f>
        <v>920.2</v>
      </c>
      <c r="Q11" s="4">
        <f>'NXP K66'!G15</f>
        <v>970</v>
      </c>
      <c r="S11" s="4"/>
      <c r="T11" s="4">
        <f>'Arduino M0 Pro'!K15</f>
        <v>27349</v>
      </c>
      <c r="U11" s="4">
        <f>Maple!K15</f>
        <v>8515.6</v>
      </c>
      <c r="V11" s="4">
        <f>'Teensy 3.2'!K15</f>
        <v>6295.8</v>
      </c>
      <c r="W11" s="4">
        <f>'Teensy 3.5'!K15</f>
        <v>446.2</v>
      </c>
      <c r="X11" s="4">
        <f>'Teensy 3.6'!K15</f>
        <v>250.4</v>
      </c>
      <c r="Y11" s="4">
        <f>'NXP K66'!K15</f>
        <v>371</v>
      </c>
      <c r="AD11">
        <f t="shared" si="12"/>
        <v>256</v>
      </c>
      <c r="AF11">
        <f t="shared" si="14"/>
        <v>4.9942463887491151</v>
      </c>
      <c r="AG11">
        <f t="shared" si="14"/>
        <v>1.9000520363042268</v>
      </c>
      <c r="AH11">
        <f t="shared" si="15"/>
        <v>1.6713450727402044</v>
      </c>
      <c r="AI11">
        <f t="shared" si="15"/>
        <v>1.2681071213783885</v>
      </c>
      <c r="AJ11">
        <f>H11/($AD11*LOG($AD11))</f>
        <v>0.77079112826683327</v>
      </c>
      <c r="AK11">
        <f t="shared" si="16"/>
        <v>1.1127161489710597</v>
      </c>
      <c r="AN11">
        <f t="shared" si="18"/>
        <v>14.213894480223612</v>
      </c>
      <c r="AO11">
        <f t="shared" si="18"/>
        <v>3.0572119498260255</v>
      </c>
      <c r="AP11">
        <f t="shared" si="18"/>
        <v>3.2051415603014783</v>
      </c>
      <c r="AQ11">
        <f t="shared" si="18"/>
        <v>2.3963948082942332</v>
      </c>
      <c r="AR11">
        <f t="shared" si="18"/>
        <v>1.4925967934156987</v>
      </c>
      <c r="AS11">
        <f t="shared" si="9"/>
        <v>1.5733741465042683</v>
      </c>
      <c r="AV11">
        <f t="shared" si="20"/>
        <v>44.361040755407458</v>
      </c>
      <c r="AW11">
        <f t="shared" si="20"/>
        <v>13.812602971104894</v>
      </c>
      <c r="AX11">
        <f t="shared" si="20"/>
        <v>10.212009228413992</v>
      </c>
      <c r="AY11">
        <f t="shared" si="20"/>
        <v>0.72375210739196338</v>
      </c>
      <c r="AZ11">
        <f t="shared" si="20"/>
        <v>0.40615761472646267</v>
      </c>
      <c r="BA11">
        <f t="shared" si="11"/>
        <v>0.60177506015781812</v>
      </c>
    </row>
    <row r="12" spans="2:53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'Teensy 3.5'!C16</f>
        <v>1872</v>
      </c>
      <c r="H12" s="4">
        <f>'Teensy 3.6'!C16</f>
        <v>1134</v>
      </c>
      <c r="I12" s="4">
        <f>'NXP K66'!C16</f>
        <v>1683</v>
      </c>
      <c r="K12" s="4"/>
      <c r="L12" s="4">
        <f>'Arduino M0 Pro'!G16</f>
        <v>21103</v>
      </c>
      <c r="M12" s="4"/>
      <c r="N12" s="4">
        <f>'Teensy 3.2'!G16</f>
        <v>4858</v>
      </c>
      <c r="O12" s="4">
        <f>'Teensy 3.5'!G16</f>
        <v>3632.8</v>
      </c>
      <c r="P12" s="4">
        <f>'Teensy 3.6'!G16</f>
        <v>2249.8000000000002</v>
      </c>
      <c r="Q12" s="4">
        <f>'NXP K66'!G16</f>
        <v>2461</v>
      </c>
      <c r="S12" s="4"/>
      <c r="T12" s="4">
        <f>'Arduino M0 Pro'!K16</f>
        <v>63732</v>
      </c>
      <c r="U12" s="4"/>
      <c r="V12" s="4">
        <f>'Teensy 3.2'!K16</f>
        <v>14922</v>
      </c>
      <c r="W12" s="4">
        <f>'Teensy 3.5'!K16</f>
        <v>1167.2</v>
      </c>
      <c r="X12" s="4">
        <f>'Teensy 3.6'!K16</f>
        <v>668.2</v>
      </c>
      <c r="Y12" s="4">
        <f>'NXP K66'!K16</f>
        <v>981</v>
      </c>
      <c r="AD12">
        <f t="shared" si="12"/>
        <v>512</v>
      </c>
      <c r="AF12">
        <f>D12/($AD12*LOG($AD12))</f>
        <v>5.3368562687610988</v>
      </c>
      <c r="AH12">
        <f t="shared" si="15"/>
        <v>1.8080285724777572</v>
      </c>
      <c r="AI12">
        <f t="shared" si="15"/>
        <v>1.3495332885479909</v>
      </c>
      <c r="AJ12">
        <f>H12/($AD12*LOG($AD12))</f>
        <v>0.81750574210118676</v>
      </c>
      <c r="AK12">
        <f t="shared" si="16"/>
        <v>1.2132823315311265</v>
      </c>
      <c r="AN12">
        <f>L12/($AD12*LOG($AD12))</f>
        <v>15.213248391147571</v>
      </c>
      <c r="AP12">
        <f t="shared" ref="AP12:AR13" si="21">N12/($AD12*LOG($AD12))</f>
        <v>3.5021542285075533</v>
      </c>
      <c r="AQ12">
        <f t="shared" si="21"/>
        <v>2.618901992861721</v>
      </c>
      <c r="AR12">
        <f t="shared" si="21"/>
        <v>1.6218910216748239</v>
      </c>
      <c r="AS12">
        <f t="shared" si="9"/>
        <v>1.7741460593571612</v>
      </c>
      <c r="AV12">
        <f>T12/($AD12*LOG($AD12))</f>
        <v>45.944687791528075</v>
      </c>
      <c r="AX12">
        <f t="shared" ref="AX12:AZ13" si="22">V12/($AD12*LOG($AD12))</f>
        <v>10.757337463521965</v>
      </c>
      <c r="AY12">
        <f t="shared" si="22"/>
        <v>0.84143977264594816</v>
      </c>
      <c r="AZ12">
        <f t="shared" si="22"/>
        <v>0.48170840994004677</v>
      </c>
      <c r="BA12">
        <f t="shared" si="11"/>
        <v>0.70720734832562981</v>
      </c>
    </row>
    <row r="13" spans="2:53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'Teensy 3.5'!C17</f>
        <v>3757.8</v>
      </c>
      <c r="H13" s="4">
        <f>'Teensy 3.6'!C17</f>
        <v>2293.4</v>
      </c>
      <c r="I13" s="4">
        <f>'NXP K66'!C17</f>
        <v>3316</v>
      </c>
      <c r="K13" s="4"/>
      <c r="L13" s="4">
        <f>'Arduino M0 Pro'!G17</f>
        <v>43329</v>
      </c>
      <c r="M13" s="4"/>
      <c r="N13" s="4">
        <f>'Teensy 3.2'!G17</f>
        <v>9679</v>
      </c>
      <c r="O13" s="4">
        <f>'Teensy 3.5'!G17</f>
        <v>7222.6</v>
      </c>
      <c r="P13" s="4">
        <f>'Teensy 3.6'!G17</f>
        <v>4505.8</v>
      </c>
      <c r="Q13" s="4">
        <f>'NXP K66'!G17</f>
        <v>4708</v>
      </c>
      <c r="S13" s="4"/>
      <c r="T13" s="4">
        <f>'Arduino M0 Pro'!K17</f>
        <v>138469</v>
      </c>
      <c r="U13" s="4"/>
      <c r="V13" s="4">
        <f>'Teensy 3.2'!K17</f>
        <v>32259.4</v>
      </c>
      <c r="W13" s="4">
        <f>'Teensy 3.5'!K17</f>
        <v>2061.8000000000002</v>
      </c>
      <c r="X13" s="4">
        <f>'Teensy 3.6'!K17</f>
        <v>1163.5999999999999</v>
      </c>
      <c r="Y13" s="4">
        <f>'NXP K66'!K17</f>
        <v>1711</v>
      </c>
      <c r="AD13" s="8">
        <f t="shared" si="12"/>
        <v>1024</v>
      </c>
      <c r="AE13" s="8"/>
      <c r="AF13" s="8">
        <f>D13/($AD13*LOG($AD13))</f>
        <v>4.7380945895574103</v>
      </c>
      <c r="AG13" s="8"/>
      <c r="AH13" s="8">
        <f t="shared" si="15"/>
        <v>1.6139250265688112</v>
      </c>
      <c r="AI13" s="8">
        <f t="shared" si="15"/>
        <v>1.2190567768523175</v>
      </c>
      <c r="AJ13" s="8">
        <f>H13/($AD13*LOG($AD13))</f>
        <v>0.74399510672018332</v>
      </c>
      <c r="AK13" s="8">
        <f t="shared" si="16"/>
        <v>1.0757337463521965</v>
      </c>
      <c r="AM13" s="8"/>
      <c r="AN13" s="8">
        <f>L13/($AD13*LOG($AD13))</f>
        <v>14.056232658532668</v>
      </c>
      <c r="AO13" s="8"/>
      <c r="AP13" s="8">
        <f t="shared" si="21"/>
        <v>3.1399357451576932</v>
      </c>
      <c r="AQ13" s="8">
        <f t="shared" si="21"/>
        <v>2.3430622908333461</v>
      </c>
      <c r="AR13" s="8">
        <f t="shared" si="21"/>
        <v>1.4617132431585427</v>
      </c>
      <c r="AS13" s="8">
        <f t="shared" si="9"/>
        <v>1.5273083467509474</v>
      </c>
      <c r="AU13" s="8"/>
      <c r="AV13" s="8">
        <f>T13/($AD13*LOG($AD13))</f>
        <v>44.920318493257632</v>
      </c>
      <c r="AW13" s="8"/>
      <c r="AX13" s="8">
        <f t="shared" si="22"/>
        <v>10.465176482832947</v>
      </c>
      <c r="AY13" s="8">
        <f t="shared" si="22"/>
        <v>0.66886243613659802</v>
      </c>
      <c r="AZ13" s="8">
        <f t="shared" si="22"/>
        <v>0.37748003234481781</v>
      </c>
      <c r="BA13" s="8">
        <f t="shared" si="11"/>
        <v>0.55506044632346452</v>
      </c>
    </row>
    <row r="14" spans="2:53" x14ac:dyDescent="0.25">
      <c r="AD14" s="11" t="s">
        <v>35</v>
      </c>
      <c r="AE14" s="1">
        <f>AE9</f>
        <v>87.394391629661698</v>
      </c>
      <c r="AF14" s="1">
        <f>AVERAGE(AF10:AF13)</f>
        <v>5.2178622215042729</v>
      </c>
      <c r="AG14" s="1">
        <f>AVERAGE(AG10:AG13)</f>
        <v>2.0778502664386487</v>
      </c>
      <c r="AH14" s="1">
        <f t="shared" ref="AH14:AK14" si="23">AVERAGE(AH10:AH13)</f>
        <v>1.7556715933315656</v>
      </c>
      <c r="AI14" s="1">
        <f t="shared" ref="AI14" si="24">AVERAGE(AI10:AI13)</f>
        <v>1.3201003012005725</v>
      </c>
      <c r="AJ14" s="1">
        <f t="shared" ref="AJ14" si="25">AVERAGE(AJ10:AJ13)</f>
        <v>0.80107452549903402</v>
      </c>
      <c r="AK14" s="1">
        <f t="shared" si="23"/>
        <v>1.1739132199713216</v>
      </c>
      <c r="AL14" s="1"/>
      <c r="AM14" s="1">
        <f>AM8</f>
        <v>260.75474580818349</v>
      </c>
      <c r="AN14" s="1">
        <f>AVERAGE(AN10:AN13)</f>
        <v>14.801730336275433</v>
      </c>
      <c r="AO14" s="1">
        <f>AVERAGE(AO10:AO13)</f>
        <v>3.3260063548252821</v>
      </c>
      <c r="AP14" s="1">
        <f t="shared" ref="AP14:AR14" si="26">AVERAGE(AP10:AP13)</f>
        <v>3.3823823767512038</v>
      </c>
      <c r="AQ14" s="1">
        <f t="shared" ref="AQ14" si="27">AVERAGE(AQ10:AQ13)</f>
        <v>2.5293718288609344</v>
      </c>
      <c r="AR14" s="1">
        <f t="shared" si="26"/>
        <v>1.5707845544300514</v>
      </c>
      <c r="AS14" s="1">
        <f t="shared" ref="AS14" si="28">AVERAGE(AS10:AS13)</f>
        <v>1.6932682945655746</v>
      </c>
      <c r="AT14" s="1"/>
      <c r="AU14" s="1">
        <f>AU8</f>
        <v>132.42035868244747</v>
      </c>
      <c r="AV14" s="1">
        <f>AVERAGE(AV10:AV13)</f>
        <v>45.21822456815466</v>
      </c>
      <c r="AW14" s="1">
        <f>AVERAGE(AW10:AW13)</f>
        <v>13.962061929057068</v>
      </c>
      <c r="AX14" s="1">
        <f t="shared" ref="AX14:AZ14" si="29">AVERAGE(AX10:AX13)</f>
        <v>10.50004560530216</v>
      </c>
      <c r="AY14" s="1">
        <f t="shared" ref="AY14" si="30">AVERAGE(AY10:AY13)</f>
        <v>0.79690640996020923</v>
      </c>
      <c r="AZ14" s="1">
        <f t="shared" si="29"/>
        <v>0.45258747126969628</v>
      </c>
      <c r="BA14" s="1">
        <f t="shared" ref="BA14" si="31">AVERAGE(BA10:BA13)</f>
        <v>0.6671430788218613</v>
      </c>
    </row>
    <row r="16" spans="2:53" x14ac:dyDescent="0.25">
      <c r="C16" s="1" t="str">
        <f>'Teensy 3.2'!$E$7</f>
        <v>CMSIS FFT</v>
      </c>
      <c r="F16" t="str">
        <f>'Teensy 3.2'!E8</f>
        <v>Radix4</v>
      </c>
      <c r="K16" s="1" t="str">
        <f>'Teensy 3.2'!$E$7</f>
        <v>CMSIS FFT</v>
      </c>
      <c r="S16" s="1" t="str">
        <f>'Teensy 3.2'!$E$7</f>
        <v>CMSIS FFT</v>
      </c>
      <c r="AC16" s="12" t="s">
        <v>52</v>
      </c>
      <c r="AD16" s="13"/>
      <c r="AE16" s="1" t="str">
        <f>C16</f>
        <v>CMSIS FFT</v>
      </c>
      <c r="AM16" s="1" t="str">
        <f>K16</f>
        <v>CMSIS FFT</v>
      </c>
      <c r="AU16" s="1" t="str">
        <f>S16</f>
        <v>CMSIS FFT</v>
      </c>
    </row>
    <row r="17" spans="2:53" x14ac:dyDescent="0.25">
      <c r="C17" s="1" t="str">
        <f>'Arduino Uno'!$C$6</f>
        <v>Int16</v>
      </c>
      <c r="K17" s="1" t="str">
        <f>'Teensy 3.2'!$H$6</f>
        <v>Int32</v>
      </c>
      <c r="S17" s="1" t="str">
        <f>'Teensy 3.2'!$K$6</f>
        <v>Float32</v>
      </c>
      <c r="AE17" s="1" t="str">
        <f>C17</f>
        <v>Int16</v>
      </c>
      <c r="AM17" s="1" t="str">
        <f>K17</f>
        <v>Int32</v>
      </c>
      <c r="AU17" s="1" t="str">
        <f>S17</f>
        <v>Float32</v>
      </c>
    </row>
    <row r="18" spans="2:53" x14ac:dyDescent="0.25">
      <c r="C18" t="s">
        <v>18</v>
      </c>
      <c r="K18" t="str">
        <f>C18</f>
        <v>usec per FFT</v>
      </c>
      <c r="S18" t="str">
        <f>C18</f>
        <v>usec per FFT</v>
      </c>
      <c r="V18" t="str">
        <f>'Teensy 3.2'!$C$2</f>
        <v>Teensy 3.2</v>
      </c>
      <c r="W18" t="str">
        <f>'Teensy 3.5'!C2</f>
        <v>Teensy 3.5</v>
      </c>
      <c r="X18" t="str">
        <f>'Teensy 3.6'!C2</f>
        <v>Teensy 3.6</v>
      </c>
      <c r="Y18" t="str">
        <f>'NXP K66'!$C$2</f>
        <v>FRDM-K66F</v>
      </c>
      <c r="AE18" t="s">
        <v>33</v>
      </c>
      <c r="AM18" t="s">
        <v>33</v>
      </c>
      <c r="AU18" t="s">
        <v>33</v>
      </c>
    </row>
    <row r="19" spans="2:53" x14ac:dyDescent="0.25">
      <c r="B19" t="s">
        <v>0</v>
      </c>
      <c r="C19" t="str">
        <f>C7</f>
        <v>Arduino Uno</v>
      </c>
      <c r="D19" t="str">
        <f t="shared" ref="D19:I19" si="32">D7</f>
        <v>Arduino M0</v>
      </c>
      <c r="E19" t="str">
        <f t="shared" si="32"/>
        <v>Maple</v>
      </c>
      <c r="F19" t="str">
        <f t="shared" si="32"/>
        <v>Teensy 3.2</v>
      </c>
      <c r="G19" t="str">
        <f>'Teensy 3.5'!C2</f>
        <v>Teensy 3.5</v>
      </c>
      <c r="H19" t="str">
        <f>'Teensy 3.6'!C2</f>
        <v>Teensy 3.6</v>
      </c>
      <c r="I19" t="str">
        <f t="shared" si="32"/>
        <v>FRDM-K66F</v>
      </c>
      <c r="K19" t="str">
        <f>C19</f>
        <v>Arduino Uno</v>
      </c>
      <c r="L19" t="str">
        <f>D19</f>
        <v>Arduino M0</v>
      </c>
      <c r="M19" t="str">
        <f>E19</f>
        <v>Maple</v>
      </c>
      <c r="N19" t="str">
        <f>F19</f>
        <v>Teensy 3.2</v>
      </c>
      <c r="O19" t="str">
        <f>'Teensy 3.5'!C2</f>
        <v>Teensy 3.5</v>
      </c>
      <c r="P19" t="str">
        <f>'Teensy 3.6'!C2</f>
        <v>Teensy 3.6</v>
      </c>
      <c r="Q19" t="str">
        <f t="shared" ref="Q19" si="33">I19</f>
        <v>FRDM-K66F</v>
      </c>
      <c r="S19" t="str">
        <f>C19</f>
        <v>Arduino Uno</v>
      </c>
      <c r="T19" t="str">
        <f>D19</f>
        <v>Arduino M0</v>
      </c>
      <c r="U19" t="str">
        <f>E19</f>
        <v>Maple</v>
      </c>
      <c r="V19" t="str">
        <f>F19</f>
        <v>Teensy 3.2</v>
      </c>
      <c r="W19" t="str">
        <f>G19</f>
        <v>Teensy 3.5</v>
      </c>
      <c r="X19" t="str">
        <f>'Teensy 3.6'!C2</f>
        <v>Teensy 3.6</v>
      </c>
      <c r="Y19" t="str">
        <f t="shared" ref="Y19" si="34">I19</f>
        <v>FRDM-K66F</v>
      </c>
      <c r="AD19" t="s">
        <v>0</v>
      </c>
      <c r="AE19" t="str">
        <f t="shared" ref="AE19:AJ19" si="35">C19</f>
        <v>Arduino Uno</v>
      </c>
      <c r="AF19" t="str">
        <f t="shared" si="35"/>
        <v>Arduino M0</v>
      </c>
      <c r="AG19" t="str">
        <f t="shared" si="35"/>
        <v>Maple</v>
      </c>
      <c r="AH19" t="str">
        <f t="shared" si="35"/>
        <v>Teensy 3.2</v>
      </c>
      <c r="AI19" t="str">
        <f t="shared" si="35"/>
        <v>Teensy 3.5</v>
      </c>
      <c r="AJ19" t="str">
        <f t="shared" si="35"/>
        <v>Teensy 3.6</v>
      </c>
      <c r="AK19" t="str">
        <f t="shared" ref="AK19" si="36">I19</f>
        <v>FRDM-K66F</v>
      </c>
      <c r="AM19" t="str">
        <f t="shared" ref="AM19:AR19" si="37">K19</f>
        <v>Arduino Uno</v>
      </c>
      <c r="AN19" t="str">
        <f t="shared" si="37"/>
        <v>Arduino M0</v>
      </c>
      <c r="AO19" t="str">
        <f t="shared" si="37"/>
        <v>Maple</v>
      </c>
      <c r="AP19" t="str">
        <f t="shared" si="37"/>
        <v>Teensy 3.2</v>
      </c>
      <c r="AQ19" t="str">
        <f t="shared" si="37"/>
        <v>Teensy 3.5</v>
      </c>
      <c r="AR19" t="str">
        <f t="shared" si="37"/>
        <v>Teensy 3.6</v>
      </c>
      <c r="AS19" t="str">
        <f t="shared" ref="AS19" si="38">Q19</f>
        <v>FRDM-K66F</v>
      </c>
      <c r="AU19" t="str">
        <f t="shared" ref="AU19:AZ19" si="39">S19</f>
        <v>Arduino Uno</v>
      </c>
      <c r="AV19" t="str">
        <f t="shared" si="39"/>
        <v>Arduino M0</v>
      </c>
      <c r="AW19" t="str">
        <f t="shared" si="39"/>
        <v>Maple</v>
      </c>
      <c r="AX19" t="str">
        <f t="shared" si="39"/>
        <v>Teensy 3.2</v>
      </c>
      <c r="AY19" t="str">
        <f t="shared" si="39"/>
        <v>Teensy 3.5</v>
      </c>
      <c r="AZ19" t="str">
        <f t="shared" si="39"/>
        <v>Teensy 3.6</v>
      </c>
      <c r="BA19" t="str">
        <f t="shared" ref="BA19" si="40">Y19</f>
        <v>FRDM-K66F</v>
      </c>
    </row>
    <row r="20" spans="2:53" x14ac:dyDescent="0.25">
      <c r="B20">
        <f>'Teensy 3.2'!B12</f>
        <v>32</v>
      </c>
      <c r="F20">
        <f>'Teensy 3.2'!E12</f>
        <v>32.4</v>
      </c>
      <c r="G20">
        <f>'Teensy 3.5'!E12</f>
        <v>24.52</v>
      </c>
      <c r="H20">
        <f>'Teensy 3.6'!E12</f>
        <v>13.44</v>
      </c>
      <c r="I20">
        <f>'NXP K66'!E12</f>
        <v>17</v>
      </c>
      <c r="N20">
        <f>'Teensy 3.2'!I12</f>
        <v>60.7</v>
      </c>
      <c r="O20">
        <f>'Teensy 3.5'!I12</f>
        <v>46.52</v>
      </c>
      <c r="P20">
        <f>'Teensy 3.6'!I12</f>
        <v>27.02</v>
      </c>
      <c r="Q20">
        <f>'NXP K66'!I12</f>
        <v>32</v>
      </c>
      <c r="S20">
        <f>'Arduino Uno'!K24</f>
        <v>0</v>
      </c>
      <c r="V20">
        <f>'Teensy 3.2'!M12</f>
        <v>282.3</v>
      </c>
      <c r="W20">
        <f>'Teensy 3.5'!M12</f>
        <v>32.28</v>
      </c>
      <c r="X20">
        <f>'Teensy 3.6'!M12</f>
        <v>20.52</v>
      </c>
      <c r="Y20">
        <f>'NXP K66'!M12</f>
        <v>25</v>
      </c>
      <c r="AD20">
        <f>B20</f>
        <v>32</v>
      </c>
      <c r="AH20">
        <f t="shared" ref="AH20:AI25" si="41">F20/($AD20*LOG($AD20))</f>
        <v>0.67269043921469085</v>
      </c>
      <c r="AI20">
        <f t="shared" si="41"/>
        <v>0.50908548054148828</v>
      </c>
      <c r="AJ20">
        <f t="shared" ref="AJ20:AJ25" si="42">H20/($AD20*LOG($AD20))</f>
        <v>0.27904195997053843</v>
      </c>
      <c r="AK20">
        <f t="shared" ref="AK20:AK25" si="43">I20/($AD20*LOG($AD20))</f>
        <v>0.35295486008178223</v>
      </c>
      <c r="AP20">
        <f t="shared" ref="AP20:AR25" si="44">N20/($AD20*LOG($AD20))</f>
        <v>1.2602564709978932</v>
      </c>
      <c r="AQ20">
        <f t="shared" si="44"/>
        <v>0.96585059358850067</v>
      </c>
      <c r="AR20">
        <f t="shared" si="44"/>
        <v>0.5609906070241033</v>
      </c>
      <c r="AS20">
        <f t="shared" ref="AS20:AS25" si="45">Q20/($AD20*LOG($AD20))</f>
        <v>0.66438561897747239</v>
      </c>
      <c r="AX20">
        <f t="shared" ref="AX20:AZ25" si="46">V20/($AD20*LOG($AD20))</f>
        <v>5.8611268824168903</v>
      </c>
      <c r="AY20">
        <f t="shared" si="46"/>
        <v>0.67019899314352538</v>
      </c>
      <c r="AZ20">
        <f t="shared" si="46"/>
        <v>0.4260372781693042</v>
      </c>
      <c r="BA20">
        <f t="shared" ref="BA20:BA25" si="47">Y20/($AD20*LOG($AD20))</f>
        <v>0.51905126482615038</v>
      </c>
    </row>
    <row r="21" spans="2:53" x14ac:dyDescent="0.25">
      <c r="B21">
        <f>'Teensy 3.2'!B13</f>
        <v>64</v>
      </c>
      <c r="F21">
        <f>'Teensy 3.2'!E13</f>
        <v>60.5</v>
      </c>
      <c r="G21">
        <f>'Teensy 3.5'!E13</f>
        <v>46.22</v>
      </c>
      <c r="H21">
        <f>'Teensy 3.6'!E13</f>
        <v>26.58</v>
      </c>
      <c r="I21">
        <f>'NXP K66'!E13</f>
        <v>30</v>
      </c>
      <c r="N21">
        <f>'Teensy 3.2'!I13</f>
        <v>116.58</v>
      </c>
      <c r="O21">
        <f>'Teensy 3.5'!I13</f>
        <v>89.76</v>
      </c>
      <c r="P21">
        <f>'Teensy 3.6'!I13</f>
        <v>54.08</v>
      </c>
      <c r="Q21">
        <f>'NXP K66'!I13</f>
        <v>60</v>
      </c>
      <c r="V21">
        <f>'Teensy 3.2'!M13</f>
        <v>552.04</v>
      </c>
      <c r="W21">
        <f>'Teensy 3.5'!M13</f>
        <v>60.5</v>
      </c>
      <c r="X21">
        <f>'Teensy 3.6'!M13</f>
        <v>40.18</v>
      </c>
      <c r="Y21">
        <f>'NXP K66'!M13</f>
        <v>47</v>
      </c>
      <c r="AD21">
        <f t="shared" ref="AD21:AD25" si="48">B21</f>
        <v>64</v>
      </c>
      <c r="AH21">
        <f t="shared" si="41"/>
        <v>0.52337669203303494</v>
      </c>
      <c r="AI21">
        <f t="shared" si="41"/>
        <v>0.39984249100441116</v>
      </c>
      <c r="AJ21">
        <f t="shared" si="42"/>
        <v>0.2299397103179846</v>
      </c>
      <c r="AK21">
        <f t="shared" si="43"/>
        <v>0.25952563241307519</v>
      </c>
      <c r="AP21">
        <f t="shared" si="44"/>
        <v>1.0085166075572103</v>
      </c>
      <c r="AQ21">
        <f t="shared" si="44"/>
        <v>0.77650069217992101</v>
      </c>
      <c r="AR21">
        <f t="shared" si="44"/>
        <v>0.46783820669663689</v>
      </c>
      <c r="AS21">
        <f t="shared" si="45"/>
        <v>0.51905126482615038</v>
      </c>
      <c r="AX21">
        <f t="shared" si="46"/>
        <v>4.7756176705771338</v>
      </c>
      <c r="AY21">
        <f t="shared" si="46"/>
        <v>0.52337669203303494</v>
      </c>
      <c r="AZ21">
        <f t="shared" si="46"/>
        <v>0.34759133034524536</v>
      </c>
      <c r="BA21">
        <f t="shared" si="47"/>
        <v>0.40659015744715116</v>
      </c>
    </row>
    <row r="22" spans="2:53" x14ac:dyDescent="0.25">
      <c r="B22">
        <f>'Teensy 3.2'!B14</f>
        <v>128</v>
      </c>
      <c r="F22">
        <f>'Teensy 3.2'!E14</f>
        <v>139.74</v>
      </c>
      <c r="G22">
        <f>'Teensy 3.5'!E14</f>
        <v>107.46</v>
      </c>
      <c r="H22">
        <f>'Teensy 3.6'!E14</f>
        <v>61.84</v>
      </c>
      <c r="I22">
        <f>'NXP K66'!E14</f>
        <v>70</v>
      </c>
      <c r="N22">
        <f>'Teensy 3.2'!I14</f>
        <v>303.7</v>
      </c>
      <c r="O22">
        <f>'Teensy 3.5'!I14</f>
        <v>231</v>
      </c>
      <c r="P22">
        <f>'Teensy 3.6'!I14</f>
        <v>136.5</v>
      </c>
      <c r="Q22">
        <f>'NXP K66'!I14</f>
        <v>161</v>
      </c>
      <c r="V22">
        <f>'Teensy 3.2'!M14</f>
        <v>1520.76</v>
      </c>
      <c r="W22">
        <f>'Teensy 3.5'!M14</f>
        <v>146.34</v>
      </c>
      <c r="X22">
        <f>'Teensy 3.6'!M14</f>
        <v>94.96</v>
      </c>
      <c r="Y22">
        <f>'NXP K66'!M14</f>
        <v>105</v>
      </c>
      <c r="AD22">
        <f t="shared" si="48"/>
        <v>128</v>
      </c>
      <c r="AH22">
        <f t="shared" si="41"/>
        <v>0.51808731247718753</v>
      </c>
      <c r="AI22">
        <f t="shared" si="41"/>
        <v>0.39840892084441509</v>
      </c>
      <c r="AJ22">
        <f t="shared" si="42"/>
        <v>0.22927235869177959</v>
      </c>
      <c r="AK22">
        <f t="shared" si="43"/>
        <v>0.25952563241307519</v>
      </c>
      <c r="AP22">
        <f t="shared" si="44"/>
        <v>1.1259704937692989</v>
      </c>
      <c r="AQ22">
        <f t="shared" si="44"/>
        <v>0.85643458696314811</v>
      </c>
      <c r="AR22">
        <f t="shared" si="44"/>
        <v>0.5060749832054966</v>
      </c>
      <c r="AS22">
        <f t="shared" si="45"/>
        <v>0.59690895455007298</v>
      </c>
      <c r="AX22">
        <f t="shared" si="46"/>
        <v>5.6382314392644028</v>
      </c>
      <c r="AY22">
        <f t="shared" si="46"/>
        <v>0.54255687210470604</v>
      </c>
      <c r="AZ22">
        <f t="shared" si="46"/>
        <v>0.35206505791350884</v>
      </c>
      <c r="BA22">
        <f t="shared" si="47"/>
        <v>0.38928844861961276</v>
      </c>
    </row>
    <row r="23" spans="2:53" x14ac:dyDescent="0.25">
      <c r="B23">
        <f>'Teensy 3.2'!B15</f>
        <v>256</v>
      </c>
      <c r="F23">
        <f>'Teensy 3.2'!E15</f>
        <v>272.54000000000002</v>
      </c>
      <c r="G23">
        <f>'Teensy 3.5'!E15</f>
        <v>210.26</v>
      </c>
      <c r="H23">
        <f>'Teensy 3.6'!E15</f>
        <v>125.12</v>
      </c>
      <c r="I23">
        <f>'NXP K66'!E15</f>
        <v>136</v>
      </c>
      <c r="N23">
        <f>'Teensy 3.2'!I15</f>
        <v>597.08000000000004</v>
      </c>
      <c r="O23">
        <f>'Teensy 3.5'!I15</f>
        <v>454.92</v>
      </c>
      <c r="P23">
        <f>'Teensy 3.6'!I15</f>
        <v>276.26</v>
      </c>
      <c r="Q23">
        <f>'NXP K66'!I15</f>
        <v>317</v>
      </c>
      <c r="V23">
        <f>'Teensy 3.2'!M15</f>
        <v>3022.52</v>
      </c>
      <c r="W23">
        <f>'Teensy 3.5'!M15</f>
        <v>283.74</v>
      </c>
      <c r="X23">
        <f>'Teensy 3.6'!M15</f>
        <v>190.86</v>
      </c>
      <c r="Y23">
        <f>'NXP K66'!M15</f>
        <v>205</v>
      </c>
      <c r="AD23">
        <f t="shared" si="48"/>
        <v>256</v>
      </c>
      <c r="AH23">
        <f t="shared" si="41"/>
        <v>0.44206947411162195</v>
      </c>
      <c r="AI23">
        <f t="shared" si="41"/>
        <v>0.34104912169483242</v>
      </c>
      <c r="AJ23">
        <f t="shared" si="42"/>
        <v>0.20294904454702481</v>
      </c>
      <c r="AK23">
        <f t="shared" si="43"/>
        <v>0.22059678755111389</v>
      </c>
      <c r="AP23">
        <f t="shared" si="44"/>
        <v>0.96848477875749339</v>
      </c>
      <c r="AQ23">
        <f t="shared" si="44"/>
        <v>0.73789625435847606</v>
      </c>
      <c r="AR23">
        <f t="shared" si="44"/>
        <v>0.44810344506522592</v>
      </c>
      <c r="AS23">
        <f t="shared" si="45"/>
        <v>0.51418515921840524</v>
      </c>
      <c r="AX23">
        <f t="shared" si="46"/>
        <v>4.9026338405073</v>
      </c>
      <c r="AY23">
        <f t="shared" si="46"/>
        <v>0.46023626838053722</v>
      </c>
      <c r="AZ23">
        <f t="shared" si="46"/>
        <v>0.30958163876474709</v>
      </c>
      <c r="BA23">
        <f t="shared" si="47"/>
        <v>0.33251721652925259</v>
      </c>
    </row>
    <row r="24" spans="2:53" x14ac:dyDescent="0.25">
      <c r="B24">
        <f>'Teensy 3.2'!B16</f>
        <v>512</v>
      </c>
      <c r="F24">
        <f>'Teensy 3.2'!E16</f>
        <v>635.05999999999995</v>
      </c>
      <c r="G24">
        <f>'Teensy 3.5'!E16</f>
        <v>483.16</v>
      </c>
      <c r="H24">
        <f>'Teensy 3.6'!E16</f>
        <v>289.95999999999998</v>
      </c>
      <c r="I24">
        <f>'NXP K66'!E16</f>
        <v>310</v>
      </c>
      <c r="N24">
        <f>'Teensy 3.2'!I16</f>
        <v>1476.16</v>
      </c>
      <c r="O24">
        <f>'Teensy 3.5'!I16</f>
        <v>1109.48</v>
      </c>
      <c r="P24">
        <f>'Teensy 3.6'!I16</f>
        <v>668</v>
      </c>
      <c r="Q24">
        <f>'NXP K66'!I16</f>
        <v>786</v>
      </c>
      <c r="V24">
        <f>'Teensy 3.2'!M16</f>
        <v>7711.3</v>
      </c>
      <c r="W24">
        <f>'Teensy 3.5'!M16</f>
        <v>676.98</v>
      </c>
      <c r="X24">
        <f>'Teensy 3.6'!M16</f>
        <v>438.32</v>
      </c>
      <c r="Y24">
        <f>'NXP K66'!M16</f>
        <v>471</v>
      </c>
      <c r="AD24">
        <f t="shared" si="48"/>
        <v>512</v>
      </c>
      <c r="AH24">
        <f t="shared" si="41"/>
        <v>0.45781763366735417</v>
      </c>
      <c r="AI24">
        <f t="shared" si="41"/>
        <v>0.34831223487972612</v>
      </c>
      <c r="AJ24">
        <f t="shared" si="42"/>
        <v>0.20903347881804243</v>
      </c>
      <c r="AK24">
        <f t="shared" si="43"/>
        <v>0.22348040568903696</v>
      </c>
      <c r="AP24">
        <f t="shared" si="44"/>
        <v>1.0641704376191252</v>
      </c>
      <c r="AQ24">
        <f t="shared" si="44"/>
        <v>0.79982916291571848</v>
      </c>
      <c r="AR24">
        <f t="shared" si="44"/>
        <v>0.4815642290331506</v>
      </c>
      <c r="AS24">
        <f t="shared" si="45"/>
        <v>0.56663096410188085</v>
      </c>
      <c r="AX24">
        <f t="shared" si="46"/>
        <v>5.5591111367415182</v>
      </c>
      <c r="AY24">
        <f t="shared" si="46"/>
        <v>0.48803795175278786</v>
      </c>
      <c r="AZ24">
        <f t="shared" si="46"/>
        <v>0.31598687555360866</v>
      </c>
      <c r="BA24">
        <f t="shared" si="47"/>
        <v>0.33954603574044001</v>
      </c>
    </row>
    <row r="25" spans="2:53" x14ac:dyDescent="0.25">
      <c r="B25">
        <f>'Teensy 3.2'!B17</f>
        <v>1024</v>
      </c>
      <c r="F25">
        <f>'Teensy 3.2'!E17</f>
        <v>1254.4000000000001</v>
      </c>
      <c r="G25">
        <f>'Teensy 3.5'!E17</f>
        <v>953.96</v>
      </c>
      <c r="H25">
        <f>'Teensy 3.6'!E17</f>
        <v>591.17999999999995</v>
      </c>
      <c r="I25">
        <f>'NXP K66'!E17</f>
        <v>614</v>
      </c>
      <c r="N25">
        <f>'Teensy 3.2'!I17</f>
        <v>2920.28</v>
      </c>
      <c r="O25">
        <f>'Teensy 3.5'!I17</f>
        <v>2093.7199999999998</v>
      </c>
      <c r="P25">
        <f>'Teensy 3.6'!I17</f>
        <v>1348.12</v>
      </c>
      <c r="Q25">
        <f>'NXP K66'!I17</f>
        <v>1558</v>
      </c>
      <c r="V25">
        <f>'Teensy 3.2'!M17</f>
        <v>15382.98</v>
      </c>
      <c r="W25">
        <f>'Teensy 3.5'!M17</f>
        <v>1325.32</v>
      </c>
      <c r="X25">
        <f>'Teensy 3.6'!M17</f>
        <v>884.6</v>
      </c>
      <c r="Y25">
        <f>'NXP K66'!M17</f>
        <v>928</v>
      </c>
      <c r="AD25" s="8">
        <f t="shared" si="48"/>
        <v>1024</v>
      </c>
      <c r="AE25" s="8"/>
      <c r="AF25" s="8"/>
      <c r="AG25" s="8"/>
      <c r="AH25" s="8">
        <f t="shared" si="41"/>
        <v>0.40693619162370187</v>
      </c>
      <c r="AI25" s="8">
        <f t="shared" si="41"/>
        <v>0.30947134037097151</v>
      </c>
      <c r="AJ25" s="8">
        <f t="shared" si="42"/>
        <v>0.1917829542124522</v>
      </c>
      <c r="AK25" s="8">
        <f t="shared" si="43"/>
        <v>0.19918592287703518</v>
      </c>
      <c r="AM25" s="8"/>
      <c r="AN25" s="8"/>
      <c r="AO25" s="8"/>
      <c r="AP25" s="8">
        <f t="shared" si="44"/>
        <v>0.94735939227906907</v>
      </c>
      <c r="AQ25" s="8">
        <f t="shared" si="44"/>
        <v>0.67921750886987964</v>
      </c>
      <c r="AR25" s="8">
        <f t="shared" si="44"/>
        <v>0.43733961946089361</v>
      </c>
      <c r="AS25" s="8">
        <f t="shared" si="45"/>
        <v>0.50542616912446392</v>
      </c>
      <c r="AU25" s="8"/>
      <c r="AV25" s="8"/>
      <c r="AW25" s="8"/>
      <c r="AX25" s="8">
        <f t="shared" si="46"/>
        <v>4.9903470161221088</v>
      </c>
      <c r="AY25" s="8">
        <f t="shared" si="46"/>
        <v>0.42994313893712094</v>
      </c>
      <c r="AZ25" s="8">
        <f t="shared" si="46"/>
        <v>0.28697046804075788</v>
      </c>
      <c r="BA25" s="8">
        <f t="shared" si="47"/>
        <v>0.3010497335991672</v>
      </c>
    </row>
    <row r="26" spans="2:53" x14ac:dyDescent="0.25">
      <c r="AD26" s="11" t="s">
        <v>34</v>
      </c>
      <c r="AE26" s="1"/>
      <c r="AF26" s="1"/>
      <c r="AG26" s="1"/>
      <c r="AH26" s="1">
        <f t="shared" ref="AH26:AJ26" si="49">AVERAGE(AH22:AH25)</f>
        <v>0.45622765296996637</v>
      </c>
      <c r="AI26" s="1">
        <f t="shared" ref="AI26" si="50">AVERAGE(AI22:AI25)</f>
        <v>0.34931040444748629</v>
      </c>
      <c r="AJ26" s="1">
        <f t="shared" si="49"/>
        <v>0.20825945906732476</v>
      </c>
      <c r="AK26" s="1">
        <f t="shared" ref="AK26" si="51">AVERAGE(AK22:AK25)</f>
        <v>0.22569718713256531</v>
      </c>
      <c r="AL26" s="1"/>
      <c r="AM26" s="1"/>
      <c r="AN26" s="1"/>
      <c r="AO26" s="1"/>
      <c r="AP26" s="1">
        <f t="shared" ref="AP26:AR26" si="52">AVERAGE(AP22:AP25)</f>
        <v>1.0264962756062466</v>
      </c>
      <c r="AQ26" s="1">
        <f t="shared" ref="AQ26" si="53">AVERAGE(AQ22:AQ25)</f>
        <v>0.76834437827680557</v>
      </c>
      <c r="AR26" s="1">
        <f t="shared" si="52"/>
        <v>0.4682705691911917</v>
      </c>
      <c r="AS26" s="1">
        <f t="shared" ref="AS26" si="54">AVERAGE(AS22:AS25)</f>
        <v>0.54578781174870583</v>
      </c>
      <c r="AT26" s="1"/>
      <c r="AU26" s="1"/>
      <c r="AV26" s="1"/>
      <c r="AW26" s="1"/>
      <c r="AX26" s="1">
        <f t="shared" ref="AX26:AZ26" si="55">AVERAGE(AX22:AX25)</f>
        <v>5.2725808581588325</v>
      </c>
      <c r="AY26" s="1">
        <f t="shared" ref="AY26" si="56">AVERAGE(AY22:AY25)</f>
        <v>0.48019355779378797</v>
      </c>
      <c r="AZ26" s="1">
        <f t="shared" si="55"/>
        <v>0.3161510100681556</v>
      </c>
      <c r="BA26" s="1">
        <f t="shared" ref="BA26" si="57">AVERAGE(BA22:BA25)</f>
        <v>0.34060035862211813</v>
      </c>
    </row>
  </sheetData>
  <mergeCells count="2">
    <mergeCell ref="B2:Y2"/>
    <mergeCell ref="AD2:B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Systems</vt:lpstr>
      <vt:lpstr>Summary for Teensy Blog</vt:lpstr>
      <vt:lpstr>Summary For First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Teensy 3.5</vt:lpstr>
      <vt:lpstr>Teensy 3.6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2016-10-08T13:47:20Z</dcterms:modified>
</cp:coreProperties>
</file>