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155" windowHeight="9015"/>
  </bookViews>
  <sheets>
    <sheet name="Systems" sheetId="14" r:id="rId1"/>
    <sheet name="Summary Table" sheetId="13" r:id="rId2"/>
    <sheet name="Summary_Speed" sheetId="9" r:id="rId3"/>
    <sheet name="Summary-Duration" sheetId="6" r:id="rId4"/>
    <sheet name="AllData" sheetId="7" r:id="rId5"/>
    <sheet name="Arduino Uno" sheetId="4" r:id="rId6"/>
    <sheet name="Arduino M0 Pro" sheetId="8" r:id="rId7"/>
    <sheet name="Maple" sheetId="12" r:id="rId8"/>
    <sheet name="Teensy 3.2" sheetId="3" r:id="rId9"/>
    <sheet name="NXP K66" sheetId="5" r:id="rId10"/>
  </sheets>
  <definedNames>
    <definedName name="_xlnm._FilterDatabase" localSheetId="4" hidden="1">AllData!$B$4:$G$128</definedName>
  </definedNames>
  <calcPr calcId="145621" calcOnSave="0"/>
</workbook>
</file>

<file path=xl/calcChain.xml><?xml version="1.0" encoding="utf-8"?>
<calcChain xmlns="http://schemas.openxmlformats.org/spreadsheetml/2006/main">
  <c r="Q35" i="13" l="1"/>
  <c r="Q36" i="13"/>
  <c r="Q34" i="13"/>
  <c r="M34" i="13"/>
  <c r="S34" i="13" l="1"/>
  <c r="S35" i="13"/>
  <c r="S36" i="13"/>
  <c r="R36" i="13"/>
  <c r="R35" i="13"/>
  <c r="R34" i="13"/>
  <c r="S33" i="13"/>
  <c r="R33" i="13"/>
  <c r="C33" i="13"/>
  <c r="B33" i="13"/>
  <c r="F30" i="13"/>
  <c r="G30" i="13" s="1"/>
  <c r="H30" i="13" s="1"/>
  <c r="I30" i="13" s="1"/>
  <c r="J30" i="13" s="1"/>
  <c r="E30" i="13"/>
  <c r="M35" i="13"/>
  <c r="M36" i="13" s="1"/>
  <c r="I32" i="13"/>
  <c r="D32" i="13"/>
  <c r="B32" i="13"/>
  <c r="N27" i="13"/>
  <c r="L27" i="13"/>
  <c r="L26" i="13"/>
  <c r="L25" i="13"/>
  <c r="L24" i="13"/>
  <c r="R9" i="13"/>
  <c r="N9" i="13"/>
  <c r="L9" i="13"/>
  <c r="L8" i="13"/>
  <c r="L7" i="13"/>
  <c r="P4" i="13"/>
  <c r="J5" i="13"/>
  <c r="S5" i="13" s="1"/>
  <c r="J6" i="13"/>
  <c r="S6" i="13" s="1"/>
  <c r="J7" i="13"/>
  <c r="S7" i="13" s="1"/>
  <c r="J8" i="13"/>
  <c r="S8" i="13" s="1"/>
  <c r="J9" i="13"/>
  <c r="S9" i="13" s="1"/>
  <c r="I6" i="13"/>
  <c r="R6" i="13" s="1"/>
  <c r="I7" i="13"/>
  <c r="R7" i="13" s="1"/>
  <c r="I8" i="13"/>
  <c r="R8" i="13" s="1"/>
  <c r="I9" i="13"/>
  <c r="I5" i="13"/>
  <c r="R5" i="13" s="1"/>
  <c r="F5" i="13"/>
  <c r="N5" i="13" s="1"/>
  <c r="G5" i="13"/>
  <c r="O5" i="13" s="1"/>
  <c r="H5" i="13"/>
  <c r="P5" i="13" s="1"/>
  <c r="F6" i="13"/>
  <c r="N6" i="13" s="1"/>
  <c r="G6" i="13"/>
  <c r="O6" i="13" s="1"/>
  <c r="H6" i="13"/>
  <c r="P6" i="13" s="1"/>
  <c r="F7" i="13"/>
  <c r="N7" i="13" s="1"/>
  <c r="G7" i="13"/>
  <c r="O7" i="13" s="1"/>
  <c r="H7" i="13"/>
  <c r="P7" i="13" s="1"/>
  <c r="F8" i="13"/>
  <c r="N8" i="13" s="1"/>
  <c r="G8" i="13"/>
  <c r="O8" i="13" s="1"/>
  <c r="H8" i="13"/>
  <c r="P8" i="13" s="1"/>
  <c r="G9" i="13"/>
  <c r="O9" i="13" s="1"/>
  <c r="H9" i="13"/>
  <c r="P9" i="13" s="1"/>
  <c r="E6" i="13"/>
  <c r="M6" i="13" s="1"/>
  <c r="E7" i="13"/>
  <c r="M7" i="13" s="1"/>
  <c r="E8" i="13"/>
  <c r="M8" i="13" s="1"/>
  <c r="E9" i="13"/>
  <c r="M9" i="13" s="1"/>
  <c r="E5" i="13"/>
  <c r="M5" i="13" s="1"/>
  <c r="D6" i="13"/>
  <c r="L6" i="13" s="1"/>
  <c r="D5" i="13"/>
  <c r="L5" i="13" s="1"/>
  <c r="E4" i="13"/>
  <c r="M4" i="13" s="1"/>
  <c r="F4" i="13"/>
  <c r="N4" i="13" s="1"/>
  <c r="G4" i="13"/>
  <c r="O4" i="13" s="1"/>
  <c r="H4" i="13"/>
  <c r="J4" i="13" s="1"/>
  <c r="D4" i="13"/>
  <c r="L4" i="13" s="1"/>
  <c r="C5" i="13"/>
  <c r="C6" i="13" s="1"/>
  <c r="C7" i="13" s="1"/>
  <c r="B4" i="13"/>
  <c r="B5" i="13"/>
  <c r="B6" i="13"/>
  <c r="B7" i="13"/>
  <c r="B34" i="13" s="1"/>
  <c r="B8" i="13"/>
  <c r="B9" i="13"/>
  <c r="I21" i="13"/>
  <c r="D21" i="13"/>
  <c r="B21" i="13"/>
  <c r="G36" i="13" l="1"/>
  <c r="E36" i="13"/>
  <c r="I35" i="13"/>
  <c r="G34" i="13"/>
  <c r="H36" i="13"/>
  <c r="F35" i="13"/>
  <c r="J35" i="13"/>
  <c r="H34" i="13"/>
  <c r="E34" i="13"/>
  <c r="I36" i="13"/>
  <c r="G35" i="13"/>
  <c r="E35" i="13"/>
  <c r="I34" i="13"/>
  <c r="F36" i="13"/>
  <c r="J36" i="13"/>
  <c r="H35" i="13"/>
  <c r="F34" i="13"/>
  <c r="J34" i="13"/>
  <c r="C8" i="13"/>
  <c r="C9" i="13" s="1"/>
  <c r="C34" i="13"/>
  <c r="I4" i="13"/>
  <c r="L15" i="13"/>
  <c r="L16" i="13"/>
  <c r="L17" i="13"/>
  <c r="L18" i="13"/>
  <c r="N18" i="13"/>
  <c r="E24" i="13"/>
  <c r="M24" i="13" s="1"/>
  <c r="F24" i="13"/>
  <c r="N24" i="13" s="1"/>
  <c r="G24" i="13"/>
  <c r="O24" i="13" s="1"/>
  <c r="H24" i="13"/>
  <c r="P24" i="13" s="1"/>
  <c r="I24" i="13"/>
  <c r="R24" i="13" s="1"/>
  <c r="J24" i="13"/>
  <c r="S24" i="13" s="1"/>
  <c r="E25" i="13"/>
  <c r="M25" i="13" s="1"/>
  <c r="F25" i="13"/>
  <c r="N25" i="13" s="1"/>
  <c r="G25" i="13"/>
  <c r="O25" i="13" s="1"/>
  <c r="H25" i="13"/>
  <c r="P25" i="13" s="1"/>
  <c r="I25" i="13"/>
  <c r="R25" i="13" s="1"/>
  <c r="J25" i="13"/>
  <c r="S25" i="13" s="1"/>
  <c r="E26" i="13"/>
  <c r="M26" i="13" s="1"/>
  <c r="F26" i="13"/>
  <c r="N26" i="13" s="1"/>
  <c r="G26" i="13"/>
  <c r="O26" i="13" s="1"/>
  <c r="H26" i="13"/>
  <c r="P26" i="13" s="1"/>
  <c r="I26" i="13"/>
  <c r="R26" i="13" s="1"/>
  <c r="J26" i="13"/>
  <c r="S26" i="13" s="1"/>
  <c r="E27" i="13"/>
  <c r="M27" i="13" s="1"/>
  <c r="G27" i="13"/>
  <c r="O27" i="13" s="1"/>
  <c r="H27" i="13"/>
  <c r="P27" i="13" s="1"/>
  <c r="I27" i="13"/>
  <c r="R27" i="13" s="1"/>
  <c r="J27" i="13"/>
  <c r="S27" i="13" s="1"/>
  <c r="J23" i="13"/>
  <c r="S23" i="13" s="1"/>
  <c r="I23" i="13"/>
  <c r="R23" i="13" s="1"/>
  <c r="E23" i="13"/>
  <c r="M23" i="13" s="1"/>
  <c r="F23" i="13"/>
  <c r="N23" i="13" s="1"/>
  <c r="G23" i="13"/>
  <c r="O23" i="13" s="1"/>
  <c r="H23" i="13"/>
  <c r="P23" i="13" s="1"/>
  <c r="D23" i="13"/>
  <c r="L23" i="13" s="1"/>
  <c r="C22" i="13"/>
  <c r="E15" i="13"/>
  <c r="M15" i="13" s="1"/>
  <c r="F15" i="13"/>
  <c r="N15" i="13" s="1"/>
  <c r="G15" i="13"/>
  <c r="O15" i="13" s="1"/>
  <c r="H15" i="13"/>
  <c r="P15" i="13" s="1"/>
  <c r="I15" i="13"/>
  <c r="R15" i="13" s="1"/>
  <c r="J15" i="13"/>
  <c r="S15" i="13" s="1"/>
  <c r="E16" i="13"/>
  <c r="M16" i="13" s="1"/>
  <c r="F16" i="13"/>
  <c r="N16" i="13" s="1"/>
  <c r="G16" i="13"/>
  <c r="O16" i="13" s="1"/>
  <c r="H16" i="13"/>
  <c r="P16" i="13" s="1"/>
  <c r="I16" i="13"/>
  <c r="R16" i="13" s="1"/>
  <c r="J16" i="13"/>
  <c r="S16" i="13" s="1"/>
  <c r="E17" i="13"/>
  <c r="M17" i="13" s="1"/>
  <c r="F17" i="13"/>
  <c r="N17" i="13" s="1"/>
  <c r="G17" i="13"/>
  <c r="O17" i="13" s="1"/>
  <c r="H17" i="13"/>
  <c r="P17" i="13" s="1"/>
  <c r="I17" i="13"/>
  <c r="R17" i="13" s="1"/>
  <c r="J17" i="13"/>
  <c r="S17" i="13" s="1"/>
  <c r="E18" i="13"/>
  <c r="M18" i="13" s="1"/>
  <c r="G18" i="13"/>
  <c r="O18" i="13" s="1"/>
  <c r="H18" i="13"/>
  <c r="P18" i="13" s="1"/>
  <c r="I18" i="13"/>
  <c r="R18" i="13" s="1"/>
  <c r="J18" i="13"/>
  <c r="S18" i="13" s="1"/>
  <c r="J14" i="13"/>
  <c r="S14" i="13" s="1"/>
  <c r="I14" i="13"/>
  <c r="R14" i="13" s="1"/>
  <c r="E14" i="13"/>
  <c r="M14" i="13" s="1"/>
  <c r="F14" i="13"/>
  <c r="N14" i="13" s="1"/>
  <c r="G14" i="13"/>
  <c r="O14" i="13" s="1"/>
  <c r="H14" i="13"/>
  <c r="P14" i="13" s="1"/>
  <c r="D14" i="13"/>
  <c r="L14" i="13" s="1"/>
  <c r="B18" i="13"/>
  <c r="B27" i="13" s="1"/>
  <c r="C23" i="13"/>
  <c r="C24" i="13" s="1"/>
  <c r="C25" i="13" s="1"/>
  <c r="C14" i="13"/>
  <c r="C15" i="13" s="1"/>
  <c r="C16" i="13" s="1"/>
  <c r="B14" i="13"/>
  <c r="B23" i="13" s="1"/>
  <c r="B15" i="13"/>
  <c r="B24" i="13" s="1"/>
  <c r="B16" i="13"/>
  <c r="B17" i="13"/>
  <c r="B26" i="13" s="1"/>
  <c r="E13" i="13"/>
  <c r="F13" i="13"/>
  <c r="G13" i="13"/>
  <c r="H13" i="13"/>
  <c r="D13" i="13"/>
  <c r="B13" i="13"/>
  <c r="B22" i="13" s="1"/>
  <c r="I13" i="13" l="1"/>
  <c r="G33" i="13"/>
  <c r="F22" i="13"/>
  <c r="N22" i="13" s="1"/>
  <c r="F33" i="13"/>
  <c r="J13" i="13"/>
  <c r="H33" i="13"/>
  <c r="D22" i="13"/>
  <c r="L22" i="13" s="1"/>
  <c r="D33" i="13"/>
  <c r="E22" i="13"/>
  <c r="M22" i="13" s="1"/>
  <c r="E33" i="13"/>
  <c r="C17" i="13"/>
  <c r="C18" i="13" s="1"/>
  <c r="C35" i="13"/>
  <c r="C26" i="13"/>
  <c r="C27" i="13" s="1"/>
  <c r="C36" i="13"/>
  <c r="B25" i="13"/>
  <c r="B36" i="13" s="1"/>
  <c r="B35" i="13"/>
  <c r="P13" i="13"/>
  <c r="O13" i="13"/>
  <c r="N13" i="13"/>
  <c r="L13" i="13"/>
  <c r="M13" i="13"/>
  <c r="H22" i="13"/>
  <c r="P22" i="13" s="1"/>
  <c r="G22" i="13"/>
  <c r="O22" i="13" s="1"/>
  <c r="K20" i="9"/>
  <c r="K21" i="9"/>
  <c r="K22" i="9"/>
  <c r="K23" i="9"/>
  <c r="K24" i="9"/>
  <c r="K25" i="9"/>
  <c r="E20" i="9"/>
  <c r="E21" i="9"/>
  <c r="E22" i="9"/>
  <c r="E23" i="9"/>
  <c r="E24" i="9"/>
  <c r="E25" i="9"/>
  <c r="Q12" i="9"/>
  <c r="Q13" i="9"/>
  <c r="O9" i="9"/>
  <c r="O10" i="9"/>
  <c r="O11" i="9"/>
  <c r="O12" i="9"/>
  <c r="O13" i="9"/>
  <c r="K12" i="9"/>
  <c r="K13" i="9"/>
  <c r="I9" i="9"/>
  <c r="I10" i="9"/>
  <c r="I11" i="9"/>
  <c r="I12" i="9"/>
  <c r="I13" i="9"/>
  <c r="E12" i="9"/>
  <c r="E13" i="9"/>
  <c r="C10" i="9"/>
  <c r="C11" i="9"/>
  <c r="C12" i="9"/>
  <c r="C13" i="9"/>
  <c r="Q9" i="6"/>
  <c r="Q9" i="9" s="1"/>
  <c r="Q10" i="6"/>
  <c r="Q10" i="9" s="1"/>
  <c r="Z10" i="9" s="1"/>
  <c r="Q11" i="6"/>
  <c r="Q11" i="9" s="1"/>
  <c r="Q8" i="6"/>
  <c r="Q8" i="9" s="1"/>
  <c r="K9" i="6"/>
  <c r="K9" i="9" s="1"/>
  <c r="K10" i="6"/>
  <c r="K10" i="9" s="1"/>
  <c r="Z9" i="9" s="1"/>
  <c r="K11" i="6"/>
  <c r="K11" i="9" s="1"/>
  <c r="K8" i="6"/>
  <c r="K8" i="9" s="1"/>
  <c r="E7" i="6"/>
  <c r="E7" i="9" s="1"/>
  <c r="E9" i="6"/>
  <c r="E9" i="9" s="1"/>
  <c r="E10" i="6"/>
  <c r="E11" i="6"/>
  <c r="E11" i="9" s="1"/>
  <c r="E8" i="6"/>
  <c r="E8" i="9" s="1"/>
  <c r="J22" i="13" l="1"/>
  <c r="J33" i="13"/>
  <c r="I22" i="13"/>
  <c r="I33" i="13"/>
  <c r="K7" i="6"/>
  <c r="AG7" i="6" s="1"/>
  <c r="E10" i="9"/>
  <c r="Z8" i="9" s="1"/>
  <c r="AA7" i="6"/>
  <c r="Z17" i="9" s="1"/>
  <c r="Z27" i="9" s="1"/>
  <c r="Z33" i="9" s="1"/>
  <c r="E19" i="6"/>
  <c r="Q7" i="6"/>
  <c r="AM7" i="6" s="1"/>
  <c r="E19" i="9"/>
  <c r="K19" i="9" s="1"/>
  <c r="Q7" i="9"/>
  <c r="Z7" i="9" s="1"/>
  <c r="K7" i="9"/>
  <c r="AC17" i="9"/>
  <c r="AC27" i="9" s="1"/>
  <c r="AC33" i="9" s="1"/>
  <c r="AD17" i="9"/>
  <c r="AD27" i="9" s="1"/>
  <c r="AD33" i="9" s="1"/>
  <c r="Z25" i="9"/>
  <c r="AF28" i="9"/>
  <c r="AG28" i="9" s="1"/>
  <c r="Q19" i="9" l="1"/>
  <c r="K19" i="6"/>
  <c r="AG19" i="6" s="1"/>
  <c r="AA19" i="6"/>
  <c r="Q19" i="6"/>
  <c r="AM19" i="6" s="1"/>
  <c r="AF29" i="9"/>
  <c r="X8" i="9"/>
  <c r="AF30" i="9" l="1"/>
  <c r="AG29" i="9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5" i="7"/>
  <c r="AF31" i="9" l="1"/>
  <c r="AG30" i="9"/>
  <c r="P25" i="9"/>
  <c r="O25" i="9"/>
  <c r="P24" i="9"/>
  <c r="O24" i="9"/>
  <c r="P23" i="9"/>
  <c r="O23" i="9"/>
  <c r="P22" i="9"/>
  <c r="O22" i="9"/>
  <c r="P21" i="9"/>
  <c r="O21" i="9"/>
  <c r="P20" i="9"/>
  <c r="J25" i="9"/>
  <c r="I25" i="9"/>
  <c r="J24" i="9"/>
  <c r="I24" i="9"/>
  <c r="J23" i="9"/>
  <c r="I23" i="9"/>
  <c r="J22" i="9"/>
  <c r="I22" i="9"/>
  <c r="J21" i="9"/>
  <c r="I21" i="9"/>
  <c r="J20" i="9"/>
  <c r="I20" i="9"/>
  <c r="D25" i="9"/>
  <c r="C25" i="9"/>
  <c r="D24" i="9"/>
  <c r="C24" i="9"/>
  <c r="D23" i="9"/>
  <c r="C23" i="9"/>
  <c r="D22" i="9"/>
  <c r="C22" i="9"/>
  <c r="D21" i="9"/>
  <c r="C21" i="9"/>
  <c r="D20" i="9"/>
  <c r="C20" i="9"/>
  <c r="C18" i="9"/>
  <c r="O18" i="9" s="1"/>
  <c r="B25" i="9"/>
  <c r="B24" i="9"/>
  <c r="B23" i="9"/>
  <c r="B22" i="9"/>
  <c r="B21" i="9"/>
  <c r="B20" i="9"/>
  <c r="S18" i="9"/>
  <c r="R18" i="9"/>
  <c r="O17" i="9"/>
  <c r="I17" i="9"/>
  <c r="C17" i="9"/>
  <c r="O16" i="9"/>
  <c r="I16" i="9"/>
  <c r="F16" i="9"/>
  <c r="C16" i="9"/>
  <c r="B13" i="9"/>
  <c r="B12" i="9"/>
  <c r="B11" i="9"/>
  <c r="B10" i="9"/>
  <c r="X6" i="9" s="1"/>
  <c r="B9" i="9"/>
  <c r="B8" i="9"/>
  <c r="O6" i="9"/>
  <c r="I6" i="9"/>
  <c r="O5" i="9"/>
  <c r="I5" i="9"/>
  <c r="C5" i="9"/>
  <c r="O4" i="9"/>
  <c r="I4" i="9"/>
  <c r="C4" i="9"/>
  <c r="P9" i="6"/>
  <c r="P9" i="9" s="1"/>
  <c r="P10" i="6"/>
  <c r="P10" i="9" s="1"/>
  <c r="P11" i="6"/>
  <c r="P11" i="9" s="1"/>
  <c r="P12" i="6"/>
  <c r="P12" i="9" s="1"/>
  <c r="P13" i="6"/>
  <c r="P13" i="9" s="1"/>
  <c r="P8" i="6"/>
  <c r="P8" i="9" s="1"/>
  <c r="J9" i="6"/>
  <c r="J9" i="9" s="1"/>
  <c r="J10" i="6"/>
  <c r="J10" i="9" s="1"/>
  <c r="J11" i="6"/>
  <c r="J11" i="9" s="1"/>
  <c r="J12" i="6"/>
  <c r="J12" i="9" s="1"/>
  <c r="J13" i="6"/>
  <c r="J13" i="9" s="1"/>
  <c r="J8" i="6"/>
  <c r="J8" i="9" s="1"/>
  <c r="D9" i="6"/>
  <c r="D9" i="9" s="1"/>
  <c r="D10" i="6"/>
  <c r="D10" i="9" s="1"/>
  <c r="D11" i="6"/>
  <c r="D11" i="9" s="1"/>
  <c r="D12" i="6"/>
  <c r="D12" i="9" s="1"/>
  <c r="D13" i="6"/>
  <c r="D13" i="9" s="1"/>
  <c r="D8" i="6"/>
  <c r="D8" i="9" s="1"/>
  <c r="D7" i="6"/>
  <c r="P7" i="6" l="1"/>
  <c r="AL7" i="6" s="1"/>
  <c r="D19" i="6"/>
  <c r="J7" i="6"/>
  <c r="AF7" i="6" s="1"/>
  <c r="Z7" i="6"/>
  <c r="D7" i="9"/>
  <c r="Y10" i="9"/>
  <c r="Y9" i="9"/>
  <c r="AG31" i="9"/>
  <c r="AF32" i="9"/>
  <c r="Y8" i="9"/>
  <c r="I18" i="9"/>
  <c r="M8" i="6"/>
  <c r="M8" i="9" s="1"/>
  <c r="S13" i="6"/>
  <c r="S13" i="9" s="1"/>
  <c r="S12" i="6"/>
  <c r="S12" i="9" s="1"/>
  <c r="S11" i="6"/>
  <c r="S11" i="9" s="1"/>
  <c r="S10" i="6"/>
  <c r="S10" i="9" s="1"/>
  <c r="S9" i="6"/>
  <c r="S9" i="9" s="1"/>
  <c r="S8" i="6"/>
  <c r="S8" i="9" s="1"/>
  <c r="M13" i="6"/>
  <c r="M13" i="9" s="1"/>
  <c r="M12" i="6"/>
  <c r="M12" i="9" s="1"/>
  <c r="M11" i="6"/>
  <c r="M11" i="9" s="1"/>
  <c r="M10" i="6"/>
  <c r="M10" i="9" s="1"/>
  <c r="M9" i="6"/>
  <c r="M9" i="9" s="1"/>
  <c r="G9" i="6"/>
  <c r="G9" i="9" s="1"/>
  <c r="G10" i="6"/>
  <c r="G10" i="9" s="1"/>
  <c r="G11" i="6"/>
  <c r="G11" i="9" s="1"/>
  <c r="G12" i="6"/>
  <c r="G12" i="9" s="1"/>
  <c r="G13" i="6"/>
  <c r="G13" i="9" s="1"/>
  <c r="G8" i="6"/>
  <c r="G8" i="9" s="1"/>
  <c r="O18" i="6"/>
  <c r="I18" i="6"/>
  <c r="O6" i="6"/>
  <c r="I6" i="6"/>
  <c r="O17" i="6"/>
  <c r="AK17" i="6" s="1"/>
  <c r="I17" i="6"/>
  <c r="AE17" i="6" s="1"/>
  <c r="O16" i="6"/>
  <c r="AK16" i="6" s="1"/>
  <c r="I16" i="6"/>
  <c r="AE16" i="6" s="1"/>
  <c r="C17" i="6"/>
  <c r="Y17" i="6" s="1"/>
  <c r="C16" i="6"/>
  <c r="Y16" i="6" s="1"/>
  <c r="S25" i="6"/>
  <c r="S24" i="6"/>
  <c r="S23" i="6"/>
  <c r="S22" i="6"/>
  <c r="S21" i="6"/>
  <c r="S20" i="6"/>
  <c r="M25" i="6"/>
  <c r="M24" i="6"/>
  <c r="M23" i="6"/>
  <c r="M22" i="6"/>
  <c r="M21" i="6"/>
  <c r="M20" i="6"/>
  <c r="G21" i="6"/>
  <c r="G22" i="6"/>
  <c r="G23" i="6"/>
  <c r="G24" i="6"/>
  <c r="G25" i="6"/>
  <c r="G20" i="6"/>
  <c r="R25" i="6"/>
  <c r="R24" i="6"/>
  <c r="R23" i="6"/>
  <c r="R22" i="6"/>
  <c r="R21" i="6"/>
  <c r="R20" i="6"/>
  <c r="L25" i="6"/>
  <c r="L24" i="6"/>
  <c r="L23" i="6"/>
  <c r="L22" i="6"/>
  <c r="L21" i="6"/>
  <c r="L20" i="6"/>
  <c r="F21" i="6"/>
  <c r="F22" i="6"/>
  <c r="F23" i="6"/>
  <c r="F24" i="6"/>
  <c r="F25" i="6"/>
  <c r="F20" i="6"/>
  <c r="F20" i="9" s="1"/>
  <c r="F16" i="6"/>
  <c r="B21" i="6"/>
  <c r="X21" i="6" s="1"/>
  <c r="B22" i="6"/>
  <c r="X22" i="6" s="1"/>
  <c r="B23" i="6"/>
  <c r="X23" i="6" s="1"/>
  <c r="B24" i="6"/>
  <c r="X24" i="6" s="1"/>
  <c r="B25" i="6"/>
  <c r="X25" i="6" s="1"/>
  <c r="B20" i="6"/>
  <c r="X20" i="6" s="1"/>
  <c r="O20" i="6"/>
  <c r="O20" i="9" s="1"/>
  <c r="S18" i="6"/>
  <c r="R18" i="6"/>
  <c r="R9" i="6"/>
  <c r="R9" i="9" s="1"/>
  <c r="R10" i="6"/>
  <c r="R10" i="9" s="1"/>
  <c r="R11" i="6"/>
  <c r="R11" i="9" s="1"/>
  <c r="R12" i="6"/>
  <c r="R12" i="9" s="1"/>
  <c r="R13" i="6"/>
  <c r="R13" i="9" s="1"/>
  <c r="R8" i="6"/>
  <c r="R8" i="9" s="1"/>
  <c r="O8" i="6"/>
  <c r="O5" i="6"/>
  <c r="AK5" i="6" s="1"/>
  <c r="W20" i="9" s="1"/>
  <c r="W30" i="9" s="1"/>
  <c r="W36" i="9" s="1"/>
  <c r="O4" i="6"/>
  <c r="AK4" i="6" s="1"/>
  <c r="L9" i="6"/>
  <c r="L9" i="9" s="1"/>
  <c r="L10" i="6"/>
  <c r="L10" i="9" s="1"/>
  <c r="L11" i="6"/>
  <c r="L11" i="9" s="1"/>
  <c r="L12" i="6"/>
  <c r="L12" i="9" s="1"/>
  <c r="L13" i="6"/>
  <c r="L13" i="9" s="1"/>
  <c r="L8" i="6"/>
  <c r="L8" i="9" s="1"/>
  <c r="I8" i="6"/>
  <c r="I5" i="6"/>
  <c r="AE5" i="6" s="1"/>
  <c r="W19" i="9" s="1"/>
  <c r="W29" i="9" s="1"/>
  <c r="W35" i="9" s="1"/>
  <c r="I4" i="6"/>
  <c r="AE4" i="6" s="1"/>
  <c r="F9" i="6"/>
  <c r="F9" i="9" s="1"/>
  <c r="F10" i="6"/>
  <c r="F10" i="9" s="1"/>
  <c r="F11" i="6"/>
  <c r="F11" i="9" s="1"/>
  <c r="F12" i="6"/>
  <c r="F12" i="9" s="1"/>
  <c r="F13" i="6"/>
  <c r="F13" i="9" s="1"/>
  <c r="F8" i="6"/>
  <c r="F8" i="9" s="1"/>
  <c r="C9" i="6"/>
  <c r="C9" i="9" s="1"/>
  <c r="C8" i="6"/>
  <c r="B9" i="6"/>
  <c r="X9" i="6" s="1"/>
  <c r="B10" i="6"/>
  <c r="X10" i="6" s="1"/>
  <c r="B11" i="6"/>
  <c r="X11" i="6" s="1"/>
  <c r="B12" i="6"/>
  <c r="X12" i="6" s="1"/>
  <c r="B13" i="6"/>
  <c r="X13" i="6" s="1"/>
  <c r="B8" i="6"/>
  <c r="X8" i="6" s="1"/>
  <c r="G7" i="6"/>
  <c r="F7" i="6"/>
  <c r="C7" i="6"/>
  <c r="C5" i="6"/>
  <c r="Y5" i="6" s="1"/>
  <c r="W18" i="9" s="1"/>
  <c r="W28" i="9" s="1"/>
  <c r="W34" i="9" s="1"/>
  <c r="C4" i="6"/>
  <c r="Y4" i="6" s="1"/>
  <c r="AG9" i="6" l="1"/>
  <c r="AM9" i="6"/>
  <c r="AG11" i="6"/>
  <c r="AM11" i="6"/>
  <c r="AG8" i="6"/>
  <c r="AM8" i="6"/>
  <c r="AG10" i="6"/>
  <c r="AG14" i="6" s="1"/>
  <c r="Z19" i="9" s="1"/>
  <c r="Z29" i="9" s="1"/>
  <c r="AM10" i="6"/>
  <c r="AM14" i="6" s="1"/>
  <c r="Z20" i="9" s="1"/>
  <c r="Z30" i="9" s="1"/>
  <c r="AL13" i="6"/>
  <c r="AF12" i="6"/>
  <c r="M7" i="6"/>
  <c r="AI7" i="6" s="1"/>
  <c r="S7" i="6"/>
  <c r="AO7" i="6" s="1"/>
  <c r="G19" i="6"/>
  <c r="AF11" i="6"/>
  <c r="AA11" i="6"/>
  <c r="R7" i="6"/>
  <c r="AN7" i="6" s="1"/>
  <c r="F19" i="6"/>
  <c r="L7" i="6"/>
  <c r="AH7" i="6" s="1"/>
  <c r="Z8" i="6"/>
  <c r="AA8" i="6"/>
  <c r="AF10" i="6"/>
  <c r="AA10" i="6"/>
  <c r="Z19" i="6"/>
  <c r="P19" i="6"/>
  <c r="AL19" i="6" s="1"/>
  <c r="J19" i="6"/>
  <c r="AF19" i="6" s="1"/>
  <c r="O7" i="6"/>
  <c r="AK7" i="6" s="1"/>
  <c r="C19" i="6"/>
  <c r="I7" i="6"/>
  <c r="AE7" i="6" s="1"/>
  <c r="AF9" i="6"/>
  <c r="AA9" i="6"/>
  <c r="AC7" i="6"/>
  <c r="AB17" i="9" s="1"/>
  <c r="AB27" i="9" s="1"/>
  <c r="AB33" i="9" s="1"/>
  <c r="G7" i="9"/>
  <c r="J7" i="9"/>
  <c r="D19" i="9"/>
  <c r="P7" i="9"/>
  <c r="Y7" i="9" s="1"/>
  <c r="Y7" i="6"/>
  <c r="X17" i="9" s="1"/>
  <c r="X27" i="9" s="1"/>
  <c r="X33" i="9" s="1"/>
  <c r="C7" i="9"/>
  <c r="AB7" i="6"/>
  <c r="F7" i="9"/>
  <c r="Y17" i="9"/>
  <c r="Y27" i="9" s="1"/>
  <c r="Y33" i="9" s="1"/>
  <c r="AB20" i="6"/>
  <c r="AL9" i="6"/>
  <c r="Z10" i="6"/>
  <c r="AL10" i="6"/>
  <c r="AF8" i="6"/>
  <c r="AN12" i="6"/>
  <c r="F24" i="9"/>
  <c r="AB24" i="6"/>
  <c r="L24" i="9"/>
  <c r="AH24" i="6"/>
  <c r="G22" i="9"/>
  <c r="AD8" i="9" s="1"/>
  <c r="AC22" i="6"/>
  <c r="O8" i="9"/>
  <c r="AK8" i="6"/>
  <c r="AK14" i="6" s="1"/>
  <c r="X20" i="9" s="1"/>
  <c r="X30" i="9" s="1"/>
  <c r="AN11" i="6"/>
  <c r="F23" i="9"/>
  <c r="AB23" i="6"/>
  <c r="R23" i="9"/>
  <c r="AN23" i="6"/>
  <c r="M23" i="9"/>
  <c r="AI23" i="6"/>
  <c r="AI11" i="6"/>
  <c r="AO13" i="6"/>
  <c r="AL11" i="6"/>
  <c r="AL12" i="6"/>
  <c r="AH8" i="6"/>
  <c r="AA9" i="9"/>
  <c r="AH10" i="6"/>
  <c r="AN8" i="6"/>
  <c r="AA10" i="9"/>
  <c r="AN10" i="6"/>
  <c r="F22" i="9"/>
  <c r="AC8" i="9" s="1"/>
  <c r="AB22" i="6"/>
  <c r="L22" i="9"/>
  <c r="AC9" i="9" s="1"/>
  <c r="AH22" i="6"/>
  <c r="R20" i="9"/>
  <c r="AN20" i="6"/>
  <c r="R24" i="9"/>
  <c r="AN24" i="6"/>
  <c r="G24" i="9"/>
  <c r="AC24" i="6"/>
  <c r="M20" i="9"/>
  <c r="AI20" i="6"/>
  <c r="M24" i="9"/>
  <c r="AI24" i="6"/>
  <c r="S22" i="9"/>
  <c r="AD10" i="9" s="1"/>
  <c r="AO22" i="6"/>
  <c r="AI12" i="6"/>
  <c r="AB10" i="9"/>
  <c r="AO10" i="6"/>
  <c r="AI8" i="6"/>
  <c r="Z12" i="6"/>
  <c r="AL8" i="6"/>
  <c r="AH12" i="6"/>
  <c r="L20" i="9"/>
  <c r="AH20" i="6"/>
  <c r="R22" i="9"/>
  <c r="AC10" i="9" s="1"/>
  <c r="AN22" i="6"/>
  <c r="G20" i="9"/>
  <c r="AC20" i="6"/>
  <c r="M22" i="9"/>
  <c r="AD9" i="9" s="1"/>
  <c r="AI22" i="6"/>
  <c r="S20" i="9"/>
  <c r="AO20" i="6"/>
  <c r="S24" i="9"/>
  <c r="AO24" i="6"/>
  <c r="AB9" i="9"/>
  <c r="AI10" i="6"/>
  <c r="AO8" i="6"/>
  <c r="AO12" i="6"/>
  <c r="I8" i="9"/>
  <c r="AE8" i="6"/>
  <c r="AE14" i="6" s="1"/>
  <c r="X19" i="9" s="1"/>
  <c r="X29" i="9" s="1"/>
  <c r="AH11" i="6"/>
  <c r="L21" i="9"/>
  <c r="AH21" i="6"/>
  <c r="L25" i="9"/>
  <c r="AH25" i="6"/>
  <c r="G25" i="9"/>
  <c r="AC25" i="6"/>
  <c r="G21" i="9"/>
  <c r="AC21" i="6"/>
  <c r="S21" i="9"/>
  <c r="AO21" i="6"/>
  <c r="S25" i="9"/>
  <c r="AO25" i="6"/>
  <c r="AO9" i="6"/>
  <c r="Z9" i="6"/>
  <c r="AK9" i="6"/>
  <c r="AE9" i="6"/>
  <c r="AH13" i="6"/>
  <c r="AH9" i="6"/>
  <c r="AN13" i="6"/>
  <c r="AN9" i="6"/>
  <c r="F25" i="9"/>
  <c r="AB25" i="6"/>
  <c r="F21" i="9"/>
  <c r="AB21" i="6"/>
  <c r="L23" i="9"/>
  <c r="AH23" i="6"/>
  <c r="R21" i="9"/>
  <c r="AN21" i="6"/>
  <c r="R25" i="9"/>
  <c r="AN25" i="6"/>
  <c r="G23" i="9"/>
  <c r="AC23" i="6"/>
  <c r="M21" i="9"/>
  <c r="AI21" i="6"/>
  <c r="M25" i="9"/>
  <c r="AI25" i="6"/>
  <c r="S23" i="9"/>
  <c r="AO23" i="6"/>
  <c r="AI9" i="6"/>
  <c r="AI13" i="6"/>
  <c r="AO11" i="6"/>
  <c r="AF13" i="6"/>
  <c r="AG32" i="9"/>
  <c r="AF33" i="9"/>
  <c r="Y9" i="6"/>
  <c r="Y14" i="6" s="1"/>
  <c r="X18" i="9" s="1"/>
  <c r="X28" i="9" s="1"/>
  <c r="AB11" i="6"/>
  <c r="AC8" i="6"/>
  <c r="AB8" i="9"/>
  <c r="AC10" i="6"/>
  <c r="Z11" i="6"/>
  <c r="AB8" i="6"/>
  <c r="AB10" i="6"/>
  <c r="AA8" i="9"/>
  <c r="AC13" i="6"/>
  <c r="AC9" i="6"/>
  <c r="Z13" i="6"/>
  <c r="AB13" i="6"/>
  <c r="AB9" i="6"/>
  <c r="AC12" i="6"/>
  <c r="Y8" i="6"/>
  <c r="C8" i="9"/>
  <c r="AB12" i="6"/>
  <c r="AC11" i="6"/>
  <c r="AA14" i="6" l="1"/>
  <c r="Z18" i="9" s="1"/>
  <c r="Z28" i="9" s="1"/>
  <c r="AF14" i="6"/>
  <c r="Y19" i="9" s="1"/>
  <c r="Y29" i="9" s="1"/>
  <c r="R19" i="6"/>
  <c r="AN19" i="6" s="1"/>
  <c r="AB19" i="6"/>
  <c r="L19" i="6"/>
  <c r="AH19" i="6" s="1"/>
  <c r="S19" i="6"/>
  <c r="AO19" i="6" s="1"/>
  <c r="M19" i="6"/>
  <c r="AI19" i="6" s="1"/>
  <c r="AC19" i="6"/>
  <c r="O19" i="6"/>
  <c r="AK19" i="6" s="1"/>
  <c r="I19" i="6"/>
  <c r="AE19" i="6" s="1"/>
  <c r="Y19" i="6"/>
  <c r="O7" i="9"/>
  <c r="X7" i="9" s="1"/>
  <c r="C19" i="9"/>
  <c r="I7" i="9"/>
  <c r="M7" i="9"/>
  <c r="G19" i="9"/>
  <c r="S7" i="9"/>
  <c r="AB7" i="9" s="1"/>
  <c r="AA17" i="9"/>
  <c r="AA27" i="9" s="1"/>
  <c r="AA33" i="9" s="1"/>
  <c r="J19" i="9"/>
  <c r="P19" i="9"/>
  <c r="L7" i="9"/>
  <c r="R7" i="9"/>
  <c r="AA7" i="9" s="1"/>
  <c r="F19" i="9"/>
  <c r="AB14" i="6"/>
  <c r="AL14" i="6"/>
  <c r="Y20" i="9" s="1"/>
  <c r="Y30" i="9" s="1"/>
  <c r="Z14" i="6"/>
  <c r="Y18" i="9" s="1"/>
  <c r="Y28" i="9" s="1"/>
  <c r="AI14" i="6"/>
  <c r="AB19" i="9" s="1"/>
  <c r="AB29" i="9" s="1"/>
  <c r="AN14" i="6"/>
  <c r="AC14" i="6"/>
  <c r="AB18" i="9" s="1"/>
  <c r="AB28" i="9" s="1"/>
  <c r="AO26" i="6"/>
  <c r="AD20" i="9" s="1"/>
  <c r="AD30" i="9" s="1"/>
  <c r="AH14" i="6"/>
  <c r="AO14" i="6"/>
  <c r="AB20" i="9" s="1"/>
  <c r="AB30" i="9" s="1"/>
  <c r="AH26" i="6"/>
  <c r="AC19" i="9" s="1"/>
  <c r="AC29" i="9" s="1"/>
  <c r="AI26" i="6"/>
  <c r="AD19" i="9" s="1"/>
  <c r="AD29" i="9" s="1"/>
  <c r="AN26" i="6"/>
  <c r="AC20" i="9" s="1"/>
  <c r="AC30" i="9" s="1"/>
  <c r="AB26" i="6"/>
  <c r="AC18" i="9" s="1"/>
  <c r="AC28" i="9" s="1"/>
  <c r="AC26" i="6"/>
  <c r="AD18" i="9" s="1"/>
  <c r="AD28" i="9" s="1"/>
  <c r="X35" i="9"/>
  <c r="AG33" i="9"/>
  <c r="AF34" i="9"/>
  <c r="AA20" i="9" l="1"/>
  <c r="AA30" i="9" s="1"/>
  <c r="AA18" i="9"/>
  <c r="AA28" i="9" s="1"/>
  <c r="I19" i="9"/>
  <c r="O19" i="9"/>
  <c r="AA19" i="9"/>
  <c r="AA29" i="9" s="1"/>
  <c r="L19" i="9"/>
  <c r="R19" i="9"/>
  <c r="S19" i="9"/>
  <c r="M19" i="9"/>
  <c r="AG34" i="9"/>
  <c r="AF35" i="9"/>
  <c r="AG35" i="9" l="1"/>
  <c r="AF36" i="9"/>
  <c r="Z36" i="9" l="1"/>
  <c r="Z35" i="9"/>
  <c r="Z34" i="9"/>
  <c r="X34" i="9"/>
  <c r="X36" i="9"/>
  <c r="Y36" i="9"/>
  <c r="Y35" i="9"/>
  <c r="AC36" i="9"/>
  <c r="AA36" i="9"/>
  <c r="AG36" i="9"/>
  <c r="AF37" i="9"/>
  <c r="AA34" i="9" l="1"/>
  <c r="Y34" i="9"/>
  <c r="AG37" i="9"/>
  <c r="AF38" i="9"/>
  <c r="AG38" i="9" s="1"/>
  <c r="AA35" i="9"/>
  <c r="AB34" i="9"/>
  <c r="AB35" i="9"/>
  <c r="AC35" i="9"/>
  <c r="AB36" i="9"/>
  <c r="AD35" i="9"/>
  <c r="AC34" i="9" l="1"/>
  <c r="AD34" i="9"/>
  <c r="AD36" i="9"/>
</calcChain>
</file>

<file path=xl/sharedStrings.xml><?xml version="1.0" encoding="utf-8"?>
<sst xmlns="http://schemas.openxmlformats.org/spreadsheetml/2006/main" count="698" uniqueCount="108">
  <si>
    <t>N</t>
  </si>
  <si>
    <t>usec</t>
  </si>
  <si>
    <t>Float</t>
  </si>
  <si>
    <t>KissFFT</t>
  </si>
  <si>
    <t>Int16</t>
  </si>
  <si>
    <t>Int32</t>
  </si>
  <si>
    <t>Arduino M0 Pro</t>
  </si>
  <si>
    <t>48 MHz</t>
  </si>
  <si>
    <t>16 MHz</t>
  </si>
  <si>
    <t>Teensy 3.2</t>
  </si>
  <si>
    <t>CMSIS FFT</t>
  </si>
  <si>
    <t>Radix 2</t>
  </si>
  <si>
    <t>Radix 4</t>
  </si>
  <si>
    <t>Radix2</t>
  </si>
  <si>
    <t>Radix4</t>
  </si>
  <si>
    <t>96 MHz Optimized</t>
  </si>
  <si>
    <t>Arduino Uno</t>
  </si>
  <si>
    <t>180 MHz (w/FPU)</t>
  </si>
  <si>
    <t>usec per FFT</t>
  </si>
  <si>
    <t>Board</t>
  </si>
  <si>
    <t>FFT Type</t>
  </si>
  <si>
    <t>Kiss FFT</t>
  </si>
  <si>
    <t>Data Type</t>
  </si>
  <si>
    <t>FFT per sec</t>
  </si>
  <si>
    <t>CMSIS Radix 4</t>
  </si>
  <si>
    <t>NXP FRDM-K66</t>
  </si>
  <si>
    <t>usec/FFT</t>
  </si>
  <si>
    <t>FFTs/sec</t>
  </si>
  <si>
    <t>N =</t>
  </si>
  <si>
    <t>FRDM-K66F</t>
  </si>
  <si>
    <t>Arduino M0</t>
  </si>
  <si>
    <t>FFTs Per second</t>
  </si>
  <si>
    <t>Max Sample Rate for 250 Hz resolution</t>
  </si>
  <si>
    <t>usec/FFT/NLogN</t>
  </si>
  <si>
    <t>Ave Last 3</t>
  </si>
  <si>
    <t>Ave Last 4</t>
  </si>
  <si>
    <t>FFT NlogN Coefficient</t>
  </si>
  <si>
    <t>c</t>
  </si>
  <si>
    <t>Desired Resolution</t>
  </si>
  <si>
    <t>Hz</t>
  </si>
  <si>
    <t>fs</t>
  </si>
  <si>
    <t>fr =</t>
  </si>
  <si>
    <t>fs*log(fs/fr)</t>
  </si>
  <si>
    <t>Sample Rate to get desired resolution FFT-IFFT, 50% Overlap</t>
  </si>
  <si>
    <t>N FFT Per Data Block</t>
  </si>
  <si>
    <t>= [FFT-IFFT = 2] * [1/50% overlap]</t>
  </si>
  <si>
    <t>Intermediate Value:</t>
  </si>
  <si>
    <t>Sample Rate:</t>
  </si>
  <si>
    <t>Teensy 3.2 CMSIS</t>
  </si>
  <si>
    <t>FRDM-K66F CMSIS</t>
  </si>
  <si>
    <t>Maple</t>
  </si>
  <si>
    <t>72 MHz</t>
  </si>
  <si>
    <t>Fit N*log(N)</t>
  </si>
  <si>
    <t>Compare FFT Speed Results</t>
  </si>
  <si>
    <t>Fit Data to N*Log(N) Model</t>
  </si>
  <si>
    <t>Compare FFT Duration Results</t>
  </si>
  <si>
    <t>Estimate Max Sustainable Sample Rate</t>
  </si>
  <si>
    <t>Float32</t>
  </si>
  <si>
    <t>Data</t>
  </si>
  <si>
    <t>Generic C</t>
  </si>
  <si>
    <t>CMSIS</t>
  </si>
  <si>
    <t>Inputs</t>
  </si>
  <si>
    <t>*</t>
  </si>
  <si>
    <t>* Insufficient RAM</t>
  </si>
  <si>
    <t>FFTs Per Second (More Is Faster)</t>
  </si>
  <si>
    <t>Overlap</t>
  </si>
  <si>
    <t>Num FFTs</t>
  </si>
  <si>
    <t>Num IFFTs</t>
  </si>
  <si>
    <t>Num Ops</t>
  </si>
  <si>
    <t>Speedup in FFT Due to CMSIS</t>
  </si>
  <si>
    <t>Max Sample Rate (Hz) for FFT+IFFT with 50% Overlap  (Bigger is Better)</t>
  </si>
  <si>
    <t>Microcontroller</t>
  </si>
  <si>
    <t>Brand</t>
  </si>
  <si>
    <t>Model</t>
  </si>
  <si>
    <t>Core</t>
  </si>
  <si>
    <t>Clock</t>
  </si>
  <si>
    <t>Width</t>
  </si>
  <si>
    <t>FPU</t>
  </si>
  <si>
    <t>RAM</t>
  </si>
  <si>
    <t>Arduino</t>
  </si>
  <si>
    <t>Uno</t>
  </si>
  <si>
    <t>Atmel</t>
  </si>
  <si>
    <t>MEGA328P</t>
  </si>
  <si>
    <t>AVR</t>
  </si>
  <si>
    <t>8-bit</t>
  </si>
  <si>
    <t>No</t>
  </si>
  <si>
    <t>2 KB</t>
  </si>
  <si>
    <t>M0 PRO</t>
  </si>
  <si>
    <t>SAMD21G18</t>
  </si>
  <si>
    <t>ARM Cortex-M0+</t>
  </si>
  <si>
    <t>32-bit</t>
  </si>
  <si>
    <t>32 KB</t>
  </si>
  <si>
    <t>LeafLabs</t>
  </si>
  <si>
    <t>STM</t>
  </si>
  <si>
    <t>STM32F103</t>
  </si>
  <si>
    <t>ARM Cortex-M3</t>
  </si>
  <si>
    <t>20 KB</t>
  </si>
  <si>
    <t>PJRC</t>
  </si>
  <si>
    <t>NXP</t>
  </si>
  <si>
    <t>MK20DX256</t>
  </si>
  <si>
    <t>ARM Cortex-M4</t>
  </si>
  <si>
    <t>96 MHz</t>
  </si>
  <si>
    <t>64 KB</t>
  </si>
  <si>
    <t>MK66FN2M0</t>
  </si>
  <si>
    <t>ARM Cortex-M4F</t>
  </si>
  <si>
    <t>180 MHz</t>
  </si>
  <si>
    <t>Yes</t>
  </si>
  <si>
    <t>256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</si>
</sst>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\x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1" fontId="0" fillId="0" borderId="0" xfId="0" applyNumberFormat="1"/>
    <xf numFmtId="1" fontId="3" fillId="0" borderId="0" xfId="0" applyNumberFormat="1" applyFont="1"/>
    <xf numFmtId="0" fontId="0" fillId="0" borderId="0" xfId="0" quotePrefix="1"/>
    <xf numFmtId="0" fontId="0" fillId="0" borderId="0" xfId="0" applyAlignment="1">
      <alignment horizontal="right"/>
    </xf>
    <xf numFmtId="0" fontId="0" fillId="0" borderId="1" xfId="0" applyBorder="1"/>
    <xf numFmtId="11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right"/>
    </xf>
    <xf numFmtId="0" fontId="5" fillId="0" borderId="0" xfId="0" applyFont="1" applyFill="1"/>
    <xf numFmtId="0" fontId="3" fillId="0" borderId="0" xfId="0" applyFont="1" applyFill="1"/>
    <xf numFmtId="0" fontId="0" fillId="5" borderId="0" xfId="0" applyFill="1"/>
    <xf numFmtId="0" fontId="0" fillId="0" borderId="0" xfId="0" applyBorder="1" applyAlignment="1"/>
    <xf numFmtId="0" fontId="1" fillId="6" borderId="2" xfId="0" applyFont="1" applyFill="1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9" fontId="0" fillId="0" borderId="0" xfId="0" applyNumberFormat="1"/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0" fillId="7" borderId="2" xfId="0" applyNumberFormat="1" applyFill="1" applyBorder="1" applyAlignment="1">
      <alignment horizontal="center"/>
    </xf>
    <xf numFmtId="37" fontId="0" fillId="0" borderId="2" xfId="1" applyNumberFormat="1" applyFont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4" borderId="2" xfId="0" applyFont="1" applyFill="1" applyBorder="1"/>
    <xf numFmtId="0" fontId="7" fillId="5" borderId="2" xfId="0" applyFont="1" applyFill="1" applyBorder="1"/>
    <xf numFmtId="0" fontId="8" fillId="6" borderId="2" xfId="0" applyFont="1" applyFill="1" applyBorder="1"/>
    <xf numFmtId="0" fontId="8" fillId="6" borderId="2" xfId="0" quotePrefix="1" applyFont="1" applyFill="1" applyBorder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CCFFCC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CCCC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FFTs Per Second</a:t>
            </a:r>
          </a:p>
          <a:p>
            <a:pPr>
              <a:defRPr sz="1600"/>
            </a:pPr>
            <a:r>
              <a:rPr lang="en-US" sz="1100" b="0"/>
              <a:t>(Generic C, Bigger Values are Better)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Table'!$L$13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 Table'!$B$14:$B$18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Table'!$L$14:$L$18</c:f>
              <c:numCache>
                <c:formatCode>#,##0</c:formatCode>
                <c:ptCount val="5"/>
                <c:pt idx="0">
                  <c:v>79.622905917574357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Table'!$M$13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 Table'!$B$14:$B$18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Table'!$M$14:$M$18</c:f>
              <c:numCache>
                <c:formatCode>#,##0</c:formatCode>
                <c:ptCount val="5"/>
                <c:pt idx="0">
                  <c:v>1246.8827930174564</c:v>
                </c:pt>
                <c:pt idx="1">
                  <c:v>597.37156511350065</c:v>
                </c:pt>
                <c:pt idx="2">
                  <c:v>235.79344494223059</c:v>
                </c:pt>
                <c:pt idx="3">
                  <c:v>114.11617026132603</c:v>
                </c:pt>
                <c:pt idx="4">
                  <c:v>47.386627493721271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Table'!$N$13</c:f>
              <c:strCache>
                <c:ptCount val="1"/>
                <c:pt idx="0">
                  <c:v>Maple</c:v>
                </c:pt>
              </c:strCache>
            </c:strRef>
          </c:tx>
          <c:cat>
            <c:numRef>
              <c:f>'Summary Table'!$B$14:$B$18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Table'!$N$14:$N$18</c:f>
              <c:numCache>
                <c:formatCode>#,##0</c:formatCode>
                <c:ptCount val="5"/>
                <c:pt idx="0">
                  <c:v>5230.1255230125525</c:v>
                </c:pt>
                <c:pt idx="1">
                  <c:v>2714.4408251900109</c:v>
                </c:pt>
                <c:pt idx="2">
                  <c:v>1031.3531353135313</c:v>
                </c:pt>
                <c:pt idx="3">
                  <c:v>530.56027164685906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Table'!$O$13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 Table'!$B$14:$B$18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Table'!$O$14:$O$18</c:f>
              <c:numCache>
                <c:formatCode>#,##0</c:formatCode>
                <c:ptCount val="5"/>
                <c:pt idx="0">
                  <c:v>5186.7219917012444</c:v>
                </c:pt>
                <c:pt idx="1">
                  <c:v>2606.8821689259644</c:v>
                </c:pt>
                <c:pt idx="2">
                  <c:v>1006.8465565847764</c:v>
                </c:pt>
                <c:pt idx="3">
                  <c:v>506.07287449392715</c:v>
                </c:pt>
                <c:pt idx="4">
                  <c:v>205.84602717167559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Table'!$P$13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 Table'!$B$14:$B$18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Table'!$P$14:$P$18</c:f>
              <c:numCache>
                <c:formatCode>#,##0</c:formatCode>
                <c:ptCount val="5"/>
                <c:pt idx="0">
                  <c:v>9803.9215686274511</c:v>
                </c:pt>
                <c:pt idx="1">
                  <c:v>5263.1578947368425</c:v>
                </c:pt>
                <c:pt idx="2">
                  <c:v>1953.125</c:v>
                </c:pt>
                <c:pt idx="3">
                  <c:v>1030.9278350515465</c:v>
                </c:pt>
                <c:pt idx="4">
                  <c:v>406.33888663145063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'Summary Table'!$R$13</c:f>
              <c:strCache>
                <c:ptCount val="1"/>
                <c:pt idx="0">
                  <c:v>Teensy 3.2 CMSIS</c:v>
                </c:pt>
              </c:strCache>
            </c:strRef>
          </c:tx>
          <c:cat>
            <c:numRef>
              <c:f>'Summary Table'!$B$14:$B$18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Table'!$R$14:$R$18</c:f>
              <c:numCache>
                <c:formatCode>#,##0</c:formatCode>
                <c:ptCount val="5"/>
                <c:pt idx="0">
                  <c:v>16474.464579901152</c:v>
                </c:pt>
                <c:pt idx="1">
                  <c:v>8577.8006519128503</c:v>
                </c:pt>
                <c:pt idx="2">
                  <c:v>3292.723081988805</c:v>
                </c:pt>
                <c:pt idx="3">
                  <c:v>1674.817444898506</c:v>
                </c:pt>
                <c:pt idx="4">
                  <c:v>677.43334055928892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'Summary Table'!$S$13</c:f>
              <c:strCache>
                <c:ptCount val="1"/>
                <c:pt idx="0">
                  <c:v>FRDM-K66F CMSIS</c:v>
                </c:pt>
              </c:strCache>
            </c:strRef>
          </c:tx>
          <c:cat>
            <c:numRef>
              <c:f>'Summary Table'!$B$14:$B$18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'Summary Table'!$S$14:$S$18</c:f>
              <c:numCache>
                <c:formatCode>#,##0</c:formatCode>
                <c:ptCount val="5"/>
                <c:pt idx="0">
                  <c:v>31250</c:v>
                </c:pt>
                <c:pt idx="1">
                  <c:v>16666.666666666668</c:v>
                </c:pt>
                <c:pt idx="2">
                  <c:v>6211.1801242236024</c:v>
                </c:pt>
                <c:pt idx="3">
                  <c:v>3154.5741324921137</c:v>
                </c:pt>
                <c:pt idx="4">
                  <c:v>1272.2646310432569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06368"/>
        <c:axId val="145712256"/>
      </c:lineChart>
      <c:catAx>
        <c:axId val="14570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Length (samples)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712256"/>
        <c:crosses val="autoZero"/>
        <c:auto val="1"/>
        <c:lblAlgn val="ctr"/>
        <c:lblOffset val="100"/>
        <c:noMultiLvlLbl val="0"/>
      </c:catAx>
      <c:valAx>
        <c:axId val="145712256"/>
        <c:scaling>
          <c:logBase val="10"/>
          <c:orientation val="minMax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Completed Per Second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45706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129809425995663"/>
          <c:y val="0.2761556830182213"/>
          <c:w val="0.24478886226178251"/>
          <c:h val="0.521711996541762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Frequency</a:t>
            </a:r>
            <a:r>
              <a:rPr lang="en-US" sz="1600" baseline="0"/>
              <a:t> Domain Processing Speed</a:t>
            </a:r>
          </a:p>
          <a:p>
            <a:pPr>
              <a:defRPr sz="1600"/>
            </a:pPr>
            <a:r>
              <a:rPr lang="en-US" sz="1100" b="0" baseline="0"/>
              <a:t>(Generic C, </a:t>
            </a:r>
            <a:r>
              <a:rPr lang="en-US" sz="1100" b="0"/>
              <a:t>FFT+IFFT, 50% Overlap, Bigger is Better)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Summary_Speed!$W$35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Summary_Speed!$X$33:$AB$33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Summary_Speed!$X$35:$AB$35</c:f>
              <c:numCache>
                <c:formatCode>#,##0</c:formatCode>
                <c:ptCount val="5"/>
                <c:pt idx="0">
                  <c:v>839.08300129390091</c:v>
                </c:pt>
                <c:pt idx="1">
                  <c:v>7874.8737069063536</c:v>
                </c:pt>
                <c:pt idx="2">
                  <c:v>28186.310893385908</c:v>
                </c:pt>
                <c:pt idx="3">
                  <c:v>27762.195973743223</c:v>
                </c:pt>
                <c:pt idx="4">
                  <c:v>50086.091921602689</c:v>
                </c:pt>
              </c:numCache>
            </c:numRef>
          </c:val>
        </c:ser>
        <c:ser>
          <c:idx val="2"/>
          <c:order val="1"/>
          <c:tx>
            <c:strRef>
              <c:f>Summary_Speed!$W$36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Summary_Speed!$X$33:$AB$33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Summary_Speed!$X$36:$AB$36</c:f>
              <c:numCache>
                <c:formatCode>#,##0</c:formatCode>
                <c:ptCount val="5"/>
                <c:pt idx="0">
                  <c:v>1366.978582130911</c:v>
                </c:pt>
                <c:pt idx="1">
                  <c:v>3162.1215377362619</c:v>
                </c:pt>
                <c:pt idx="2">
                  <c:v>8272.2673834696743</c:v>
                </c:pt>
                <c:pt idx="3">
                  <c:v>10582.009816073696</c:v>
                </c:pt>
                <c:pt idx="4">
                  <c:v>113426.84279157802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42592"/>
        <c:axId val="144944128"/>
      </c:barChart>
      <c:catAx>
        <c:axId val="14494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4944128"/>
        <c:crosses val="autoZero"/>
        <c:auto val="1"/>
        <c:lblAlgn val="ctr"/>
        <c:lblOffset val="100"/>
        <c:noMultiLvlLbl val="0"/>
      </c:catAx>
      <c:valAx>
        <c:axId val="144944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</a:t>
                </a:r>
              </a:p>
              <a:p>
                <a:pPr>
                  <a:defRPr/>
                </a:pPr>
                <a:r>
                  <a:rPr lang="en-US"/>
                  <a:t>Keeping 250Hz Resolution</a:t>
                </a:r>
              </a:p>
            </c:rich>
          </c:tx>
          <c:layout>
            <c:manualLayout>
              <c:xMode val="edge"/>
              <c:yMode val="edge"/>
              <c:x val="2.0607930710619869E-2"/>
              <c:y val="0.3055979955363755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4494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Performance</a:t>
            </a:r>
          </a:p>
          <a:p>
            <a:pPr>
              <a:defRPr sz="1600"/>
            </a:pPr>
            <a:r>
              <a:rPr lang="en-US" sz="1100" b="0"/>
              <a:t>(Bigger</a:t>
            </a:r>
            <a:r>
              <a:rPr lang="en-US" sz="1100" b="0" baseline="0"/>
              <a:t> is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Summary_Speed!$W$9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1"/>
              <c:layout>
                <c:manualLayout>
                  <c:x val="-6.060606060606060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0101010101010102E-2"/>
                  <c:y val="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212121212121212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0101010101010102E-2"/>
                  <c:y val="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Summary_Speed!$X$7:$AD$7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Summary_Speed!$X$9:$AD$9</c:f>
              <c:numCache>
                <c:formatCode>0</c:formatCode>
                <c:ptCount val="7"/>
                <c:pt idx="0" formatCode="General">
                  <c:v>0</c:v>
                </c:pt>
                <c:pt idx="1">
                  <c:v>235.79344494223059</c:v>
                </c:pt>
                <c:pt idx="2">
                  <c:v>1031.3531353135313</c:v>
                </c:pt>
                <c:pt idx="3">
                  <c:v>1006.8465565847764</c:v>
                </c:pt>
                <c:pt idx="4">
                  <c:v>1953.125</c:v>
                </c:pt>
                <c:pt idx="5">
                  <c:v>3292.723081988805</c:v>
                </c:pt>
                <c:pt idx="6">
                  <c:v>6211.1801242236024</c:v>
                </c:pt>
              </c:numCache>
            </c:numRef>
          </c:val>
        </c:ser>
        <c:ser>
          <c:idx val="2"/>
          <c:order val="1"/>
          <c:tx>
            <c:strRef>
              <c:f>Summary_Speed!$W$10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dLbl>
              <c:idx val="1"/>
              <c:layout>
                <c:manualLayout>
                  <c:x val="6.0606060606060233E-3"/>
                  <c:y val="-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8.080808080808080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6.060606060606060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0101010101010102E-2"/>
                  <c:y val="-7.83161654432078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Summary_Speed!$X$7:$AD$7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Summary_Speed!$X$10:$AD$10</c:f>
              <c:numCache>
                <c:formatCode>0</c:formatCode>
                <c:ptCount val="7"/>
                <c:pt idx="0" formatCode="General">
                  <c:v>0</c:v>
                </c:pt>
                <c:pt idx="1">
                  <c:v>81.221572449642622</c:v>
                </c:pt>
                <c:pt idx="2">
                  <c:v>262.72923125426934</c:v>
                </c:pt>
                <c:pt idx="3">
                  <c:v>350.90181767141553</c:v>
                </c:pt>
                <c:pt idx="4">
                  <c:v>4608.294930875576</c:v>
                </c:pt>
                <c:pt idx="5">
                  <c:v>657.56595386517267</c:v>
                </c:pt>
                <c:pt idx="6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351232"/>
        <c:axId val="146352768"/>
      </c:barChart>
      <c:catAx>
        <c:axId val="14635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352768"/>
        <c:crosses val="autoZero"/>
        <c:auto val="1"/>
        <c:lblAlgn val="ctr"/>
        <c:lblOffset val="100"/>
        <c:noMultiLvlLbl val="0"/>
      </c:catAx>
      <c:valAx>
        <c:axId val="146352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FFTs per Second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46351232"/>
        <c:crosses val="autoZero"/>
        <c:crossBetween val="between"/>
        <c:majorUnit val="2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Float32)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'Summary-Duration'!$O$7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'Summary-Duration'!$O$8:$O$13</c:f>
              <c:numCache>
                <c:formatCode>0</c:formatCode>
                <c:ptCount val="6"/>
                <c:pt idx="0">
                  <c:v>6378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'Summary-Duration'!$P$7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'Summary-Duration'!$P$8:$P$13</c:f>
              <c:numCache>
                <c:formatCode>0</c:formatCode>
                <c:ptCount val="6"/>
                <c:pt idx="0">
                  <c:v>2188</c:v>
                </c:pt>
                <c:pt idx="1">
                  <c:v>5035</c:v>
                </c:pt>
                <c:pt idx="2">
                  <c:v>12312</c:v>
                </c:pt>
                <c:pt idx="3">
                  <c:v>27349</c:v>
                </c:pt>
                <c:pt idx="4">
                  <c:v>63732</c:v>
                </c:pt>
                <c:pt idx="5">
                  <c:v>138469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'Summary-Duration'!$R$7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'Summary-Duration'!$R$8:$R$13</c:f>
              <c:numCache>
                <c:formatCode>0</c:formatCode>
                <c:ptCount val="6"/>
                <c:pt idx="0">
                  <c:v>496.4</c:v>
                </c:pt>
                <c:pt idx="1">
                  <c:v>1136</c:v>
                </c:pt>
                <c:pt idx="2">
                  <c:v>2849.8</c:v>
                </c:pt>
                <c:pt idx="3">
                  <c:v>6295.8</c:v>
                </c:pt>
                <c:pt idx="4">
                  <c:v>14922</c:v>
                </c:pt>
                <c:pt idx="5">
                  <c:v>32259.4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'Summary-Duration'!$S$7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'Summary-Duration'!$S$8:$S$13</c:f>
              <c:numCache>
                <c:formatCode>0</c:formatCode>
                <c:ptCount val="6"/>
                <c:pt idx="0">
                  <c:v>47</c:v>
                </c:pt>
                <c:pt idx="1">
                  <c:v>79</c:v>
                </c:pt>
                <c:pt idx="2">
                  <c:v>217</c:v>
                </c:pt>
                <c:pt idx="3">
                  <c:v>371</c:v>
                </c:pt>
                <c:pt idx="4">
                  <c:v>981</c:v>
                </c:pt>
                <c:pt idx="5">
                  <c:v>1711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77248"/>
        <c:axId val="146145664"/>
      </c:lineChart>
      <c:catAx>
        <c:axId val="14587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145664"/>
        <c:crosses val="autoZero"/>
        <c:auto val="1"/>
        <c:lblAlgn val="ctr"/>
        <c:lblOffset val="100"/>
        <c:noMultiLvlLbl val="0"/>
      </c:catAx>
      <c:valAx>
        <c:axId val="146145664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587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Int32)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'Summary-Duration'!$I$7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'Summary-Duration'!$I$8:$I$13</c:f>
              <c:numCache>
                <c:formatCode>0</c:formatCode>
                <c:ptCount val="6"/>
                <c:pt idx="0">
                  <c:v>12559.2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'Summary-Duration'!$J$7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'Summary-Duration'!$J$8:$J$13</c:f>
              <c:numCache>
                <c:formatCode>0</c:formatCode>
                <c:ptCount val="6"/>
                <c:pt idx="0">
                  <c:v>802</c:v>
                </c:pt>
                <c:pt idx="1">
                  <c:v>1674</c:v>
                </c:pt>
                <c:pt idx="2">
                  <c:v>4241</c:v>
                </c:pt>
                <c:pt idx="3">
                  <c:v>8763</c:v>
                </c:pt>
                <c:pt idx="4">
                  <c:v>21103</c:v>
                </c:pt>
                <c:pt idx="5">
                  <c:v>43329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'Summary-Duration'!$L$7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'Summary-Duration'!$L$8:$L$13</c:f>
              <c:numCache>
                <c:formatCode>0</c:formatCode>
                <c:ptCount val="6"/>
                <c:pt idx="0">
                  <c:v>192.8</c:v>
                </c:pt>
                <c:pt idx="1">
                  <c:v>383.6</c:v>
                </c:pt>
                <c:pt idx="2">
                  <c:v>993.2</c:v>
                </c:pt>
                <c:pt idx="3">
                  <c:v>1976</c:v>
                </c:pt>
                <c:pt idx="4">
                  <c:v>4858</c:v>
                </c:pt>
                <c:pt idx="5">
                  <c:v>9679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'Summary-Duration'!$M$7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'Summary-Duration'!$M$8:$M$13</c:f>
              <c:numCache>
                <c:formatCode>0</c:formatCode>
                <c:ptCount val="6"/>
                <c:pt idx="0">
                  <c:v>102</c:v>
                </c:pt>
                <c:pt idx="1">
                  <c:v>190</c:v>
                </c:pt>
                <c:pt idx="2">
                  <c:v>512</c:v>
                </c:pt>
                <c:pt idx="3">
                  <c:v>970</c:v>
                </c:pt>
                <c:pt idx="4">
                  <c:v>2461</c:v>
                </c:pt>
                <c:pt idx="5">
                  <c:v>4708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1120"/>
        <c:axId val="146187392"/>
      </c:lineChart>
      <c:catAx>
        <c:axId val="14618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187392"/>
        <c:crosses val="autoZero"/>
        <c:auto val="1"/>
        <c:lblAlgn val="ctr"/>
        <c:lblOffset val="100"/>
        <c:noMultiLvlLbl val="0"/>
      </c:catAx>
      <c:valAx>
        <c:axId val="146187392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618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Int16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'Summary-Duration'!$Z$7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'Summary-Duration'!$Z$8:$Z$13</c:f>
              <c:numCache>
                <c:formatCode>General</c:formatCode>
                <c:ptCount val="6"/>
                <c:pt idx="0">
                  <c:v>6.6397037796561156</c:v>
                </c:pt>
                <c:pt idx="1">
                  <c:v>5.4258158883160261</c:v>
                </c:pt>
                <c:pt idx="2">
                  <c:v>5.8022516389494667</c:v>
                </c:pt>
                <c:pt idx="3">
                  <c:v>4.9942463887491151</c:v>
                </c:pt>
                <c:pt idx="4">
                  <c:v>5.3368562687610988</c:v>
                </c:pt>
                <c:pt idx="5">
                  <c:v>4.7380945895574103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'Summary-Duration'!$AB$7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'Summary-Duration'!$AB$8:$AB$13</c:f>
              <c:numCache>
                <c:formatCode>General</c:formatCode>
                <c:ptCount val="6"/>
                <c:pt idx="0">
                  <c:v>2.146796031320958</c:v>
                </c:pt>
                <c:pt idx="1">
                  <c:v>1.7682346421744191</c:v>
                </c:pt>
                <c:pt idx="2">
                  <c:v>1.9293877015394902</c:v>
                </c:pt>
                <c:pt idx="3">
                  <c:v>1.6713450727402044</c:v>
                </c:pt>
                <c:pt idx="4">
                  <c:v>1.8080285724777572</c:v>
                </c:pt>
                <c:pt idx="5">
                  <c:v>1.6139250265688112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'Summary-Duration'!$AC$7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'Summary-Duration'!$AC$8:$AC$13</c:f>
              <c:numCache>
                <c:formatCode>General</c:formatCode>
                <c:ptCount val="6"/>
                <c:pt idx="0">
                  <c:v>1.4325814909201748</c:v>
                </c:pt>
                <c:pt idx="1">
                  <c:v>1.1765162002726075</c:v>
                </c:pt>
                <c:pt idx="2">
                  <c:v>1.2939206530309035</c:v>
                </c:pt>
                <c:pt idx="3">
                  <c:v>1.1127161489710597</c:v>
                </c:pt>
                <c:pt idx="4">
                  <c:v>1.2132823315311265</c:v>
                </c:pt>
                <c:pt idx="5">
                  <c:v>1.0757337463521965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3520"/>
        <c:axId val="146293888"/>
      </c:lineChart>
      <c:catAx>
        <c:axId val="14628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293888"/>
        <c:crosses val="autoZero"/>
        <c:auto val="1"/>
        <c:lblAlgn val="ctr"/>
        <c:lblOffset val="100"/>
        <c:noMultiLvlLbl val="0"/>
      </c:catAx>
      <c:valAx>
        <c:axId val="146293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28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Int32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'Summary-Duration'!$Z$7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'Summary-Duration'!$AF$8:$AF$13</c:f>
              <c:numCache>
                <c:formatCode>General</c:formatCode>
                <c:ptCount val="6"/>
                <c:pt idx="0">
                  <c:v>16.651164575622904</c:v>
                </c:pt>
                <c:pt idx="1">
                  <c:v>14.481530288649596</c:v>
                </c:pt>
                <c:pt idx="2">
                  <c:v>15.723545815197884</c:v>
                </c:pt>
                <c:pt idx="3">
                  <c:v>14.213894480223612</c:v>
                </c:pt>
                <c:pt idx="4">
                  <c:v>15.213248391147571</c:v>
                </c:pt>
                <c:pt idx="5">
                  <c:v>14.056232658532668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'Summary-Duration'!$AB$7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'Summary-Duration'!$AH$8:$AH$13</c:f>
              <c:numCache>
                <c:formatCode>General</c:formatCode>
                <c:ptCount val="6"/>
                <c:pt idx="0">
                  <c:v>4.0029233543392717</c:v>
                </c:pt>
                <c:pt idx="1">
                  <c:v>3.3184677531218552</c:v>
                </c:pt>
                <c:pt idx="2">
                  <c:v>3.6822979730380898</c:v>
                </c:pt>
                <c:pt idx="3">
                  <c:v>3.2051415603014783</c:v>
                </c:pt>
                <c:pt idx="4">
                  <c:v>3.5021542285075533</c:v>
                </c:pt>
                <c:pt idx="5">
                  <c:v>3.1399357451576932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'Summary-Duration'!$AC$7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'Summary-Duration'!$AI$8:$AI$13</c:f>
              <c:numCache>
                <c:formatCode>General</c:formatCode>
                <c:ptCount val="6"/>
                <c:pt idx="0">
                  <c:v>2.1177291604906934</c:v>
                </c:pt>
                <c:pt idx="1">
                  <c:v>1.6436623386161429</c:v>
                </c:pt>
                <c:pt idx="2">
                  <c:v>1.8982446256499215</c:v>
                </c:pt>
                <c:pt idx="3">
                  <c:v>1.5733741465042683</c:v>
                </c:pt>
                <c:pt idx="4">
                  <c:v>1.7741460593571612</c:v>
                </c:pt>
                <c:pt idx="5">
                  <c:v>1.5273083467509474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08480"/>
        <c:axId val="146331136"/>
      </c:lineChart>
      <c:catAx>
        <c:axId val="14630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331136"/>
        <c:crosses val="autoZero"/>
        <c:auto val="1"/>
        <c:lblAlgn val="ctr"/>
        <c:lblOffset val="100"/>
        <c:noMultiLvlLbl val="0"/>
      </c:catAx>
      <c:valAx>
        <c:axId val="146331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30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Float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'Summary-Duration'!$Z$7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'Summary-Duration'!$AL$8:$AL$13</c:f>
              <c:numCache>
                <c:formatCode>General</c:formatCode>
                <c:ptCount val="6"/>
                <c:pt idx="0">
                  <c:v>45.427366697584681</c:v>
                </c:pt>
                <c:pt idx="1">
                  <c:v>43.557051973327788</c:v>
                </c:pt>
                <c:pt idx="2">
                  <c:v>45.646851232425455</c:v>
                </c:pt>
                <c:pt idx="3">
                  <c:v>44.361040755407458</c:v>
                </c:pt>
                <c:pt idx="4">
                  <c:v>45.944687791528075</c:v>
                </c:pt>
                <c:pt idx="5">
                  <c:v>44.920318493257632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'Summary-Duration'!$AB$7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'Summary-Duration'!$AN$8:$AN$13</c:f>
              <c:numCache>
                <c:formatCode>General</c:formatCode>
                <c:ptCount val="6"/>
                <c:pt idx="0">
                  <c:v>10.306281914388041</c:v>
                </c:pt>
                <c:pt idx="1">
                  <c:v>9.8273706140417811</c:v>
                </c:pt>
                <c:pt idx="2">
                  <c:v>10.565659246439738</c:v>
                </c:pt>
                <c:pt idx="3">
                  <c:v>10.212009228413992</c:v>
                </c:pt>
                <c:pt idx="4">
                  <c:v>10.757337463521965</c:v>
                </c:pt>
                <c:pt idx="5">
                  <c:v>10.465176482832947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'Summary-Duration'!$AC$7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'Summary-Duration'!$AO$8:$AO$13</c:f>
              <c:numCache>
                <c:formatCode>General</c:formatCode>
                <c:ptCount val="6"/>
                <c:pt idx="0">
                  <c:v>0.97581637787316267</c:v>
                </c:pt>
                <c:pt idx="1">
                  <c:v>0.68341749868776469</c:v>
                </c:pt>
                <c:pt idx="2">
                  <c:v>0.80452946048053309</c:v>
                </c:pt>
                <c:pt idx="3">
                  <c:v>0.60177506015781812</c:v>
                </c:pt>
                <c:pt idx="4">
                  <c:v>0.70720734832562981</c:v>
                </c:pt>
                <c:pt idx="5">
                  <c:v>0.55506044632346452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05408"/>
        <c:axId val="146707584"/>
      </c:lineChart>
      <c:catAx>
        <c:axId val="14670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707584"/>
        <c:crosses val="autoZero"/>
        <c:auto val="1"/>
        <c:lblAlgn val="ctr"/>
        <c:lblOffset val="100"/>
        <c:noMultiLvlLbl val="0"/>
      </c:catAx>
      <c:valAx>
        <c:axId val="146707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70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Int16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'Summary-Duration'!$Z$7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'Summary-Duration'!$Z$20:$Z$25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'Summary-Duration'!$AB$7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'Summary-Duration'!$AB$20:$AB$25</c:f>
              <c:numCache>
                <c:formatCode>General</c:formatCode>
                <c:ptCount val="6"/>
                <c:pt idx="0">
                  <c:v>0.67269043921469085</c:v>
                </c:pt>
                <c:pt idx="1">
                  <c:v>0.52337669203303494</c:v>
                </c:pt>
                <c:pt idx="2">
                  <c:v>0.51808731247718753</c:v>
                </c:pt>
                <c:pt idx="3">
                  <c:v>0.44206947411162195</c:v>
                </c:pt>
                <c:pt idx="4">
                  <c:v>0.45781763366735417</c:v>
                </c:pt>
                <c:pt idx="5">
                  <c:v>0.40693619162370187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'Summary-Duration'!$AC$7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'Summary-Duration'!$AC$20:$AC$25</c:f>
              <c:numCache>
                <c:formatCode>General</c:formatCode>
                <c:ptCount val="6"/>
                <c:pt idx="0">
                  <c:v>0.35295486008178223</c:v>
                </c:pt>
                <c:pt idx="1">
                  <c:v>0.25952563241307519</c:v>
                </c:pt>
                <c:pt idx="2">
                  <c:v>0.25952563241307519</c:v>
                </c:pt>
                <c:pt idx="3">
                  <c:v>0.22059678755111389</c:v>
                </c:pt>
                <c:pt idx="4">
                  <c:v>0.22348040568903696</c:v>
                </c:pt>
                <c:pt idx="5">
                  <c:v>0.19918592287703518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45664"/>
        <c:axId val="146547840"/>
      </c:lineChart>
      <c:catAx>
        <c:axId val="14654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547840"/>
        <c:crosses val="autoZero"/>
        <c:auto val="1"/>
        <c:lblAlgn val="ctr"/>
        <c:lblOffset val="100"/>
        <c:noMultiLvlLbl val="0"/>
      </c:catAx>
      <c:valAx>
        <c:axId val="146547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54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Int32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'Summary-Duration'!$Z$7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'Summary-Duration'!$Z$20:$Z$25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'Summary-Duration'!$AB$7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'Summary-Duration'!$AH$20:$AH$25</c:f>
              <c:numCache>
                <c:formatCode>General</c:formatCode>
                <c:ptCount val="6"/>
                <c:pt idx="0">
                  <c:v>1.2602564709978932</c:v>
                </c:pt>
                <c:pt idx="1">
                  <c:v>1.0085166075572103</c:v>
                </c:pt>
                <c:pt idx="2">
                  <c:v>1.1259704937692989</c:v>
                </c:pt>
                <c:pt idx="3">
                  <c:v>0.96848477875749339</c:v>
                </c:pt>
                <c:pt idx="4">
                  <c:v>1.0641704376191252</c:v>
                </c:pt>
                <c:pt idx="5">
                  <c:v>0.94735939227906907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'Summary-Duration'!$AC$7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'Summary-Duration'!$AI$20:$AI$25</c:f>
              <c:numCache>
                <c:formatCode>General</c:formatCode>
                <c:ptCount val="6"/>
                <c:pt idx="0">
                  <c:v>0.66438561897747239</c:v>
                </c:pt>
                <c:pt idx="1">
                  <c:v>0.51905126482615038</c:v>
                </c:pt>
                <c:pt idx="2">
                  <c:v>0.59690895455007298</c:v>
                </c:pt>
                <c:pt idx="3">
                  <c:v>0.51418515921840524</c:v>
                </c:pt>
                <c:pt idx="4">
                  <c:v>0.56663096410188085</c:v>
                </c:pt>
                <c:pt idx="5">
                  <c:v>0.50542616912446392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6624"/>
        <c:axId val="146592896"/>
      </c:lineChart>
      <c:catAx>
        <c:axId val="14658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592896"/>
        <c:crosses val="autoZero"/>
        <c:auto val="1"/>
        <c:lblAlgn val="ctr"/>
        <c:lblOffset val="100"/>
        <c:noMultiLvlLbl val="0"/>
      </c:catAx>
      <c:valAx>
        <c:axId val="146592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58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Float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'Summary-Duration'!$Z$7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'Summary-Duration'!$Z$20:$Z$25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'Summary-Duration'!$AB$7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'Summary-Duration'!$AN$20:$AN$25</c:f>
              <c:numCache>
                <c:formatCode>General</c:formatCode>
                <c:ptCount val="6"/>
                <c:pt idx="0">
                  <c:v>5.8611268824168903</c:v>
                </c:pt>
                <c:pt idx="1">
                  <c:v>4.7756176705771338</c:v>
                </c:pt>
                <c:pt idx="2">
                  <c:v>5.6382314392644028</c:v>
                </c:pt>
                <c:pt idx="3">
                  <c:v>4.9026338405073</c:v>
                </c:pt>
                <c:pt idx="4">
                  <c:v>5.5591111367415182</c:v>
                </c:pt>
                <c:pt idx="5">
                  <c:v>4.9903470161221088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'Summary-Duration'!$AC$7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'Summary-Duration'!$AO$20:$AO$25</c:f>
              <c:numCache>
                <c:formatCode>General</c:formatCode>
                <c:ptCount val="6"/>
                <c:pt idx="0">
                  <c:v>0.51905126482615038</c:v>
                </c:pt>
                <c:pt idx="1">
                  <c:v>0.40659015744715116</c:v>
                </c:pt>
                <c:pt idx="2">
                  <c:v>0.38928844861961276</c:v>
                </c:pt>
                <c:pt idx="3">
                  <c:v>0.33251721652925259</c:v>
                </c:pt>
                <c:pt idx="4">
                  <c:v>0.33954603574044001</c:v>
                </c:pt>
                <c:pt idx="5">
                  <c:v>0.3010497335991672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88704"/>
        <c:axId val="146511360"/>
      </c:lineChart>
      <c:catAx>
        <c:axId val="14648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511360"/>
        <c:crosses val="autoZero"/>
        <c:auto val="1"/>
        <c:lblAlgn val="ctr"/>
        <c:lblOffset val="100"/>
        <c:noMultiLvlLbl val="0"/>
      </c:catAx>
      <c:valAx>
        <c:axId val="146511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48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(Generic </a:t>
            </a:r>
            <a:r>
              <a:rPr lang="en-US" sz="1100" b="0" baseline="0"/>
              <a:t>C, 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Table'!$C$16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Table'!$M$13:$P$13</c:f>
              <c:strCache>
                <c:ptCount val="4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'Summary Table'!$M$16:$P$16</c:f>
              <c:numCache>
                <c:formatCode>#,##0</c:formatCode>
                <c:ptCount val="4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1953.125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40544"/>
        <c:axId val="145742080"/>
      </c:barChart>
      <c:catAx>
        <c:axId val="14574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742080"/>
        <c:crosses val="autoZero"/>
        <c:auto val="1"/>
        <c:lblAlgn val="ctr"/>
        <c:lblOffset val="100"/>
        <c:noMultiLvlLbl val="0"/>
      </c:catAx>
      <c:valAx>
        <c:axId val="14574208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574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(Generic </a:t>
            </a:r>
            <a:r>
              <a:rPr lang="en-US" sz="1100" b="0" baseline="0"/>
              <a:t>C, 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Table'!$C$16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Table'!$M$13:$P$13</c:f>
              <c:strCache>
                <c:ptCount val="4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'Summary Table'!$M$16:$P$16</c:f>
              <c:numCache>
                <c:formatCode>#,##0</c:formatCode>
                <c:ptCount val="4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1953.125</c:v>
                </c:pt>
              </c:numCache>
            </c:numRef>
          </c:val>
        </c:ser>
        <c:ser>
          <c:idx val="1"/>
          <c:order val="1"/>
          <c:tx>
            <c:strRef>
              <c:f>'Summary Table'!$C$25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'Summary Table'!$M$13:$P$13</c:f>
              <c:strCache>
                <c:ptCount val="4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'Summary Table'!$M$25:$P$25</c:f>
              <c:numCache>
                <c:formatCode>#,##0</c:formatCode>
                <c:ptCount val="4"/>
                <c:pt idx="0">
                  <c:v>81.221572449642622</c:v>
                </c:pt>
                <c:pt idx="1">
                  <c:v>262.72923125426934</c:v>
                </c:pt>
                <c:pt idx="2">
                  <c:v>350.90181767141553</c:v>
                </c:pt>
                <c:pt idx="3">
                  <c:v>4608.294930875576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42240"/>
        <c:axId val="145643776"/>
      </c:barChart>
      <c:catAx>
        <c:axId val="14564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5643776"/>
        <c:crosses val="autoZero"/>
        <c:auto val="1"/>
        <c:lblAlgn val="ctr"/>
        <c:lblOffset val="100"/>
        <c:noMultiLvlLbl val="0"/>
      </c:catAx>
      <c:valAx>
        <c:axId val="1456437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5642240"/>
        <c:crosses val="autoZero"/>
        <c:crossBetween val="between"/>
        <c:majorUnit val="5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</a:t>
            </a:r>
            <a:r>
              <a:rPr lang="en-US" sz="1600" baseline="0"/>
              <a:t>s Per Second</a:t>
            </a:r>
            <a:endParaRPr lang="en-US" sz="1600"/>
          </a:p>
          <a:p>
            <a:pPr>
              <a:defRPr sz="1600"/>
            </a:pPr>
            <a:r>
              <a:rPr lang="en-US" sz="1100" b="0"/>
              <a:t>(</a:t>
            </a:r>
            <a:r>
              <a:rPr lang="en-US" sz="1100" b="0" baseline="0"/>
              <a:t>N = 128, Bigger Values are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Table'!$C$16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'Summary Table'!$M$13:$S$13</c:f>
              <c:strCache>
                <c:ptCount val="7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'Summary Table'!$M$16:$S$16</c:f>
              <c:numCache>
                <c:formatCode>#,##0</c:formatCode>
                <c:ptCount val="7"/>
                <c:pt idx="0">
                  <c:v>235.79344494223059</c:v>
                </c:pt>
                <c:pt idx="1">
                  <c:v>1031.3531353135313</c:v>
                </c:pt>
                <c:pt idx="2">
                  <c:v>1006.8465565847764</c:v>
                </c:pt>
                <c:pt idx="3">
                  <c:v>1953.125</c:v>
                </c:pt>
                <c:pt idx="5">
                  <c:v>3292.723081988805</c:v>
                </c:pt>
                <c:pt idx="6">
                  <c:v>6211.1801242236024</c:v>
                </c:pt>
              </c:numCache>
            </c:numRef>
          </c:val>
        </c:ser>
        <c:ser>
          <c:idx val="1"/>
          <c:order val="1"/>
          <c:tx>
            <c:strRef>
              <c:f>'Summary Table'!$C$25</c:f>
              <c:strCache>
                <c:ptCount val="1"/>
                <c:pt idx="0">
                  <c:v>Float32</c:v>
                </c:pt>
              </c:strCache>
            </c:strRef>
          </c:tx>
          <c:invertIfNegative val="0"/>
          <c:cat>
            <c:strRef>
              <c:f>'Summary Table'!$M$13:$S$13</c:f>
              <c:strCache>
                <c:ptCount val="7"/>
                <c:pt idx="0">
                  <c:v>Arduino M0</c:v>
                </c:pt>
                <c:pt idx="1">
                  <c:v>Maple</c:v>
                </c:pt>
                <c:pt idx="2">
                  <c:v>Teensy 3.2</c:v>
                </c:pt>
                <c:pt idx="3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'Summary Table'!$M$25:$S$25</c:f>
              <c:numCache>
                <c:formatCode>#,##0</c:formatCode>
                <c:ptCount val="7"/>
                <c:pt idx="0">
                  <c:v>81.221572449642622</c:v>
                </c:pt>
                <c:pt idx="1">
                  <c:v>262.72923125426934</c:v>
                </c:pt>
                <c:pt idx="2">
                  <c:v>350.90181767141553</c:v>
                </c:pt>
                <c:pt idx="3">
                  <c:v>4608.294930875576</c:v>
                </c:pt>
                <c:pt idx="5">
                  <c:v>657.56595386517267</c:v>
                </c:pt>
                <c:pt idx="6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52736"/>
        <c:axId val="145679104"/>
      </c:barChart>
      <c:catAx>
        <c:axId val="14565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5679104"/>
        <c:crosses val="autoZero"/>
        <c:auto val="1"/>
        <c:lblAlgn val="ctr"/>
        <c:lblOffset val="100"/>
        <c:noMultiLvlLbl val="0"/>
      </c:catAx>
      <c:valAx>
        <c:axId val="1456791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5652736"/>
        <c:crosses val="autoZero"/>
        <c:crossBetween val="between"/>
        <c:majorUnit val="2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 (KissFFT, Float32)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Summary_Speed!$O$7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Summary_Speed!$O$8:$O$13</c:f>
              <c:numCache>
                <c:formatCode>0</c:formatCode>
                <c:ptCount val="6"/>
                <c:pt idx="0">
                  <c:v>156.78896205707119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Summary_Speed!$P$7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Summary_Speed!$P$8:$P$13</c:f>
              <c:numCache>
                <c:formatCode>0</c:formatCode>
                <c:ptCount val="6"/>
                <c:pt idx="0">
                  <c:v>457.03839122486289</c:v>
                </c:pt>
                <c:pt idx="1">
                  <c:v>198.60973187686196</c:v>
                </c:pt>
                <c:pt idx="2">
                  <c:v>81.221572449642622</c:v>
                </c:pt>
                <c:pt idx="3">
                  <c:v>36.564408205053198</c:v>
                </c:pt>
                <c:pt idx="4">
                  <c:v>15.690704826460804</c:v>
                </c:pt>
                <c:pt idx="5">
                  <c:v>7.2218330456636499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Summary_Speed!$R$7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Summary_Speed!$R$8:$R$13</c:f>
              <c:numCache>
                <c:formatCode>0</c:formatCode>
                <c:ptCount val="6"/>
                <c:pt idx="0">
                  <c:v>2014.5044319097503</c:v>
                </c:pt>
                <c:pt idx="1">
                  <c:v>880.28169014084506</c:v>
                </c:pt>
                <c:pt idx="2">
                  <c:v>350.90181767141553</c:v>
                </c:pt>
                <c:pt idx="3">
                  <c:v>158.83604942977857</c:v>
                </c:pt>
                <c:pt idx="4">
                  <c:v>67.015145422865572</c:v>
                </c:pt>
                <c:pt idx="5">
                  <c:v>30.998716653130558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Summary_Speed!$S$7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Summary_Speed!$S$8:$S$13</c:f>
              <c:numCache>
                <c:formatCode>0</c:formatCode>
                <c:ptCount val="6"/>
                <c:pt idx="0">
                  <c:v>21276.59574468085</c:v>
                </c:pt>
                <c:pt idx="1">
                  <c:v>12658.227848101265</c:v>
                </c:pt>
                <c:pt idx="2">
                  <c:v>4608.294930875576</c:v>
                </c:pt>
                <c:pt idx="3">
                  <c:v>2695.4177897574123</c:v>
                </c:pt>
                <c:pt idx="4">
                  <c:v>1019.3679918450561</c:v>
                </c:pt>
                <c:pt idx="5">
                  <c:v>584.45353594389246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56576"/>
        <c:axId val="144858496"/>
      </c:lineChart>
      <c:catAx>
        <c:axId val="14485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858496"/>
        <c:crosses val="autoZero"/>
        <c:auto val="1"/>
        <c:lblAlgn val="ctr"/>
        <c:lblOffset val="100"/>
        <c:noMultiLvlLbl val="0"/>
      </c:catAx>
      <c:valAx>
        <c:axId val="144858496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485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</a:t>
            </a:r>
            <a:r>
              <a:rPr lang="en-US" sz="1600" baseline="0"/>
              <a:t> </a:t>
            </a:r>
            <a:r>
              <a:rPr lang="en-US" sz="1600"/>
              <a:t>(KissFFT, Int32)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Summary_Speed!$I$7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Summary_Speed!$I$8:$I$13</c:f>
              <c:numCache>
                <c:formatCode>0</c:formatCode>
                <c:ptCount val="6"/>
                <c:pt idx="0">
                  <c:v>79.622905917574357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Summary_Speed!$J$7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Summary_Speed!$J$8:$J$13</c:f>
              <c:numCache>
                <c:formatCode>0</c:formatCode>
                <c:ptCount val="6"/>
                <c:pt idx="0">
                  <c:v>1246.8827930174564</c:v>
                </c:pt>
                <c:pt idx="1">
                  <c:v>597.37156511350065</c:v>
                </c:pt>
                <c:pt idx="2">
                  <c:v>235.79344494223059</c:v>
                </c:pt>
                <c:pt idx="3">
                  <c:v>114.11617026132603</c:v>
                </c:pt>
                <c:pt idx="4">
                  <c:v>47.386627493721271</c:v>
                </c:pt>
                <c:pt idx="5">
                  <c:v>23.079231000023078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Summary_Speed!$L$7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Summary_Speed!$L$8:$L$13</c:f>
              <c:numCache>
                <c:formatCode>0</c:formatCode>
                <c:ptCount val="6"/>
                <c:pt idx="0">
                  <c:v>5186.7219917012444</c:v>
                </c:pt>
                <c:pt idx="1">
                  <c:v>2606.8821689259644</c:v>
                </c:pt>
                <c:pt idx="2">
                  <c:v>1006.8465565847764</c:v>
                </c:pt>
                <c:pt idx="3">
                  <c:v>506.07287449392715</c:v>
                </c:pt>
                <c:pt idx="4">
                  <c:v>205.84602717167559</c:v>
                </c:pt>
                <c:pt idx="5">
                  <c:v>103.31645831180907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Summary_Speed!$M$7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Summary_Speed!$M$8:$M$13</c:f>
              <c:numCache>
                <c:formatCode>0</c:formatCode>
                <c:ptCount val="6"/>
                <c:pt idx="0">
                  <c:v>9803.9215686274511</c:v>
                </c:pt>
                <c:pt idx="1">
                  <c:v>5263.1578947368425</c:v>
                </c:pt>
                <c:pt idx="2">
                  <c:v>1953.125</c:v>
                </c:pt>
                <c:pt idx="3">
                  <c:v>1030.9278350515465</c:v>
                </c:pt>
                <c:pt idx="4">
                  <c:v>406.33888663145063</c:v>
                </c:pt>
                <c:pt idx="5">
                  <c:v>212.40441801189465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81504"/>
        <c:axId val="145783424"/>
      </c:lineChart>
      <c:catAx>
        <c:axId val="14578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783424"/>
        <c:crosses val="autoZero"/>
        <c:auto val="1"/>
        <c:lblAlgn val="ctr"/>
        <c:lblOffset val="100"/>
        <c:noMultiLvlLbl val="0"/>
      </c:catAx>
      <c:valAx>
        <c:axId val="145783424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578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Performance</a:t>
            </a:r>
          </a:p>
          <a:p>
            <a:pPr>
              <a:defRPr sz="1600"/>
            </a:pPr>
            <a:r>
              <a:rPr lang="en-US" sz="1100" b="0"/>
              <a:t>(Bigger</a:t>
            </a:r>
            <a:r>
              <a:rPr lang="en-US" sz="1100" b="0" baseline="0"/>
              <a:t> is Better)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Summary_Speed!$W$9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Summary_Speed!$X$7:$AD$7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Summary_Speed!$X$9:$AD$9</c:f>
              <c:numCache>
                <c:formatCode>0</c:formatCode>
                <c:ptCount val="7"/>
                <c:pt idx="0" formatCode="General">
                  <c:v>0</c:v>
                </c:pt>
                <c:pt idx="1">
                  <c:v>235.79344494223059</c:v>
                </c:pt>
                <c:pt idx="2">
                  <c:v>1031.3531353135313</c:v>
                </c:pt>
                <c:pt idx="3">
                  <c:v>1006.8465565847764</c:v>
                </c:pt>
                <c:pt idx="4">
                  <c:v>1953.125</c:v>
                </c:pt>
                <c:pt idx="5">
                  <c:v>3292.723081988805</c:v>
                </c:pt>
                <c:pt idx="6">
                  <c:v>6211.1801242236024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76576"/>
        <c:axId val="144778368"/>
      </c:barChart>
      <c:catAx>
        <c:axId val="14477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778368"/>
        <c:crosses val="autoZero"/>
        <c:auto val="1"/>
        <c:lblAlgn val="ctr"/>
        <c:lblOffset val="100"/>
        <c:noMultiLvlLbl val="0"/>
      </c:catAx>
      <c:valAx>
        <c:axId val="144778368"/>
        <c:scaling>
          <c:orientation val="minMax"/>
          <c:max val="1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FFTs per Second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44776576"/>
        <c:crosses val="autoZero"/>
        <c:crossBetween val="between"/>
        <c:majorUnit val="2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Summary_Speed!$AF$28:$AF$36</c:f>
              <c:numCache>
                <c:formatCode>0</c:formatCode>
                <c:ptCount val="9"/>
                <c:pt idx="0" formatCode="General">
                  <c:v>500</c:v>
                </c:pt>
                <c:pt idx="1">
                  <c:v>1250</c:v>
                </c:pt>
                <c:pt idx="2">
                  <c:v>3125</c:v>
                </c:pt>
                <c:pt idx="3">
                  <c:v>7812.5</c:v>
                </c:pt>
                <c:pt idx="4">
                  <c:v>19531.25</c:v>
                </c:pt>
                <c:pt idx="5">
                  <c:v>48828.125</c:v>
                </c:pt>
                <c:pt idx="6">
                  <c:v>122070.3125</c:v>
                </c:pt>
                <c:pt idx="7">
                  <c:v>305175.78125</c:v>
                </c:pt>
                <c:pt idx="8">
                  <c:v>762939.453125</c:v>
                </c:pt>
              </c:numCache>
            </c:numRef>
          </c:xVal>
          <c:yVal>
            <c:numRef>
              <c:f>Summary_Speed!$AG$28:$AG$36</c:f>
              <c:numCache>
                <c:formatCode>0.00E+00</c:formatCode>
                <c:ptCount val="9"/>
                <c:pt idx="0">
                  <c:v>150.5149978319906</c:v>
                </c:pt>
                <c:pt idx="1">
                  <c:v>873.7125054200236</c:v>
                </c:pt>
                <c:pt idx="2">
                  <c:v>3427.8437906501763</c:v>
                </c:pt>
                <c:pt idx="3">
                  <c:v>11678.515794375735</c:v>
                </c:pt>
                <c:pt idx="4">
                  <c:v>36968.555280315071</c:v>
                </c:pt>
                <c:pt idx="5">
                  <c:v>111852.05268672701</c:v>
                </c:pt>
                <c:pt idx="6">
                  <c:v>328206.79293166584</c:v>
                </c:pt>
                <c:pt idx="7">
                  <c:v>941958.63536628557</c:v>
                </c:pt>
                <c:pt idx="8">
                  <c:v>2658500.7210085159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07424"/>
        <c:axId val="144808960"/>
      </c:scatterChart>
      <c:valAx>
        <c:axId val="14480742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808960"/>
        <c:crosses val="autoZero"/>
        <c:crossBetween val="midCat"/>
      </c:valAx>
      <c:valAx>
        <c:axId val="144808960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44807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Frequency</a:t>
            </a:r>
            <a:r>
              <a:rPr lang="en-US" sz="1600" baseline="0"/>
              <a:t> Domain Processing Speed</a:t>
            </a:r>
          </a:p>
          <a:p>
            <a:pPr>
              <a:defRPr sz="1600"/>
            </a:pPr>
            <a:r>
              <a:rPr lang="en-US" sz="1100" b="0" baseline="0"/>
              <a:t>(</a:t>
            </a:r>
            <a:r>
              <a:rPr lang="en-US" sz="1100" b="0"/>
              <a:t>FFT+IFFT, 50% Overlap, Bigger is Better)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Summary_Speed!$W$35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Summary_Speed!$X$33:$AD$33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Summary_Speed!$X$35:$AD$35</c:f>
              <c:numCache>
                <c:formatCode>#,##0</c:formatCode>
                <c:ptCount val="7"/>
                <c:pt idx="0">
                  <c:v>839.08300129390091</c:v>
                </c:pt>
                <c:pt idx="1">
                  <c:v>7874.8737069063536</c:v>
                </c:pt>
                <c:pt idx="2">
                  <c:v>28186.310893385908</c:v>
                </c:pt>
                <c:pt idx="3">
                  <c:v>27762.195973743223</c:v>
                </c:pt>
                <c:pt idx="4">
                  <c:v>50086.091921602689</c:v>
                </c:pt>
                <c:pt idx="5">
                  <c:v>78442.636374410184</c:v>
                </c:pt>
                <c:pt idx="6">
                  <c:v>135646.77294750587</c:v>
                </c:pt>
              </c:numCache>
            </c:numRef>
          </c:val>
        </c:ser>
        <c:ser>
          <c:idx val="2"/>
          <c:order val="1"/>
          <c:tx>
            <c:strRef>
              <c:f>Summary_Speed!$W$36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Summary_Speed!$X$33:$AD$33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Summary_Speed!$X$36:$AD$36</c:f>
              <c:numCache>
                <c:formatCode>#,##0</c:formatCode>
                <c:ptCount val="7"/>
                <c:pt idx="0">
                  <c:v>1366.978582130911</c:v>
                </c:pt>
                <c:pt idx="1">
                  <c:v>3162.1215377362619</c:v>
                </c:pt>
                <c:pt idx="2">
                  <c:v>8272.2673834696743</c:v>
                </c:pt>
                <c:pt idx="3">
                  <c:v>10582.009816073696</c:v>
                </c:pt>
                <c:pt idx="4">
                  <c:v>113426.84279157802</c:v>
                </c:pt>
                <c:pt idx="5">
                  <c:v>18792.115091821412</c:v>
                </c:pt>
                <c:pt idx="6">
                  <c:v>207460.15137108372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10976"/>
        <c:axId val="144916864"/>
      </c:barChart>
      <c:catAx>
        <c:axId val="14491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916864"/>
        <c:crosses val="autoZero"/>
        <c:auto val="1"/>
        <c:lblAlgn val="ctr"/>
        <c:lblOffset val="100"/>
        <c:noMultiLvlLbl val="0"/>
      </c:catAx>
      <c:valAx>
        <c:axId val="144916864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 for 250 Hz Resolution</a:t>
                </a:r>
              </a:p>
            </c:rich>
          </c:tx>
          <c:layout>
            <c:manualLayout>
              <c:xMode val="edge"/>
              <c:yMode val="edge"/>
              <c:x val="2.4729516852743841E-2"/>
              <c:y val="0.2323155645343808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4491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38</xdr:row>
      <xdr:rowOff>42862</xdr:rowOff>
    </xdr:from>
    <xdr:to>
      <xdr:col>8</xdr:col>
      <xdr:colOff>247651</xdr:colOff>
      <xdr:row>55</xdr:row>
      <xdr:rowOff>28576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666749</xdr:colOff>
      <xdr:row>38</xdr:row>
      <xdr:rowOff>4762</xdr:rowOff>
    </xdr:from>
    <xdr:to>
      <xdr:col>16</xdr:col>
      <xdr:colOff>257174</xdr:colOff>
      <xdr:row>52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666750</xdr:colOff>
      <xdr:row>53</xdr:row>
      <xdr:rowOff>38100</xdr:rowOff>
    </xdr:from>
    <xdr:to>
      <xdr:col>16</xdr:col>
      <xdr:colOff>257175</xdr:colOff>
      <xdr:row>67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657226</xdr:colOff>
      <xdr:row>68</xdr:row>
      <xdr:rowOff>161925</xdr:rowOff>
    </xdr:from>
    <xdr:to>
      <xdr:col>17</xdr:col>
      <xdr:colOff>552450</xdr:colOff>
      <xdr:row>83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10</xdr:col>
      <xdr:colOff>342900</xdr:colOff>
      <xdr:row>72</xdr:row>
      <xdr:rowOff>104775</xdr:rowOff>
    </xdr:from>
    <xdr:ext cx="1116139" cy="264560"/>
    <xdr:sp macro="" textlink="">
      <xdr:nvSpPr>
        <xdr:cNvPr id="2" name="TextBox 1"/>
        <xdr:cNvSpPr txBox="1"/>
      </xdr:nvSpPr>
      <xdr:spPr>
        <a:xfrm>
          <a:off x="7858125" y="10582275"/>
          <a:ext cx="1116139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FFT in Generic</a:t>
          </a:r>
          <a:r>
            <a:rPr lang="en-US" sz="1100" b="1" baseline="0"/>
            <a:t> C</a:t>
          </a:r>
          <a:endParaRPr lang="en-US" sz="1100" b="1"/>
        </a:p>
      </xdr:txBody>
    </xdr:sp>
    <xdr:clientData/>
  </xdr:oneCellAnchor>
  <xdr:oneCellAnchor>
    <xdr:from>
      <xdr:col>14</xdr:col>
      <xdr:colOff>361950</xdr:colOff>
      <xdr:row>72</xdr:row>
      <xdr:rowOff>95250</xdr:rowOff>
    </xdr:from>
    <xdr:ext cx="784830" cy="264560"/>
    <xdr:sp macro="" textlink="">
      <xdr:nvSpPr>
        <xdr:cNvPr id="10" name="TextBox 9"/>
        <xdr:cNvSpPr txBox="1"/>
      </xdr:nvSpPr>
      <xdr:spPr>
        <a:xfrm>
          <a:off x="10315575" y="10572750"/>
          <a:ext cx="78483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CMSIS FFT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0.59024</cdr:x>
      <cdr:y>0.24306</cdr:y>
    </cdr:from>
    <cdr:to>
      <cdr:x>0.59024</cdr:x>
      <cdr:y>0.82986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3457574" y="666750"/>
          <a:ext cx="0" cy="160972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25</xdr:row>
      <xdr:rowOff>185737</xdr:rowOff>
    </xdr:from>
    <xdr:to>
      <xdr:col>19</xdr:col>
      <xdr:colOff>228600</xdr:colOff>
      <xdr:row>43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9</xdr:col>
      <xdr:colOff>495300</xdr:colOff>
      <xdr:row>43</xdr:row>
      <xdr:rowOff>52388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44</xdr:row>
      <xdr:rowOff>42861</xdr:rowOff>
    </xdr:from>
    <xdr:to>
      <xdr:col>10</xdr:col>
      <xdr:colOff>352425</xdr:colOff>
      <xdr:row>61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428625</xdr:colOff>
      <xdr:row>23</xdr:row>
      <xdr:rowOff>100012</xdr:rowOff>
    </xdr:from>
    <xdr:to>
      <xdr:col>41</xdr:col>
      <xdr:colOff>123825</xdr:colOff>
      <xdr:row>37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638173</xdr:colOff>
      <xdr:row>39</xdr:row>
      <xdr:rowOff>90487</xdr:rowOff>
    </xdr:from>
    <xdr:to>
      <xdr:col>32</xdr:col>
      <xdr:colOff>561974</xdr:colOff>
      <xdr:row>55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552450</xdr:colOff>
      <xdr:row>57</xdr:row>
      <xdr:rowOff>171450</xdr:rowOff>
    </xdr:from>
    <xdr:to>
      <xdr:col>31</xdr:col>
      <xdr:colOff>247650</xdr:colOff>
      <xdr:row>72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438150</xdr:colOff>
      <xdr:row>44</xdr:row>
      <xdr:rowOff>33336</xdr:rowOff>
    </xdr:from>
    <xdr:to>
      <xdr:col>21</xdr:col>
      <xdr:colOff>609600</xdr:colOff>
      <xdr:row>61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25</xdr:row>
      <xdr:rowOff>185737</xdr:rowOff>
    </xdr:from>
    <xdr:to>
      <xdr:col>19</xdr:col>
      <xdr:colOff>314325</xdr:colOff>
      <xdr:row>43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9</xdr:col>
      <xdr:colOff>495300</xdr:colOff>
      <xdr:row>43</xdr:row>
      <xdr:rowOff>52388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581025</xdr:colOff>
      <xdr:row>28</xdr:row>
      <xdr:rowOff>71437</xdr:rowOff>
    </xdr:from>
    <xdr:to>
      <xdr:col>31</xdr:col>
      <xdr:colOff>276225</xdr:colOff>
      <xdr:row>42</xdr:row>
      <xdr:rowOff>147637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28</xdr:row>
      <xdr:rowOff>0</xdr:rowOff>
    </xdr:from>
    <xdr:to>
      <xdr:col>41</xdr:col>
      <xdr:colOff>304800</xdr:colOff>
      <xdr:row>42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0</xdr:colOff>
      <xdr:row>28</xdr:row>
      <xdr:rowOff>0</xdr:rowOff>
    </xdr:from>
    <xdr:to>
      <xdr:col>49</xdr:col>
      <xdr:colOff>304800</xdr:colOff>
      <xdr:row>42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44</xdr:row>
      <xdr:rowOff>0</xdr:rowOff>
    </xdr:from>
    <xdr:to>
      <xdr:col>31</xdr:col>
      <xdr:colOff>304800</xdr:colOff>
      <xdr:row>58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44</xdr:row>
      <xdr:rowOff>0</xdr:rowOff>
    </xdr:from>
    <xdr:to>
      <xdr:col>41</xdr:col>
      <xdr:colOff>304800</xdr:colOff>
      <xdr:row>58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571500</xdr:colOff>
      <xdr:row>44</xdr:row>
      <xdr:rowOff>0</xdr:rowOff>
    </xdr:from>
    <xdr:to>
      <xdr:col>49</xdr:col>
      <xdr:colOff>266700</xdr:colOff>
      <xdr:row>58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0"/>
  <sheetViews>
    <sheetView tabSelected="1" workbookViewId="0">
      <selection activeCell="J12" sqref="J12"/>
    </sheetView>
  </sheetViews>
  <sheetFormatPr defaultRowHeight="15" x14ac:dyDescent="0.25"/>
  <cols>
    <col min="2" max="2" width="9.85546875" customWidth="1"/>
    <col min="3" max="3" width="13.85546875" customWidth="1"/>
    <col min="4" max="4" width="8" customWidth="1"/>
    <col min="5" max="5" width="12.85546875" bestFit="1" customWidth="1"/>
    <col min="6" max="6" width="17.42578125" customWidth="1"/>
    <col min="7" max="7" width="9.5703125" customWidth="1"/>
    <col min="8" max="8" width="7.85546875" customWidth="1"/>
    <col min="9" max="9" width="5.28515625" customWidth="1"/>
    <col min="10" max="10" width="7.85546875" customWidth="1"/>
  </cols>
  <sheetData>
    <row r="4" spans="2:10" ht="15.75" x14ac:dyDescent="0.25">
      <c r="B4" s="40" t="s">
        <v>19</v>
      </c>
      <c r="C4" s="40"/>
      <c r="D4" s="41" t="s">
        <v>71</v>
      </c>
      <c r="E4" s="41"/>
      <c r="F4" s="41"/>
      <c r="G4" s="41"/>
      <c r="H4" s="41"/>
      <c r="I4" s="41"/>
      <c r="J4" s="41"/>
    </row>
    <row r="5" spans="2:10" ht="15.75" x14ac:dyDescent="0.25">
      <c r="B5" s="42" t="s">
        <v>72</v>
      </c>
      <c r="C5" s="42" t="s">
        <v>73</v>
      </c>
      <c r="D5" s="43" t="s">
        <v>72</v>
      </c>
      <c r="E5" s="43" t="s">
        <v>73</v>
      </c>
      <c r="F5" s="43" t="s">
        <v>74</v>
      </c>
      <c r="G5" s="43" t="s">
        <v>75</v>
      </c>
      <c r="H5" s="43" t="s">
        <v>76</v>
      </c>
      <c r="I5" s="43" t="s">
        <v>77</v>
      </c>
      <c r="J5" s="43" t="s">
        <v>78</v>
      </c>
    </row>
    <row r="6" spans="2:10" ht="15.75" x14ac:dyDescent="0.25">
      <c r="B6" s="44" t="s">
        <v>79</v>
      </c>
      <c r="C6" s="44" t="s">
        <v>80</v>
      </c>
      <c r="D6" s="44" t="s">
        <v>81</v>
      </c>
      <c r="E6" s="44" t="s">
        <v>82</v>
      </c>
      <c r="F6" s="44" t="s">
        <v>83</v>
      </c>
      <c r="G6" s="44" t="s">
        <v>8</v>
      </c>
      <c r="H6" s="44" t="s">
        <v>84</v>
      </c>
      <c r="I6" s="44" t="s">
        <v>85</v>
      </c>
      <c r="J6" s="44" t="s">
        <v>86</v>
      </c>
    </row>
    <row r="7" spans="2:10" ht="15.75" x14ac:dyDescent="0.25">
      <c r="B7" s="44" t="s">
        <v>79</v>
      </c>
      <c r="C7" s="44" t="s">
        <v>87</v>
      </c>
      <c r="D7" s="44" t="s">
        <v>81</v>
      </c>
      <c r="E7" s="44" t="s">
        <v>88</v>
      </c>
      <c r="F7" s="44" t="s">
        <v>89</v>
      </c>
      <c r="G7" s="44" t="s">
        <v>7</v>
      </c>
      <c r="H7" s="44" t="s">
        <v>90</v>
      </c>
      <c r="I7" s="44" t="s">
        <v>85</v>
      </c>
      <c r="J7" s="44" t="s">
        <v>91</v>
      </c>
    </row>
    <row r="8" spans="2:10" ht="15.75" x14ac:dyDescent="0.25">
      <c r="B8" s="44" t="s">
        <v>92</v>
      </c>
      <c r="C8" s="44" t="s">
        <v>50</v>
      </c>
      <c r="D8" s="44" t="s">
        <v>93</v>
      </c>
      <c r="E8" s="44" t="s">
        <v>94</v>
      </c>
      <c r="F8" s="44" t="s">
        <v>95</v>
      </c>
      <c r="G8" s="44" t="s">
        <v>51</v>
      </c>
      <c r="H8" s="44" t="s">
        <v>90</v>
      </c>
      <c r="I8" s="44" t="s">
        <v>85</v>
      </c>
      <c r="J8" s="44" t="s">
        <v>96</v>
      </c>
    </row>
    <row r="9" spans="2:10" ht="15.75" x14ac:dyDescent="0.25">
      <c r="B9" s="44" t="s">
        <v>97</v>
      </c>
      <c r="C9" s="45" t="s">
        <v>9</v>
      </c>
      <c r="D9" s="45" t="s">
        <v>98</v>
      </c>
      <c r="E9" s="44" t="s">
        <v>99</v>
      </c>
      <c r="F9" s="44" t="s">
        <v>100</v>
      </c>
      <c r="G9" s="44" t="s">
        <v>101</v>
      </c>
      <c r="H9" s="44" t="s">
        <v>90</v>
      </c>
      <c r="I9" s="44" t="s">
        <v>85</v>
      </c>
      <c r="J9" s="44" t="s">
        <v>102</v>
      </c>
    </row>
    <row r="10" spans="2:10" ht="15.75" x14ac:dyDescent="0.25">
      <c r="B10" s="44" t="s">
        <v>98</v>
      </c>
      <c r="C10" s="44" t="s">
        <v>29</v>
      </c>
      <c r="D10" s="44" t="s">
        <v>98</v>
      </c>
      <c r="E10" s="44" t="s">
        <v>103</v>
      </c>
      <c r="F10" s="44" t="s">
        <v>104</v>
      </c>
      <c r="G10" s="44" t="s">
        <v>105</v>
      </c>
      <c r="H10" s="44" t="s">
        <v>90</v>
      </c>
      <c r="I10" s="44" t="s">
        <v>106</v>
      </c>
      <c r="J10" s="44" t="s">
        <v>107</v>
      </c>
    </row>
  </sheetData>
  <mergeCells count="2">
    <mergeCell ref="B4:C4"/>
    <mergeCell ref="D4:J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29</v>
      </c>
    </row>
    <row r="3" spans="2:13" x14ac:dyDescent="0.25">
      <c r="C3" t="s">
        <v>17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x14ac:dyDescent="0.25">
      <c r="B10">
        <v>8</v>
      </c>
      <c r="C10">
        <v>13</v>
      </c>
      <c r="D10">
        <v>6</v>
      </c>
      <c r="E10">
        <v>4</v>
      </c>
      <c r="G10">
        <v>19</v>
      </c>
      <c r="H10">
        <v>8</v>
      </c>
      <c r="I10">
        <v>6</v>
      </c>
      <c r="K10">
        <v>10</v>
      </c>
      <c r="L10">
        <v>7</v>
      </c>
      <c r="M10">
        <v>6</v>
      </c>
    </row>
    <row r="11" spans="2:13" x14ac:dyDescent="0.25">
      <c r="B11">
        <v>16</v>
      </c>
      <c r="C11">
        <v>25</v>
      </c>
      <c r="D11">
        <v>9.5</v>
      </c>
      <c r="E11">
        <v>7</v>
      </c>
      <c r="G11">
        <v>35</v>
      </c>
      <c r="H11">
        <v>15</v>
      </c>
      <c r="I11">
        <v>11</v>
      </c>
      <c r="K11">
        <v>16</v>
      </c>
      <c r="L11">
        <v>13</v>
      </c>
      <c r="M11">
        <v>11</v>
      </c>
    </row>
    <row r="12" spans="2:13" x14ac:dyDescent="0.25">
      <c r="B12">
        <v>32</v>
      </c>
      <c r="C12">
        <v>69</v>
      </c>
      <c r="D12">
        <v>19</v>
      </c>
      <c r="E12">
        <v>17</v>
      </c>
      <c r="G12">
        <v>102</v>
      </c>
      <c r="H12">
        <v>34</v>
      </c>
      <c r="I12">
        <v>32</v>
      </c>
      <c r="K12">
        <v>47</v>
      </c>
      <c r="L12">
        <v>25</v>
      </c>
      <c r="M12">
        <v>25</v>
      </c>
    </row>
    <row r="13" spans="2:13" x14ac:dyDescent="0.25">
      <c r="B13">
        <v>64</v>
      </c>
      <c r="C13">
        <v>136</v>
      </c>
      <c r="D13">
        <v>38</v>
      </c>
      <c r="E13">
        <v>30</v>
      </c>
      <c r="G13">
        <v>190</v>
      </c>
      <c r="H13">
        <v>75</v>
      </c>
      <c r="I13">
        <v>60</v>
      </c>
      <c r="K13">
        <v>79</v>
      </c>
      <c r="L13">
        <v>55</v>
      </c>
      <c r="M13">
        <v>47</v>
      </c>
    </row>
    <row r="14" spans="2:13" x14ac:dyDescent="0.25">
      <c r="B14">
        <v>128</v>
      </c>
      <c r="C14">
        <v>349</v>
      </c>
      <c r="D14">
        <v>79</v>
      </c>
      <c r="E14">
        <v>70</v>
      </c>
      <c r="G14">
        <v>512</v>
      </c>
      <c r="H14">
        <v>169</v>
      </c>
      <c r="I14">
        <v>161</v>
      </c>
      <c r="K14">
        <v>217</v>
      </c>
      <c r="L14">
        <v>119</v>
      </c>
      <c r="M14">
        <v>105</v>
      </c>
    </row>
    <row r="15" spans="2:13" x14ac:dyDescent="0.25">
      <c r="B15">
        <v>256</v>
      </c>
      <c r="C15">
        <v>686</v>
      </c>
      <c r="D15">
        <v>170</v>
      </c>
      <c r="E15">
        <v>136</v>
      </c>
      <c r="G15">
        <v>970</v>
      </c>
      <c r="H15">
        <v>375</v>
      </c>
      <c r="I15">
        <v>317</v>
      </c>
      <c r="K15">
        <v>371</v>
      </c>
      <c r="L15">
        <v>253</v>
      </c>
      <c r="M15">
        <v>205</v>
      </c>
    </row>
    <row r="16" spans="2:13" x14ac:dyDescent="0.25">
      <c r="B16">
        <v>512</v>
      </c>
      <c r="C16">
        <v>1683</v>
      </c>
      <c r="D16">
        <v>344</v>
      </c>
      <c r="E16">
        <v>310</v>
      </c>
      <c r="G16">
        <v>2461</v>
      </c>
      <c r="H16">
        <v>820</v>
      </c>
      <c r="I16">
        <v>786</v>
      </c>
      <c r="K16">
        <v>981</v>
      </c>
      <c r="L16">
        <v>535</v>
      </c>
      <c r="M16">
        <v>471</v>
      </c>
    </row>
    <row r="17" spans="2:13" x14ac:dyDescent="0.25">
      <c r="B17">
        <v>1024</v>
      </c>
      <c r="C17">
        <v>3316</v>
      </c>
      <c r="D17">
        <v>745</v>
      </c>
      <c r="E17">
        <v>614</v>
      </c>
      <c r="G17">
        <v>4708</v>
      </c>
      <c r="H17">
        <v>1798</v>
      </c>
      <c r="I17">
        <v>1558</v>
      </c>
      <c r="K17">
        <v>1711</v>
      </c>
      <c r="L17">
        <v>1153</v>
      </c>
      <c r="M17">
        <v>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7"/>
  <sheetViews>
    <sheetView topLeftCell="B19" workbookViewId="0">
      <selection activeCell="N31" sqref="N31"/>
    </sheetView>
  </sheetViews>
  <sheetFormatPr defaultRowHeight="15" x14ac:dyDescent="0.25"/>
  <cols>
    <col min="2" max="3" width="7.28515625" customWidth="1"/>
    <col min="4" max="10" width="12.7109375" customWidth="1"/>
    <col min="12" max="12" width="10.5703125" customWidth="1"/>
    <col min="13" max="16" width="9.140625" customWidth="1"/>
    <col min="17" max="17" width="11.85546875" customWidth="1"/>
    <col min="18" max="19" width="12" customWidth="1"/>
  </cols>
  <sheetData>
    <row r="2" spans="2:19" x14ac:dyDescent="0.25">
      <c r="B2" s="28"/>
      <c r="C2" s="28"/>
      <c r="D2" s="28" t="s">
        <v>64</v>
      </c>
      <c r="E2" s="28"/>
      <c r="F2" s="28"/>
      <c r="G2" s="28"/>
      <c r="H2" s="28"/>
      <c r="I2" s="28"/>
      <c r="J2" s="28"/>
    </row>
    <row r="3" spans="2:19" x14ac:dyDescent="0.25">
      <c r="B3" s="34" t="s">
        <v>61</v>
      </c>
      <c r="C3" s="34"/>
      <c r="D3" s="26" t="s">
        <v>59</v>
      </c>
      <c r="E3" s="26"/>
      <c r="F3" s="26"/>
      <c r="G3" s="26"/>
      <c r="H3" s="26"/>
      <c r="I3" s="27" t="s">
        <v>60</v>
      </c>
      <c r="J3" s="27"/>
    </row>
    <row r="4" spans="2:19" x14ac:dyDescent="0.25">
      <c r="B4" s="16" t="str">
        <f>Summary_Speed!B7</f>
        <v>N</v>
      </c>
      <c r="C4" s="16" t="s">
        <v>58</v>
      </c>
      <c r="D4" s="16" t="str">
        <f>Summary_Speed!C7</f>
        <v>Arduino Uno</v>
      </c>
      <c r="E4" s="16" t="str">
        <f>Summary_Speed!D7</f>
        <v>Arduino M0</v>
      </c>
      <c r="F4" s="16" t="str">
        <f>Summary_Speed!E7</f>
        <v>Maple</v>
      </c>
      <c r="G4" s="16" t="str">
        <f>Summary_Speed!F7</f>
        <v>Teensy 3.2</v>
      </c>
      <c r="H4" s="16" t="str">
        <f>Summary_Speed!G7</f>
        <v>FRDM-K66F</v>
      </c>
      <c r="I4" s="16" t="str">
        <f>G4</f>
        <v>Teensy 3.2</v>
      </c>
      <c r="J4" s="16" t="str">
        <f>H4</f>
        <v>FRDM-K66F</v>
      </c>
      <c r="L4" t="str">
        <f>D4</f>
        <v>Arduino Uno</v>
      </c>
      <c r="M4" t="str">
        <f t="shared" ref="M4:M9" si="0">E4</f>
        <v>Arduino M0</v>
      </c>
      <c r="N4" t="str">
        <f t="shared" ref="N4:N9" si="1">F4</f>
        <v>Maple</v>
      </c>
      <c r="O4" t="str">
        <f t="shared" ref="O4:O9" si="2">G4</f>
        <v>Teensy 3.2</v>
      </c>
      <c r="P4" t="str">
        <f t="shared" ref="P4:P9" si="3">H4</f>
        <v>FRDM-K66F</v>
      </c>
      <c r="R4" t="s">
        <v>48</v>
      </c>
      <c r="S4" t="s">
        <v>49</v>
      </c>
    </row>
    <row r="5" spans="2:19" x14ac:dyDescent="0.25">
      <c r="B5" s="20">
        <f>Summary_Speed!B8</f>
        <v>32</v>
      </c>
      <c r="C5" s="20" t="str">
        <f>Summary_Speed!C5</f>
        <v>Int16</v>
      </c>
      <c r="D5" s="17">
        <f>Summary_Speed!C8</f>
        <v>200.77096048827497</v>
      </c>
      <c r="E5" s="17">
        <f>Summary_Speed!D8</f>
        <v>3126.9543464665417</v>
      </c>
      <c r="F5" s="17">
        <f>Summary_Speed!E8</f>
        <v>8051.5297906602254</v>
      </c>
      <c r="G5" s="17">
        <f>Summary_Speed!F8</f>
        <v>9671.1798839458406</v>
      </c>
      <c r="H5" s="17">
        <f>Summary_Speed!G8</f>
        <v>14492.753623188406</v>
      </c>
      <c r="I5" s="17">
        <f>Summary_Speed!F20</f>
        <v>30864.1975308642</v>
      </c>
      <c r="J5" s="17">
        <f>Summary_Speed!G20</f>
        <v>58823.529411764706</v>
      </c>
      <c r="L5" s="10">
        <f>D5</f>
        <v>200.77096048827497</v>
      </c>
      <c r="M5" s="10">
        <f t="shared" si="0"/>
        <v>3126.9543464665417</v>
      </c>
      <c r="N5" s="10">
        <f t="shared" si="1"/>
        <v>8051.5297906602254</v>
      </c>
      <c r="O5" s="10">
        <f t="shared" si="2"/>
        <v>9671.1798839458406</v>
      </c>
      <c r="P5" s="10">
        <f t="shared" si="3"/>
        <v>14492.753623188406</v>
      </c>
      <c r="R5" s="10">
        <f t="shared" ref="R5:R9" si="4">I5</f>
        <v>30864.1975308642</v>
      </c>
      <c r="S5" s="10">
        <f t="shared" ref="S5:S9" si="5">J5</f>
        <v>58823.529411764706</v>
      </c>
    </row>
    <row r="6" spans="2:19" x14ac:dyDescent="0.25">
      <c r="B6" s="20">
        <f>Summary_Speed!B9</f>
        <v>64</v>
      </c>
      <c r="C6" s="20" t="str">
        <f>C5</f>
        <v>Int16</v>
      </c>
      <c r="D6" s="17">
        <f>Summary_Speed!C9</f>
        <v>98.986379474184361</v>
      </c>
      <c r="E6" s="17">
        <f>Summary_Speed!D9</f>
        <v>1594.3877551020407</v>
      </c>
      <c r="F6" s="17">
        <f>Summary_Speed!E9</f>
        <v>4230.1184433164126</v>
      </c>
      <c r="G6" s="17">
        <f>Summary_Speed!F9</f>
        <v>4892.3679060665363</v>
      </c>
      <c r="H6" s="17">
        <f>Summary_Speed!G9</f>
        <v>7352.9411764705883</v>
      </c>
      <c r="I6" s="17">
        <f>Summary_Speed!F21</f>
        <v>16528.92561983471</v>
      </c>
      <c r="J6" s="17">
        <f>Summary_Speed!G21</f>
        <v>33333.333333333336</v>
      </c>
      <c r="L6" s="10">
        <f t="shared" ref="L6:L9" si="6">D6</f>
        <v>98.986379474184361</v>
      </c>
      <c r="M6" s="10">
        <f t="shared" si="0"/>
        <v>1594.3877551020407</v>
      </c>
      <c r="N6" s="10">
        <f t="shared" si="1"/>
        <v>4230.1184433164126</v>
      </c>
      <c r="O6" s="10">
        <f t="shared" si="2"/>
        <v>4892.3679060665363</v>
      </c>
      <c r="P6" s="10">
        <f t="shared" si="3"/>
        <v>7352.9411764705883</v>
      </c>
      <c r="R6" s="10">
        <f t="shared" si="4"/>
        <v>16528.92561983471</v>
      </c>
      <c r="S6" s="10">
        <f t="shared" si="5"/>
        <v>33333.333333333336</v>
      </c>
    </row>
    <row r="7" spans="2:19" x14ac:dyDescent="0.25">
      <c r="B7" s="20">
        <f>Summary_Speed!B10</f>
        <v>128</v>
      </c>
      <c r="C7" s="20" t="str">
        <f t="shared" ref="C7:C9" si="7">C6</f>
        <v>Int16</v>
      </c>
      <c r="D7" s="17" t="s">
        <v>62</v>
      </c>
      <c r="E7" s="17">
        <f>Summary_Speed!D10</f>
        <v>638.9776357827476</v>
      </c>
      <c r="F7" s="17">
        <f>Summary_Speed!E10</f>
        <v>1643.6554898093361</v>
      </c>
      <c r="G7" s="17">
        <f>Summary_Speed!F10</f>
        <v>1921.5987701767872</v>
      </c>
      <c r="H7" s="17">
        <f>Summary_Speed!G10</f>
        <v>2865.3295128939826</v>
      </c>
      <c r="I7" s="17">
        <f>Summary_Speed!F22</f>
        <v>7156.1471303850003</v>
      </c>
      <c r="J7" s="17">
        <f>Summary_Speed!G22</f>
        <v>14285.714285714286</v>
      </c>
      <c r="L7" s="10" t="str">
        <f t="shared" si="6"/>
        <v>*</v>
      </c>
      <c r="M7" s="10">
        <f t="shared" si="0"/>
        <v>638.9776357827476</v>
      </c>
      <c r="N7" s="10">
        <f t="shared" si="1"/>
        <v>1643.6554898093361</v>
      </c>
      <c r="O7" s="10">
        <f t="shared" si="2"/>
        <v>1921.5987701767872</v>
      </c>
      <c r="P7" s="10">
        <f t="shared" si="3"/>
        <v>2865.3295128939826</v>
      </c>
      <c r="R7" s="10">
        <f t="shared" si="4"/>
        <v>7156.1471303850003</v>
      </c>
      <c r="S7" s="10">
        <f t="shared" si="5"/>
        <v>14285.714285714286</v>
      </c>
    </row>
    <row r="8" spans="2:19" x14ac:dyDescent="0.25">
      <c r="B8" s="20">
        <f>Summary_Speed!B11</f>
        <v>256</v>
      </c>
      <c r="C8" s="20" t="str">
        <f t="shared" si="7"/>
        <v>Int16</v>
      </c>
      <c r="D8" s="17" t="s">
        <v>62</v>
      </c>
      <c r="E8" s="17">
        <f>Summary_Speed!D11</f>
        <v>324.78077297823967</v>
      </c>
      <c r="F8" s="17">
        <f>Summary_Speed!E11</f>
        <v>853.67935803312264</v>
      </c>
      <c r="G8" s="17">
        <f>Summary_Speed!F11</f>
        <v>970.49689440993779</v>
      </c>
      <c r="H8" s="17">
        <f>Summary_Speed!G11</f>
        <v>1457.7259475218659</v>
      </c>
      <c r="I8" s="17">
        <f>Summary_Speed!F23</f>
        <v>3669.1861745064944</v>
      </c>
      <c r="J8" s="17">
        <f>Summary_Speed!G23</f>
        <v>7352.9411764705883</v>
      </c>
      <c r="L8" s="10" t="str">
        <f t="shared" si="6"/>
        <v>*</v>
      </c>
      <c r="M8" s="10">
        <f t="shared" si="0"/>
        <v>324.78077297823967</v>
      </c>
      <c r="N8" s="10">
        <f t="shared" si="1"/>
        <v>853.67935803312264</v>
      </c>
      <c r="O8" s="10">
        <f t="shared" si="2"/>
        <v>970.49689440993779</v>
      </c>
      <c r="P8" s="10">
        <f t="shared" si="3"/>
        <v>1457.7259475218659</v>
      </c>
      <c r="R8" s="10">
        <f t="shared" si="4"/>
        <v>3669.1861745064944</v>
      </c>
      <c r="S8" s="10">
        <f t="shared" si="5"/>
        <v>7352.9411764705883</v>
      </c>
    </row>
    <row r="9" spans="2:19" x14ac:dyDescent="0.25">
      <c r="B9" s="20">
        <f>Summary_Speed!B12</f>
        <v>512</v>
      </c>
      <c r="C9" s="20" t="str">
        <f t="shared" si="7"/>
        <v>Int16</v>
      </c>
      <c r="D9" s="17" t="s">
        <v>62</v>
      </c>
      <c r="E9" s="17">
        <f>Summary_Speed!D12</f>
        <v>135.080372821829</v>
      </c>
      <c r="F9" s="17" t="s">
        <v>62</v>
      </c>
      <c r="G9" s="17">
        <f>Summary_Speed!F12</f>
        <v>398.72408293460927</v>
      </c>
      <c r="H9" s="17">
        <f>Summary_Speed!G12</f>
        <v>594.17706476530009</v>
      </c>
      <c r="I9" s="17">
        <f>Summary_Speed!F24</f>
        <v>1574.6543633672411</v>
      </c>
      <c r="J9" s="17">
        <f>Summary_Speed!G24</f>
        <v>3225.8064516129034</v>
      </c>
      <c r="L9" s="10" t="str">
        <f t="shared" si="6"/>
        <v>*</v>
      </c>
      <c r="M9" s="10">
        <f t="shared" si="0"/>
        <v>135.080372821829</v>
      </c>
      <c r="N9" s="10" t="str">
        <f t="shared" si="1"/>
        <v>*</v>
      </c>
      <c r="O9" s="10">
        <f t="shared" si="2"/>
        <v>398.72408293460927</v>
      </c>
      <c r="P9" s="10">
        <f t="shared" si="3"/>
        <v>594.17706476530009</v>
      </c>
      <c r="R9" s="10">
        <f t="shared" si="4"/>
        <v>1574.6543633672411</v>
      </c>
      <c r="S9" s="10">
        <f t="shared" si="5"/>
        <v>3225.8064516129034</v>
      </c>
    </row>
    <row r="10" spans="2:19" x14ac:dyDescent="0.25">
      <c r="B10" s="25"/>
      <c r="C10" s="25"/>
      <c r="D10" s="25"/>
      <c r="E10" s="25"/>
      <c r="F10" s="25"/>
      <c r="G10" s="25"/>
      <c r="H10" s="25"/>
      <c r="I10" s="25"/>
      <c r="J10" s="25"/>
    </row>
    <row r="11" spans="2:19" x14ac:dyDescent="0.25">
      <c r="B11" s="28"/>
      <c r="C11" s="28"/>
      <c r="D11" s="28" t="s">
        <v>64</v>
      </c>
      <c r="E11" s="28"/>
      <c r="F11" s="28"/>
      <c r="G11" s="28"/>
      <c r="H11" s="28"/>
      <c r="I11" s="28"/>
      <c r="J11" s="28"/>
    </row>
    <row r="12" spans="2:19" x14ac:dyDescent="0.25">
      <c r="B12" s="34" t="s">
        <v>61</v>
      </c>
      <c r="C12" s="34"/>
      <c r="D12" s="26" t="s">
        <v>59</v>
      </c>
      <c r="E12" s="26"/>
      <c r="F12" s="26"/>
      <c r="G12" s="26"/>
      <c r="H12" s="26"/>
      <c r="I12" s="27" t="s">
        <v>60</v>
      </c>
      <c r="J12" s="27"/>
    </row>
    <row r="13" spans="2:19" x14ac:dyDescent="0.25">
      <c r="B13" s="18" t="str">
        <f>Summary_Speed!B7</f>
        <v>N</v>
      </c>
      <c r="C13" s="18" t="s">
        <v>58</v>
      </c>
      <c r="D13" s="18" t="str">
        <f>Summary_Speed!C7</f>
        <v>Arduino Uno</v>
      </c>
      <c r="E13" s="18" t="str">
        <f>Summary_Speed!D7</f>
        <v>Arduino M0</v>
      </c>
      <c r="F13" s="18" t="str">
        <f>Summary_Speed!E7</f>
        <v>Maple</v>
      </c>
      <c r="G13" s="18" t="str">
        <f>Summary_Speed!F7</f>
        <v>Teensy 3.2</v>
      </c>
      <c r="H13" s="18" t="str">
        <f>Summary_Speed!G7</f>
        <v>FRDM-K66F</v>
      </c>
      <c r="I13" s="18" t="str">
        <f>G13</f>
        <v>Teensy 3.2</v>
      </c>
      <c r="J13" s="18" t="str">
        <f>H13</f>
        <v>FRDM-K66F</v>
      </c>
      <c r="L13" t="str">
        <f>D13</f>
        <v>Arduino Uno</v>
      </c>
      <c r="M13" t="str">
        <f t="shared" ref="M13:N14" si="8">E13</f>
        <v>Arduino M0</v>
      </c>
      <c r="N13" t="str">
        <f t="shared" si="8"/>
        <v>Maple</v>
      </c>
      <c r="O13" t="str">
        <f t="shared" ref="O13:P18" si="9">G13</f>
        <v>Teensy 3.2</v>
      </c>
      <c r="P13" t="str">
        <f t="shared" si="9"/>
        <v>FRDM-K66F</v>
      </c>
      <c r="R13" t="s">
        <v>48</v>
      </c>
      <c r="S13" t="s">
        <v>49</v>
      </c>
    </row>
    <row r="14" spans="2:19" x14ac:dyDescent="0.25">
      <c r="B14" s="21">
        <f>Summary_Speed!B8</f>
        <v>32</v>
      </c>
      <c r="C14" s="21" t="str">
        <f>Summary_Speed!I5</f>
        <v>Int32</v>
      </c>
      <c r="D14" s="17">
        <f>Summary_Speed!I8</f>
        <v>79.622905917574357</v>
      </c>
      <c r="E14" s="17">
        <f>Summary_Speed!J8</f>
        <v>1246.8827930174564</v>
      </c>
      <c r="F14" s="17">
        <f>Summary_Speed!K8</f>
        <v>5230.1255230125525</v>
      </c>
      <c r="G14" s="17">
        <f>Summary_Speed!L8</f>
        <v>5186.7219917012444</v>
      </c>
      <c r="H14" s="17">
        <f>Summary_Speed!M8</f>
        <v>9803.9215686274511</v>
      </c>
      <c r="I14" s="17">
        <f>Summary_Speed!L20</f>
        <v>16474.464579901152</v>
      </c>
      <c r="J14" s="17">
        <f>Summary_Speed!M20</f>
        <v>31250</v>
      </c>
      <c r="L14" s="10">
        <f>D14</f>
        <v>79.622905917574357</v>
      </c>
      <c r="M14" s="10">
        <f t="shared" si="8"/>
        <v>1246.8827930174564</v>
      </c>
      <c r="N14" s="10">
        <f t="shared" si="8"/>
        <v>5230.1255230125525</v>
      </c>
      <c r="O14" s="10">
        <f t="shared" si="9"/>
        <v>5186.7219917012444</v>
      </c>
      <c r="P14" s="10">
        <f t="shared" si="9"/>
        <v>9803.9215686274511</v>
      </c>
      <c r="R14" s="10">
        <f t="shared" ref="R14:S18" si="10">I14</f>
        <v>16474.464579901152</v>
      </c>
      <c r="S14" s="10">
        <f t="shared" si="10"/>
        <v>31250</v>
      </c>
    </row>
    <row r="15" spans="2:19" x14ac:dyDescent="0.25">
      <c r="B15" s="21">
        <f>Summary_Speed!B9</f>
        <v>64</v>
      </c>
      <c r="C15" s="21" t="str">
        <f>C14</f>
        <v>Int32</v>
      </c>
      <c r="D15" s="17" t="s">
        <v>62</v>
      </c>
      <c r="E15" s="17">
        <f>Summary_Speed!J9</f>
        <v>597.37156511350065</v>
      </c>
      <c r="F15" s="17">
        <f>Summary_Speed!K9</f>
        <v>2714.4408251900109</v>
      </c>
      <c r="G15" s="17">
        <f>Summary_Speed!L9</f>
        <v>2606.8821689259644</v>
      </c>
      <c r="H15" s="17">
        <f>Summary_Speed!M9</f>
        <v>5263.1578947368425</v>
      </c>
      <c r="I15" s="17">
        <f>Summary_Speed!L21</f>
        <v>8577.8006519128503</v>
      </c>
      <c r="J15" s="17">
        <f>Summary_Speed!M21</f>
        <v>16666.666666666668</v>
      </c>
      <c r="L15" s="10" t="str">
        <f t="shared" ref="L15:L18" si="11">D15</f>
        <v>*</v>
      </c>
      <c r="M15" s="10">
        <f t="shared" ref="M15:M18" si="12">E15</f>
        <v>597.37156511350065</v>
      </c>
      <c r="N15" s="10">
        <f t="shared" ref="N15:N18" si="13">F15</f>
        <v>2714.4408251900109</v>
      </c>
      <c r="O15" s="10">
        <f t="shared" si="9"/>
        <v>2606.8821689259644</v>
      </c>
      <c r="P15" s="10">
        <f t="shared" si="9"/>
        <v>5263.1578947368425</v>
      </c>
      <c r="R15" s="10">
        <f t="shared" si="10"/>
        <v>8577.8006519128503</v>
      </c>
      <c r="S15" s="10">
        <f t="shared" si="10"/>
        <v>16666.666666666668</v>
      </c>
    </row>
    <row r="16" spans="2:19" x14ac:dyDescent="0.25">
      <c r="B16" s="21">
        <f>Summary_Speed!B10</f>
        <v>128</v>
      </c>
      <c r="C16" s="21" t="str">
        <f>C15</f>
        <v>Int32</v>
      </c>
      <c r="D16" s="17" t="s">
        <v>62</v>
      </c>
      <c r="E16" s="17">
        <f>Summary_Speed!J10</f>
        <v>235.79344494223059</v>
      </c>
      <c r="F16" s="17">
        <f>Summary_Speed!K10</f>
        <v>1031.3531353135313</v>
      </c>
      <c r="G16" s="17">
        <f>Summary_Speed!L10</f>
        <v>1006.8465565847764</v>
      </c>
      <c r="H16" s="17">
        <f>Summary_Speed!M10</f>
        <v>1953.125</v>
      </c>
      <c r="I16" s="17">
        <f>Summary_Speed!L22</f>
        <v>3292.723081988805</v>
      </c>
      <c r="J16" s="17">
        <f>Summary_Speed!M22</f>
        <v>6211.1801242236024</v>
      </c>
      <c r="L16" s="10" t="str">
        <f t="shared" si="11"/>
        <v>*</v>
      </c>
      <c r="M16" s="10">
        <f t="shared" si="12"/>
        <v>235.79344494223059</v>
      </c>
      <c r="N16" s="10">
        <f t="shared" si="13"/>
        <v>1031.3531353135313</v>
      </c>
      <c r="O16" s="10">
        <f t="shared" si="9"/>
        <v>1006.8465565847764</v>
      </c>
      <c r="P16" s="10">
        <f t="shared" si="9"/>
        <v>1953.125</v>
      </c>
      <c r="R16" s="10">
        <f t="shared" si="10"/>
        <v>3292.723081988805</v>
      </c>
      <c r="S16" s="10">
        <f t="shared" si="10"/>
        <v>6211.1801242236024</v>
      </c>
    </row>
    <row r="17" spans="2:19" x14ac:dyDescent="0.25">
      <c r="B17" s="21">
        <f>Summary_Speed!B11</f>
        <v>256</v>
      </c>
      <c r="C17" s="21" t="str">
        <f>C16</f>
        <v>Int32</v>
      </c>
      <c r="D17" s="17" t="s">
        <v>62</v>
      </c>
      <c r="E17" s="17">
        <f>Summary_Speed!J11</f>
        <v>114.11617026132603</v>
      </c>
      <c r="F17" s="17">
        <f>Summary_Speed!K11</f>
        <v>530.56027164685906</v>
      </c>
      <c r="G17" s="17">
        <f>Summary_Speed!L11</f>
        <v>506.07287449392715</v>
      </c>
      <c r="H17" s="17">
        <f>Summary_Speed!M11</f>
        <v>1030.9278350515465</v>
      </c>
      <c r="I17" s="17">
        <f>Summary_Speed!L23</f>
        <v>1674.817444898506</v>
      </c>
      <c r="J17" s="17">
        <f>Summary_Speed!M23</f>
        <v>3154.5741324921137</v>
      </c>
      <c r="L17" s="10" t="str">
        <f t="shared" si="11"/>
        <v>*</v>
      </c>
      <c r="M17" s="10">
        <f t="shared" si="12"/>
        <v>114.11617026132603</v>
      </c>
      <c r="N17" s="10">
        <f t="shared" si="13"/>
        <v>530.56027164685906</v>
      </c>
      <c r="O17" s="10">
        <f t="shared" si="9"/>
        <v>506.07287449392715</v>
      </c>
      <c r="P17" s="10">
        <f t="shared" si="9"/>
        <v>1030.9278350515465</v>
      </c>
      <c r="R17" s="10">
        <f t="shared" si="10"/>
        <v>1674.817444898506</v>
      </c>
      <c r="S17" s="10">
        <f t="shared" si="10"/>
        <v>3154.5741324921137</v>
      </c>
    </row>
    <row r="18" spans="2:19" x14ac:dyDescent="0.25">
      <c r="B18" s="21">
        <f>Summary_Speed!B12</f>
        <v>512</v>
      </c>
      <c r="C18" s="21" t="str">
        <f>C17</f>
        <v>Int32</v>
      </c>
      <c r="D18" s="17" t="s">
        <v>62</v>
      </c>
      <c r="E18" s="17">
        <f>Summary_Speed!J12</f>
        <v>47.386627493721271</v>
      </c>
      <c r="F18" s="17" t="s">
        <v>62</v>
      </c>
      <c r="G18" s="17">
        <f>Summary_Speed!L12</f>
        <v>205.84602717167559</v>
      </c>
      <c r="H18" s="17">
        <f>Summary_Speed!M12</f>
        <v>406.33888663145063</v>
      </c>
      <c r="I18" s="17">
        <f>Summary_Speed!L24</f>
        <v>677.43334055928892</v>
      </c>
      <c r="J18" s="17">
        <f>Summary_Speed!M24</f>
        <v>1272.2646310432569</v>
      </c>
      <c r="L18" s="10" t="str">
        <f t="shared" si="11"/>
        <v>*</v>
      </c>
      <c r="M18" s="10">
        <f t="shared" si="12"/>
        <v>47.386627493721271</v>
      </c>
      <c r="N18" s="10" t="str">
        <f t="shared" si="13"/>
        <v>*</v>
      </c>
      <c r="O18" s="10">
        <f t="shared" si="9"/>
        <v>205.84602717167559</v>
      </c>
      <c r="P18" s="10">
        <f t="shared" si="9"/>
        <v>406.33888663145063</v>
      </c>
      <c r="R18" s="10">
        <f t="shared" si="10"/>
        <v>677.43334055928892</v>
      </c>
      <c r="S18" s="10">
        <f t="shared" si="10"/>
        <v>1272.2646310432569</v>
      </c>
    </row>
    <row r="19" spans="2:19" x14ac:dyDescent="0.25">
      <c r="B19" s="25"/>
      <c r="C19" s="25"/>
      <c r="D19" s="25"/>
      <c r="E19" s="25"/>
      <c r="F19" s="25"/>
      <c r="G19" s="25"/>
      <c r="H19" s="25"/>
      <c r="I19" s="25"/>
      <c r="J19" s="25"/>
    </row>
    <row r="20" spans="2:19" x14ac:dyDescent="0.25">
      <c r="B20" s="28"/>
      <c r="C20" s="28"/>
      <c r="D20" s="28" t="s">
        <v>64</v>
      </c>
      <c r="E20" s="28"/>
      <c r="F20" s="28"/>
      <c r="G20" s="28"/>
      <c r="H20" s="28"/>
      <c r="I20" s="28"/>
      <c r="J20" s="28"/>
    </row>
    <row r="21" spans="2:19" x14ac:dyDescent="0.25">
      <c r="B21" s="34" t="str">
        <f t="shared" ref="B21:B27" si="14">B12</f>
        <v>Inputs</v>
      </c>
      <c r="C21" s="34"/>
      <c r="D21" s="26" t="str">
        <f>D12</f>
        <v>Generic C</v>
      </c>
      <c r="E21" s="26"/>
      <c r="F21" s="26"/>
      <c r="G21" s="26"/>
      <c r="H21" s="26"/>
      <c r="I21" s="27" t="str">
        <f>I12</f>
        <v>CMSIS</v>
      </c>
      <c r="J21" s="27"/>
    </row>
    <row r="22" spans="2:19" x14ac:dyDescent="0.25">
      <c r="B22" s="18" t="str">
        <f t="shared" si="14"/>
        <v>N</v>
      </c>
      <c r="C22" s="18" t="str">
        <f>C13</f>
        <v>Data</v>
      </c>
      <c r="D22" s="18" t="str">
        <f t="shared" ref="D22:J22" si="15">D13</f>
        <v>Arduino Uno</v>
      </c>
      <c r="E22" s="18" t="str">
        <f t="shared" si="15"/>
        <v>Arduino M0</v>
      </c>
      <c r="F22" s="18" t="str">
        <f t="shared" si="15"/>
        <v>Maple</v>
      </c>
      <c r="G22" s="18" t="str">
        <f t="shared" si="15"/>
        <v>Teensy 3.2</v>
      </c>
      <c r="H22" s="18" t="str">
        <f t="shared" si="15"/>
        <v>FRDM-K66F</v>
      </c>
      <c r="I22" s="18" t="str">
        <f t="shared" si="15"/>
        <v>Teensy 3.2</v>
      </c>
      <c r="J22" s="18" t="str">
        <f t="shared" si="15"/>
        <v>FRDM-K66F</v>
      </c>
      <c r="L22" t="str">
        <f>D22</f>
        <v>Arduino Uno</v>
      </c>
      <c r="M22" t="str">
        <f t="shared" ref="M22:M27" si="16">E22</f>
        <v>Arduino M0</v>
      </c>
      <c r="N22" t="str">
        <f t="shared" ref="N22:N27" si="17">F22</f>
        <v>Maple</v>
      </c>
      <c r="O22" t="str">
        <f t="shared" ref="O22:O27" si="18">G22</f>
        <v>Teensy 3.2</v>
      </c>
      <c r="P22" t="str">
        <f t="shared" ref="P22:P27" si="19">H22</f>
        <v>FRDM-K66F</v>
      </c>
      <c r="R22" t="s">
        <v>48</v>
      </c>
      <c r="S22" t="s">
        <v>49</v>
      </c>
    </row>
    <row r="23" spans="2:19" x14ac:dyDescent="0.25">
      <c r="B23" s="21">
        <f t="shared" si="14"/>
        <v>32</v>
      </c>
      <c r="C23" s="21" t="str">
        <f>Summary_Speed!O5</f>
        <v>Float32</v>
      </c>
      <c r="D23" s="17">
        <f>Summary_Speed!O8</f>
        <v>156.78896205707119</v>
      </c>
      <c r="E23" s="17">
        <f>Summary_Speed!P8</f>
        <v>457.03839122486289</v>
      </c>
      <c r="F23" s="17">
        <f>Summary_Speed!Q8</f>
        <v>1498.8009592326139</v>
      </c>
      <c r="G23" s="17">
        <f>Summary_Speed!R8</f>
        <v>2014.5044319097503</v>
      </c>
      <c r="H23" s="17">
        <f>Summary_Speed!S8</f>
        <v>21276.59574468085</v>
      </c>
      <c r="I23" s="17">
        <f>Summary_Speed!R20</f>
        <v>3542.3308537017356</v>
      </c>
      <c r="J23" s="17">
        <f>Summary_Speed!S20</f>
        <v>40000</v>
      </c>
      <c r="L23" s="10">
        <f>D23</f>
        <v>156.78896205707119</v>
      </c>
      <c r="M23" s="10">
        <f t="shared" si="16"/>
        <v>457.03839122486289</v>
      </c>
      <c r="N23" s="10">
        <f t="shared" si="17"/>
        <v>1498.8009592326139</v>
      </c>
      <c r="O23" s="10">
        <f t="shared" si="18"/>
        <v>2014.5044319097503</v>
      </c>
      <c r="P23" s="10">
        <f t="shared" si="19"/>
        <v>21276.59574468085</v>
      </c>
      <c r="R23" s="10">
        <f t="shared" ref="R23:R27" si="20">I23</f>
        <v>3542.3308537017356</v>
      </c>
      <c r="S23" s="10">
        <f t="shared" ref="S23:S27" si="21">J23</f>
        <v>40000</v>
      </c>
    </row>
    <row r="24" spans="2:19" x14ac:dyDescent="0.25">
      <c r="B24" s="21">
        <f t="shared" si="14"/>
        <v>64</v>
      </c>
      <c r="C24" s="21" t="str">
        <f>C23</f>
        <v>Float32</v>
      </c>
      <c r="D24" s="17" t="s">
        <v>62</v>
      </c>
      <c r="E24" s="17">
        <f>Summary_Speed!P9</f>
        <v>198.60973187686196</v>
      </c>
      <c r="F24" s="17">
        <f>Summary_Speed!Q9</f>
        <v>649.35064935064941</v>
      </c>
      <c r="G24" s="17">
        <f>Summary_Speed!R9</f>
        <v>880.28169014084506</v>
      </c>
      <c r="H24" s="17">
        <f>Summary_Speed!S9</f>
        <v>12658.227848101265</v>
      </c>
      <c r="I24" s="17">
        <f>Summary_Speed!R21</f>
        <v>1811.4629374682995</v>
      </c>
      <c r="J24" s="17">
        <f>Summary_Speed!S21</f>
        <v>21276.59574468085</v>
      </c>
      <c r="L24" s="10" t="str">
        <f t="shared" ref="L24:L27" si="22">D24</f>
        <v>*</v>
      </c>
      <c r="M24" s="10">
        <f t="shared" si="16"/>
        <v>198.60973187686196</v>
      </c>
      <c r="N24" s="10">
        <f t="shared" si="17"/>
        <v>649.35064935064941</v>
      </c>
      <c r="O24" s="10">
        <f t="shared" si="18"/>
        <v>880.28169014084506</v>
      </c>
      <c r="P24" s="10">
        <f t="shared" si="19"/>
        <v>12658.227848101265</v>
      </c>
      <c r="R24" s="10">
        <f t="shared" si="20"/>
        <v>1811.4629374682995</v>
      </c>
      <c r="S24" s="10">
        <f t="shared" si="21"/>
        <v>21276.59574468085</v>
      </c>
    </row>
    <row r="25" spans="2:19" x14ac:dyDescent="0.25">
      <c r="B25" s="21">
        <f t="shared" si="14"/>
        <v>128</v>
      </c>
      <c r="C25" s="21" t="str">
        <f>C24</f>
        <v>Float32</v>
      </c>
      <c r="D25" s="17" t="s">
        <v>62</v>
      </c>
      <c r="E25" s="17">
        <f>Summary_Speed!P10</f>
        <v>81.221572449642622</v>
      </c>
      <c r="F25" s="17">
        <f>Summary_Speed!Q10</f>
        <v>262.72923125426934</v>
      </c>
      <c r="G25" s="17">
        <f>Summary_Speed!R10</f>
        <v>350.90181767141553</v>
      </c>
      <c r="H25" s="17">
        <f>Summary_Speed!S10</f>
        <v>4608.294930875576</v>
      </c>
      <c r="I25" s="17">
        <f>Summary_Speed!R22</f>
        <v>657.56595386517267</v>
      </c>
      <c r="J25" s="17">
        <f>Summary_Speed!S22</f>
        <v>9523.8095238095229</v>
      </c>
      <c r="L25" s="10" t="str">
        <f t="shared" si="22"/>
        <v>*</v>
      </c>
      <c r="M25" s="10">
        <f t="shared" si="16"/>
        <v>81.221572449642622</v>
      </c>
      <c r="N25" s="10">
        <f t="shared" si="17"/>
        <v>262.72923125426934</v>
      </c>
      <c r="O25" s="10">
        <f t="shared" si="18"/>
        <v>350.90181767141553</v>
      </c>
      <c r="P25" s="10">
        <f t="shared" si="19"/>
        <v>4608.294930875576</v>
      </c>
      <c r="R25" s="10">
        <f t="shared" si="20"/>
        <v>657.56595386517267</v>
      </c>
      <c r="S25" s="10">
        <f t="shared" si="21"/>
        <v>9523.8095238095229</v>
      </c>
    </row>
    <row r="26" spans="2:19" x14ac:dyDescent="0.25">
      <c r="B26" s="21">
        <f t="shared" si="14"/>
        <v>256</v>
      </c>
      <c r="C26" s="21" t="str">
        <f>C25</f>
        <v>Float32</v>
      </c>
      <c r="D26" s="17" t="s">
        <v>62</v>
      </c>
      <c r="E26" s="17">
        <f>Summary_Speed!P11</f>
        <v>36.564408205053198</v>
      </c>
      <c r="F26" s="17">
        <f>Summary_Speed!Q11</f>
        <v>117.43153741368782</v>
      </c>
      <c r="G26" s="17">
        <f>Summary_Speed!R11</f>
        <v>158.83604942977857</v>
      </c>
      <c r="H26" s="17">
        <f>Summary_Speed!S11</f>
        <v>2695.4177897574123</v>
      </c>
      <c r="I26" s="17">
        <f>Summary_Speed!R23</f>
        <v>330.84975450948218</v>
      </c>
      <c r="J26" s="17">
        <f>Summary_Speed!S23</f>
        <v>4878.0487804878048</v>
      </c>
      <c r="L26" s="10" t="str">
        <f t="shared" si="22"/>
        <v>*</v>
      </c>
      <c r="M26" s="10">
        <f t="shared" si="16"/>
        <v>36.564408205053198</v>
      </c>
      <c r="N26" s="10">
        <f t="shared" si="17"/>
        <v>117.43153741368782</v>
      </c>
      <c r="O26" s="10">
        <f t="shared" si="18"/>
        <v>158.83604942977857</v>
      </c>
      <c r="P26" s="10">
        <f t="shared" si="19"/>
        <v>2695.4177897574123</v>
      </c>
      <c r="R26" s="10">
        <f t="shared" si="20"/>
        <v>330.84975450948218</v>
      </c>
      <c r="S26" s="10">
        <f t="shared" si="21"/>
        <v>4878.0487804878048</v>
      </c>
    </row>
    <row r="27" spans="2:19" x14ac:dyDescent="0.25">
      <c r="B27" s="21">
        <f t="shared" si="14"/>
        <v>512</v>
      </c>
      <c r="C27" s="21" t="str">
        <f>C26</f>
        <v>Float32</v>
      </c>
      <c r="D27" s="17" t="s">
        <v>62</v>
      </c>
      <c r="E27" s="17">
        <f>Summary_Speed!P12</f>
        <v>15.690704826460804</v>
      </c>
      <c r="F27" s="17" t="s">
        <v>62</v>
      </c>
      <c r="G27" s="17">
        <f>Summary_Speed!R12</f>
        <v>67.015145422865572</v>
      </c>
      <c r="H27" s="17">
        <f>Summary_Speed!S12</f>
        <v>1019.3679918450561</v>
      </c>
      <c r="I27" s="17">
        <f>Summary_Speed!R24</f>
        <v>129.6798205231284</v>
      </c>
      <c r="J27" s="17">
        <f>Summary_Speed!S24</f>
        <v>2123.1422505307855</v>
      </c>
      <c r="L27" s="10" t="str">
        <f t="shared" si="22"/>
        <v>*</v>
      </c>
      <c r="M27" s="10">
        <f t="shared" si="16"/>
        <v>15.690704826460804</v>
      </c>
      <c r="N27" s="10" t="str">
        <f t="shared" si="17"/>
        <v>*</v>
      </c>
      <c r="O27" s="10">
        <f t="shared" si="18"/>
        <v>67.015145422865572</v>
      </c>
      <c r="P27" s="10">
        <f t="shared" si="19"/>
        <v>1019.3679918450561</v>
      </c>
      <c r="R27" s="10">
        <f t="shared" si="20"/>
        <v>129.6798205231284</v>
      </c>
      <c r="S27" s="10">
        <f t="shared" si="21"/>
        <v>2123.1422505307855</v>
      </c>
    </row>
    <row r="28" spans="2:19" x14ac:dyDescent="0.25">
      <c r="B28" s="25" t="s">
        <v>63</v>
      </c>
      <c r="C28" s="25"/>
      <c r="D28" s="25"/>
      <c r="E28" s="25"/>
      <c r="F28" s="25"/>
      <c r="G28" s="25"/>
      <c r="H28" s="25"/>
      <c r="I28" s="25"/>
      <c r="J28" s="25"/>
    </row>
    <row r="29" spans="2:19" x14ac:dyDescent="0.25">
      <c r="B29" s="22"/>
      <c r="C29" s="22"/>
      <c r="D29" s="22"/>
      <c r="E29" s="22"/>
      <c r="F29" s="22"/>
      <c r="G29" s="22"/>
      <c r="H29" s="22"/>
      <c r="I29" s="22"/>
      <c r="J29" s="22"/>
    </row>
    <row r="30" spans="2:19" x14ac:dyDescent="0.25">
      <c r="B30" s="15"/>
      <c r="C30" s="15"/>
      <c r="D30" s="15">
        <v>3</v>
      </c>
      <c r="E30" s="15">
        <f>D30+1</f>
        <v>4</v>
      </c>
      <c r="F30" s="15">
        <f t="shared" ref="F30:J30" si="23">E30+1</f>
        <v>5</v>
      </c>
      <c r="G30" s="15">
        <f t="shared" si="23"/>
        <v>6</v>
      </c>
      <c r="H30" s="15">
        <f t="shared" si="23"/>
        <v>7</v>
      </c>
      <c r="I30" s="15">
        <f t="shared" si="23"/>
        <v>8</v>
      </c>
      <c r="J30" s="15">
        <f t="shared" si="23"/>
        <v>9</v>
      </c>
    </row>
    <row r="31" spans="2:19" x14ac:dyDescent="0.25">
      <c r="B31" s="28"/>
      <c r="C31" s="28"/>
      <c r="D31" s="29" t="s">
        <v>70</v>
      </c>
      <c r="E31" s="30"/>
      <c r="F31" s="30"/>
      <c r="G31" s="30"/>
      <c r="H31" s="30"/>
      <c r="I31" s="30"/>
      <c r="J31" s="31"/>
    </row>
    <row r="32" spans="2:19" x14ac:dyDescent="0.25">
      <c r="B32" s="32" t="str">
        <f>B12</f>
        <v>Inputs</v>
      </c>
      <c r="C32" s="33"/>
      <c r="D32" s="26" t="str">
        <f>D12</f>
        <v>Generic C</v>
      </c>
      <c r="E32" s="26"/>
      <c r="F32" s="26"/>
      <c r="G32" s="26"/>
      <c r="H32" s="26"/>
      <c r="I32" s="27" t="str">
        <f>I12</f>
        <v>CMSIS</v>
      </c>
      <c r="J32" s="27"/>
      <c r="Q32" s="28" t="s">
        <v>69</v>
      </c>
      <c r="R32" s="28"/>
      <c r="S32" s="28"/>
    </row>
    <row r="33" spans="2:19" x14ac:dyDescent="0.25">
      <c r="B33" s="18" t="str">
        <f>B22</f>
        <v>N</v>
      </c>
      <c r="C33" s="18" t="str">
        <f>C22</f>
        <v>Data</v>
      </c>
      <c r="D33" s="18" t="str">
        <f>D13</f>
        <v>Arduino Uno</v>
      </c>
      <c r="E33" s="18" t="str">
        <f t="shared" ref="E33:J33" si="24">E13</f>
        <v>Arduino M0</v>
      </c>
      <c r="F33" s="18" t="str">
        <f t="shared" si="24"/>
        <v>Maple</v>
      </c>
      <c r="G33" s="18" t="str">
        <f t="shared" si="24"/>
        <v>Teensy 3.2</v>
      </c>
      <c r="H33" s="18" t="str">
        <f t="shared" si="24"/>
        <v>FRDM-K66F</v>
      </c>
      <c r="I33" s="18" t="str">
        <f t="shared" si="24"/>
        <v>Teensy 3.2</v>
      </c>
      <c r="J33" s="18" t="str">
        <f t="shared" si="24"/>
        <v>FRDM-K66F</v>
      </c>
      <c r="L33" t="s">
        <v>65</v>
      </c>
      <c r="M33" s="19">
        <v>0.5</v>
      </c>
      <c r="Q33" s="37" t="s">
        <v>58</v>
      </c>
      <c r="R33" s="37" t="str">
        <f>I33</f>
        <v>Teensy 3.2</v>
      </c>
      <c r="S33" s="37" t="str">
        <f>J33</f>
        <v>FRDM-K66F</v>
      </c>
    </row>
    <row r="34" spans="2:19" x14ac:dyDescent="0.25">
      <c r="B34" s="21">
        <f>B7</f>
        <v>128</v>
      </c>
      <c r="C34" s="21" t="str">
        <f>C7</f>
        <v>Int16</v>
      </c>
      <c r="D34" s="23" t="s">
        <v>62</v>
      </c>
      <c r="E34" s="24">
        <f>VLOOKUP($B34,$B5:$J9,E$30)/$M$36*$B34</f>
        <v>20447.284345047923</v>
      </c>
      <c r="F34" s="24">
        <f t="shared" ref="F34:J34" si="25">VLOOKUP($B34,$B5:$J9,F$30)/$M$36*$B34</f>
        <v>52596.975673898756</v>
      </c>
      <c r="G34" s="24">
        <f t="shared" si="25"/>
        <v>61491.16064565719</v>
      </c>
      <c r="H34" s="24">
        <f t="shared" si="25"/>
        <v>91690.544412607444</v>
      </c>
      <c r="I34" s="24">
        <f t="shared" si="25"/>
        <v>228996.70817232001</v>
      </c>
      <c r="J34" s="24">
        <f t="shared" si="25"/>
        <v>457142.85714285716</v>
      </c>
      <c r="L34" t="s">
        <v>66</v>
      </c>
      <c r="M34">
        <f>1/(1-M33)</f>
        <v>2</v>
      </c>
      <c r="Q34" s="38" t="str">
        <f>C34</f>
        <v>Int16</v>
      </c>
      <c r="R34" s="39">
        <f>I7/G7</f>
        <v>3.724058966652354</v>
      </c>
      <c r="S34" s="39">
        <f>J7/H7</f>
        <v>4.9857142857142867</v>
      </c>
    </row>
    <row r="35" spans="2:19" x14ac:dyDescent="0.25">
      <c r="B35" s="21">
        <f>B16</f>
        <v>128</v>
      </c>
      <c r="C35" s="21" t="str">
        <f>C16</f>
        <v>Int32</v>
      </c>
      <c r="D35" s="23" t="s">
        <v>62</v>
      </c>
      <c r="E35" s="24">
        <f>VLOOKUP($B35,$B14:$J18,E$30)/$M$36*$B35</f>
        <v>7545.390238151379</v>
      </c>
      <c r="F35" s="24">
        <f t="shared" ref="F35:J35" si="26">VLOOKUP($B35,$B14:$J18,F$30)/$M$36*$B35</f>
        <v>33003.300330033002</v>
      </c>
      <c r="G35" s="24">
        <f t="shared" si="26"/>
        <v>32219.089810712845</v>
      </c>
      <c r="H35" s="24">
        <f t="shared" si="26"/>
        <v>62500</v>
      </c>
      <c r="I35" s="24">
        <f t="shared" si="26"/>
        <v>105367.13862364176</v>
      </c>
      <c r="J35" s="24">
        <f t="shared" si="26"/>
        <v>198757.76397515528</v>
      </c>
      <c r="L35" t="s">
        <v>67</v>
      </c>
      <c r="M35">
        <f>M34</f>
        <v>2</v>
      </c>
      <c r="Q35" s="38" t="str">
        <f>C35</f>
        <v>Int32</v>
      </c>
      <c r="R35" s="39">
        <f>I16/G16</f>
        <v>3.2703325650312816</v>
      </c>
      <c r="S35" s="39">
        <f>J16/H16</f>
        <v>3.1801242236024843</v>
      </c>
    </row>
    <row r="36" spans="2:19" x14ac:dyDescent="0.25">
      <c r="B36" s="21">
        <f>B25</f>
        <v>128</v>
      </c>
      <c r="C36" s="21" t="str">
        <f>C25</f>
        <v>Float32</v>
      </c>
      <c r="D36" s="23" t="s">
        <v>62</v>
      </c>
      <c r="E36" s="24">
        <f>VLOOKUP($B36,$B23:$J27,E$30)/$M$36*$B36</f>
        <v>2599.0903183885639</v>
      </c>
      <c r="F36" s="24">
        <f t="shared" ref="F36:J36" si="27">VLOOKUP($B36,$B23:$J27,F$30)/$M$36*$B36</f>
        <v>8407.3354001366188</v>
      </c>
      <c r="G36" s="24">
        <f t="shared" si="27"/>
        <v>11228.858165485297</v>
      </c>
      <c r="H36" s="24">
        <f t="shared" si="27"/>
        <v>147465.43778801843</v>
      </c>
      <c r="I36" s="24">
        <f t="shared" si="27"/>
        <v>21042.110523685526</v>
      </c>
      <c r="J36" s="24">
        <f t="shared" si="27"/>
        <v>304761.90476190473</v>
      </c>
      <c r="L36" t="s">
        <v>68</v>
      </c>
      <c r="M36">
        <f>M34+M35</f>
        <v>4</v>
      </c>
      <c r="Q36" s="38" t="str">
        <f>C36</f>
        <v>Float32</v>
      </c>
      <c r="R36" s="39">
        <f>I25/G25</f>
        <v>1.8739314553249691</v>
      </c>
      <c r="S36" s="39">
        <f>J25/H25</f>
        <v>2.0666666666666664</v>
      </c>
    </row>
    <row r="37" spans="2:19" x14ac:dyDescent="0.25">
      <c r="B37" s="25" t="s">
        <v>63</v>
      </c>
      <c r="C37" s="25"/>
      <c r="D37" s="25"/>
      <c r="E37" s="25"/>
      <c r="F37" s="25"/>
      <c r="G37" s="25"/>
      <c r="H37" s="25"/>
      <c r="I37" s="25"/>
      <c r="J37" s="25"/>
    </row>
  </sheetData>
  <mergeCells count="25">
    <mergeCell ref="B20:C20"/>
    <mergeCell ref="B11:C11"/>
    <mergeCell ref="B12:C12"/>
    <mergeCell ref="Q32:S32"/>
    <mergeCell ref="B2:C2"/>
    <mergeCell ref="B3:C3"/>
    <mergeCell ref="D2:J2"/>
    <mergeCell ref="D3:H3"/>
    <mergeCell ref="I3:J3"/>
    <mergeCell ref="B10:J10"/>
    <mergeCell ref="D32:H32"/>
    <mergeCell ref="I32:J32"/>
    <mergeCell ref="B37:J37"/>
    <mergeCell ref="B31:C31"/>
    <mergeCell ref="D31:J31"/>
    <mergeCell ref="B32:C32"/>
    <mergeCell ref="D21:H21"/>
    <mergeCell ref="I21:J21"/>
    <mergeCell ref="B21:C21"/>
    <mergeCell ref="B28:J28"/>
    <mergeCell ref="B19:J19"/>
    <mergeCell ref="D11:J11"/>
    <mergeCell ref="D20:J20"/>
    <mergeCell ref="D12:H12"/>
    <mergeCell ref="I12:J12"/>
  </mergeCells>
  <conditionalFormatting sqref="E34:J36">
    <cfRule type="cellIs" dxfId="1" priority="1" operator="lessThan">
      <formula>44100</formula>
    </cfRule>
    <cfRule type="cellIs" dxfId="0" priority="2" operator="greaterThanOrEqual">
      <formula>44100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8"/>
  <sheetViews>
    <sheetView topLeftCell="A4" workbookViewId="0">
      <selection activeCell="Q64" sqref="Q64"/>
    </sheetView>
  </sheetViews>
  <sheetFormatPr defaultRowHeight="15" x14ac:dyDescent="0.25"/>
  <cols>
    <col min="1" max="1" width="3.85546875" customWidth="1"/>
    <col min="3" max="7" width="10.85546875" customWidth="1"/>
    <col min="8" max="8" width="3.5703125" customWidth="1"/>
    <col min="9" max="13" width="10.140625" customWidth="1"/>
    <col min="14" max="14" width="3.42578125" customWidth="1"/>
    <col min="21" max="21" width="3" style="14" customWidth="1"/>
    <col min="22" max="22" width="11.28515625" customWidth="1"/>
  </cols>
  <sheetData>
    <row r="2" spans="2:33" ht="18.75" x14ac:dyDescent="0.3">
      <c r="B2" s="35" t="s">
        <v>53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W2" s="36" t="s">
        <v>56</v>
      </c>
      <c r="X2" s="36"/>
      <c r="Y2" s="36"/>
      <c r="Z2" s="36"/>
      <c r="AA2" s="36"/>
      <c r="AB2" s="36"/>
      <c r="AC2" s="36"/>
      <c r="AD2" s="36"/>
      <c r="AE2" s="36"/>
      <c r="AF2" s="36"/>
      <c r="AG2" s="36"/>
    </row>
    <row r="4" spans="2:33" x14ac:dyDescent="0.25">
      <c r="C4" t="str">
        <f>'Arduino Uno'!$C$7</f>
        <v>KissFFT</v>
      </c>
      <c r="I4" t="str">
        <f>'Arduino Uno'!$C$7</f>
        <v>KissFFT</v>
      </c>
      <c r="O4" t="str">
        <f>'Arduino Uno'!$C$7</f>
        <v>KissFFT</v>
      </c>
    </row>
    <row r="5" spans="2:33" x14ac:dyDescent="0.25">
      <c r="C5" t="str">
        <f>'Arduino Uno'!$C$6</f>
        <v>Int16</v>
      </c>
      <c r="I5" t="str">
        <f>'Arduino Uno'!$G$6</f>
        <v>Int32</v>
      </c>
      <c r="O5" t="str">
        <f>'Arduino Uno'!$K$6</f>
        <v>Float32</v>
      </c>
      <c r="W5" t="s">
        <v>31</v>
      </c>
    </row>
    <row r="6" spans="2:33" x14ac:dyDescent="0.25">
      <c r="C6" t="s">
        <v>23</v>
      </c>
      <c r="I6" t="str">
        <f>C6</f>
        <v>FFT per sec</v>
      </c>
      <c r="O6" t="str">
        <f>C6</f>
        <v>FFT per sec</v>
      </c>
      <c r="W6" t="s">
        <v>28</v>
      </c>
      <c r="X6">
        <f>B10</f>
        <v>128</v>
      </c>
    </row>
    <row r="7" spans="2:33" x14ac:dyDescent="0.25">
      <c r="B7" t="s">
        <v>0</v>
      </c>
      <c r="C7" t="str">
        <f>'Summary-Duration'!C7</f>
        <v>Arduino Uno</v>
      </c>
      <c r="D7" t="str">
        <f>'Summary-Duration'!D7</f>
        <v>Arduino M0</v>
      </c>
      <c r="E7" t="str">
        <f>'Summary-Duration'!E7</f>
        <v>Maple</v>
      </c>
      <c r="F7" t="str">
        <f>'Summary-Duration'!F7</f>
        <v>Teensy 3.2</v>
      </c>
      <c r="G7" t="str">
        <f>'Summary-Duration'!G7</f>
        <v>FRDM-K66F</v>
      </c>
      <c r="I7" t="str">
        <f>C7</f>
        <v>Arduino Uno</v>
      </c>
      <c r="J7" t="str">
        <f t="shared" ref="J7:M7" si="0">D7</f>
        <v>Arduino M0</v>
      </c>
      <c r="K7" t="str">
        <f t="shared" si="0"/>
        <v>Maple</v>
      </c>
      <c r="L7" t="str">
        <f t="shared" si="0"/>
        <v>Teensy 3.2</v>
      </c>
      <c r="M7" t="str">
        <f t="shared" si="0"/>
        <v>FRDM-K66F</v>
      </c>
      <c r="O7" t="str">
        <f>C7</f>
        <v>Arduino Uno</v>
      </c>
      <c r="P7" t="str">
        <f t="shared" ref="P7:S7" si="1">D7</f>
        <v>Arduino M0</v>
      </c>
      <c r="Q7" t="str">
        <f t="shared" si="1"/>
        <v>Maple</v>
      </c>
      <c r="R7" t="str">
        <f t="shared" si="1"/>
        <v>Teensy 3.2</v>
      </c>
      <c r="S7" t="str">
        <f t="shared" si="1"/>
        <v>FRDM-K66F</v>
      </c>
      <c r="X7" t="str">
        <f>O7</f>
        <v>Arduino Uno</v>
      </c>
      <c r="Y7" t="str">
        <f>P7</f>
        <v>Arduino M0</v>
      </c>
      <c r="Z7" t="str">
        <f>Q7</f>
        <v>Maple</v>
      </c>
      <c r="AA7" t="str">
        <f>R7</f>
        <v>Teensy 3.2</v>
      </c>
      <c r="AB7" t="str">
        <f>S7</f>
        <v>FRDM-K66F</v>
      </c>
      <c r="AC7" t="s">
        <v>48</v>
      </c>
      <c r="AD7" t="s">
        <v>49</v>
      </c>
    </row>
    <row r="8" spans="2:33" x14ac:dyDescent="0.25">
      <c r="B8">
        <f>'Arduino Uno'!$B12</f>
        <v>32</v>
      </c>
      <c r="C8" s="4">
        <f>1000000/'Summary-Duration'!C8</f>
        <v>200.77096048827497</v>
      </c>
      <c r="D8" s="4">
        <f>1000000/'Summary-Duration'!D8</f>
        <v>3126.9543464665417</v>
      </c>
      <c r="E8" s="4">
        <f>1000000/'Summary-Duration'!E8</f>
        <v>8051.5297906602254</v>
      </c>
      <c r="F8" s="4">
        <f>1000000/'Summary-Duration'!F8</f>
        <v>9671.1798839458406</v>
      </c>
      <c r="G8" s="4">
        <f>1000000/'Summary-Duration'!G8</f>
        <v>14492.753623188406</v>
      </c>
      <c r="I8" s="4">
        <f>1000000/'Summary-Duration'!I8</f>
        <v>79.622905917574357</v>
      </c>
      <c r="J8" s="4">
        <f>1000000/'Summary-Duration'!J8</f>
        <v>1246.8827930174564</v>
      </c>
      <c r="K8" s="4">
        <f>1000000/'Summary-Duration'!K8</f>
        <v>5230.1255230125525</v>
      </c>
      <c r="L8" s="4">
        <f>1000000/'Summary-Duration'!L8</f>
        <v>5186.7219917012444</v>
      </c>
      <c r="M8" s="4">
        <f>1000000/'Summary-Duration'!M8</f>
        <v>9803.9215686274511</v>
      </c>
      <c r="O8" s="4">
        <f>1000000/'Summary-Duration'!O8</f>
        <v>156.78896205707119</v>
      </c>
      <c r="P8" s="4">
        <f>1000000/'Summary-Duration'!P8</f>
        <v>457.03839122486289</v>
      </c>
      <c r="Q8" s="4">
        <f>1000000/'Summary-Duration'!Q8</f>
        <v>1498.8009592326139</v>
      </c>
      <c r="R8" s="4">
        <f>1000000/'Summary-Duration'!R8</f>
        <v>2014.5044319097503</v>
      </c>
      <c r="S8" s="4">
        <f>1000000/'Summary-Duration'!S8</f>
        <v>21276.59574468085</v>
      </c>
      <c r="W8" t="s">
        <v>37</v>
      </c>
      <c r="X8">
        <f>0</f>
        <v>0</v>
      </c>
      <c r="Y8" s="4">
        <f>D10</f>
        <v>638.9776357827476</v>
      </c>
      <c r="Z8" s="4">
        <f>E10</f>
        <v>1643.6554898093361</v>
      </c>
      <c r="AA8" s="4">
        <f>F10</f>
        <v>1921.5987701767872</v>
      </c>
      <c r="AB8" s="4">
        <f>G10</f>
        <v>2865.3295128939826</v>
      </c>
      <c r="AC8" s="4">
        <f>F22</f>
        <v>7156.1471303850003</v>
      </c>
      <c r="AD8" s="4">
        <f>G22</f>
        <v>14285.714285714286</v>
      </c>
    </row>
    <row r="9" spans="2:33" x14ac:dyDescent="0.25">
      <c r="B9">
        <f>'Arduino Uno'!$B13</f>
        <v>64</v>
      </c>
      <c r="C9" s="4">
        <f>1000000/'Summary-Duration'!C9</f>
        <v>98.986379474184361</v>
      </c>
      <c r="D9" s="4">
        <f>1000000/'Summary-Duration'!D9</f>
        <v>1594.3877551020407</v>
      </c>
      <c r="E9" s="4">
        <f>1000000/'Summary-Duration'!E9</f>
        <v>4230.1184433164126</v>
      </c>
      <c r="F9" s="4">
        <f>1000000/'Summary-Duration'!F9</f>
        <v>4892.3679060665363</v>
      </c>
      <c r="G9" s="4">
        <f>1000000/'Summary-Duration'!G9</f>
        <v>7352.9411764705883</v>
      </c>
      <c r="I9" s="4" t="e">
        <f>1000000/'Summary-Duration'!I9</f>
        <v>#DIV/0!</v>
      </c>
      <c r="J9" s="4">
        <f>1000000/'Summary-Duration'!J9</f>
        <v>597.37156511350065</v>
      </c>
      <c r="K9" s="4">
        <f>1000000/'Summary-Duration'!K9</f>
        <v>2714.4408251900109</v>
      </c>
      <c r="L9" s="4">
        <f>1000000/'Summary-Duration'!L9</f>
        <v>2606.8821689259644</v>
      </c>
      <c r="M9" s="4">
        <f>1000000/'Summary-Duration'!M9</f>
        <v>5263.1578947368425</v>
      </c>
      <c r="O9" s="4" t="e">
        <f>1000000/'Summary-Duration'!O9</f>
        <v>#DIV/0!</v>
      </c>
      <c r="P9" s="4">
        <f>1000000/'Summary-Duration'!P9</f>
        <v>198.60973187686196</v>
      </c>
      <c r="Q9" s="4">
        <f>1000000/'Summary-Duration'!Q9</f>
        <v>649.35064935064941</v>
      </c>
      <c r="R9" s="4">
        <f>1000000/'Summary-Duration'!R9</f>
        <v>880.28169014084506</v>
      </c>
      <c r="S9" s="4">
        <f>1000000/'Summary-Duration'!S9</f>
        <v>12658.227848101265</v>
      </c>
      <c r="W9" t="s">
        <v>5</v>
      </c>
      <c r="X9">
        <v>0</v>
      </c>
      <c r="Y9" s="4">
        <f>J10</f>
        <v>235.79344494223059</v>
      </c>
      <c r="Z9" s="4">
        <f>K10</f>
        <v>1031.3531353135313</v>
      </c>
      <c r="AA9" s="4">
        <f>L10</f>
        <v>1006.8465565847764</v>
      </c>
      <c r="AB9" s="4">
        <f>M10</f>
        <v>1953.125</v>
      </c>
      <c r="AC9" s="4">
        <f>L22</f>
        <v>3292.723081988805</v>
      </c>
      <c r="AD9" s="4">
        <f>M22</f>
        <v>6211.1801242236024</v>
      </c>
    </row>
    <row r="10" spans="2:33" x14ac:dyDescent="0.25">
      <c r="B10">
        <f>'Arduino Uno'!$B14</f>
        <v>128</v>
      </c>
      <c r="C10" s="4" t="e">
        <f>1000000/'Summary-Duration'!C10</f>
        <v>#DIV/0!</v>
      </c>
      <c r="D10" s="4">
        <f>1000000/'Summary-Duration'!D10</f>
        <v>638.9776357827476</v>
      </c>
      <c r="E10" s="4">
        <f>1000000/'Summary-Duration'!E10</f>
        <v>1643.6554898093361</v>
      </c>
      <c r="F10" s="4">
        <f>1000000/'Summary-Duration'!F10</f>
        <v>1921.5987701767872</v>
      </c>
      <c r="G10" s="4">
        <f>1000000/'Summary-Duration'!G10</f>
        <v>2865.3295128939826</v>
      </c>
      <c r="I10" s="4" t="e">
        <f>1000000/'Summary-Duration'!I10</f>
        <v>#DIV/0!</v>
      </c>
      <c r="J10" s="4">
        <f>1000000/'Summary-Duration'!J10</f>
        <v>235.79344494223059</v>
      </c>
      <c r="K10" s="4">
        <f>1000000/'Summary-Duration'!K10</f>
        <v>1031.3531353135313</v>
      </c>
      <c r="L10" s="4">
        <f>1000000/'Summary-Duration'!L10</f>
        <v>1006.8465565847764</v>
      </c>
      <c r="M10" s="4">
        <f>1000000/'Summary-Duration'!M10</f>
        <v>1953.125</v>
      </c>
      <c r="O10" s="4" t="e">
        <f>1000000/'Summary-Duration'!O10</f>
        <v>#DIV/0!</v>
      </c>
      <c r="P10" s="4">
        <f>1000000/'Summary-Duration'!P10</f>
        <v>81.221572449642622</v>
      </c>
      <c r="Q10" s="4">
        <f>1000000/'Summary-Duration'!Q10</f>
        <v>262.72923125426934</v>
      </c>
      <c r="R10" s="4">
        <f>1000000/'Summary-Duration'!R10</f>
        <v>350.90181767141553</v>
      </c>
      <c r="S10" s="4">
        <f>1000000/'Summary-Duration'!S10</f>
        <v>4608.294930875576</v>
      </c>
      <c r="W10" t="s">
        <v>2</v>
      </c>
      <c r="X10">
        <v>0</v>
      </c>
      <c r="Y10" s="4">
        <f>P10</f>
        <v>81.221572449642622</v>
      </c>
      <c r="Z10" s="4">
        <f>Q10</f>
        <v>262.72923125426934</v>
      </c>
      <c r="AA10" s="4">
        <f>R10</f>
        <v>350.90181767141553</v>
      </c>
      <c r="AB10" s="4">
        <f>S10</f>
        <v>4608.294930875576</v>
      </c>
      <c r="AC10" s="4">
        <f>R22</f>
        <v>657.56595386517267</v>
      </c>
      <c r="AD10" s="4">
        <f>S22</f>
        <v>9523.8095238095229</v>
      </c>
    </row>
    <row r="11" spans="2:33" x14ac:dyDescent="0.25">
      <c r="B11">
        <f>'Arduino Uno'!$B15</f>
        <v>256</v>
      </c>
      <c r="C11" s="4" t="e">
        <f>1000000/'Summary-Duration'!C11</f>
        <v>#DIV/0!</v>
      </c>
      <c r="D11" s="4">
        <f>1000000/'Summary-Duration'!D11</f>
        <v>324.78077297823967</v>
      </c>
      <c r="E11" s="4">
        <f>1000000/'Summary-Duration'!E11</f>
        <v>853.67935803312264</v>
      </c>
      <c r="F11" s="4">
        <f>1000000/'Summary-Duration'!F11</f>
        <v>970.49689440993779</v>
      </c>
      <c r="G11" s="4">
        <f>1000000/'Summary-Duration'!G11</f>
        <v>1457.7259475218659</v>
      </c>
      <c r="I11" s="4" t="e">
        <f>1000000/'Summary-Duration'!I11</f>
        <v>#DIV/0!</v>
      </c>
      <c r="J11" s="4">
        <f>1000000/'Summary-Duration'!J11</f>
        <v>114.11617026132603</v>
      </c>
      <c r="K11" s="4">
        <f>1000000/'Summary-Duration'!K11</f>
        <v>530.56027164685906</v>
      </c>
      <c r="L11" s="4">
        <f>1000000/'Summary-Duration'!L11</f>
        <v>506.07287449392715</v>
      </c>
      <c r="M11" s="4">
        <f>1000000/'Summary-Duration'!M11</f>
        <v>1030.9278350515465</v>
      </c>
      <c r="O11" s="4" t="e">
        <f>1000000/'Summary-Duration'!O11</f>
        <v>#DIV/0!</v>
      </c>
      <c r="P11" s="4">
        <f>1000000/'Summary-Duration'!P11</f>
        <v>36.564408205053198</v>
      </c>
      <c r="Q11" s="4">
        <f>1000000/'Summary-Duration'!Q11</f>
        <v>117.43153741368782</v>
      </c>
      <c r="R11" s="4">
        <f>1000000/'Summary-Duration'!R11</f>
        <v>158.83604942977857</v>
      </c>
      <c r="S11" s="4">
        <f>1000000/'Summary-Duration'!S11</f>
        <v>2695.4177897574123</v>
      </c>
    </row>
    <row r="12" spans="2:33" x14ac:dyDescent="0.25">
      <c r="B12">
        <f>'Arduino Uno'!$B16</f>
        <v>512</v>
      </c>
      <c r="C12" s="4" t="e">
        <f>1000000/'Summary-Duration'!C12</f>
        <v>#DIV/0!</v>
      </c>
      <c r="D12" s="4">
        <f>1000000/'Summary-Duration'!D12</f>
        <v>135.080372821829</v>
      </c>
      <c r="E12" s="4" t="e">
        <f>1000000/'Summary-Duration'!E12</f>
        <v>#DIV/0!</v>
      </c>
      <c r="F12" s="4">
        <f>1000000/'Summary-Duration'!F12</f>
        <v>398.72408293460927</v>
      </c>
      <c r="G12" s="4">
        <f>1000000/'Summary-Duration'!G12</f>
        <v>594.17706476530009</v>
      </c>
      <c r="I12" s="4" t="e">
        <f>1000000/'Summary-Duration'!I12</f>
        <v>#DIV/0!</v>
      </c>
      <c r="J12" s="4">
        <f>1000000/'Summary-Duration'!J12</f>
        <v>47.386627493721271</v>
      </c>
      <c r="K12" s="4" t="e">
        <f>1000000/'Summary-Duration'!K12</f>
        <v>#DIV/0!</v>
      </c>
      <c r="L12" s="4">
        <f>1000000/'Summary-Duration'!L12</f>
        <v>205.84602717167559</v>
      </c>
      <c r="M12" s="4">
        <f>1000000/'Summary-Duration'!M12</f>
        <v>406.33888663145063</v>
      </c>
      <c r="O12" s="4" t="e">
        <f>1000000/'Summary-Duration'!O12</f>
        <v>#DIV/0!</v>
      </c>
      <c r="P12" s="4">
        <f>1000000/'Summary-Duration'!P12</f>
        <v>15.690704826460804</v>
      </c>
      <c r="Q12" s="4" t="e">
        <f>1000000/'Summary-Duration'!Q12</f>
        <v>#DIV/0!</v>
      </c>
      <c r="R12" s="4">
        <f>1000000/'Summary-Duration'!R12</f>
        <v>67.015145422865572</v>
      </c>
      <c r="S12" s="4">
        <f>1000000/'Summary-Duration'!S12</f>
        <v>1019.3679918450561</v>
      </c>
      <c r="W12" t="s">
        <v>32</v>
      </c>
    </row>
    <row r="13" spans="2:33" x14ac:dyDescent="0.25">
      <c r="B13">
        <f>'Arduino Uno'!$B17</f>
        <v>1024</v>
      </c>
      <c r="C13" s="4" t="e">
        <f>1000000/'Summary-Duration'!C13</f>
        <v>#DIV/0!</v>
      </c>
      <c r="D13" s="4">
        <f>1000000/'Summary-Duration'!D13</f>
        <v>68.467826968107687</v>
      </c>
      <c r="E13" s="4" t="e">
        <f>1000000/'Summary-Duration'!E13</f>
        <v>#DIV/0!</v>
      </c>
      <c r="F13" s="4">
        <f>1000000/'Summary-Duration'!F13</f>
        <v>201.00502512562815</v>
      </c>
      <c r="G13" s="4">
        <f>1000000/'Summary-Duration'!G13</f>
        <v>301.56815440289506</v>
      </c>
      <c r="I13" s="4" t="e">
        <f>1000000/'Summary-Duration'!I13</f>
        <v>#DIV/0!</v>
      </c>
      <c r="J13" s="4">
        <f>1000000/'Summary-Duration'!J13</f>
        <v>23.079231000023078</v>
      </c>
      <c r="K13" s="4" t="e">
        <f>1000000/'Summary-Duration'!K13</f>
        <v>#DIV/0!</v>
      </c>
      <c r="L13" s="4">
        <f>1000000/'Summary-Duration'!L13</f>
        <v>103.31645831180907</v>
      </c>
      <c r="M13" s="4">
        <f>1000000/'Summary-Duration'!M13</f>
        <v>212.40441801189465</v>
      </c>
      <c r="O13" s="4" t="e">
        <f>1000000/'Summary-Duration'!O13</f>
        <v>#DIV/0!</v>
      </c>
      <c r="P13" s="4">
        <f>1000000/'Summary-Duration'!P13</f>
        <v>7.2218330456636499</v>
      </c>
      <c r="Q13" s="4" t="e">
        <f>1000000/'Summary-Duration'!Q13</f>
        <v>#DIV/0!</v>
      </c>
      <c r="R13" s="4">
        <f>1000000/'Summary-Duration'!R13</f>
        <v>30.998716653130558</v>
      </c>
      <c r="S13" s="4">
        <f>1000000/'Summary-Duration'!S13</f>
        <v>584.45353594389246</v>
      </c>
    </row>
    <row r="15" spans="2:33" x14ac:dyDescent="0.25">
      <c r="W15" t="s">
        <v>36</v>
      </c>
    </row>
    <row r="16" spans="2:33" x14ac:dyDescent="0.25">
      <c r="C16" t="str">
        <f>'Teensy 3.2'!$E$7</f>
        <v>CMSIS FFT</v>
      </c>
      <c r="F16" t="str">
        <f>'Teensy 3.2'!E8</f>
        <v>Radix4</v>
      </c>
      <c r="I16" t="str">
        <f>'Teensy 3.2'!$E$7</f>
        <v>CMSIS FFT</v>
      </c>
      <c r="O16" t="str">
        <f>'Teensy 3.2'!$E$7</f>
        <v>CMSIS FFT</v>
      </c>
    </row>
    <row r="17" spans="2:33" x14ac:dyDescent="0.25">
      <c r="C17" t="str">
        <f>'Arduino Uno'!$C$6</f>
        <v>Int16</v>
      </c>
      <c r="I17" t="str">
        <f>'Teensy 3.2'!$H$6</f>
        <v>Int32</v>
      </c>
      <c r="O17" t="str">
        <f>'Teensy 3.2'!$K$6</f>
        <v>Float32</v>
      </c>
      <c r="X17" t="str">
        <f>'Summary-Duration'!Y7</f>
        <v>Arduino Uno</v>
      </c>
      <c r="Y17" t="str">
        <f>'Summary-Duration'!Z7</f>
        <v>Arduino M0</v>
      </c>
      <c r="Z17" t="str">
        <f>'Summary-Duration'!AA7</f>
        <v>Maple</v>
      </c>
      <c r="AA17" t="str">
        <f>'Summary-Duration'!AB7</f>
        <v>Teensy 3.2</v>
      </c>
      <c r="AB17" t="str">
        <f>'Summary-Duration'!AC7</f>
        <v>FRDM-K66F</v>
      </c>
      <c r="AC17" t="str">
        <f>AC7</f>
        <v>Teensy 3.2 CMSIS</v>
      </c>
      <c r="AD17" t="str">
        <f>AD7</f>
        <v>FRDM-K66F CMSIS</v>
      </c>
    </row>
    <row r="18" spans="2:33" x14ac:dyDescent="0.25">
      <c r="C18" t="str">
        <f>C6</f>
        <v>FFT per sec</v>
      </c>
      <c r="I18" t="str">
        <f>C18</f>
        <v>FFT per sec</v>
      </c>
      <c r="O18" t="str">
        <f>C18</f>
        <v>FFT per sec</v>
      </c>
      <c r="R18" t="str">
        <f>'Teensy 3.2'!$C$2</f>
        <v>Teensy 3.2</v>
      </c>
      <c r="S18" t="str">
        <f>'NXP K66'!$C$2</f>
        <v>FRDM-K66F</v>
      </c>
      <c r="W18" t="str">
        <f>'Summary-Duration'!Y5</f>
        <v>Int16</v>
      </c>
      <c r="X18">
        <f>'Summary-Duration'!Y14</f>
        <v>87.394391629661698</v>
      </c>
      <c r="Y18">
        <f>'Summary-Duration'!Z14</f>
        <v>5.2178622215042729</v>
      </c>
      <c r="Z18">
        <f>'Summary-Duration'!AA14</f>
        <v>2.0778502664386487</v>
      </c>
      <c r="AA18">
        <f>'Summary-Duration'!AB14</f>
        <v>1.7556715933315656</v>
      </c>
      <c r="AB18">
        <f>'Summary-Duration'!AC14</f>
        <v>1.1739132199713216</v>
      </c>
      <c r="AC18">
        <f>'Summary-Duration'!AB26</f>
        <v>0.45622765296996637</v>
      </c>
      <c r="AD18">
        <f>'Summary-Duration'!AC26</f>
        <v>0.22569718713256531</v>
      </c>
    </row>
    <row r="19" spans="2:33" x14ac:dyDescent="0.25">
      <c r="B19" t="s">
        <v>0</v>
      </c>
      <c r="C19" t="str">
        <f>C7</f>
        <v>Arduino Uno</v>
      </c>
      <c r="D19" t="str">
        <f t="shared" ref="D19:G19" si="2">D7</f>
        <v>Arduino M0</v>
      </c>
      <c r="E19" t="str">
        <f t="shared" si="2"/>
        <v>Maple</v>
      </c>
      <c r="F19" t="str">
        <f t="shared" si="2"/>
        <v>Teensy 3.2</v>
      </c>
      <c r="G19" t="str">
        <f t="shared" si="2"/>
        <v>FRDM-K66F</v>
      </c>
      <c r="I19" t="str">
        <f>C19</f>
        <v>Arduino Uno</v>
      </c>
      <c r="J19" t="str">
        <f t="shared" ref="J19" si="3">D19</f>
        <v>Arduino M0</v>
      </c>
      <c r="K19" t="str">
        <f t="shared" ref="K19" si="4">E19</f>
        <v>Maple</v>
      </c>
      <c r="L19" t="str">
        <f t="shared" ref="L19" si="5">F19</f>
        <v>Teensy 3.2</v>
      </c>
      <c r="M19" t="str">
        <f t="shared" ref="M19" si="6">G19</f>
        <v>FRDM-K66F</v>
      </c>
      <c r="O19" t="str">
        <f>C19</f>
        <v>Arduino Uno</v>
      </c>
      <c r="P19" t="str">
        <f t="shared" ref="P19" si="7">D19</f>
        <v>Arduino M0</v>
      </c>
      <c r="Q19" t="str">
        <f t="shared" ref="Q19" si="8">E19</f>
        <v>Maple</v>
      </c>
      <c r="R19" t="str">
        <f t="shared" ref="R19" si="9">F19</f>
        <v>Teensy 3.2</v>
      </c>
      <c r="S19" t="str">
        <f t="shared" ref="S19" si="10">G19</f>
        <v>FRDM-K66F</v>
      </c>
      <c r="W19" t="str">
        <f>'Summary-Duration'!AE5</f>
        <v>Int32</v>
      </c>
      <c r="X19">
        <f>'Summary-Duration'!AE14</f>
        <v>260.75474580818349</v>
      </c>
      <c r="Y19">
        <f>'Summary-Duration'!AF14</f>
        <v>14.801730336275433</v>
      </c>
      <c r="Z19">
        <f>'Summary-Duration'!AG14</f>
        <v>3.3260063548252821</v>
      </c>
      <c r="AA19">
        <f>'Summary-Duration'!AH14</f>
        <v>3.3823823767512038</v>
      </c>
      <c r="AB19">
        <f>'Summary-Duration'!AI14</f>
        <v>1.6932682945655746</v>
      </c>
      <c r="AC19">
        <f>'Summary-Duration'!AH26</f>
        <v>1.0264962756062466</v>
      </c>
      <c r="AD19">
        <f>'Summary-Duration'!AI26</f>
        <v>0.54578781174870583</v>
      </c>
    </row>
    <row r="20" spans="2:33" x14ac:dyDescent="0.25">
      <c r="B20">
        <f>'Teensy 3.2'!B12</f>
        <v>32</v>
      </c>
      <c r="C20" s="4" t="e">
        <f>1000000/'Summary-Duration'!C20</f>
        <v>#DIV/0!</v>
      </c>
      <c r="D20" s="4" t="e">
        <f>1000000/'Summary-Duration'!D20</f>
        <v>#DIV/0!</v>
      </c>
      <c r="E20" s="4" t="e">
        <f>1000000/'Summary-Duration'!E20</f>
        <v>#DIV/0!</v>
      </c>
      <c r="F20" s="4">
        <f>1000000/'Summary-Duration'!F20</f>
        <v>30864.1975308642</v>
      </c>
      <c r="G20" s="4">
        <f>1000000/'Summary-Duration'!G20</f>
        <v>58823.529411764706</v>
      </c>
      <c r="I20" s="4" t="e">
        <f>1000000/'Summary-Duration'!I20</f>
        <v>#DIV/0!</v>
      </c>
      <c r="J20" s="4" t="e">
        <f>1000000/'Summary-Duration'!J20</f>
        <v>#DIV/0!</v>
      </c>
      <c r="K20" s="4" t="e">
        <f>1000000/'Summary-Duration'!K20</f>
        <v>#DIV/0!</v>
      </c>
      <c r="L20" s="4">
        <f>1000000/'Summary-Duration'!L20</f>
        <v>16474.464579901152</v>
      </c>
      <c r="M20" s="4">
        <f>1000000/'Summary-Duration'!M20</f>
        <v>31250</v>
      </c>
      <c r="O20" s="4" t="e">
        <f>1000000/'Summary-Duration'!O20</f>
        <v>#DIV/0!</v>
      </c>
      <c r="P20" s="4" t="e">
        <f>1000000/'Summary-Duration'!P20</f>
        <v>#DIV/0!</v>
      </c>
      <c r="Q20" s="4"/>
      <c r="R20" s="4">
        <f>1000000/'Summary-Duration'!R20</f>
        <v>3542.3308537017356</v>
      </c>
      <c r="S20" s="4">
        <f>1000000/'Summary-Duration'!S20</f>
        <v>40000</v>
      </c>
      <c r="W20" t="str">
        <f>'Summary-Duration'!AK5</f>
        <v>Float32</v>
      </c>
      <c r="X20">
        <f>'Summary-Duration'!AK14</f>
        <v>132.42035868244747</v>
      </c>
      <c r="Y20">
        <f>'Summary-Duration'!AL14</f>
        <v>45.21822456815466</v>
      </c>
      <c r="Z20">
        <f>'Summary-Duration'!AM14</f>
        <v>13.962061929057068</v>
      </c>
      <c r="AA20">
        <f>'Summary-Duration'!AN14</f>
        <v>10.50004560530216</v>
      </c>
      <c r="AB20">
        <f>'Summary-Duration'!AO14</f>
        <v>0.6671430788218613</v>
      </c>
      <c r="AC20">
        <f>'Summary-Duration'!AN26</f>
        <v>5.2725808581588325</v>
      </c>
      <c r="AD20">
        <f>'Summary-Duration'!AO26</f>
        <v>0.34060035862211813</v>
      </c>
    </row>
    <row r="21" spans="2:33" x14ac:dyDescent="0.25">
      <c r="B21">
        <f>'Teensy 3.2'!B13</f>
        <v>64</v>
      </c>
      <c r="C21" s="4" t="e">
        <f>1000000/'Summary-Duration'!C21</f>
        <v>#DIV/0!</v>
      </c>
      <c r="D21" s="4" t="e">
        <f>1000000/'Summary-Duration'!D21</f>
        <v>#DIV/0!</v>
      </c>
      <c r="E21" s="4" t="e">
        <f>1000000/'Summary-Duration'!E21</f>
        <v>#DIV/0!</v>
      </c>
      <c r="F21" s="4">
        <f>1000000/'Summary-Duration'!F21</f>
        <v>16528.92561983471</v>
      </c>
      <c r="G21" s="4">
        <f>1000000/'Summary-Duration'!G21</f>
        <v>33333.333333333336</v>
      </c>
      <c r="I21" s="4" t="e">
        <f>1000000/'Summary-Duration'!I21</f>
        <v>#DIV/0!</v>
      </c>
      <c r="J21" s="4" t="e">
        <f>1000000/'Summary-Duration'!J21</f>
        <v>#DIV/0!</v>
      </c>
      <c r="K21" s="4" t="e">
        <f>1000000/'Summary-Duration'!K21</f>
        <v>#DIV/0!</v>
      </c>
      <c r="L21" s="4">
        <f>1000000/'Summary-Duration'!L21</f>
        <v>8577.8006519128503</v>
      </c>
      <c r="M21" s="4">
        <f>1000000/'Summary-Duration'!M21</f>
        <v>16666.666666666668</v>
      </c>
      <c r="O21" s="4" t="e">
        <f>1000000/'Summary-Duration'!O21</f>
        <v>#DIV/0!</v>
      </c>
      <c r="P21" s="4" t="e">
        <f>1000000/'Summary-Duration'!P21</f>
        <v>#DIV/0!</v>
      </c>
      <c r="Q21" s="4"/>
      <c r="R21" s="4">
        <f>1000000/'Summary-Duration'!R21</f>
        <v>1811.4629374682995</v>
      </c>
      <c r="S21" s="4">
        <f>1000000/'Summary-Duration'!S21</f>
        <v>21276.59574468085</v>
      </c>
    </row>
    <row r="22" spans="2:33" x14ac:dyDescent="0.25">
      <c r="B22">
        <f>'Teensy 3.2'!B14</f>
        <v>128</v>
      </c>
      <c r="C22" s="4" t="e">
        <f>1000000/'Summary-Duration'!C22</f>
        <v>#DIV/0!</v>
      </c>
      <c r="D22" s="4" t="e">
        <f>1000000/'Summary-Duration'!D22</f>
        <v>#DIV/0!</v>
      </c>
      <c r="E22" s="4" t="e">
        <f>1000000/'Summary-Duration'!E22</f>
        <v>#DIV/0!</v>
      </c>
      <c r="F22" s="4">
        <f>1000000/'Summary-Duration'!F22</f>
        <v>7156.1471303850003</v>
      </c>
      <c r="G22" s="4">
        <f>1000000/'Summary-Duration'!G22</f>
        <v>14285.714285714286</v>
      </c>
      <c r="I22" s="4" t="e">
        <f>1000000/'Summary-Duration'!I22</f>
        <v>#DIV/0!</v>
      </c>
      <c r="J22" s="4" t="e">
        <f>1000000/'Summary-Duration'!J22</f>
        <v>#DIV/0!</v>
      </c>
      <c r="K22" s="4" t="e">
        <f>1000000/'Summary-Duration'!K22</f>
        <v>#DIV/0!</v>
      </c>
      <c r="L22" s="4">
        <f>1000000/'Summary-Duration'!L22</f>
        <v>3292.723081988805</v>
      </c>
      <c r="M22" s="4">
        <f>1000000/'Summary-Duration'!M22</f>
        <v>6211.1801242236024</v>
      </c>
      <c r="O22" s="4" t="e">
        <f>1000000/'Summary-Duration'!O22</f>
        <v>#DIV/0!</v>
      </c>
      <c r="P22" s="4" t="e">
        <f>1000000/'Summary-Duration'!P22</f>
        <v>#DIV/0!</v>
      </c>
      <c r="Q22" s="4"/>
      <c r="R22" s="4">
        <f>1000000/'Summary-Duration'!R22</f>
        <v>657.56595386517267</v>
      </c>
      <c r="S22" s="4">
        <f>1000000/'Summary-Duration'!S22</f>
        <v>9523.8095238095229</v>
      </c>
    </row>
    <row r="23" spans="2:33" x14ac:dyDescent="0.25">
      <c r="B23">
        <f>'Teensy 3.2'!B15</f>
        <v>256</v>
      </c>
      <c r="C23" s="4" t="e">
        <f>1000000/'Summary-Duration'!C23</f>
        <v>#DIV/0!</v>
      </c>
      <c r="D23" s="4" t="e">
        <f>1000000/'Summary-Duration'!D23</f>
        <v>#DIV/0!</v>
      </c>
      <c r="E23" s="4" t="e">
        <f>1000000/'Summary-Duration'!E23</f>
        <v>#DIV/0!</v>
      </c>
      <c r="F23" s="4">
        <f>1000000/'Summary-Duration'!F23</f>
        <v>3669.1861745064944</v>
      </c>
      <c r="G23" s="4">
        <f>1000000/'Summary-Duration'!G23</f>
        <v>7352.9411764705883</v>
      </c>
      <c r="I23" s="4" t="e">
        <f>1000000/'Summary-Duration'!I23</f>
        <v>#DIV/0!</v>
      </c>
      <c r="J23" s="4" t="e">
        <f>1000000/'Summary-Duration'!J23</f>
        <v>#DIV/0!</v>
      </c>
      <c r="K23" s="4" t="e">
        <f>1000000/'Summary-Duration'!K23</f>
        <v>#DIV/0!</v>
      </c>
      <c r="L23" s="4">
        <f>1000000/'Summary-Duration'!L23</f>
        <v>1674.817444898506</v>
      </c>
      <c r="M23" s="4">
        <f>1000000/'Summary-Duration'!M23</f>
        <v>3154.5741324921137</v>
      </c>
      <c r="O23" s="4" t="e">
        <f>1000000/'Summary-Duration'!O23</f>
        <v>#DIV/0!</v>
      </c>
      <c r="P23" s="4" t="e">
        <f>1000000/'Summary-Duration'!P23</f>
        <v>#DIV/0!</v>
      </c>
      <c r="Q23" s="4"/>
      <c r="R23" s="4">
        <f>1000000/'Summary-Duration'!R23</f>
        <v>330.84975450948218</v>
      </c>
      <c r="S23" s="4">
        <f>1000000/'Summary-Duration'!S23</f>
        <v>4878.0487804878048</v>
      </c>
      <c r="W23" t="s">
        <v>43</v>
      </c>
    </row>
    <row r="24" spans="2:33" x14ac:dyDescent="0.25">
      <c r="B24">
        <f>'Teensy 3.2'!B16</f>
        <v>512</v>
      </c>
      <c r="C24" s="4" t="e">
        <f>1000000/'Summary-Duration'!C24</f>
        <v>#DIV/0!</v>
      </c>
      <c r="D24" s="4" t="e">
        <f>1000000/'Summary-Duration'!D24</f>
        <v>#DIV/0!</v>
      </c>
      <c r="E24" s="4" t="e">
        <f>1000000/'Summary-Duration'!E24</f>
        <v>#DIV/0!</v>
      </c>
      <c r="F24" s="4">
        <f>1000000/'Summary-Duration'!F24</f>
        <v>1574.6543633672411</v>
      </c>
      <c r="G24" s="4">
        <f>1000000/'Summary-Duration'!G24</f>
        <v>3225.8064516129034</v>
      </c>
      <c r="I24" s="4" t="e">
        <f>1000000/'Summary-Duration'!I24</f>
        <v>#DIV/0!</v>
      </c>
      <c r="J24" s="4" t="e">
        <f>1000000/'Summary-Duration'!J24</f>
        <v>#DIV/0!</v>
      </c>
      <c r="K24" s="4" t="e">
        <f>1000000/'Summary-Duration'!K24</f>
        <v>#DIV/0!</v>
      </c>
      <c r="L24" s="4">
        <f>1000000/'Summary-Duration'!L24</f>
        <v>677.43334055928892</v>
      </c>
      <c r="M24" s="4">
        <f>1000000/'Summary-Duration'!M24</f>
        <v>1272.2646310432569</v>
      </c>
      <c r="O24" s="4" t="e">
        <f>1000000/'Summary-Duration'!O24</f>
        <v>#DIV/0!</v>
      </c>
      <c r="P24" s="4" t="e">
        <f>1000000/'Summary-Duration'!P24</f>
        <v>#DIV/0!</v>
      </c>
      <c r="Q24" s="4"/>
      <c r="R24" s="4">
        <f>1000000/'Summary-Duration'!R24</f>
        <v>129.6798205231284</v>
      </c>
      <c r="S24" s="4">
        <f>1000000/'Summary-Duration'!S24</f>
        <v>2123.1422505307855</v>
      </c>
      <c r="W24" t="s">
        <v>38</v>
      </c>
      <c r="Y24" s="7" t="s">
        <v>41</v>
      </c>
      <c r="Z24">
        <v>250</v>
      </c>
      <c r="AA24" t="s">
        <v>39</v>
      </c>
    </row>
    <row r="25" spans="2:33" x14ac:dyDescent="0.25">
      <c r="B25">
        <f>'Teensy 3.2'!B17</f>
        <v>1024</v>
      </c>
      <c r="C25" s="4" t="e">
        <f>1000000/'Summary-Duration'!C25</f>
        <v>#DIV/0!</v>
      </c>
      <c r="D25" s="4" t="e">
        <f>1000000/'Summary-Duration'!D25</f>
        <v>#DIV/0!</v>
      </c>
      <c r="E25" s="4" t="e">
        <f>1000000/'Summary-Duration'!E25</f>
        <v>#DIV/0!</v>
      </c>
      <c r="F25" s="4">
        <f>1000000/'Summary-Duration'!F25</f>
        <v>797.19387755102036</v>
      </c>
      <c r="G25" s="4">
        <f>1000000/'Summary-Duration'!G25</f>
        <v>1628.6644951140065</v>
      </c>
      <c r="I25" s="4" t="e">
        <f>1000000/'Summary-Duration'!I25</f>
        <v>#DIV/0!</v>
      </c>
      <c r="J25" s="4" t="e">
        <f>1000000/'Summary-Duration'!J25</f>
        <v>#DIV/0!</v>
      </c>
      <c r="K25" s="4" t="e">
        <f>1000000/'Summary-Duration'!K25</f>
        <v>#DIV/0!</v>
      </c>
      <c r="L25" s="4">
        <f>1000000/'Summary-Duration'!L25</f>
        <v>342.43291739148299</v>
      </c>
      <c r="M25" s="4">
        <f>1000000/'Summary-Duration'!M25</f>
        <v>641.84852374839534</v>
      </c>
      <c r="O25" s="4" t="e">
        <f>1000000/'Summary-Duration'!O25</f>
        <v>#DIV/0!</v>
      </c>
      <c r="P25" s="4" t="e">
        <f>1000000/'Summary-Duration'!P25</f>
        <v>#DIV/0!</v>
      </c>
      <c r="Q25" s="4"/>
      <c r="R25" s="4">
        <f>1000000/'Summary-Duration'!R25</f>
        <v>65.006910234557935</v>
      </c>
      <c r="S25" s="4">
        <f>1000000/'Summary-Duration'!S25</f>
        <v>1077.5862068965516</v>
      </c>
      <c r="W25" t="s">
        <v>44</v>
      </c>
      <c r="Y25" s="7"/>
      <c r="Z25">
        <f>2*(1/0.5)</f>
        <v>4</v>
      </c>
      <c r="AA25" s="6" t="s">
        <v>45</v>
      </c>
    </row>
    <row r="26" spans="2:33" x14ac:dyDescent="0.25">
      <c r="W26" t="s">
        <v>46</v>
      </c>
      <c r="Y26" s="7"/>
      <c r="Z26" s="7"/>
      <c r="AB26" s="6"/>
    </row>
    <row r="27" spans="2:33" x14ac:dyDescent="0.25">
      <c r="X27" t="str">
        <f>X17</f>
        <v>Arduino Uno</v>
      </c>
      <c r="Y27" t="str">
        <f t="shared" ref="Y27:AD27" si="11">Y17</f>
        <v>Arduino M0</v>
      </c>
      <c r="Z27" t="str">
        <f t="shared" ref="Z27" si="12">Z17</f>
        <v>Maple</v>
      </c>
      <c r="AA27" t="str">
        <f t="shared" si="11"/>
        <v>Teensy 3.2</v>
      </c>
      <c r="AB27" t="str">
        <f>AB17</f>
        <v>FRDM-K66F</v>
      </c>
      <c r="AC27" t="str">
        <f>AC17</f>
        <v>Teensy 3.2 CMSIS</v>
      </c>
      <c r="AD27" t="str">
        <f t="shared" si="11"/>
        <v>FRDM-K66F CMSIS</v>
      </c>
      <c r="AF27" t="s">
        <v>40</v>
      </c>
      <c r="AG27" s="6" t="s">
        <v>42</v>
      </c>
    </row>
    <row r="28" spans="2:33" x14ac:dyDescent="0.25">
      <c r="W28" t="str">
        <f>W18</f>
        <v>Int16</v>
      </c>
      <c r="X28" s="9">
        <f t="shared" ref="X28:AD30" si="13">1/(X18/1000000)</f>
        <v>11442.381843420255</v>
      </c>
      <c r="Y28" s="9">
        <f t="shared" si="13"/>
        <v>191649.36856299493</v>
      </c>
      <c r="Z28" s="9">
        <f t="shared" ref="Z28" si="14">1/(Z18/1000000)</f>
        <v>481266.63222656539</v>
      </c>
      <c r="AA28" s="9">
        <f t="shared" si="13"/>
        <v>569582.60519690823</v>
      </c>
      <c r="AB28" s="9">
        <f t="shared" si="13"/>
        <v>851851.72377940314</v>
      </c>
      <c r="AC28" s="9">
        <f t="shared" si="13"/>
        <v>2191888.1801446402</v>
      </c>
      <c r="AD28" s="9">
        <f t="shared" si="13"/>
        <v>4430715.3877493422</v>
      </c>
      <c r="AF28">
        <f>2*Z24</f>
        <v>500</v>
      </c>
      <c r="AG28" s="9">
        <f t="shared" ref="AG28:AG38" si="15">AF28*LOG(AF28/$Z$24)</f>
        <v>150.5149978319906</v>
      </c>
    </row>
    <row r="29" spans="2:33" x14ac:dyDescent="0.25">
      <c r="W29" t="str">
        <f t="shared" ref="W29:W30" si="16">W19</f>
        <v>Int32</v>
      </c>
      <c r="X29" s="9">
        <f t="shared" si="13"/>
        <v>3835.0212836993596</v>
      </c>
      <c r="Y29" s="9">
        <f t="shared" si="13"/>
        <v>67559.66885501513</v>
      </c>
      <c r="Z29" s="9">
        <f t="shared" ref="Z29" si="17">1/(Z19/1000000)</f>
        <v>300660.88074342569</v>
      </c>
      <c r="AA29" s="9">
        <f t="shared" si="13"/>
        <v>295649.60096572677</v>
      </c>
      <c r="AB29" s="9">
        <f t="shared" si="13"/>
        <v>590573.86428921483</v>
      </c>
      <c r="AC29" s="9">
        <f t="shared" si="13"/>
        <v>974187.65539056831</v>
      </c>
      <c r="AD29" s="9">
        <f t="shared" si="13"/>
        <v>1832213.8722665808</v>
      </c>
      <c r="AF29" s="4">
        <f>AF28*2.5</f>
        <v>1250</v>
      </c>
      <c r="AG29" s="9">
        <f t="shared" si="15"/>
        <v>873.7125054200236</v>
      </c>
    </row>
    <row r="30" spans="2:33" x14ac:dyDescent="0.25">
      <c r="W30" t="str">
        <f t="shared" si="16"/>
        <v>Float32</v>
      </c>
      <c r="X30" s="9">
        <f t="shared" si="13"/>
        <v>7551.7088909120412</v>
      </c>
      <c r="Y30" s="9">
        <f t="shared" si="13"/>
        <v>22114.97708170212</v>
      </c>
      <c r="Z30" s="9">
        <f t="shared" ref="Z30" si="18">1/(Z20/1000000)</f>
        <v>71622.658965496739</v>
      </c>
      <c r="AA30" s="9">
        <f t="shared" si="13"/>
        <v>95237.681586357532</v>
      </c>
      <c r="AB30" s="9">
        <f t="shared" si="13"/>
        <v>1498928.83812262</v>
      </c>
      <c r="AC30" s="9">
        <f t="shared" si="13"/>
        <v>189660.43895800901</v>
      </c>
      <c r="AD30" s="9">
        <f t="shared" si="13"/>
        <v>2935992.2110635773</v>
      </c>
      <c r="AF30" s="4">
        <f t="shared" ref="AF30:AF36" si="19">AF29*2.5</f>
        <v>3125</v>
      </c>
      <c r="AG30" s="9">
        <f t="shared" si="15"/>
        <v>3427.8437906501763</v>
      </c>
    </row>
    <row r="31" spans="2:33" x14ac:dyDescent="0.25">
      <c r="AF31" s="4">
        <f t="shared" si="19"/>
        <v>7812.5</v>
      </c>
      <c r="AG31" s="9">
        <f t="shared" si="15"/>
        <v>11678.515794375735</v>
      </c>
    </row>
    <row r="32" spans="2:33" x14ac:dyDescent="0.25">
      <c r="W32" t="s">
        <v>47</v>
      </c>
      <c r="AF32" s="4">
        <f t="shared" si="19"/>
        <v>19531.25</v>
      </c>
      <c r="AG32" s="9">
        <f t="shared" si="15"/>
        <v>36968.555280315071</v>
      </c>
    </row>
    <row r="33" spans="23:33" x14ac:dyDescent="0.25">
      <c r="X33" t="str">
        <f>X27</f>
        <v>Arduino Uno</v>
      </c>
      <c r="Y33" t="str">
        <f t="shared" ref="Y33:AD33" si="20">Y27</f>
        <v>Arduino M0</v>
      </c>
      <c r="Z33" t="str">
        <f t="shared" ref="Z33" si="21">Z27</f>
        <v>Maple</v>
      </c>
      <c r="AA33" t="str">
        <f t="shared" si="20"/>
        <v>Teensy 3.2</v>
      </c>
      <c r="AB33" t="str">
        <f>AB27</f>
        <v>FRDM-K66F</v>
      </c>
      <c r="AC33" t="str">
        <f>AC27</f>
        <v>Teensy 3.2 CMSIS</v>
      </c>
      <c r="AD33" t="str">
        <f t="shared" si="20"/>
        <v>FRDM-K66F CMSIS</v>
      </c>
      <c r="AF33" s="4">
        <f t="shared" si="19"/>
        <v>48828.125</v>
      </c>
      <c r="AG33" s="9">
        <f t="shared" si="15"/>
        <v>111852.05268672701</v>
      </c>
    </row>
    <row r="34" spans="23:33" x14ac:dyDescent="0.25">
      <c r="W34" t="str">
        <f>W28</f>
        <v>Int16</v>
      </c>
      <c r="X34" s="10">
        <f t="shared" ref="X34:AD36" ca="1" si="22">FORECAST(X28,OFFSET($AF$28:$AF$37,MATCH(X28,$AG$28:$AG$37,1)-1,0,2),OFFSET($AG$28:$AG$37,MATCH(X28,$AG$28:$AG$37,1)-1,0,2))/$Z$25</f>
        <v>1919.5859775238912</v>
      </c>
      <c r="Y34" s="10">
        <f t="shared" ca="1" si="22"/>
        <v>18960.442297048994</v>
      </c>
      <c r="Z34" s="10">
        <f t="shared" ca="1" si="22"/>
        <v>41933.467937126203</v>
      </c>
      <c r="AA34" s="10">
        <f t="shared" ca="1" si="22"/>
        <v>48520.469600819619</v>
      </c>
      <c r="AB34" s="10">
        <f t="shared" ca="1" si="22"/>
        <v>69573.367408292543</v>
      </c>
      <c r="AC34" s="10">
        <f t="shared" ca="1" si="22"/>
        <v>159626.06148789707</v>
      </c>
      <c r="AD34" s="10">
        <f t="shared" ca="1" si="22"/>
        <v>297551.83576709969</v>
      </c>
      <c r="AF34" s="4">
        <f t="shared" si="19"/>
        <v>122070.3125</v>
      </c>
      <c r="AG34" s="9">
        <f t="shared" si="15"/>
        <v>328206.79293166584</v>
      </c>
    </row>
    <row r="35" spans="23:33" x14ac:dyDescent="0.25">
      <c r="W35" t="str">
        <f t="shared" ref="W35:W36" si="23">W29</f>
        <v>Int32</v>
      </c>
      <c r="X35" s="10">
        <f t="shared" ca="1" si="22"/>
        <v>839.08300129390091</v>
      </c>
      <c r="Y35" s="10">
        <f t="shared" ca="1" si="22"/>
        <v>7874.8737069063536</v>
      </c>
      <c r="Z35" s="10">
        <f t="shared" ca="1" si="22"/>
        <v>28186.310893385908</v>
      </c>
      <c r="AA35" s="10">
        <f t="shared" ca="1" si="22"/>
        <v>27762.195973743223</v>
      </c>
      <c r="AB35" s="10">
        <f t="shared" ca="1" si="22"/>
        <v>50086.091921602689</v>
      </c>
      <c r="AC35" s="10">
        <f t="shared" ca="1" si="22"/>
        <v>78442.636374410184</v>
      </c>
      <c r="AD35" s="10">
        <f t="shared" ca="1" si="22"/>
        <v>135646.77294750587</v>
      </c>
      <c r="AF35" s="4">
        <f t="shared" si="19"/>
        <v>305175.78125</v>
      </c>
      <c r="AG35" s="9">
        <f t="shared" si="15"/>
        <v>941958.63536628557</v>
      </c>
    </row>
    <row r="36" spans="23:33" x14ac:dyDescent="0.25">
      <c r="W36" t="str">
        <f t="shared" si="23"/>
        <v>Float32</v>
      </c>
      <c r="X36" s="10">
        <f t="shared" ca="1" si="22"/>
        <v>1366.978582130911</v>
      </c>
      <c r="Y36" s="10">
        <f t="shared" ca="1" si="22"/>
        <v>3162.1215377362619</v>
      </c>
      <c r="Z36" s="10">
        <f t="shared" ca="1" si="22"/>
        <v>8272.2673834696743</v>
      </c>
      <c r="AA36" s="10">
        <f t="shared" ca="1" si="22"/>
        <v>10582.009816073696</v>
      </c>
      <c r="AB36" s="10">
        <f t="shared" ca="1" si="22"/>
        <v>113426.84279157802</v>
      </c>
      <c r="AC36" s="10">
        <f t="shared" ca="1" si="22"/>
        <v>18792.115091821412</v>
      </c>
      <c r="AD36" s="10">
        <f t="shared" ca="1" si="22"/>
        <v>207460.15137108372</v>
      </c>
      <c r="AF36" s="4">
        <f t="shared" si="19"/>
        <v>762939.453125</v>
      </c>
      <c r="AG36" s="9">
        <f t="shared" si="15"/>
        <v>2658500.7210085159</v>
      </c>
    </row>
    <row r="37" spans="23:33" x14ac:dyDescent="0.25">
      <c r="X37" s="9"/>
      <c r="Y37" s="9"/>
      <c r="Z37" s="9"/>
      <c r="AA37" s="9"/>
      <c r="AB37" s="9"/>
      <c r="AC37" s="9"/>
      <c r="AD37" s="9"/>
      <c r="AF37" s="4">
        <f t="shared" ref="AF37" si="24">AF36*2.5</f>
        <v>1907348.6328125</v>
      </c>
      <c r="AG37" s="9">
        <f t="shared" si="15"/>
        <v>7405262.1340032946</v>
      </c>
    </row>
    <row r="38" spans="23:33" x14ac:dyDescent="0.25">
      <c r="AF38" s="4">
        <f t="shared" ref="AF38" si="25">AF37*2.5</f>
        <v>4768371.58203125</v>
      </c>
      <c r="AG38" s="9">
        <f t="shared" si="15"/>
        <v>20410681.16371325</v>
      </c>
    </row>
  </sheetData>
  <mergeCells count="2">
    <mergeCell ref="B2:S2"/>
    <mergeCell ref="W2:AG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26"/>
  <sheetViews>
    <sheetView workbookViewId="0">
      <selection activeCell="A2" sqref="A2:XFD2"/>
    </sheetView>
  </sheetViews>
  <sheetFormatPr defaultRowHeight="15" x14ac:dyDescent="0.25"/>
  <cols>
    <col min="1" max="1" width="3.85546875" customWidth="1"/>
    <col min="3" max="7" width="10.85546875" customWidth="1"/>
    <col min="8" max="8" width="3.5703125" customWidth="1"/>
    <col min="9" max="13" width="10.140625" customWidth="1"/>
    <col min="14" max="14" width="3.42578125" customWidth="1"/>
    <col min="22" max="22" width="9.140625" style="2"/>
  </cols>
  <sheetData>
    <row r="2" spans="2:41" ht="18.75" x14ac:dyDescent="0.3">
      <c r="B2" s="35" t="s">
        <v>55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X2" s="36" t="s">
        <v>54</v>
      </c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</row>
    <row r="4" spans="2:41" x14ac:dyDescent="0.25">
      <c r="C4" s="1" t="str">
        <f>'Arduino Uno'!$C$7</f>
        <v>KissFFT</v>
      </c>
      <c r="I4" s="1" t="str">
        <f>'Arduino Uno'!$C$7</f>
        <v>KissFFT</v>
      </c>
      <c r="O4" s="1" t="str">
        <f>'Arduino Uno'!$C$7</f>
        <v>KissFFT</v>
      </c>
      <c r="W4" s="12"/>
      <c r="X4" s="13"/>
      <c r="Y4" s="1" t="str">
        <f>C4</f>
        <v>KissFFT</v>
      </c>
      <c r="AE4" s="1" t="str">
        <f>I4</f>
        <v>KissFFT</v>
      </c>
      <c r="AK4" s="1" t="str">
        <f>O4</f>
        <v>KissFFT</v>
      </c>
    </row>
    <row r="5" spans="2:41" x14ac:dyDescent="0.25">
      <c r="C5" s="1" t="str">
        <f>'Arduino Uno'!$C$6</f>
        <v>Int16</v>
      </c>
      <c r="I5" s="1" t="str">
        <f>'Arduino Uno'!$G$6</f>
        <v>Int32</v>
      </c>
      <c r="O5" s="1" t="str">
        <f>'Arduino Uno'!$K$6</f>
        <v>Float32</v>
      </c>
      <c r="Y5" s="1" t="str">
        <f>C5</f>
        <v>Int16</v>
      </c>
      <c r="AE5" s="1" t="str">
        <f>I5</f>
        <v>Int32</v>
      </c>
      <c r="AK5" s="1" t="str">
        <f>O5</f>
        <v>Float32</v>
      </c>
    </row>
    <row r="6" spans="2:41" x14ac:dyDescent="0.25">
      <c r="C6" t="s">
        <v>18</v>
      </c>
      <c r="I6" t="str">
        <f>C6</f>
        <v>usec per FFT</v>
      </c>
      <c r="O6" t="str">
        <f>C6</f>
        <v>usec per FFT</v>
      </c>
      <c r="Y6" t="s">
        <v>33</v>
      </c>
      <c r="AE6" t="s">
        <v>33</v>
      </c>
      <c r="AK6" t="s">
        <v>33</v>
      </c>
    </row>
    <row r="7" spans="2:41" x14ac:dyDescent="0.25">
      <c r="B7" t="s">
        <v>0</v>
      </c>
      <c r="C7" t="str">
        <f>'Arduino Uno'!$C$2</f>
        <v>Arduino Uno</v>
      </c>
      <c r="D7" t="str">
        <f>'Arduino M0 Pro'!$C$2</f>
        <v>Arduino M0</v>
      </c>
      <c r="E7" t="str">
        <f>Maple!$C$2</f>
        <v>Maple</v>
      </c>
      <c r="F7" t="str">
        <f>'Teensy 3.2'!$C$2</f>
        <v>Teensy 3.2</v>
      </c>
      <c r="G7" t="str">
        <f>'NXP K66'!$C$2</f>
        <v>FRDM-K66F</v>
      </c>
      <c r="I7" t="str">
        <f>C7</f>
        <v>Arduino Uno</v>
      </c>
      <c r="J7" t="str">
        <f t="shared" ref="J7:M7" si="0">D7</f>
        <v>Arduino M0</v>
      </c>
      <c r="K7" t="str">
        <f t="shared" si="0"/>
        <v>Maple</v>
      </c>
      <c r="L7" t="str">
        <f t="shared" si="0"/>
        <v>Teensy 3.2</v>
      </c>
      <c r="M7" t="str">
        <f t="shared" si="0"/>
        <v>FRDM-K66F</v>
      </c>
      <c r="O7" t="str">
        <f>C7</f>
        <v>Arduino Uno</v>
      </c>
      <c r="P7" t="str">
        <f t="shared" ref="P7:S7" si="1">D7</f>
        <v>Arduino M0</v>
      </c>
      <c r="Q7" t="str">
        <f t="shared" si="1"/>
        <v>Maple</v>
      </c>
      <c r="R7" t="str">
        <f t="shared" si="1"/>
        <v>Teensy 3.2</v>
      </c>
      <c r="S7" t="str">
        <f t="shared" si="1"/>
        <v>FRDM-K66F</v>
      </c>
      <c r="X7" t="s">
        <v>0</v>
      </c>
      <c r="Y7" t="str">
        <f>C7</f>
        <v>Arduino Uno</v>
      </c>
      <c r="Z7" t="str">
        <f>D7</f>
        <v>Arduino M0</v>
      </c>
      <c r="AA7" t="str">
        <f>E7</f>
        <v>Maple</v>
      </c>
      <c r="AB7" t="str">
        <f>F7</f>
        <v>Teensy 3.2</v>
      </c>
      <c r="AC7" t="str">
        <f>G7</f>
        <v>FRDM-K66F</v>
      </c>
      <c r="AE7" t="str">
        <f>I7</f>
        <v>Arduino Uno</v>
      </c>
      <c r="AF7" t="str">
        <f t="shared" ref="AF7:AG7" si="2">J7</f>
        <v>Arduino M0</v>
      </c>
      <c r="AG7" t="str">
        <f t="shared" si="2"/>
        <v>Maple</v>
      </c>
      <c r="AH7" t="str">
        <f t="shared" ref="AH7" si="3">L7</f>
        <v>Teensy 3.2</v>
      </c>
      <c r="AI7" t="str">
        <f t="shared" ref="AI7" si="4">M7</f>
        <v>FRDM-K66F</v>
      </c>
      <c r="AK7" t="str">
        <f>O7</f>
        <v>Arduino Uno</v>
      </c>
      <c r="AL7" t="str">
        <f t="shared" ref="AL7:AM7" si="5">P7</f>
        <v>Arduino M0</v>
      </c>
      <c r="AM7" t="str">
        <f t="shared" si="5"/>
        <v>Maple</v>
      </c>
      <c r="AN7" t="str">
        <f t="shared" ref="AN7" si="6">R7</f>
        <v>Teensy 3.2</v>
      </c>
      <c r="AO7" t="str">
        <f t="shared" ref="AO7" si="7">S7</f>
        <v>FRDM-K66F</v>
      </c>
    </row>
    <row r="8" spans="2:41" x14ac:dyDescent="0.25">
      <c r="B8">
        <f>'Arduino Uno'!$B12</f>
        <v>32</v>
      </c>
      <c r="C8" s="4">
        <f>'Arduino Uno'!$C12</f>
        <v>4980.8</v>
      </c>
      <c r="D8" s="4">
        <f>'Arduino M0 Pro'!C12</f>
        <v>319.8</v>
      </c>
      <c r="E8" s="4">
        <f>Maple!C12</f>
        <v>124.2</v>
      </c>
      <c r="F8" s="4">
        <f>'Teensy 3.2'!C12</f>
        <v>103.4</v>
      </c>
      <c r="G8" s="4">
        <f>'NXP K66'!C12</f>
        <v>69</v>
      </c>
      <c r="I8" s="4">
        <f>'Arduino Uno'!G12</f>
        <v>12559.2</v>
      </c>
      <c r="J8" s="4">
        <f>'Arduino M0 Pro'!G12</f>
        <v>802</v>
      </c>
      <c r="K8" s="4">
        <f>Maple!G12</f>
        <v>191.2</v>
      </c>
      <c r="L8" s="4">
        <f>'Teensy 3.2'!G12</f>
        <v>192.8</v>
      </c>
      <c r="M8" s="4">
        <f>'NXP K66'!G12</f>
        <v>102</v>
      </c>
      <c r="O8" s="4">
        <f>'Arduino Uno'!K12</f>
        <v>6378</v>
      </c>
      <c r="P8" s="4">
        <f>'Arduino M0 Pro'!K12</f>
        <v>2188</v>
      </c>
      <c r="Q8" s="4">
        <f>Maple!K12</f>
        <v>667.2</v>
      </c>
      <c r="R8" s="4">
        <f>'Teensy 3.2'!K12</f>
        <v>496.4</v>
      </c>
      <c r="S8" s="4">
        <f>'NXP K66'!K12</f>
        <v>47</v>
      </c>
      <c r="X8">
        <f>B8</f>
        <v>32</v>
      </c>
      <c r="Y8">
        <f>C8/($X8*LOG($X8))</f>
        <v>103.41162159384359</v>
      </c>
      <c r="Z8">
        <f>D8/($X8*LOG($X8))</f>
        <v>6.6397037796561156</v>
      </c>
      <c r="AA8">
        <f>E8/($X8*LOG($X8))</f>
        <v>2.5786466836563151</v>
      </c>
      <c r="AB8">
        <f>F8/($X8*LOG($X8))</f>
        <v>2.146796031320958</v>
      </c>
      <c r="AC8">
        <f>G8/($X8*LOG($X8))</f>
        <v>1.4325814909201748</v>
      </c>
      <c r="AE8">
        <f>I8/($X8*LOG($X8))</f>
        <v>260.75474580818349</v>
      </c>
      <c r="AF8">
        <f t="shared" ref="AF8:AG13" si="8">J8/($X8*LOG($X8))</f>
        <v>16.651164575622904</v>
      </c>
      <c r="AG8">
        <f t="shared" si="8"/>
        <v>3.9697040733903974</v>
      </c>
      <c r="AH8">
        <f t="shared" ref="AH8:AH13" si="9">L8/($X8*LOG($X8))</f>
        <v>4.0029233543392717</v>
      </c>
      <c r="AI8">
        <f t="shared" ref="AI8:AI13" si="10">M8/($X8*LOG($X8))</f>
        <v>2.1177291604906934</v>
      </c>
      <c r="AK8">
        <f>O8/($X8*LOG($X8))</f>
        <v>132.42035868244747</v>
      </c>
      <c r="AL8">
        <f t="shared" ref="AL8:AM13" si="11">P8/($X8*LOG($X8))</f>
        <v>45.427366697584681</v>
      </c>
      <c r="AM8">
        <f t="shared" si="11"/>
        <v>13.852440155680302</v>
      </c>
      <c r="AN8">
        <f t="shared" ref="AN8:AN13" si="12">R8/($X8*LOG($X8))</f>
        <v>10.306281914388041</v>
      </c>
      <c r="AO8">
        <f t="shared" ref="AO8:AO13" si="13">S8/($X8*LOG($X8))</f>
        <v>0.97581637787316267</v>
      </c>
    </row>
    <row r="9" spans="2:41" x14ac:dyDescent="0.25">
      <c r="B9">
        <f>'Arduino Uno'!$B13</f>
        <v>64</v>
      </c>
      <c r="C9" s="4">
        <f>'Arduino Uno'!$C13</f>
        <v>10102.4</v>
      </c>
      <c r="D9" s="4">
        <f>'Arduino M0 Pro'!C13</f>
        <v>627.20000000000005</v>
      </c>
      <c r="E9" s="4">
        <f>Maple!C13</f>
        <v>236.4</v>
      </c>
      <c r="F9" s="4">
        <f>'Teensy 3.2'!C13</f>
        <v>204.4</v>
      </c>
      <c r="G9" s="4">
        <f>'NXP K66'!C13</f>
        <v>136</v>
      </c>
      <c r="I9" s="4"/>
      <c r="J9" s="4">
        <f>'Arduino M0 Pro'!G13</f>
        <v>1674</v>
      </c>
      <c r="K9" s="4">
        <f>Maple!G13</f>
        <v>368.4</v>
      </c>
      <c r="L9" s="4">
        <f>'Teensy 3.2'!G13</f>
        <v>383.6</v>
      </c>
      <c r="M9" s="4">
        <f>'NXP K66'!G13</f>
        <v>190</v>
      </c>
      <c r="O9" s="4"/>
      <c r="P9" s="4">
        <f>'Arduino M0 Pro'!K13</f>
        <v>5035</v>
      </c>
      <c r="Q9" s="4">
        <f>Maple!K13</f>
        <v>1540</v>
      </c>
      <c r="R9" s="4">
        <f>'Teensy 3.2'!K13</f>
        <v>1136</v>
      </c>
      <c r="S9" s="4">
        <f>'NXP K66'!K13</f>
        <v>79</v>
      </c>
      <c r="X9">
        <f t="shared" ref="X9:X13" si="14">B9</f>
        <v>64</v>
      </c>
      <c r="Y9">
        <f t="shared" ref="Y9" si="15">C9/($X9*LOG($X9))</f>
        <v>87.394391629661698</v>
      </c>
      <c r="Z9">
        <f t="shared" ref="Z9:AA13" si="16">D9/($X9*LOG($X9))</f>
        <v>5.4258158883160261</v>
      </c>
      <c r="AA9">
        <f t="shared" si="16"/>
        <v>2.0450619834150325</v>
      </c>
      <c r="AB9">
        <f t="shared" ref="AB9:AB13" si="17">F9/($X9*LOG($X9))</f>
        <v>1.7682346421744191</v>
      </c>
      <c r="AC9">
        <f t="shared" ref="AC9:AC13" si="18">G9/($X9*LOG($X9))</f>
        <v>1.1765162002726075</v>
      </c>
      <c r="AE9">
        <f t="shared" ref="AE9" si="19">I9/($X9*LOG($X9))</f>
        <v>0</v>
      </c>
      <c r="AF9">
        <f t="shared" si="8"/>
        <v>14.481530288649596</v>
      </c>
      <c r="AG9">
        <f t="shared" si="8"/>
        <v>3.1869747660325634</v>
      </c>
      <c r="AH9">
        <f t="shared" si="9"/>
        <v>3.3184677531218552</v>
      </c>
      <c r="AI9">
        <f t="shared" si="10"/>
        <v>1.6436623386161429</v>
      </c>
      <c r="AK9">
        <f t="shared" ref="AK9" si="20">O9/($X9*LOG($X9))</f>
        <v>0</v>
      </c>
      <c r="AL9">
        <f t="shared" si="11"/>
        <v>43.557051973327788</v>
      </c>
      <c r="AM9">
        <f t="shared" si="11"/>
        <v>13.322315797204526</v>
      </c>
      <c r="AN9">
        <f t="shared" si="12"/>
        <v>9.8273706140417811</v>
      </c>
      <c r="AO9">
        <f t="shared" si="13"/>
        <v>0.68341749868776469</v>
      </c>
    </row>
    <row r="10" spans="2:41" x14ac:dyDescent="0.25">
      <c r="B10">
        <f>'Arduino Uno'!$B14</f>
        <v>128</v>
      </c>
      <c r="C10" s="4"/>
      <c r="D10" s="4">
        <f>'Arduino M0 Pro'!C14</f>
        <v>1565</v>
      </c>
      <c r="E10" s="4">
        <f>Maple!C14</f>
        <v>608.4</v>
      </c>
      <c r="F10" s="4">
        <f>'Teensy 3.2'!C14</f>
        <v>520.4</v>
      </c>
      <c r="G10" s="4">
        <f>'NXP K66'!C14</f>
        <v>349</v>
      </c>
      <c r="I10" s="4"/>
      <c r="J10" s="4">
        <f>'Arduino M0 Pro'!G14</f>
        <v>4241</v>
      </c>
      <c r="K10" s="4">
        <f>Maple!G14</f>
        <v>969.6</v>
      </c>
      <c r="L10" s="4">
        <f>'Teensy 3.2'!G14</f>
        <v>993.2</v>
      </c>
      <c r="M10" s="4">
        <f>'NXP K66'!G14</f>
        <v>512</v>
      </c>
      <c r="O10" s="4"/>
      <c r="P10" s="4">
        <f>'Arduino M0 Pro'!K14</f>
        <v>12312</v>
      </c>
      <c r="Q10" s="4">
        <f>Maple!K14</f>
        <v>3806.2</v>
      </c>
      <c r="R10" s="4">
        <f>'Teensy 3.2'!K14</f>
        <v>2849.8</v>
      </c>
      <c r="S10" s="4">
        <f>'NXP K66'!K14</f>
        <v>217</v>
      </c>
      <c r="X10">
        <f t="shared" si="14"/>
        <v>128</v>
      </c>
      <c r="Z10">
        <f t="shared" si="16"/>
        <v>5.8022516389494667</v>
      </c>
      <c r="AA10">
        <f t="shared" si="16"/>
        <v>2.2556484965730705</v>
      </c>
      <c r="AB10">
        <f t="shared" si="17"/>
        <v>1.9293877015394902</v>
      </c>
      <c r="AC10">
        <f t="shared" si="18"/>
        <v>1.2939206530309035</v>
      </c>
      <c r="AF10">
        <f t="shared" si="8"/>
        <v>15.723545815197884</v>
      </c>
      <c r="AG10">
        <f t="shared" si="8"/>
        <v>3.5948007598245386</v>
      </c>
      <c r="AH10">
        <f t="shared" si="9"/>
        <v>3.6822979730380898</v>
      </c>
      <c r="AI10">
        <f t="shared" si="10"/>
        <v>1.8982446256499215</v>
      </c>
      <c r="AL10">
        <f t="shared" si="11"/>
        <v>45.646851232425455</v>
      </c>
      <c r="AM10">
        <f t="shared" si="11"/>
        <v>14.11152088700924</v>
      </c>
      <c r="AN10">
        <f t="shared" si="12"/>
        <v>10.565659246439738</v>
      </c>
      <c r="AO10">
        <f t="shared" si="13"/>
        <v>0.80452946048053309</v>
      </c>
    </row>
    <row r="11" spans="2:41" x14ac:dyDescent="0.25">
      <c r="B11">
        <f>'Arduino Uno'!$B15</f>
        <v>256</v>
      </c>
      <c r="C11" s="4"/>
      <c r="D11" s="4">
        <f>'Arduino M0 Pro'!C15</f>
        <v>3079</v>
      </c>
      <c r="E11" s="4">
        <f>Maple!C15</f>
        <v>1171.4000000000001</v>
      </c>
      <c r="F11" s="4">
        <f>'Teensy 3.2'!C15</f>
        <v>1030.4000000000001</v>
      </c>
      <c r="G11" s="4">
        <f>'NXP K66'!C15</f>
        <v>686</v>
      </c>
      <c r="I11" s="4"/>
      <c r="J11" s="4">
        <f>'Arduino M0 Pro'!G15</f>
        <v>8763</v>
      </c>
      <c r="K11" s="4">
        <f>Maple!G15</f>
        <v>1884.8</v>
      </c>
      <c r="L11" s="4">
        <f>'Teensy 3.2'!G15</f>
        <v>1976</v>
      </c>
      <c r="M11" s="4">
        <f>'NXP K66'!G15</f>
        <v>970</v>
      </c>
      <c r="O11" s="4"/>
      <c r="P11" s="4">
        <f>'Arduino M0 Pro'!K15</f>
        <v>27349</v>
      </c>
      <c r="Q11" s="4">
        <f>Maple!K15</f>
        <v>8515.6</v>
      </c>
      <c r="R11" s="4">
        <f>'Teensy 3.2'!K15</f>
        <v>6295.8</v>
      </c>
      <c r="S11" s="4">
        <f>'NXP K66'!K15</f>
        <v>371</v>
      </c>
      <c r="X11">
        <f t="shared" si="14"/>
        <v>256</v>
      </c>
      <c r="Z11">
        <f t="shared" si="16"/>
        <v>4.9942463887491151</v>
      </c>
      <c r="AA11">
        <f t="shared" si="16"/>
        <v>1.9000520363042268</v>
      </c>
      <c r="AB11">
        <f t="shared" si="17"/>
        <v>1.6713450727402044</v>
      </c>
      <c r="AC11">
        <f t="shared" si="18"/>
        <v>1.1127161489710597</v>
      </c>
      <c r="AF11">
        <f t="shared" si="8"/>
        <v>14.213894480223612</v>
      </c>
      <c r="AG11">
        <f t="shared" si="8"/>
        <v>3.0572119498260255</v>
      </c>
      <c r="AH11">
        <f t="shared" si="9"/>
        <v>3.2051415603014783</v>
      </c>
      <c r="AI11">
        <f t="shared" si="10"/>
        <v>1.5733741465042683</v>
      </c>
      <c r="AL11">
        <f t="shared" si="11"/>
        <v>44.361040755407458</v>
      </c>
      <c r="AM11">
        <f t="shared" si="11"/>
        <v>13.812602971104894</v>
      </c>
      <c r="AN11">
        <f t="shared" si="12"/>
        <v>10.212009228413992</v>
      </c>
      <c r="AO11">
        <f t="shared" si="13"/>
        <v>0.60177506015781812</v>
      </c>
    </row>
    <row r="12" spans="2:41" x14ac:dyDescent="0.25">
      <c r="B12">
        <f>'Arduino Uno'!$B16</f>
        <v>512</v>
      </c>
      <c r="C12" s="4"/>
      <c r="D12" s="4">
        <f>'Arduino M0 Pro'!C16</f>
        <v>7403</v>
      </c>
      <c r="E12" s="4"/>
      <c r="F12" s="4">
        <f>'Teensy 3.2'!C16</f>
        <v>2508</v>
      </c>
      <c r="G12" s="4">
        <f>'NXP K66'!C16</f>
        <v>1683</v>
      </c>
      <c r="I12" s="4"/>
      <c r="J12" s="4">
        <f>'Arduino M0 Pro'!G16</f>
        <v>21103</v>
      </c>
      <c r="K12" s="4"/>
      <c r="L12" s="4">
        <f>'Teensy 3.2'!G16</f>
        <v>4858</v>
      </c>
      <c r="M12" s="4">
        <f>'NXP K66'!G16</f>
        <v>2461</v>
      </c>
      <c r="O12" s="4"/>
      <c r="P12" s="4">
        <f>'Arduino M0 Pro'!K16</f>
        <v>63732</v>
      </c>
      <c r="Q12" s="4"/>
      <c r="R12" s="4">
        <f>'Teensy 3.2'!K16</f>
        <v>14922</v>
      </c>
      <c r="S12" s="4">
        <f>'NXP K66'!K16</f>
        <v>981</v>
      </c>
      <c r="X12">
        <f t="shared" si="14"/>
        <v>512</v>
      </c>
      <c r="Z12">
        <f t="shared" si="16"/>
        <v>5.3368562687610988</v>
      </c>
      <c r="AB12">
        <f t="shared" si="17"/>
        <v>1.8080285724777572</v>
      </c>
      <c r="AC12">
        <f t="shared" si="18"/>
        <v>1.2132823315311265</v>
      </c>
      <c r="AF12">
        <f t="shared" si="8"/>
        <v>15.213248391147571</v>
      </c>
      <c r="AH12">
        <f t="shared" si="9"/>
        <v>3.5021542285075533</v>
      </c>
      <c r="AI12">
        <f t="shared" si="10"/>
        <v>1.7741460593571612</v>
      </c>
      <c r="AL12">
        <f t="shared" si="11"/>
        <v>45.944687791528075</v>
      </c>
      <c r="AN12">
        <f t="shared" si="12"/>
        <v>10.757337463521965</v>
      </c>
      <c r="AO12">
        <f t="shared" si="13"/>
        <v>0.70720734832562981</v>
      </c>
    </row>
    <row r="13" spans="2:41" x14ac:dyDescent="0.25">
      <c r="B13">
        <f>'Arduino Uno'!$B17</f>
        <v>1024</v>
      </c>
      <c r="C13" s="4"/>
      <c r="D13" s="4">
        <f>'Arduino M0 Pro'!C17</f>
        <v>14605.4</v>
      </c>
      <c r="E13" s="4"/>
      <c r="F13" s="4">
        <f>'Teensy 3.2'!C17</f>
        <v>4975</v>
      </c>
      <c r="G13" s="4">
        <f>'NXP K66'!C17</f>
        <v>3316</v>
      </c>
      <c r="I13" s="4"/>
      <c r="J13" s="4">
        <f>'Arduino M0 Pro'!G17</f>
        <v>43329</v>
      </c>
      <c r="K13" s="4"/>
      <c r="L13" s="4">
        <f>'Teensy 3.2'!G17</f>
        <v>9679</v>
      </c>
      <c r="M13" s="4">
        <f>'NXP K66'!G17</f>
        <v>4708</v>
      </c>
      <c r="O13" s="4"/>
      <c r="P13" s="4">
        <f>'Arduino M0 Pro'!K17</f>
        <v>138469</v>
      </c>
      <c r="Q13" s="4"/>
      <c r="R13" s="4">
        <f>'Teensy 3.2'!K17</f>
        <v>32259.4</v>
      </c>
      <c r="S13" s="4">
        <f>'NXP K66'!K17</f>
        <v>1711</v>
      </c>
      <c r="X13" s="8">
        <f t="shared" si="14"/>
        <v>1024</v>
      </c>
      <c r="Y13" s="8"/>
      <c r="Z13" s="8">
        <f t="shared" si="16"/>
        <v>4.7380945895574103</v>
      </c>
      <c r="AA13" s="8"/>
      <c r="AB13" s="8">
        <f t="shared" si="17"/>
        <v>1.6139250265688112</v>
      </c>
      <c r="AC13" s="8">
        <f t="shared" si="18"/>
        <v>1.0757337463521965</v>
      </c>
      <c r="AE13" s="8"/>
      <c r="AF13" s="8">
        <f t="shared" si="8"/>
        <v>14.056232658532668</v>
      </c>
      <c r="AG13" s="8"/>
      <c r="AH13" s="8">
        <f t="shared" si="9"/>
        <v>3.1399357451576932</v>
      </c>
      <c r="AI13" s="8">
        <f t="shared" si="10"/>
        <v>1.5273083467509474</v>
      </c>
      <c r="AK13" s="8"/>
      <c r="AL13" s="8">
        <f t="shared" si="11"/>
        <v>44.920318493257632</v>
      </c>
      <c r="AM13" s="8"/>
      <c r="AN13" s="8">
        <f t="shared" si="12"/>
        <v>10.465176482832947</v>
      </c>
      <c r="AO13" s="8">
        <f t="shared" si="13"/>
        <v>0.55506044632346452</v>
      </c>
    </row>
    <row r="14" spans="2:41" x14ac:dyDescent="0.25">
      <c r="X14" s="11" t="s">
        <v>35</v>
      </c>
      <c r="Y14" s="1">
        <f>Y9</f>
        <v>87.394391629661698</v>
      </c>
      <c r="Z14" s="1">
        <f>AVERAGE(Z10:Z13)</f>
        <v>5.2178622215042729</v>
      </c>
      <c r="AA14" s="1">
        <f>AVERAGE(AA10:AA13)</f>
        <v>2.0778502664386487</v>
      </c>
      <c r="AB14" s="1">
        <f t="shared" ref="AB14:AC14" si="21">AVERAGE(AB10:AB13)</f>
        <v>1.7556715933315656</v>
      </c>
      <c r="AC14" s="1">
        <f t="shared" si="21"/>
        <v>1.1739132199713216</v>
      </c>
      <c r="AD14" s="1"/>
      <c r="AE14" s="1">
        <f>AE8</f>
        <v>260.75474580818349</v>
      </c>
      <c r="AF14" s="1">
        <f>AVERAGE(AF10:AF13)</f>
        <v>14.801730336275433</v>
      </c>
      <c r="AG14" s="1">
        <f>AVERAGE(AG10:AG13)</f>
        <v>3.3260063548252821</v>
      </c>
      <c r="AH14" s="1">
        <f t="shared" ref="AH14" si="22">AVERAGE(AH10:AH13)</f>
        <v>3.3823823767512038</v>
      </c>
      <c r="AI14" s="1">
        <f t="shared" ref="AI14" si="23">AVERAGE(AI10:AI13)</f>
        <v>1.6932682945655746</v>
      </c>
      <c r="AJ14" s="1"/>
      <c r="AK14" s="1">
        <f>AK8</f>
        <v>132.42035868244747</v>
      </c>
      <c r="AL14" s="1">
        <f>AVERAGE(AL10:AL13)</f>
        <v>45.21822456815466</v>
      </c>
      <c r="AM14" s="1">
        <f>AVERAGE(AM10:AM13)</f>
        <v>13.962061929057068</v>
      </c>
      <c r="AN14" s="1">
        <f t="shared" ref="AN14" si="24">AVERAGE(AN10:AN13)</f>
        <v>10.50004560530216</v>
      </c>
      <c r="AO14" s="1">
        <f t="shared" ref="AO14" si="25">AVERAGE(AO10:AO13)</f>
        <v>0.6671430788218613</v>
      </c>
    </row>
    <row r="16" spans="2:41" x14ac:dyDescent="0.25">
      <c r="C16" s="1" t="str">
        <f>'Teensy 3.2'!$E$7</f>
        <v>CMSIS FFT</v>
      </c>
      <c r="F16" t="str">
        <f>'Teensy 3.2'!E8</f>
        <v>Radix4</v>
      </c>
      <c r="I16" s="1" t="str">
        <f>'Teensy 3.2'!$E$7</f>
        <v>CMSIS FFT</v>
      </c>
      <c r="O16" s="1" t="str">
        <f>'Teensy 3.2'!$E$7</f>
        <v>CMSIS FFT</v>
      </c>
      <c r="W16" s="12" t="s">
        <v>52</v>
      </c>
      <c r="X16" s="13"/>
      <c r="Y16" s="1" t="str">
        <f>C16</f>
        <v>CMSIS FFT</v>
      </c>
      <c r="AE16" s="1" t="str">
        <f>I16</f>
        <v>CMSIS FFT</v>
      </c>
      <c r="AK16" s="1" t="str">
        <f>O16</f>
        <v>CMSIS FFT</v>
      </c>
    </row>
    <row r="17" spans="2:41" x14ac:dyDescent="0.25">
      <c r="C17" s="1" t="str">
        <f>'Arduino Uno'!$C$6</f>
        <v>Int16</v>
      </c>
      <c r="I17" s="1" t="str">
        <f>'Teensy 3.2'!$H$6</f>
        <v>Int32</v>
      </c>
      <c r="O17" s="1" t="str">
        <f>'Teensy 3.2'!$K$6</f>
        <v>Float32</v>
      </c>
      <c r="Y17" s="1" t="str">
        <f>C17</f>
        <v>Int16</v>
      </c>
      <c r="AE17" s="1" t="str">
        <f>I17</f>
        <v>Int32</v>
      </c>
      <c r="AK17" s="1" t="str">
        <f>O17</f>
        <v>Float32</v>
      </c>
    </row>
    <row r="18" spans="2:41" x14ac:dyDescent="0.25">
      <c r="C18" t="s">
        <v>18</v>
      </c>
      <c r="I18" t="str">
        <f>C18</f>
        <v>usec per FFT</v>
      </c>
      <c r="O18" t="str">
        <f>C18</f>
        <v>usec per FFT</v>
      </c>
      <c r="R18" t="str">
        <f>'Teensy 3.2'!$C$2</f>
        <v>Teensy 3.2</v>
      </c>
      <c r="S18" t="str">
        <f>'NXP K66'!$C$2</f>
        <v>FRDM-K66F</v>
      </c>
      <c r="Y18" t="s">
        <v>33</v>
      </c>
      <c r="AE18" t="s">
        <v>33</v>
      </c>
      <c r="AK18" t="s">
        <v>33</v>
      </c>
    </row>
    <row r="19" spans="2:41" x14ac:dyDescent="0.25">
      <c r="B19" t="s">
        <v>0</v>
      </c>
      <c r="C19" t="str">
        <f>C7</f>
        <v>Arduino Uno</v>
      </c>
      <c r="D19" t="str">
        <f t="shared" ref="D19:G19" si="26">D7</f>
        <v>Arduino M0</v>
      </c>
      <c r="E19" t="str">
        <f t="shared" si="26"/>
        <v>Maple</v>
      </c>
      <c r="F19" t="str">
        <f t="shared" si="26"/>
        <v>Teensy 3.2</v>
      </c>
      <c r="G19" t="str">
        <f t="shared" si="26"/>
        <v>FRDM-K66F</v>
      </c>
      <c r="I19" t="str">
        <f>C19</f>
        <v>Arduino Uno</v>
      </c>
      <c r="J19" t="str">
        <f t="shared" ref="J19:M19" si="27">D19</f>
        <v>Arduino M0</v>
      </c>
      <c r="K19" t="str">
        <f t="shared" si="27"/>
        <v>Maple</v>
      </c>
      <c r="L19" t="str">
        <f t="shared" si="27"/>
        <v>Teensy 3.2</v>
      </c>
      <c r="M19" t="str">
        <f t="shared" si="27"/>
        <v>FRDM-K66F</v>
      </c>
      <c r="O19" t="str">
        <f>C19</f>
        <v>Arduino Uno</v>
      </c>
      <c r="P19" t="str">
        <f t="shared" ref="P19:S19" si="28">D19</f>
        <v>Arduino M0</v>
      </c>
      <c r="Q19" t="str">
        <f t="shared" si="28"/>
        <v>Maple</v>
      </c>
      <c r="R19" t="str">
        <f t="shared" si="28"/>
        <v>Teensy 3.2</v>
      </c>
      <c r="S19" t="str">
        <f t="shared" si="28"/>
        <v>FRDM-K66F</v>
      </c>
      <c r="X19" t="s">
        <v>0</v>
      </c>
      <c r="Y19" t="str">
        <f>C19</f>
        <v>Arduino Uno</v>
      </c>
      <c r="Z19" t="str">
        <f t="shared" ref="Z19:AC19" si="29">D19</f>
        <v>Arduino M0</v>
      </c>
      <c r="AA19" t="str">
        <f t="shared" si="29"/>
        <v>Maple</v>
      </c>
      <c r="AB19" t="str">
        <f t="shared" si="29"/>
        <v>Teensy 3.2</v>
      </c>
      <c r="AC19" t="str">
        <f t="shared" si="29"/>
        <v>FRDM-K66F</v>
      </c>
      <c r="AE19" t="str">
        <f>I19</f>
        <v>Arduino Uno</v>
      </c>
      <c r="AF19" t="str">
        <f t="shared" ref="AF19:AG19" si="30">J19</f>
        <v>Arduino M0</v>
      </c>
      <c r="AG19" t="str">
        <f t="shared" si="30"/>
        <v>Maple</v>
      </c>
      <c r="AH19" t="str">
        <f t="shared" ref="AH19" si="31">L19</f>
        <v>Teensy 3.2</v>
      </c>
      <c r="AI19" t="str">
        <f t="shared" ref="AI19" si="32">M19</f>
        <v>FRDM-K66F</v>
      </c>
      <c r="AK19" t="str">
        <f>O19</f>
        <v>Arduino Uno</v>
      </c>
      <c r="AL19" t="str">
        <f t="shared" ref="AL19:AM19" si="33">P19</f>
        <v>Arduino M0</v>
      </c>
      <c r="AM19" t="str">
        <f t="shared" si="33"/>
        <v>Maple</v>
      </c>
      <c r="AN19" t="str">
        <f t="shared" ref="AN19" si="34">R19</f>
        <v>Teensy 3.2</v>
      </c>
      <c r="AO19" t="str">
        <f t="shared" ref="AO19" si="35">S19</f>
        <v>FRDM-K66F</v>
      </c>
    </row>
    <row r="20" spans="2:41" x14ac:dyDescent="0.25">
      <c r="B20">
        <f>'Teensy 3.2'!B12</f>
        <v>32</v>
      </c>
      <c r="F20">
        <f>'Teensy 3.2'!E12</f>
        <v>32.4</v>
      </c>
      <c r="G20">
        <f>'NXP K66'!E12</f>
        <v>17</v>
      </c>
      <c r="L20">
        <f>'Teensy 3.2'!I12</f>
        <v>60.7</v>
      </c>
      <c r="M20">
        <f>'NXP K66'!I12</f>
        <v>32</v>
      </c>
      <c r="O20">
        <f>'Arduino Uno'!K24</f>
        <v>0</v>
      </c>
      <c r="R20">
        <f>'Teensy 3.2'!M12</f>
        <v>282.3</v>
      </c>
      <c r="S20">
        <f>'NXP K66'!M12</f>
        <v>25</v>
      </c>
      <c r="X20">
        <f>B20</f>
        <v>32</v>
      </c>
      <c r="AB20">
        <f t="shared" ref="AB20:AB25" si="36">F20/($X20*LOG($X20))</f>
        <v>0.67269043921469085</v>
      </c>
      <c r="AC20">
        <f t="shared" ref="AC20:AC25" si="37">G20/($X20*LOG($X20))</f>
        <v>0.35295486008178223</v>
      </c>
      <c r="AH20">
        <f t="shared" ref="AH20:AH25" si="38">L20/($X20*LOG($X20))</f>
        <v>1.2602564709978932</v>
      </c>
      <c r="AI20">
        <f t="shared" ref="AI20:AI25" si="39">M20/($X20*LOG($X20))</f>
        <v>0.66438561897747239</v>
      </c>
      <c r="AN20">
        <f t="shared" ref="AN20:AN25" si="40">R20/($X20*LOG($X20))</f>
        <v>5.8611268824168903</v>
      </c>
      <c r="AO20">
        <f t="shared" ref="AO20:AO25" si="41">S20/($X20*LOG($X20))</f>
        <v>0.51905126482615038</v>
      </c>
    </row>
    <row r="21" spans="2:41" x14ac:dyDescent="0.25">
      <c r="B21">
        <f>'Teensy 3.2'!B13</f>
        <v>64</v>
      </c>
      <c r="F21">
        <f>'Teensy 3.2'!E13</f>
        <v>60.5</v>
      </c>
      <c r="G21">
        <f>'NXP K66'!E13</f>
        <v>30</v>
      </c>
      <c r="L21">
        <f>'Teensy 3.2'!I13</f>
        <v>116.58</v>
      </c>
      <c r="M21">
        <f>'NXP K66'!I13</f>
        <v>60</v>
      </c>
      <c r="R21">
        <f>'Teensy 3.2'!M13</f>
        <v>552.04</v>
      </c>
      <c r="S21">
        <f>'NXP K66'!M13</f>
        <v>47</v>
      </c>
      <c r="X21">
        <f t="shared" ref="X21:X25" si="42">B21</f>
        <v>64</v>
      </c>
      <c r="AB21">
        <f t="shared" si="36"/>
        <v>0.52337669203303494</v>
      </c>
      <c r="AC21">
        <f t="shared" si="37"/>
        <v>0.25952563241307519</v>
      </c>
      <c r="AH21">
        <f t="shared" si="38"/>
        <v>1.0085166075572103</v>
      </c>
      <c r="AI21">
        <f t="shared" si="39"/>
        <v>0.51905126482615038</v>
      </c>
      <c r="AN21">
        <f t="shared" si="40"/>
        <v>4.7756176705771338</v>
      </c>
      <c r="AO21">
        <f t="shared" si="41"/>
        <v>0.40659015744715116</v>
      </c>
    </row>
    <row r="22" spans="2:41" x14ac:dyDescent="0.25">
      <c r="B22">
        <f>'Teensy 3.2'!B14</f>
        <v>128</v>
      </c>
      <c r="F22">
        <f>'Teensy 3.2'!E14</f>
        <v>139.74</v>
      </c>
      <c r="G22">
        <f>'NXP K66'!E14</f>
        <v>70</v>
      </c>
      <c r="L22">
        <f>'Teensy 3.2'!I14</f>
        <v>303.7</v>
      </c>
      <c r="M22">
        <f>'NXP K66'!I14</f>
        <v>161</v>
      </c>
      <c r="R22">
        <f>'Teensy 3.2'!M14</f>
        <v>1520.76</v>
      </c>
      <c r="S22">
        <f>'NXP K66'!M14</f>
        <v>105</v>
      </c>
      <c r="X22">
        <f t="shared" si="42"/>
        <v>128</v>
      </c>
      <c r="AB22">
        <f t="shared" si="36"/>
        <v>0.51808731247718753</v>
      </c>
      <c r="AC22">
        <f t="shared" si="37"/>
        <v>0.25952563241307519</v>
      </c>
      <c r="AH22">
        <f t="shared" si="38"/>
        <v>1.1259704937692989</v>
      </c>
      <c r="AI22">
        <f t="shared" si="39"/>
        <v>0.59690895455007298</v>
      </c>
      <c r="AN22">
        <f t="shared" si="40"/>
        <v>5.6382314392644028</v>
      </c>
      <c r="AO22">
        <f t="shared" si="41"/>
        <v>0.38928844861961276</v>
      </c>
    </row>
    <row r="23" spans="2:41" x14ac:dyDescent="0.25">
      <c r="B23">
        <f>'Teensy 3.2'!B15</f>
        <v>256</v>
      </c>
      <c r="F23">
        <f>'Teensy 3.2'!E15</f>
        <v>272.54000000000002</v>
      </c>
      <c r="G23">
        <f>'NXP K66'!E15</f>
        <v>136</v>
      </c>
      <c r="L23">
        <f>'Teensy 3.2'!I15</f>
        <v>597.08000000000004</v>
      </c>
      <c r="M23">
        <f>'NXP K66'!I15</f>
        <v>317</v>
      </c>
      <c r="R23">
        <f>'Teensy 3.2'!M15</f>
        <v>3022.52</v>
      </c>
      <c r="S23">
        <f>'NXP K66'!M15</f>
        <v>205</v>
      </c>
      <c r="X23">
        <f t="shared" si="42"/>
        <v>256</v>
      </c>
      <c r="AB23">
        <f t="shared" si="36"/>
        <v>0.44206947411162195</v>
      </c>
      <c r="AC23">
        <f t="shared" si="37"/>
        <v>0.22059678755111389</v>
      </c>
      <c r="AH23">
        <f t="shared" si="38"/>
        <v>0.96848477875749339</v>
      </c>
      <c r="AI23">
        <f t="shared" si="39"/>
        <v>0.51418515921840524</v>
      </c>
      <c r="AN23">
        <f t="shared" si="40"/>
        <v>4.9026338405073</v>
      </c>
      <c r="AO23">
        <f t="shared" si="41"/>
        <v>0.33251721652925259</v>
      </c>
    </row>
    <row r="24" spans="2:41" x14ac:dyDescent="0.25">
      <c r="B24">
        <f>'Teensy 3.2'!B16</f>
        <v>512</v>
      </c>
      <c r="F24">
        <f>'Teensy 3.2'!E16</f>
        <v>635.05999999999995</v>
      </c>
      <c r="G24">
        <f>'NXP K66'!E16</f>
        <v>310</v>
      </c>
      <c r="L24">
        <f>'Teensy 3.2'!I16</f>
        <v>1476.16</v>
      </c>
      <c r="M24">
        <f>'NXP K66'!I16</f>
        <v>786</v>
      </c>
      <c r="R24">
        <f>'Teensy 3.2'!M16</f>
        <v>7711.3</v>
      </c>
      <c r="S24">
        <f>'NXP K66'!M16</f>
        <v>471</v>
      </c>
      <c r="X24">
        <f t="shared" si="42"/>
        <v>512</v>
      </c>
      <c r="AB24">
        <f t="shared" si="36"/>
        <v>0.45781763366735417</v>
      </c>
      <c r="AC24">
        <f t="shared" si="37"/>
        <v>0.22348040568903696</v>
      </c>
      <c r="AH24">
        <f t="shared" si="38"/>
        <v>1.0641704376191252</v>
      </c>
      <c r="AI24">
        <f t="shared" si="39"/>
        <v>0.56663096410188085</v>
      </c>
      <c r="AN24">
        <f t="shared" si="40"/>
        <v>5.5591111367415182</v>
      </c>
      <c r="AO24">
        <f t="shared" si="41"/>
        <v>0.33954603574044001</v>
      </c>
    </row>
    <row r="25" spans="2:41" x14ac:dyDescent="0.25">
      <c r="B25">
        <f>'Teensy 3.2'!B17</f>
        <v>1024</v>
      </c>
      <c r="F25">
        <f>'Teensy 3.2'!E17</f>
        <v>1254.4000000000001</v>
      </c>
      <c r="G25">
        <f>'NXP K66'!E17</f>
        <v>614</v>
      </c>
      <c r="L25">
        <f>'Teensy 3.2'!I17</f>
        <v>2920.28</v>
      </c>
      <c r="M25">
        <f>'NXP K66'!I17</f>
        <v>1558</v>
      </c>
      <c r="R25">
        <f>'Teensy 3.2'!M17</f>
        <v>15382.98</v>
      </c>
      <c r="S25">
        <f>'NXP K66'!M17</f>
        <v>928</v>
      </c>
      <c r="X25" s="8">
        <f t="shared" si="42"/>
        <v>1024</v>
      </c>
      <c r="Y25" s="8"/>
      <c r="Z25" s="8"/>
      <c r="AA25" s="8"/>
      <c r="AB25" s="8">
        <f t="shared" si="36"/>
        <v>0.40693619162370187</v>
      </c>
      <c r="AC25" s="8">
        <f t="shared" si="37"/>
        <v>0.19918592287703518</v>
      </c>
      <c r="AE25" s="8"/>
      <c r="AF25" s="8"/>
      <c r="AG25" s="8"/>
      <c r="AH25" s="8">
        <f t="shared" si="38"/>
        <v>0.94735939227906907</v>
      </c>
      <c r="AI25" s="8">
        <f t="shared" si="39"/>
        <v>0.50542616912446392</v>
      </c>
      <c r="AK25" s="8"/>
      <c r="AL25" s="8"/>
      <c r="AM25" s="8"/>
      <c r="AN25" s="8">
        <f t="shared" si="40"/>
        <v>4.9903470161221088</v>
      </c>
      <c r="AO25" s="8">
        <f t="shared" si="41"/>
        <v>0.3010497335991672</v>
      </c>
    </row>
    <row r="26" spans="2:41" x14ac:dyDescent="0.25">
      <c r="X26" s="11" t="s">
        <v>34</v>
      </c>
      <c r="Y26" s="1"/>
      <c r="Z26" s="1"/>
      <c r="AA26" s="1"/>
      <c r="AB26" s="1">
        <f t="shared" ref="AB26" si="43">AVERAGE(AB22:AB25)</f>
        <v>0.45622765296996637</v>
      </c>
      <c r="AC26" s="1">
        <f t="shared" ref="AC26" si="44">AVERAGE(AC22:AC25)</f>
        <v>0.22569718713256531</v>
      </c>
      <c r="AD26" s="1"/>
      <c r="AE26" s="1"/>
      <c r="AF26" s="1"/>
      <c r="AG26" s="1"/>
      <c r="AH26" s="1">
        <f t="shared" ref="AH26" si="45">AVERAGE(AH22:AH25)</f>
        <v>1.0264962756062466</v>
      </c>
      <c r="AI26" s="1">
        <f t="shared" ref="AI26" si="46">AVERAGE(AI22:AI25)</f>
        <v>0.54578781174870583</v>
      </c>
      <c r="AJ26" s="1"/>
      <c r="AK26" s="1"/>
      <c r="AL26" s="1"/>
      <c r="AM26" s="1"/>
      <c r="AN26" s="1">
        <f t="shared" ref="AN26" si="47">AVERAGE(AN22:AN25)</f>
        <v>5.2725808581588325</v>
      </c>
      <c r="AO26" s="1">
        <f t="shared" ref="AO26" si="48">AVERAGE(AO22:AO25)</f>
        <v>0.34060035862211813</v>
      </c>
    </row>
  </sheetData>
  <mergeCells count="2">
    <mergeCell ref="B2:S2"/>
    <mergeCell ref="X2:AO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28"/>
  <sheetViews>
    <sheetView workbookViewId="0">
      <selection activeCell="B4" sqref="B4:G128"/>
    </sheetView>
  </sheetViews>
  <sheetFormatPr defaultRowHeight="15" x14ac:dyDescent="0.25"/>
  <cols>
    <col min="2" max="2" width="14.85546875" bestFit="1" customWidth="1"/>
    <col min="3" max="3" width="15.42578125" customWidth="1"/>
    <col min="4" max="4" width="9.7109375" bestFit="1" customWidth="1"/>
    <col min="5" max="5" width="7.140625" customWidth="1"/>
    <col min="6" max="6" width="10.5703125" style="5" bestFit="1" customWidth="1"/>
    <col min="7" max="7" width="10.5703125" style="4" bestFit="1" customWidth="1"/>
  </cols>
  <sheetData>
    <row r="4" spans="2:7" x14ac:dyDescent="0.25">
      <c r="B4" t="s">
        <v>19</v>
      </c>
      <c r="C4" t="s">
        <v>20</v>
      </c>
      <c r="D4" t="s">
        <v>22</v>
      </c>
      <c r="E4" t="s">
        <v>0</v>
      </c>
      <c r="F4" s="5" t="s">
        <v>26</v>
      </c>
      <c r="G4" s="4" t="s">
        <v>27</v>
      </c>
    </row>
    <row r="5" spans="2:7" x14ac:dyDescent="0.25">
      <c r="B5" t="s">
        <v>16</v>
      </c>
      <c r="C5" t="s">
        <v>21</v>
      </c>
      <c r="D5" t="s">
        <v>4</v>
      </c>
      <c r="E5">
        <v>32</v>
      </c>
      <c r="F5" s="5">
        <v>4980.8</v>
      </c>
      <c r="G5" s="4">
        <f>1000000/F5</f>
        <v>200.77096048827497</v>
      </c>
    </row>
    <row r="6" spans="2:7" x14ac:dyDescent="0.25">
      <c r="B6" t="s">
        <v>16</v>
      </c>
      <c r="C6" t="s">
        <v>21</v>
      </c>
      <c r="D6" t="s">
        <v>4</v>
      </c>
      <c r="E6">
        <v>64</v>
      </c>
      <c r="F6" s="5">
        <v>10102.4</v>
      </c>
      <c r="G6" s="4">
        <f t="shared" ref="G6:G69" si="0">1000000/F6</f>
        <v>98.986379474184361</v>
      </c>
    </row>
    <row r="7" spans="2:7" x14ac:dyDescent="0.25">
      <c r="B7" t="s">
        <v>16</v>
      </c>
      <c r="C7" t="s">
        <v>21</v>
      </c>
      <c r="D7" t="s">
        <v>5</v>
      </c>
      <c r="E7">
        <v>32</v>
      </c>
      <c r="F7" s="5">
        <v>12559.2</v>
      </c>
      <c r="G7" s="4">
        <f t="shared" si="0"/>
        <v>79.622905917574357</v>
      </c>
    </row>
    <row r="8" spans="2:7" x14ac:dyDescent="0.25">
      <c r="B8" t="s">
        <v>16</v>
      </c>
      <c r="C8" t="s">
        <v>21</v>
      </c>
      <c r="D8" t="s">
        <v>2</v>
      </c>
      <c r="E8">
        <v>32</v>
      </c>
      <c r="F8" s="5">
        <v>6378</v>
      </c>
      <c r="G8" s="4">
        <f t="shared" si="0"/>
        <v>156.78896205707119</v>
      </c>
    </row>
    <row r="9" spans="2:7" x14ac:dyDescent="0.25">
      <c r="B9" t="s">
        <v>9</v>
      </c>
      <c r="C9" t="s">
        <v>21</v>
      </c>
      <c r="D9" t="s">
        <v>4</v>
      </c>
      <c r="E9">
        <v>8</v>
      </c>
      <c r="F9" s="5">
        <v>19.600000000000001</v>
      </c>
      <c r="G9" s="4">
        <f t="shared" si="0"/>
        <v>51020.408163265303</v>
      </c>
    </row>
    <row r="10" spans="2:7" x14ac:dyDescent="0.25">
      <c r="B10" t="s">
        <v>9</v>
      </c>
      <c r="C10" t="s">
        <v>21</v>
      </c>
      <c r="D10" t="s">
        <v>4</v>
      </c>
      <c r="E10">
        <v>16</v>
      </c>
      <c r="F10" s="5">
        <v>38</v>
      </c>
      <c r="G10" s="4">
        <f t="shared" si="0"/>
        <v>26315.78947368421</v>
      </c>
    </row>
    <row r="11" spans="2:7" x14ac:dyDescent="0.25">
      <c r="B11" t="s">
        <v>9</v>
      </c>
      <c r="C11" t="s">
        <v>21</v>
      </c>
      <c r="D11" t="s">
        <v>4</v>
      </c>
      <c r="E11">
        <v>32</v>
      </c>
      <c r="F11" s="5">
        <v>103.4</v>
      </c>
      <c r="G11" s="4">
        <f t="shared" si="0"/>
        <v>9671.1798839458406</v>
      </c>
    </row>
    <row r="12" spans="2:7" x14ac:dyDescent="0.25">
      <c r="B12" t="s">
        <v>9</v>
      </c>
      <c r="C12" t="s">
        <v>21</v>
      </c>
      <c r="D12" t="s">
        <v>4</v>
      </c>
      <c r="E12">
        <v>64</v>
      </c>
      <c r="F12" s="5">
        <v>204.4</v>
      </c>
      <c r="G12" s="4">
        <f t="shared" si="0"/>
        <v>4892.3679060665363</v>
      </c>
    </row>
    <row r="13" spans="2:7" x14ac:dyDescent="0.25">
      <c r="B13" t="s">
        <v>9</v>
      </c>
      <c r="C13" t="s">
        <v>21</v>
      </c>
      <c r="D13" t="s">
        <v>4</v>
      </c>
      <c r="E13">
        <v>128</v>
      </c>
      <c r="F13" s="5">
        <v>520.4</v>
      </c>
      <c r="G13" s="4">
        <f t="shared" si="0"/>
        <v>1921.5987701767872</v>
      </c>
    </row>
    <row r="14" spans="2:7" x14ac:dyDescent="0.25">
      <c r="B14" t="s">
        <v>9</v>
      </c>
      <c r="C14" t="s">
        <v>21</v>
      </c>
      <c r="D14" t="s">
        <v>4</v>
      </c>
      <c r="E14">
        <v>256</v>
      </c>
      <c r="F14" s="5">
        <v>1030.4000000000001</v>
      </c>
      <c r="G14" s="4">
        <f t="shared" si="0"/>
        <v>970.49689440993779</v>
      </c>
    </row>
    <row r="15" spans="2:7" x14ac:dyDescent="0.25">
      <c r="B15" t="s">
        <v>9</v>
      </c>
      <c r="C15" t="s">
        <v>21</v>
      </c>
      <c r="D15" t="s">
        <v>4</v>
      </c>
      <c r="E15">
        <v>512</v>
      </c>
      <c r="F15" s="5">
        <v>2508</v>
      </c>
      <c r="G15" s="4">
        <f t="shared" si="0"/>
        <v>398.72408293460927</v>
      </c>
    </row>
    <row r="16" spans="2:7" x14ac:dyDescent="0.25">
      <c r="B16" t="s">
        <v>9</v>
      </c>
      <c r="C16" t="s">
        <v>21</v>
      </c>
      <c r="D16" t="s">
        <v>4</v>
      </c>
      <c r="E16">
        <v>1024</v>
      </c>
      <c r="F16" s="5">
        <v>4975</v>
      </c>
      <c r="G16" s="4">
        <f t="shared" si="0"/>
        <v>201.00502512562815</v>
      </c>
    </row>
    <row r="17" spans="2:7" x14ac:dyDescent="0.25">
      <c r="B17" t="s">
        <v>9</v>
      </c>
      <c r="C17" t="s">
        <v>21</v>
      </c>
      <c r="D17" t="s">
        <v>5</v>
      </c>
      <c r="E17">
        <v>8</v>
      </c>
      <c r="F17" s="5">
        <v>34.799999999999997</v>
      </c>
      <c r="G17" s="4">
        <f t="shared" si="0"/>
        <v>28735.632183908048</v>
      </c>
    </row>
    <row r="18" spans="2:7" x14ac:dyDescent="0.25">
      <c r="B18" t="s">
        <v>9</v>
      </c>
      <c r="C18" t="s">
        <v>21</v>
      </c>
      <c r="D18" t="s">
        <v>5</v>
      </c>
      <c r="E18">
        <v>16</v>
      </c>
      <c r="F18" s="5">
        <v>68.400000000000006</v>
      </c>
      <c r="G18" s="4">
        <f t="shared" si="0"/>
        <v>14619.883040935671</v>
      </c>
    </row>
    <row r="19" spans="2:7" x14ac:dyDescent="0.25">
      <c r="B19" t="s">
        <v>9</v>
      </c>
      <c r="C19" t="s">
        <v>21</v>
      </c>
      <c r="D19" t="s">
        <v>5</v>
      </c>
      <c r="E19">
        <v>32</v>
      </c>
      <c r="F19" s="5">
        <v>192.8</v>
      </c>
      <c r="G19" s="4">
        <f t="shared" si="0"/>
        <v>5186.7219917012444</v>
      </c>
    </row>
    <row r="20" spans="2:7" x14ac:dyDescent="0.25">
      <c r="B20" t="s">
        <v>9</v>
      </c>
      <c r="C20" t="s">
        <v>21</v>
      </c>
      <c r="D20" t="s">
        <v>5</v>
      </c>
      <c r="E20">
        <v>64</v>
      </c>
      <c r="F20" s="5">
        <v>383.6</v>
      </c>
      <c r="G20" s="4">
        <f t="shared" si="0"/>
        <v>2606.8821689259644</v>
      </c>
    </row>
    <row r="21" spans="2:7" x14ac:dyDescent="0.25">
      <c r="B21" t="s">
        <v>9</v>
      </c>
      <c r="C21" t="s">
        <v>21</v>
      </c>
      <c r="D21" t="s">
        <v>5</v>
      </c>
      <c r="E21">
        <v>128</v>
      </c>
      <c r="F21" s="5">
        <v>993.2</v>
      </c>
      <c r="G21" s="4">
        <f t="shared" si="0"/>
        <v>1006.8465565847764</v>
      </c>
    </row>
    <row r="22" spans="2:7" x14ac:dyDescent="0.25">
      <c r="B22" t="s">
        <v>9</v>
      </c>
      <c r="C22" t="s">
        <v>21</v>
      </c>
      <c r="D22" t="s">
        <v>5</v>
      </c>
      <c r="E22">
        <v>256</v>
      </c>
      <c r="F22" s="5">
        <v>1976</v>
      </c>
      <c r="G22" s="4">
        <f t="shared" si="0"/>
        <v>506.07287449392715</v>
      </c>
    </row>
    <row r="23" spans="2:7" x14ac:dyDescent="0.25">
      <c r="B23" t="s">
        <v>9</v>
      </c>
      <c r="C23" t="s">
        <v>21</v>
      </c>
      <c r="D23" t="s">
        <v>5</v>
      </c>
      <c r="E23">
        <v>512</v>
      </c>
      <c r="F23" s="5">
        <v>4858</v>
      </c>
      <c r="G23" s="4">
        <f t="shared" si="0"/>
        <v>205.84602717167559</v>
      </c>
    </row>
    <row r="24" spans="2:7" x14ac:dyDescent="0.25">
      <c r="B24" t="s">
        <v>9</v>
      </c>
      <c r="C24" t="s">
        <v>21</v>
      </c>
      <c r="D24" t="s">
        <v>5</v>
      </c>
      <c r="E24">
        <v>1024</v>
      </c>
      <c r="F24" s="5">
        <v>9679</v>
      </c>
      <c r="G24" s="4">
        <f t="shared" si="0"/>
        <v>103.31645831180907</v>
      </c>
    </row>
    <row r="25" spans="2:7" x14ac:dyDescent="0.25">
      <c r="B25" t="s">
        <v>9</v>
      </c>
      <c r="C25" t="s">
        <v>21</v>
      </c>
      <c r="D25" t="s">
        <v>2</v>
      </c>
      <c r="E25">
        <v>8</v>
      </c>
      <c r="F25" s="5">
        <v>73.8</v>
      </c>
      <c r="G25" s="4">
        <f t="shared" si="0"/>
        <v>13550.135501355015</v>
      </c>
    </row>
    <row r="26" spans="2:7" x14ac:dyDescent="0.25">
      <c r="B26" t="s">
        <v>9</v>
      </c>
      <c r="C26" t="s">
        <v>21</v>
      </c>
      <c r="D26" t="s">
        <v>2</v>
      </c>
      <c r="E26">
        <v>16</v>
      </c>
      <c r="F26" s="5">
        <v>177.6</v>
      </c>
      <c r="G26" s="4">
        <f t="shared" si="0"/>
        <v>5630.6306306306305</v>
      </c>
    </row>
    <row r="27" spans="2:7" x14ac:dyDescent="0.25">
      <c r="B27" t="s">
        <v>9</v>
      </c>
      <c r="C27" t="s">
        <v>21</v>
      </c>
      <c r="D27" t="s">
        <v>2</v>
      </c>
      <c r="E27">
        <v>32</v>
      </c>
      <c r="F27" s="5">
        <v>496.4</v>
      </c>
      <c r="G27" s="4">
        <f t="shared" si="0"/>
        <v>2014.5044319097503</v>
      </c>
    </row>
    <row r="28" spans="2:7" x14ac:dyDescent="0.25">
      <c r="B28" t="s">
        <v>9</v>
      </c>
      <c r="C28" t="s">
        <v>21</v>
      </c>
      <c r="D28" t="s">
        <v>2</v>
      </c>
      <c r="E28">
        <v>64</v>
      </c>
      <c r="F28" s="5">
        <v>1136</v>
      </c>
      <c r="G28" s="4">
        <f t="shared" si="0"/>
        <v>880.28169014084506</v>
      </c>
    </row>
    <row r="29" spans="2:7" x14ac:dyDescent="0.25">
      <c r="B29" t="s">
        <v>9</v>
      </c>
      <c r="C29" t="s">
        <v>21</v>
      </c>
      <c r="D29" t="s">
        <v>2</v>
      </c>
      <c r="E29">
        <v>128</v>
      </c>
      <c r="F29" s="5">
        <v>2849.8</v>
      </c>
      <c r="G29" s="4">
        <f t="shared" si="0"/>
        <v>350.90181767141553</v>
      </c>
    </row>
    <row r="30" spans="2:7" x14ac:dyDescent="0.25">
      <c r="B30" t="s">
        <v>9</v>
      </c>
      <c r="C30" t="s">
        <v>21</v>
      </c>
      <c r="D30" t="s">
        <v>2</v>
      </c>
      <c r="E30">
        <v>256</v>
      </c>
      <c r="F30" s="5">
        <v>6295.8</v>
      </c>
      <c r="G30" s="4">
        <f t="shared" si="0"/>
        <v>158.83604942977857</v>
      </c>
    </row>
    <row r="31" spans="2:7" x14ac:dyDescent="0.25">
      <c r="B31" t="s">
        <v>9</v>
      </c>
      <c r="C31" t="s">
        <v>21</v>
      </c>
      <c r="D31" t="s">
        <v>2</v>
      </c>
      <c r="E31">
        <v>512</v>
      </c>
      <c r="F31" s="5">
        <v>14922</v>
      </c>
      <c r="G31" s="4">
        <f t="shared" si="0"/>
        <v>67.015145422865572</v>
      </c>
    </row>
    <row r="32" spans="2:7" x14ac:dyDescent="0.25">
      <c r="B32" t="s">
        <v>9</v>
      </c>
      <c r="C32" t="s">
        <v>21</v>
      </c>
      <c r="D32" t="s">
        <v>2</v>
      </c>
      <c r="E32">
        <v>1024</v>
      </c>
      <c r="F32" s="5">
        <v>32259.4</v>
      </c>
      <c r="G32" s="4">
        <f t="shared" si="0"/>
        <v>30.998716653130558</v>
      </c>
    </row>
    <row r="33" spans="2:7" x14ac:dyDescent="0.25">
      <c r="B33" t="s">
        <v>9</v>
      </c>
      <c r="C33" t="s">
        <v>24</v>
      </c>
      <c r="D33" t="s">
        <v>4</v>
      </c>
      <c r="E33">
        <v>8</v>
      </c>
      <c r="F33" s="5">
        <v>8.44</v>
      </c>
      <c r="G33" s="4">
        <f t="shared" si="0"/>
        <v>118483.41232227489</v>
      </c>
    </row>
    <row r="34" spans="2:7" x14ac:dyDescent="0.25">
      <c r="B34" t="s">
        <v>9</v>
      </c>
      <c r="C34" t="s">
        <v>24</v>
      </c>
      <c r="D34" t="s">
        <v>4</v>
      </c>
      <c r="E34">
        <v>16</v>
      </c>
      <c r="F34" s="5">
        <v>14.12</v>
      </c>
      <c r="G34" s="4">
        <f t="shared" si="0"/>
        <v>70821.529745042499</v>
      </c>
    </row>
    <row r="35" spans="2:7" x14ac:dyDescent="0.25">
      <c r="B35" t="s">
        <v>9</v>
      </c>
      <c r="C35" t="s">
        <v>24</v>
      </c>
      <c r="D35" t="s">
        <v>4</v>
      </c>
      <c r="E35">
        <v>32</v>
      </c>
      <c r="F35" s="5">
        <v>32.4</v>
      </c>
      <c r="G35" s="4">
        <f t="shared" si="0"/>
        <v>30864.1975308642</v>
      </c>
    </row>
    <row r="36" spans="2:7" x14ac:dyDescent="0.25">
      <c r="B36" t="s">
        <v>9</v>
      </c>
      <c r="C36" t="s">
        <v>24</v>
      </c>
      <c r="D36" t="s">
        <v>4</v>
      </c>
      <c r="E36">
        <v>64</v>
      </c>
      <c r="F36" s="5">
        <v>60.5</v>
      </c>
      <c r="G36" s="4">
        <f t="shared" si="0"/>
        <v>16528.92561983471</v>
      </c>
    </row>
    <row r="37" spans="2:7" x14ac:dyDescent="0.25">
      <c r="B37" t="s">
        <v>9</v>
      </c>
      <c r="C37" t="s">
        <v>24</v>
      </c>
      <c r="D37" t="s">
        <v>4</v>
      </c>
      <c r="E37">
        <v>128</v>
      </c>
      <c r="F37" s="5">
        <v>139.74</v>
      </c>
      <c r="G37" s="4">
        <f t="shared" si="0"/>
        <v>7156.1471303850003</v>
      </c>
    </row>
    <row r="38" spans="2:7" x14ac:dyDescent="0.25">
      <c r="B38" t="s">
        <v>9</v>
      </c>
      <c r="C38" t="s">
        <v>24</v>
      </c>
      <c r="D38" t="s">
        <v>4</v>
      </c>
      <c r="E38">
        <v>256</v>
      </c>
      <c r="F38" s="5">
        <v>272.54000000000002</v>
      </c>
      <c r="G38" s="4">
        <f t="shared" si="0"/>
        <v>3669.1861745064944</v>
      </c>
    </row>
    <row r="39" spans="2:7" x14ac:dyDescent="0.25">
      <c r="B39" t="s">
        <v>9</v>
      </c>
      <c r="C39" t="s">
        <v>24</v>
      </c>
      <c r="D39" t="s">
        <v>4</v>
      </c>
      <c r="E39">
        <v>512</v>
      </c>
      <c r="F39" s="5">
        <v>635.05999999999995</v>
      </c>
      <c r="G39" s="4">
        <f t="shared" si="0"/>
        <v>1574.6543633672411</v>
      </c>
    </row>
    <row r="40" spans="2:7" x14ac:dyDescent="0.25">
      <c r="B40" t="s">
        <v>9</v>
      </c>
      <c r="C40" t="s">
        <v>24</v>
      </c>
      <c r="D40" t="s">
        <v>4</v>
      </c>
      <c r="E40">
        <v>1024</v>
      </c>
      <c r="F40" s="5">
        <v>1254.4000000000001</v>
      </c>
      <c r="G40" s="4">
        <f t="shared" si="0"/>
        <v>797.19387755102036</v>
      </c>
    </row>
    <row r="41" spans="2:7" x14ac:dyDescent="0.25">
      <c r="B41" t="s">
        <v>9</v>
      </c>
      <c r="C41" t="s">
        <v>24</v>
      </c>
      <c r="D41" t="s">
        <v>5</v>
      </c>
      <c r="E41">
        <v>8</v>
      </c>
      <c r="F41" s="5">
        <v>12.38</v>
      </c>
      <c r="G41" s="4">
        <f t="shared" si="0"/>
        <v>80775.44426494345</v>
      </c>
    </row>
    <row r="42" spans="2:7" x14ac:dyDescent="0.25">
      <c r="B42" t="s">
        <v>9</v>
      </c>
      <c r="C42" t="s">
        <v>24</v>
      </c>
      <c r="D42" t="s">
        <v>5</v>
      </c>
      <c r="E42">
        <v>16</v>
      </c>
      <c r="F42" s="5">
        <v>21.5</v>
      </c>
      <c r="G42" s="4">
        <f t="shared" si="0"/>
        <v>46511.627906976741</v>
      </c>
    </row>
    <row r="43" spans="2:7" x14ac:dyDescent="0.25">
      <c r="B43" t="s">
        <v>9</v>
      </c>
      <c r="C43" t="s">
        <v>24</v>
      </c>
      <c r="D43" t="s">
        <v>5</v>
      </c>
      <c r="E43">
        <v>32</v>
      </c>
      <c r="F43" s="5">
        <v>60.7</v>
      </c>
      <c r="G43" s="4">
        <f t="shared" si="0"/>
        <v>16474.464579901152</v>
      </c>
    </row>
    <row r="44" spans="2:7" x14ac:dyDescent="0.25">
      <c r="B44" t="s">
        <v>9</v>
      </c>
      <c r="C44" t="s">
        <v>24</v>
      </c>
      <c r="D44" t="s">
        <v>5</v>
      </c>
      <c r="E44">
        <v>64</v>
      </c>
      <c r="F44" s="5">
        <v>116.58</v>
      </c>
      <c r="G44" s="4">
        <f t="shared" si="0"/>
        <v>8577.8006519128503</v>
      </c>
    </row>
    <row r="45" spans="2:7" x14ac:dyDescent="0.25">
      <c r="B45" t="s">
        <v>9</v>
      </c>
      <c r="C45" t="s">
        <v>24</v>
      </c>
      <c r="D45" t="s">
        <v>5</v>
      </c>
      <c r="E45">
        <v>128</v>
      </c>
      <c r="F45" s="5">
        <v>303.7</v>
      </c>
      <c r="G45" s="4">
        <f t="shared" si="0"/>
        <v>3292.723081988805</v>
      </c>
    </row>
    <row r="46" spans="2:7" x14ac:dyDescent="0.25">
      <c r="B46" t="s">
        <v>9</v>
      </c>
      <c r="C46" t="s">
        <v>24</v>
      </c>
      <c r="D46" t="s">
        <v>5</v>
      </c>
      <c r="E46">
        <v>256</v>
      </c>
      <c r="F46" s="5">
        <v>597.08000000000004</v>
      </c>
      <c r="G46" s="4">
        <f t="shared" si="0"/>
        <v>1674.817444898506</v>
      </c>
    </row>
    <row r="47" spans="2:7" x14ac:dyDescent="0.25">
      <c r="B47" t="s">
        <v>9</v>
      </c>
      <c r="C47" t="s">
        <v>24</v>
      </c>
      <c r="D47" t="s">
        <v>5</v>
      </c>
      <c r="E47">
        <v>512</v>
      </c>
      <c r="F47" s="5">
        <v>1476.16</v>
      </c>
      <c r="G47" s="4">
        <f t="shared" si="0"/>
        <v>677.43334055928892</v>
      </c>
    </row>
    <row r="48" spans="2:7" x14ac:dyDescent="0.25">
      <c r="B48" t="s">
        <v>9</v>
      </c>
      <c r="C48" t="s">
        <v>24</v>
      </c>
      <c r="D48" t="s">
        <v>5</v>
      </c>
      <c r="E48">
        <v>1024</v>
      </c>
      <c r="F48" s="5">
        <v>2920.28</v>
      </c>
      <c r="G48" s="4">
        <f t="shared" si="0"/>
        <v>342.43291739148299</v>
      </c>
    </row>
    <row r="49" spans="2:7" x14ac:dyDescent="0.25">
      <c r="B49" t="s">
        <v>9</v>
      </c>
      <c r="C49" t="s">
        <v>24</v>
      </c>
      <c r="D49" t="s">
        <v>2</v>
      </c>
      <c r="E49">
        <v>8</v>
      </c>
      <c r="F49" s="5">
        <v>49.44</v>
      </c>
      <c r="G49" s="4">
        <f t="shared" si="0"/>
        <v>20226.537216828481</v>
      </c>
    </row>
    <row r="50" spans="2:7" x14ac:dyDescent="0.25">
      <c r="B50" t="s">
        <v>9</v>
      </c>
      <c r="C50" t="s">
        <v>24</v>
      </c>
      <c r="D50" t="s">
        <v>2</v>
      </c>
      <c r="E50">
        <v>16</v>
      </c>
      <c r="F50" s="5">
        <v>88.9</v>
      </c>
      <c r="G50" s="4">
        <f t="shared" si="0"/>
        <v>11248.59392575928</v>
      </c>
    </row>
    <row r="51" spans="2:7" x14ac:dyDescent="0.25">
      <c r="B51" t="s">
        <v>9</v>
      </c>
      <c r="C51" t="s">
        <v>24</v>
      </c>
      <c r="D51" t="s">
        <v>2</v>
      </c>
      <c r="E51">
        <v>32</v>
      </c>
      <c r="F51" s="5">
        <v>282.3</v>
      </c>
      <c r="G51" s="4">
        <f t="shared" si="0"/>
        <v>3542.3308537017356</v>
      </c>
    </row>
    <row r="52" spans="2:7" x14ac:dyDescent="0.25">
      <c r="B52" t="s">
        <v>9</v>
      </c>
      <c r="C52" t="s">
        <v>24</v>
      </c>
      <c r="D52" t="s">
        <v>2</v>
      </c>
      <c r="E52">
        <v>64</v>
      </c>
      <c r="F52" s="5">
        <v>552.04</v>
      </c>
      <c r="G52" s="4">
        <f t="shared" si="0"/>
        <v>1811.4629374682995</v>
      </c>
    </row>
    <row r="53" spans="2:7" x14ac:dyDescent="0.25">
      <c r="B53" t="s">
        <v>9</v>
      </c>
      <c r="C53" t="s">
        <v>24</v>
      </c>
      <c r="D53" t="s">
        <v>2</v>
      </c>
      <c r="E53">
        <v>128</v>
      </c>
      <c r="F53" s="5">
        <v>1520.76</v>
      </c>
      <c r="G53" s="4">
        <f t="shared" si="0"/>
        <v>657.56595386517267</v>
      </c>
    </row>
    <row r="54" spans="2:7" x14ac:dyDescent="0.25">
      <c r="B54" t="s">
        <v>9</v>
      </c>
      <c r="C54" t="s">
        <v>24</v>
      </c>
      <c r="D54" t="s">
        <v>2</v>
      </c>
      <c r="E54">
        <v>256</v>
      </c>
      <c r="F54" s="5">
        <v>3022.52</v>
      </c>
      <c r="G54" s="4">
        <f t="shared" si="0"/>
        <v>330.84975450948218</v>
      </c>
    </row>
    <row r="55" spans="2:7" x14ac:dyDescent="0.25">
      <c r="B55" t="s">
        <v>9</v>
      </c>
      <c r="C55" t="s">
        <v>24</v>
      </c>
      <c r="D55" t="s">
        <v>2</v>
      </c>
      <c r="E55">
        <v>512</v>
      </c>
      <c r="F55" s="5">
        <v>7711.3</v>
      </c>
      <c r="G55" s="4">
        <f t="shared" si="0"/>
        <v>129.6798205231284</v>
      </c>
    </row>
    <row r="56" spans="2:7" x14ac:dyDescent="0.25">
      <c r="B56" t="s">
        <v>9</v>
      </c>
      <c r="C56" t="s">
        <v>24</v>
      </c>
      <c r="D56" t="s">
        <v>2</v>
      </c>
      <c r="E56">
        <v>1024</v>
      </c>
      <c r="F56" s="5">
        <v>15382.98</v>
      </c>
      <c r="G56" s="4">
        <f t="shared" si="0"/>
        <v>65.006910234557935</v>
      </c>
    </row>
    <row r="57" spans="2:7" x14ac:dyDescent="0.25">
      <c r="B57" t="s">
        <v>6</v>
      </c>
      <c r="C57" t="s">
        <v>21</v>
      </c>
      <c r="D57" t="s">
        <v>4</v>
      </c>
      <c r="E57">
        <v>8</v>
      </c>
      <c r="F57" s="5">
        <v>62.2</v>
      </c>
      <c r="G57" s="4">
        <f t="shared" si="0"/>
        <v>16077.17041800643</v>
      </c>
    </row>
    <row r="58" spans="2:7" x14ac:dyDescent="0.25">
      <c r="B58" t="s">
        <v>6</v>
      </c>
      <c r="C58" t="s">
        <v>21</v>
      </c>
      <c r="D58" t="s">
        <v>4</v>
      </c>
      <c r="E58">
        <v>16</v>
      </c>
      <c r="F58" s="5">
        <v>121</v>
      </c>
      <c r="G58" s="4">
        <f t="shared" si="0"/>
        <v>8264.4628099173551</v>
      </c>
    </row>
    <row r="59" spans="2:7" x14ac:dyDescent="0.25">
      <c r="B59" t="s">
        <v>6</v>
      </c>
      <c r="C59" t="s">
        <v>21</v>
      </c>
      <c r="D59" t="s">
        <v>4</v>
      </c>
      <c r="E59">
        <v>32</v>
      </c>
      <c r="F59" s="5">
        <v>319.8</v>
      </c>
      <c r="G59" s="4">
        <f t="shared" si="0"/>
        <v>3126.9543464665417</v>
      </c>
    </row>
    <row r="60" spans="2:7" x14ac:dyDescent="0.25">
      <c r="B60" t="s">
        <v>6</v>
      </c>
      <c r="C60" t="s">
        <v>21</v>
      </c>
      <c r="D60" t="s">
        <v>4</v>
      </c>
      <c r="E60">
        <v>64</v>
      </c>
      <c r="F60" s="5">
        <v>627.20000000000005</v>
      </c>
      <c r="G60" s="4">
        <f t="shared" si="0"/>
        <v>1594.3877551020407</v>
      </c>
    </row>
    <row r="61" spans="2:7" x14ac:dyDescent="0.25">
      <c r="B61" t="s">
        <v>6</v>
      </c>
      <c r="C61" t="s">
        <v>21</v>
      </c>
      <c r="D61" t="s">
        <v>4</v>
      </c>
      <c r="E61">
        <v>128</v>
      </c>
      <c r="F61" s="5">
        <v>1565</v>
      </c>
      <c r="G61" s="4">
        <f t="shared" si="0"/>
        <v>638.9776357827476</v>
      </c>
    </row>
    <row r="62" spans="2:7" x14ac:dyDescent="0.25">
      <c r="B62" t="s">
        <v>6</v>
      </c>
      <c r="C62" t="s">
        <v>21</v>
      </c>
      <c r="D62" t="s">
        <v>4</v>
      </c>
      <c r="E62">
        <v>256</v>
      </c>
      <c r="F62" s="5">
        <v>3079</v>
      </c>
      <c r="G62" s="4">
        <f t="shared" si="0"/>
        <v>324.78077297823967</v>
      </c>
    </row>
    <row r="63" spans="2:7" x14ac:dyDescent="0.25">
      <c r="B63" t="s">
        <v>6</v>
      </c>
      <c r="C63" t="s">
        <v>21</v>
      </c>
      <c r="D63" t="s">
        <v>4</v>
      </c>
      <c r="E63">
        <v>512</v>
      </c>
      <c r="F63" s="5">
        <v>7403</v>
      </c>
      <c r="G63" s="4">
        <f t="shared" si="0"/>
        <v>135.080372821829</v>
      </c>
    </row>
    <row r="64" spans="2:7" x14ac:dyDescent="0.25">
      <c r="B64" t="s">
        <v>6</v>
      </c>
      <c r="C64" t="s">
        <v>21</v>
      </c>
      <c r="D64" t="s">
        <v>4</v>
      </c>
      <c r="E64">
        <v>1024</v>
      </c>
      <c r="F64" s="5">
        <v>14605.4</v>
      </c>
      <c r="G64" s="4">
        <f t="shared" si="0"/>
        <v>68.467826968107687</v>
      </c>
    </row>
    <row r="65" spans="2:7" x14ac:dyDescent="0.25">
      <c r="B65" t="s">
        <v>6</v>
      </c>
      <c r="C65" t="s">
        <v>21</v>
      </c>
      <c r="D65" t="s">
        <v>5</v>
      </c>
      <c r="E65">
        <v>8</v>
      </c>
      <c r="F65" s="5">
        <v>136</v>
      </c>
      <c r="G65" s="4">
        <f t="shared" si="0"/>
        <v>7352.9411764705883</v>
      </c>
    </row>
    <row r="66" spans="2:7" x14ac:dyDescent="0.25">
      <c r="B66" t="s">
        <v>6</v>
      </c>
      <c r="C66" t="s">
        <v>21</v>
      </c>
      <c r="D66" t="s">
        <v>5</v>
      </c>
      <c r="E66">
        <v>16</v>
      </c>
      <c r="F66" s="5">
        <v>289</v>
      </c>
      <c r="G66" s="4">
        <f t="shared" si="0"/>
        <v>3460.2076124567475</v>
      </c>
    </row>
    <row r="67" spans="2:7" x14ac:dyDescent="0.25">
      <c r="B67" t="s">
        <v>6</v>
      </c>
      <c r="C67" t="s">
        <v>21</v>
      </c>
      <c r="D67" t="s">
        <v>5</v>
      </c>
      <c r="E67">
        <v>32</v>
      </c>
      <c r="F67" s="5">
        <v>802</v>
      </c>
      <c r="G67" s="4">
        <f t="shared" si="0"/>
        <v>1246.8827930174564</v>
      </c>
    </row>
    <row r="68" spans="2:7" x14ac:dyDescent="0.25">
      <c r="B68" t="s">
        <v>6</v>
      </c>
      <c r="C68" t="s">
        <v>21</v>
      </c>
      <c r="D68" t="s">
        <v>5</v>
      </c>
      <c r="E68">
        <v>64</v>
      </c>
      <c r="F68" s="5">
        <v>1674</v>
      </c>
      <c r="G68" s="4">
        <f t="shared" si="0"/>
        <v>597.37156511350065</v>
      </c>
    </row>
    <row r="69" spans="2:7" x14ac:dyDescent="0.25">
      <c r="B69" t="s">
        <v>6</v>
      </c>
      <c r="C69" t="s">
        <v>21</v>
      </c>
      <c r="D69" t="s">
        <v>5</v>
      </c>
      <c r="E69">
        <v>128</v>
      </c>
      <c r="F69" s="5">
        <v>4241</v>
      </c>
      <c r="G69" s="4">
        <f t="shared" si="0"/>
        <v>235.79344494223059</v>
      </c>
    </row>
    <row r="70" spans="2:7" x14ac:dyDescent="0.25">
      <c r="B70" t="s">
        <v>6</v>
      </c>
      <c r="C70" t="s">
        <v>21</v>
      </c>
      <c r="D70" t="s">
        <v>5</v>
      </c>
      <c r="E70">
        <v>256</v>
      </c>
      <c r="F70" s="5">
        <v>8763</v>
      </c>
      <c r="G70" s="4">
        <f t="shared" ref="G70:G128" si="1">1000000/F70</f>
        <v>114.11617026132603</v>
      </c>
    </row>
    <row r="71" spans="2:7" x14ac:dyDescent="0.25">
      <c r="B71" t="s">
        <v>6</v>
      </c>
      <c r="C71" t="s">
        <v>21</v>
      </c>
      <c r="D71" t="s">
        <v>5</v>
      </c>
      <c r="E71">
        <v>512</v>
      </c>
      <c r="F71" s="5">
        <v>21103</v>
      </c>
      <c r="G71" s="4">
        <f t="shared" si="1"/>
        <v>47.386627493721271</v>
      </c>
    </row>
    <row r="72" spans="2:7" x14ac:dyDescent="0.25">
      <c r="B72" t="s">
        <v>6</v>
      </c>
      <c r="C72" t="s">
        <v>21</v>
      </c>
      <c r="D72" t="s">
        <v>5</v>
      </c>
      <c r="E72">
        <v>1024</v>
      </c>
      <c r="F72" s="5">
        <v>43329</v>
      </c>
      <c r="G72" s="4">
        <f t="shared" si="1"/>
        <v>23.079231000023078</v>
      </c>
    </row>
    <row r="73" spans="2:7" x14ac:dyDescent="0.25">
      <c r="B73" t="s">
        <v>6</v>
      </c>
      <c r="C73" t="s">
        <v>21</v>
      </c>
      <c r="D73" t="s">
        <v>2</v>
      </c>
      <c r="E73">
        <v>8</v>
      </c>
      <c r="F73" s="5">
        <v>335</v>
      </c>
      <c r="G73" s="4">
        <f t="shared" si="1"/>
        <v>2985.0746268656717</v>
      </c>
    </row>
    <row r="74" spans="2:7" x14ac:dyDescent="0.25">
      <c r="B74" t="s">
        <v>6</v>
      </c>
      <c r="C74" t="s">
        <v>21</v>
      </c>
      <c r="D74" t="s">
        <v>2</v>
      </c>
      <c r="E74">
        <v>16</v>
      </c>
      <c r="F74" s="5">
        <v>822</v>
      </c>
      <c r="G74" s="4">
        <f t="shared" si="1"/>
        <v>1216.5450121654501</v>
      </c>
    </row>
    <row r="75" spans="2:7" x14ac:dyDescent="0.25">
      <c r="B75" t="s">
        <v>6</v>
      </c>
      <c r="C75" t="s">
        <v>21</v>
      </c>
      <c r="D75" t="s">
        <v>2</v>
      </c>
      <c r="E75">
        <v>32</v>
      </c>
      <c r="F75" s="5">
        <v>2188</v>
      </c>
      <c r="G75" s="4">
        <f t="shared" si="1"/>
        <v>457.03839122486289</v>
      </c>
    </row>
    <row r="76" spans="2:7" x14ac:dyDescent="0.25">
      <c r="B76" t="s">
        <v>6</v>
      </c>
      <c r="C76" t="s">
        <v>21</v>
      </c>
      <c r="D76" t="s">
        <v>2</v>
      </c>
      <c r="E76">
        <v>64</v>
      </c>
      <c r="F76" s="5">
        <v>5035</v>
      </c>
      <c r="G76" s="4">
        <f t="shared" si="1"/>
        <v>198.60973187686196</v>
      </c>
    </row>
    <row r="77" spans="2:7" x14ac:dyDescent="0.25">
      <c r="B77" t="s">
        <v>6</v>
      </c>
      <c r="C77" t="s">
        <v>21</v>
      </c>
      <c r="D77" t="s">
        <v>2</v>
      </c>
      <c r="E77">
        <v>128</v>
      </c>
      <c r="F77" s="5">
        <v>12312</v>
      </c>
      <c r="G77" s="4">
        <f t="shared" si="1"/>
        <v>81.221572449642622</v>
      </c>
    </row>
    <row r="78" spans="2:7" x14ac:dyDescent="0.25">
      <c r="B78" t="s">
        <v>6</v>
      </c>
      <c r="C78" t="s">
        <v>21</v>
      </c>
      <c r="D78" t="s">
        <v>2</v>
      </c>
      <c r="E78">
        <v>256</v>
      </c>
      <c r="F78" s="5">
        <v>27349</v>
      </c>
      <c r="G78" s="4">
        <f t="shared" si="1"/>
        <v>36.564408205053198</v>
      </c>
    </row>
    <row r="79" spans="2:7" x14ac:dyDescent="0.25">
      <c r="B79" t="s">
        <v>6</v>
      </c>
      <c r="C79" t="s">
        <v>21</v>
      </c>
      <c r="D79" t="s">
        <v>2</v>
      </c>
      <c r="E79">
        <v>512</v>
      </c>
      <c r="F79" s="5">
        <v>63732</v>
      </c>
      <c r="G79" s="4">
        <f t="shared" si="1"/>
        <v>15.690704826460804</v>
      </c>
    </row>
    <row r="80" spans="2:7" x14ac:dyDescent="0.25">
      <c r="B80" t="s">
        <v>6</v>
      </c>
      <c r="C80" t="s">
        <v>21</v>
      </c>
      <c r="D80" t="s">
        <v>2</v>
      </c>
      <c r="E80">
        <v>1024</v>
      </c>
      <c r="F80" s="5">
        <v>138469</v>
      </c>
      <c r="G80" s="4">
        <f t="shared" si="1"/>
        <v>7.2218330456636499</v>
      </c>
    </row>
    <row r="81" spans="2:7" x14ac:dyDescent="0.25">
      <c r="B81" t="s">
        <v>25</v>
      </c>
      <c r="C81" t="s">
        <v>21</v>
      </c>
      <c r="D81" t="s">
        <v>4</v>
      </c>
      <c r="E81">
        <v>8</v>
      </c>
      <c r="F81" s="4">
        <v>13</v>
      </c>
      <c r="G81" s="4">
        <f t="shared" si="1"/>
        <v>76923.076923076922</v>
      </c>
    </row>
    <row r="82" spans="2:7" x14ac:dyDescent="0.25">
      <c r="B82" t="s">
        <v>25</v>
      </c>
      <c r="C82" t="s">
        <v>21</v>
      </c>
      <c r="D82" t="s">
        <v>4</v>
      </c>
      <c r="E82">
        <v>16</v>
      </c>
      <c r="F82" s="4">
        <v>25</v>
      </c>
      <c r="G82" s="4">
        <f t="shared" si="1"/>
        <v>40000</v>
      </c>
    </row>
    <row r="83" spans="2:7" x14ac:dyDescent="0.25">
      <c r="B83" t="s">
        <v>25</v>
      </c>
      <c r="C83" t="s">
        <v>21</v>
      </c>
      <c r="D83" t="s">
        <v>4</v>
      </c>
      <c r="E83">
        <v>32</v>
      </c>
      <c r="F83" s="4">
        <v>69</v>
      </c>
      <c r="G83" s="4">
        <f t="shared" si="1"/>
        <v>14492.753623188406</v>
      </c>
    </row>
    <row r="84" spans="2:7" x14ac:dyDescent="0.25">
      <c r="B84" t="s">
        <v>25</v>
      </c>
      <c r="C84" t="s">
        <v>21</v>
      </c>
      <c r="D84" t="s">
        <v>4</v>
      </c>
      <c r="E84">
        <v>64</v>
      </c>
      <c r="F84" s="4">
        <v>136</v>
      </c>
      <c r="G84" s="4">
        <f t="shared" si="1"/>
        <v>7352.9411764705883</v>
      </c>
    </row>
    <row r="85" spans="2:7" x14ac:dyDescent="0.25">
      <c r="B85" t="s">
        <v>25</v>
      </c>
      <c r="C85" t="s">
        <v>21</v>
      </c>
      <c r="D85" t="s">
        <v>4</v>
      </c>
      <c r="E85">
        <v>128</v>
      </c>
      <c r="F85" s="4">
        <v>349</v>
      </c>
      <c r="G85" s="4">
        <f t="shared" si="1"/>
        <v>2865.3295128939826</v>
      </c>
    </row>
    <row r="86" spans="2:7" x14ac:dyDescent="0.25">
      <c r="B86" t="s">
        <v>25</v>
      </c>
      <c r="C86" t="s">
        <v>21</v>
      </c>
      <c r="D86" t="s">
        <v>4</v>
      </c>
      <c r="E86">
        <v>256</v>
      </c>
      <c r="F86" s="4">
        <v>686</v>
      </c>
      <c r="G86" s="4">
        <f t="shared" si="1"/>
        <v>1457.7259475218659</v>
      </c>
    </row>
    <row r="87" spans="2:7" x14ac:dyDescent="0.25">
      <c r="B87" t="s">
        <v>25</v>
      </c>
      <c r="C87" t="s">
        <v>21</v>
      </c>
      <c r="D87" t="s">
        <v>4</v>
      </c>
      <c r="E87">
        <v>512</v>
      </c>
      <c r="F87" s="4">
        <v>1683</v>
      </c>
      <c r="G87" s="4">
        <f t="shared" si="1"/>
        <v>594.17706476530009</v>
      </c>
    </row>
    <row r="88" spans="2:7" x14ac:dyDescent="0.25">
      <c r="B88" t="s">
        <v>25</v>
      </c>
      <c r="C88" t="s">
        <v>21</v>
      </c>
      <c r="D88" t="s">
        <v>4</v>
      </c>
      <c r="E88">
        <v>1024</v>
      </c>
      <c r="F88" s="4">
        <v>3316</v>
      </c>
      <c r="G88" s="4">
        <f t="shared" si="1"/>
        <v>301.56815440289506</v>
      </c>
    </row>
    <row r="89" spans="2:7" x14ac:dyDescent="0.25">
      <c r="B89" t="s">
        <v>25</v>
      </c>
      <c r="C89" t="s">
        <v>21</v>
      </c>
      <c r="D89" t="s">
        <v>5</v>
      </c>
      <c r="E89">
        <v>8</v>
      </c>
      <c r="F89" s="4">
        <v>19</v>
      </c>
      <c r="G89" s="4">
        <f t="shared" si="1"/>
        <v>52631.57894736842</v>
      </c>
    </row>
    <row r="90" spans="2:7" x14ac:dyDescent="0.25">
      <c r="B90" t="s">
        <v>25</v>
      </c>
      <c r="C90" t="s">
        <v>21</v>
      </c>
      <c r="D90" t="s">
        <v>5</v>
      </c>
      <c r="E90">
        <v>16</v>
      </c>
      <c r="F90" s="4">
        <v>35</v>
      </c>
      <c r="G90" s="4">
        <f t="shared" si="1"/>
        <v>28571.428571428572</v>
      </c>
    </row>
    <row r="91" spans="2:7" x14ac:dyDescent="0.25">
      <c r="B91" t="s">
        <v>25</v>
      </c>
      <c r="C91" t="s">
        <v>21</v>
      </c>
      <c r="D91" t="s">
        <v>5</v>
      </c>
      <c r="E91">
        <v>32</v>
      </c>
      <c r="F91" s="4">
        <v>102</v>
      </c>
      <c r="G91" s="4">
        <f t="shared" si="1"/>
        <v>9803.9215686274511</v>
      </c>
    </row>
    <row r="92" spans="2:7" x14ac:dyDescent="0.25">
      <c r="B92" t="s">
        <v>25</v>
      </c>
      <c r="C92" t="s">
        <v>21</v>
      </c>
      <c r="D92" t="s">
        <v>5</v>
      </c>
      <c r="E92">
        <v>64</v>
      </c>
      <c r="F92" s="4">
        <v>190</v>
      </c>
      <c r="G92" s="4">
        <f t="shared" si="1"/>
        <v>5263.1578947368425</v>
      </c>
    </row>
    <row r="93" spans="2:7" x14ac:dyDescent="0.25">
      <c r="B93" t="s">
        <v>25</v>
      </c>
      <c r="C93" t="s">
        <v>21</v>
      </c>
      <c r="D93" t="s">
        <v>5</v>
      </c>
      <c r="E93">
        <v>128</v>
      </c>
      <c r="F93" s="4">
        <v>512</v>
      </c>
      <c r="G93" s="4">
        <f t="shared" si="1"/>
        <v>1953.125</v>
      </c>
    </row>
    <row r="94" spans="2:7" x14ac:dyDescent="0.25">
      <c r="B94" t="s">
        <v>25</v>
      </c>
      <c r="C94" t="s">
        <v>21</v>
      </c>
      <c r="D94" t="s">
        <v>5</v>
      </c>
      <c r="E94">
        <v>256</v>
      </c>
      <c r="F94" s="4">
        <v>970</v>
      </c>
      <c r="G94" s="4">
        <f t="shared" si="1"/>
        <v>1030.9278350515465</v>
      </c>
    </row>
    <row r="95" spans="2:7" x14ac:dyDescent="0.25">
      <c r="B95" t="s">
        <v>25</v>
      </c>
      <c r="C95" t="s">
        <v>21</v>
      </c>
      <c r="D95" t="s">
        <v>5</v>
      </c>
      <c r="E95">
        <v>512</v>
      </c>
      <c r="F95" s="4">
        <v>2461</v>
      </c>
      <c r="G95" s="4">
        <f t="shared" si="1"/>
        <v>406.33888663145063</v>
      </c>
    </row>
    <row r="96" spans="2:7" x14ac:dyDescent="0.25">
      <c r="B96" t="s">
        <v>25</v>
      </c>
      <c r="C96" t="s">
        <v>21</v>
      </c>
      <c r="D96" t="s">
        <v>5</v>
      </c>
      <c r="E96">
        <v>1024</v>
      </c>
      <c r="F96" s="4">
        <v>4708</v>
      </c>
      <c r="G96" s="4">
        <f t="shared" si="1"/>
        <v>212.40441801189465</v>
      </c>
    </row>
    <row r="97" spans="2:7" x14ac:dyDescent="0.25">
      <c r="B97" t="s">
        <v>25</v>
      </c>
      <c r="C97" t="s">
        <v>21</v>
      </c>
      <c r="D97" t="s">
        <v>2</v>
      </c>
      <c r="E97">
        <v>8</v>
      </c>
      <c r="F97" s="4">
        <v>10</v>
      </c>
      <c r="G97" s="4">
        <f t="shared" si="1"/>
        <v>100000</v>
      </c>
    </row>
    <row r="98" spans="2:7" x14ac:dyDescent="0.25">
      <c r="B98" t="s">
        <v>25</v>
      </c>
      <c r="C98" t="s">
        <v>21</v>
      </c>
      <c r="D98" t="s">
        <v>2</v>
      </c>
      <c r="E98">
        <v>16</v>
      </c>
      <c r="F98" s="4">
        <v>16</v>
      </c>
      <c r="G98" s="4">
        <f t="shared" si="1"/>
        <v>62500</v>
      </c>
    </row>
    <row r="99" spans="2:7" x14ac:dyDescent="0.25">
      <c r="B99" t="s">
        <v>25</v>
      </c>
      <c r="C99" t="s">
        <v>21</v>
      </c>
      <c r="D99" t="s">
        <v>2</v>
      </c>
      <c r="E99">
        <v>32</v>
      </c>
      <c r="F99" s="4">
        <v>47</v>
      </c>
      <c r="G99" s="4">
        <f t="shared" si="1"/>
        <v>21276.59574468085</v>
      </c>
    </row>
    <row r="100" spans="2:7" x14ac:dyDescent="0.25">
      <c r="B100" t="s">
        <v>25</v>
      </c>
      <c r="C100" t="s">
        <v>21</v>
      </c>
      <c r="D100" t="s">
        <v>2</v>
      </c>
      <c r="E100">
        <v>64</v>
      </c>
      <c r="F100" s="4">
        <v>79</v>
      </c>
      <c r="G100" s="4">
        <f t="shared" si="1"/>
        <v>12658.227848101265</v>
      </c>
    </row>
    <row r="101" spans="2:7" x14ac:dyDescent="0.25">
      <c r="B101" t="s">
        <v>25</v>
      </c>
      <c r="C101" t="s">
        <v>21</v>
      </c>
      <c r="D101" t="s">
        <v>2</v>
      </c>
      <c r="E101">
        <v>128</v>
      </c>
      <c r="F101" s="4">
        <v>217</v>
      </c>
      <c r="G101" s="4">
        <f t="shared" si="1"/>
        <v>4608.294930875576</v>
      </c>
    </row>
    <row r="102" spans="2:7" x14ac:dyDescent="0.25">
      <c r="B102" t="s">
        <v>25</v>
      </c>
      <c r="C102" t="s">
        <v>21</v>
      </c>
      <c r="D102" t="s">
        <v>2</v>
      </c>
      <c r="E102">
        <v>256</v>
      </c>
      <c r="F102" s="4">
        <v>371</v>
      </c>
      <c r="G102" s="4">
        <f t="shared" si="1"/>
        <v>2695.4177897574123</v>
      </c>
    </row>
    <row r="103" spans="2:7" x14ac:dyDescent="0.25">
      <c r="B103" t="s">
        <v>25</v>
      </c>
      <c r="C103" t="s">
        <v>21</v>
      </c>
      <c r="D103" t="s">
        <v>2</v>
      </c>
      <c r="E103">
        <v>512</v>
      </c>
      <c r="F103" s="4">
        <v>981</v>
      </c>
      <c r="G103" s="4">
        <f t="shared" si="1"/>
        <v>1019.3679918450561</v>
      </c>
    </row>
    <row r="104" spans="2:7" x14ac:dyDescent="0.25">
      <c r="B104" t="s">
        <v>25</v>
      </c>
      <c r="C104" t="s">
        <v>21</v>
      </c>
      <c r="D104" t="s">
        <v>2</v>
      </c>
      <c r="E104">
        <v>1024</v>
      </c>
      <c r="F104" s="4">
        <v>1711</v>
      </c>
      <c r="G104" s="4">
        <f t="shared" si="1"/>
        <v>584.45353594389246</v>
      </c>
    </row>
    <row r="105" spans="2:7" x14ac:dyDescent="0.25">
      <c r="B105" t="s">
        <v>25</v>
      </c>
      <c r="C105" t="s">
        <v>24</v>
      </c>
      <c r="D105" t="s">
        <v>4</v>
      </c>
      <c r="E105">
        <v>8</v>
      </c>
      <c r="F105" s="4">
        <v>4</v>
      </c>
      <c r="G105" s="4">
        <f t="shared" si="1"/>
        <v>250000</v>
      </c>
    </row>
    <row r="106" spans="2:7" x14ac:dyDescent="0.25">
      <c r="B106" t="s">
        <v>25</v>
      </c>
      <c r="C106" t="s">
        <v>24</v>
      </c>
      <c r="D106" t="s">
        <v>4</v>
      </c>
      <c r="E106">
        <v>16</v>
      </c>
      <c r="F106" s="4">
        <v>7</v>
      </c>
      <c r="G106" s="4">
        <f t="shared" si="1"/>
        <v>142857.14285714287</v>
      </c>
    </row>
    <row r="107" spans="2:7" x14ac:dyDescent="0.25">
      <c r="B107" t="s">
        <v>25</v>
      </c>
      <c r="C107" t="s">
        <v>24</v>
      </c>
      <c r="D107" t="s">
        <v>4</v>
      </c>
      <c r="E107">
        <v>32</v>
      </c>
      <c r="F107" s="4">
        <v>17</v>
      </c>
      <c r="G107" s="4">
        <f t="shared" si="1"/>
        <v>58823.529411764706</v>
      </c>
    </row>
    <row r="108" spans="2:7" x14ac:dyDescent="0.25">
      <c r="B108" t="s">
        <v>25</v>
      </c>
      <c r="C108" t="s">
        <v>24</v>
      </c>
      <c r="D108" t="s">
        <v>4</v>
      </c>
      <c r="E108">
        <v>64</v>
      </c>
      <c r="F108" s="4">
        <v>30</v>
      </c>
      <c r="G108" s="4">
        <f t="shared" si="1"/>
        <v>33333.333333333336</v>
      </c>
    </row>
    <row r="109" spans="2:7" x14ac:dyDescent="0.25">
      <c r="B109" t="s">
        <v>25</v>
      </c>
      <c r="C109" t="s">
        <v>24</v>
      </c>
      <c r="D109" t="s">
        <v>4</v>
      </c>
      <c r="E109">
        <v>128</v>
      </c>
      <c r="F109" s="4">
        <v>70</v>
      </c>
      <c r="G109" s="4">
        <f t="shared" si="1"/>
        <v>14285.714285714286</v>
      </c>
    </row>
    <row r="110" spans="2:7" x14ac:dyDescent="0.25">
      <c r="B110" t="s">
        <v>25</v>
      </c>
      <c r="C110" t="s">
        <v>24</v>
      </c>
      <c r="D110" t="s">
        <v>4</v>
      </c>
      <c r="E110">
        <v>256</v>
      </c>
      <c r="F110" s="4">
        <v>136</v>
      </c>
      <c r="G110" s="4">
        <f t="shared" si="1"/>
        <v>7352.9411764705883</v>
      </c>
    </row>
    <row r="111" spans="2:7" x14ac:dyDescent="0.25">
      <c r="B111" t="s">
        <v>25</v>
      </c>
      <c r="C111" t="s">
        <v>24</v>
      </c>
      <c r="D111" t="s">
        <v>4</v>
      </c>
      <c r="E111">
        <v>512</v>
      </c>
      <c r="F111" s="4">
        <v>310</v>
      </c>
      <c r="G111" s="4">
        <f t="shared" si="1"/>
        <v>3225.8064516129034</v>
      </c>
    </row>
    <row r="112" spans="2:7" x14ac:dyDescent="0.25">
      <c r="B112" t="s">
        <v>25</v>
      </c>
      <c r="C112" t="s">
        <v>24</v>
      </c>
      <c r="D112" t="s">
        <v>4</v>
      </c>
      <c r="E112">
        <v>1024</v>
      </c>
      <c r="F112" s="4">
        <v>614</v>
      </c>
      <c r="G112" s="4">
        <f t="shared" si="1"/>
        <v>1628.6644951140065</v>
      </c>
    </row>
    <row r="113" spans="2:7" x14ac:dyDescent="0.25">
      <c r="B113" t="s">
        <v>25</v>
      </c>
      <c r="C113" t="s">
        <v>24</v>
      </c>
      <c r="D113" t="s">
        <v>5</v>
      </c>
      <c r="E113">
        <v>8</v>
      </c>
      <c r="F113" s="4">
        <v>6</v>
      </c>
      <c r="G113" s="4">
        <f t="shared" si="1"/>
        <v>166666.66666666666</v>
      </c>
    </row>
    <row r="114" spans="2:7" x14ac:dyDescent="0.25">
      <c r="B114" t="s">
        <v>25</v>
      </c>
      <c r="C114" t="s">
        <v>24</v>
      </c>
      <c r="D114" t="s">
        <v>5</v>
      </c>
      <c r="E114">
        <v>16</v>
      </c>
      <c r="F114" s="4">
        <v>11</v>
      </c>
      <c r="G114" s="4">
        <f t="shared" si="1"/>
        <v>90909.090909090912</v>
      </c>
    </row>
    <row r="115" spans="2:7" x14ac:dyDescent="0.25">
      <c r="B115" t="s">
        <v>25</v>
      </c>
      <c r="C115" t="s">
        <v>24</v>
      </c>
      <c r="D115" t="s">
        <v>5</v>
      </c>
      <c r="E115">
        <v>32</v>
      </c>
      <c r="F115" s="4">
        <v>32</v>
      </c>
      <c r="G115" s="4">
        <f t="shared" si="1"/>
        <v>31250</v>
      </c>
    </row>
    <row r="116" spans="2:7" x14ac:dyDescent="0.25">
      <c r="B116" t="s">
        <v>25</v>
      </c>
      <c r="C116" t="s">
        <v>24</v>
      </c>
      <c r="D116" t="s">
        <v>5</v>
      </c>
      <c r="E116">
        <v>64</v>
      </c>
      <c r="F116" s="4">
        <v>60</v>
      </c>
      <c r="G116" s="4">
        <f t="shared" si="1"/>
        <v>16666.666666666668</v>
      </c>
    </row>
    <row r="117" spans="2:7" x14ac:dyDescent="0.25">
      <c r="B117" t="s">
        <v>25</v>
      </c>
      <c r="C117" t="s">
        <v>24</v>
      </c>
      <c r="D117" t="s">
        <v>5</v>
      </c>
      <c r="E117">
        <v>128</v>
      </c>
      <c r="F117" s="4">
        <v>161</v>
      </c>
      <c r="G117" s="4">
        <f t="shared" si="1"/>
        <v>6211.1801242236024</v>
      </c>
    </row>
    <row r="118" spans="2:7" x14ac:dyDescent="0.25">
      <c r="B118" t="s">
        <v>25</v>
      </c>
      <c r="C118" t="s">
        <v>24</v>
      </c>
      <c r="D118" t="s">
        <v>5</v>
      </c>
      <c r="E118">
        <v>256</v>
      </c>
      <c r="F118" s="4">
        <v>317</v>
      </c>
      <c r="G118" s="4">
        <f t="shared" si="1"/>
        <v>3154.5741324921137</v>
      </c>
    </row>
    <row r="119" spans="2:7" x14ac:dyDescent="0.25">
      <c r="B119" t="s">
        <v>25</v>
      </c>
      <c r="C119" t="s">
        <v>24</v>
      </c>
      <c r="D119" t="s">
        <v>5</v>
      </c>
      <c r="E119">
        <v>512</v>
      </c>
      <c r="F119" s="4">
        <v>786</v>
      </c>
      <c r="G119" s="4">
        <f t="shared" si="1"/>
        <v>1272.2646310432569</v>
      </c>
    </row>
    <row r="120" spans="2:7" x14ac:dyDescent="0.25">
      <c r="B120" t="s">
        <v>25</v>
      </c>
      <c r="C120" t="s">
        <v>24</v>
      </c>
      <c r="D120" t="s">
        <v>5</v>
      </c>
      <c r="E120">
        <v>1024</v>
      </c>
      <c r="F120" s="4">
        <v>1558</v>
      </c>
      <c r="G120" s="4">
        <f t="shared" si="1"/>
        <v>641.84852374839534</v>
      </c>
    </row>
    <row r="121" spans="2:7" x14ac:dyDescent="0.25">
      <c r="B121" t="s">
        <v>25</v>
      </c>
      <c r="C121" t="s">
        <v>24</v>
      </c>
      <c r="D121" t="s">
        <v>2</v>
      </c>
      <c r="E121">
        <v>8</v>
      </c>
      <c r="F121" s="4">
        <v>6</v>
      </c>
      <c r="G121" s="4">
        <f t="shared" si="1"/>
        <v>166666.66666666666</v>
      </c>
    </row>
    <row r="122" spans="2:7" x14ac:dyDescent="0.25">
      <c r="B122" t="s">
        <v>25</v>
      </c>
      <c r="C122" t="s">
        <v>24</v>
      </c>
      <c r="D122" t="s">
        <v>2</v>
      </c>
      <c r="E122">
        <v>16</v>
      </c>
      <c r="F122" s="4">
        <v>11</v>
      </c>
      <c r="G122" s="4">
        <f t="shared" si="1"/>
        <v>90909.090909090912</v>
      </c>
    </row>
    <row r="123" spans="2:7" x14ac:dyDescent="0.25">
      <c r="B123" t="s">
        <v>25</v>
      </c>
      <c r="C123" t="s">
        <v>24</v>
      </c>
      <c r="D123" t="s">
        <v>2</v>
      </c>
      <c r="E123">
        <v>32</v>
      </c>
      <c r="F123" s="4">
        <v>25</v>
      </c>
      <c r="G123" s="4">
        <f t="shared" si="1"/>
        <v>40000</v>
      </c>
    </row>
    <row r="124" spans="2:7" x14ac:dyDescent="0.25">
      <c r="B124" t="s">
        <v>25</v>
      </c>
      <c r="C124" t="s">
        <v>24</v>
      </c>
      <c r="D124" t="s">
        <v>2</v>
      </c>
      <c r="E124">
        <v>64</v>
      </c>
      <c r="F124" s="4">
        <v>47</v>
      </c>
      <c r="G124" s="4">
        <f t="shared" si="1"/>
        <v>21276.59574468085</v>
      </c>
    </row>
    <row r="125" spans="2:7" x14ac:dyDescent="0.25">
      <c r="B125" t="s">
        <v>25</v>
      </c>
      <c r="C125" t="s">
        <v>24</v>
      </c>
      <c r="D125" t="s">
        <v>2</v>
      </c>
      <c r="E125">
        <v>128</v>
      </c>
      <c r="F125" s="4">
        <v>105</v>
      </c>
      <c r="G125" s="4">
        <f t="shared" si="1"/>
        <v>9523.8095238095229</v>
      </c>
    </row>
    <row r="126" spans="2:7" x14ac:dyDescent="0.25">
      <c r="B126" t="s">
        <v>25</v>
      </c>
      <c r="C126" t="s">
        <v>24</v>
      </c>
      <c r="D126" t="s">
        <v>2</v>
      </c>
      <c r="E126">
        <v>256</v>
      </c>
      <c r="F126" s="4">
        <v>205</v>
      </c>
      <c r="G126" s="4">
        <f t="shared" si="1"/>
        <v>4878.0487804878048</v>
      </c>
    </row>
    <row r="127" spans="2:7" x14ac:dyDescent="0.25">
      <c r="B127" t="s">
        <v>25</v>
      </c>
      <c r="C127" t="s">
        <v>24</v>
      </c>
      <c r="D127" t="s">
        <v>2</v>
      </c>
      <c r="E127">
        <v>512</v>
      </c>
      <c r="F127" s="4">
        <v>471</v>
      </c>
      <c r="G127" s="4">
        <f t="shared" si="1"/>
        <v>2123.1422505307855</v>
      </c>
    </row>
    <row r="128" spans="2:7" x14ac:dyDescent="0.25">
      <c r="B128" t="s">
        <v>25</v>
      </c>
      <c r="C128" t="s">
        <v>24</v>
      </c>
      <c r="D128" t="s">
        <v>2</v>
      </c>
      <c r="E128">
        <v>1024</v>
      </c>
      <c r="F128" s="4">
        <v>928</v>
      </c>
      <c r="G128" s="4">
        <f t="shared" si="1"/>
        <v>1077.5862068965516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K6" sqref="K6"/>
    </sheetView>
  </sheetViews>
  <sheetFormatPr defaultRowHeight="15" x14ac:dyDescent="0.25"/>
  <sheetData>
    <row r="2" spans="2:13" x14ac:dyDescent="0.25">
      <c r="C2" t="s">
        <v>16</v>
      </c>
    </row>
    <row r="3" spans="2:13" x14ac:dyDescent="0.25">
      <c r="C3" t="s">
        <v>8</v>
      </c>
    </row>
    <row r="6" spans="2:13" x14ac:dyDescent="0.25">
      <c r="C6" t="s">
        <v>4</v>
      </c>
      <c r="D6" s="3" t="s">
        <v>4</v>
      </c>
      <c r="E6" s="3" t="s">
        <v>4</v>
      </c>
      <c r="G6" t="s">
        <v>5</v>
      </c>
      <c r="H6" s="3" t="s">
        <v>5</v>
      </c>
      <c r="I6" s="3" t="s">
        <v>5</v>
      </c>
      <c r="K6" t="s">
        <v>57</v>
      </c>
      <c r="L6" s="3" t="s">
        <v>2</v>
      </c>
      <c r="M6" s="3" t="s">
        <v>2</v>
      </c>
    </row>
    <row r="7" spans="2:13" x14ac:dyDescent="0.25">
      <c r="C7" t="s">
        <v>3</v>
      </c>
      <c r="D7" s="3" t="s">
        <v>10</v>
      </c>
      <c r="E7" s="3" t="s">
        <v>10</v>
      </c>
      <c r="G7" t="s">
        <v>3</v>
      </c>
      <c r="H7" s="3" t="s">
        <v>10</v>
      </c>
      <c r="I7" s="3" t="s">
        <v>10</v>
      </c>
      <c r="K7" t="s">
        <v>3</v>
      </c>
      <c r="L7" s="3" t="s">
        <v>10</v>
      </c>
      <c r="M7" s="3" t="s">
        <v>10</v>
      </c>
    </row>
    <row r="8" spans="2:13" x14ac:dyDescent="0.25">
      <c r="D8" s="3" t="s">
        <v>13</v>
      </c>
      <c r="E8" s="3" t="s">
        <v>14</v>
      </c>
      <c r="H8" s="3" t="s">
        <v>11</v>
      </c>
      <c r="I8" s="3" t="s">
        <v>12</v>
      </c>
      <c r="L8" s="3" t="s">
        <v>11</v>
      </c>
      <c r="M8" s="3" t="s">
        <v>12</v>
      </c>
    </row>
    <row r="9" spans="2:13" x14ac:dyDescent="0.25">
      <c r="B9" t="s">
        <v>0</v>
      </c>
      <c r="C9" t="s">
        <v>1</v>
      </c>
      <c r="D9" s="3" t="s">
        <v>1</v>
      </c>
      <c r="E9" s="3" t="s">
        <v>1</v>
      </c>
      <c r="G9" t="s">
        <v>1</v>
      </c>
      <c r="H9" s="3" t="s">
        <v>1</v>
      </c>
      <c r="I9" s="3" t="s">
        <v>1</v>
      </c>
      <c r="K9" t="s">
        <v>1</v>
      </c>
      <c r="L9" s="3" t="s">
        <v>1</v>
      </c>
      <c r="M9" s="3" t="s">
        <v>1</v>
      </c>
    </row>
    <row r="10" spans="2:13" x14ac:dyDescent="0.25">
      <c r="B10">
        <v>8</v>
      </c>
      <c r="D10" s="3"/>
      <c r="E10" s="3"/>
      <c r="H10" s="3"/>
      <c r="I10" s="3"/>
      <c r="L10" s="3"/>
      <c r="M10" s="3"/>
    </row>
    <row r="11" spans="2:13" x14ac:dyDescent="0.25">
      <c r="B11">
        <v>16</v>
      </c>
      <c r="D11" s="3"/>
      <c r="E11" s="3"/>
      <c r="H11" s="3"/>
      <c r="I11" s="3"/>
      <c r="L11" s="3"/>
      <c r="M11" s="3"/>
    </row>
    <row r="12" spans="2:13" x14ac:dyDescent="0.25">
      <c r="B12">
        <v>32</v>
      </c>
      <c r="C12">
        <v>4980.8</v>
      </c>
      <c r="D12" s="3"/>
      <c r="E12" s="3"/>
      <c r="G12">
        <v>12559.2</v>
      </c>
      <c r="H12" s="3"/>
      <c r="I12" s="3"/>
      <c r="K12">
        <v>6378</v>
      </c>
      <c r="L12" s="3"/>
      <c r="M12" s="3"/>
    </row>
    <row r="13" spans="2:13" x14ac:dyDescent="0.25">
      <c r="B13">
        <v>64</v>
      </c>
      <c r="C13">
        <v>10102.4</v>
      </c>
      <c r="D13" s="3"/>
      <c r="E13" s="3"/>
      <c r="H13" s="3"/>
      <c r="I13" s="3"/>
      <c r="L13" s="3"/>
      <c r="M13" s="3"/>
    </row>
    <row r="14" spans="2:13" x14ac:dyDescent="0.25">
      <c r="B14">
        <v>128</v>
      </c>
      <c r="D14" s="3"/>
      <c r="E14" s="3"/>
      <c r="H14" s="3"/>
      <c r="I14" s="3"/>
      <c r="L14" s="3"/>
      <c r="M14" s="3"/>
    </row>
    <row r="15" spans="2:13" x14ac:dyDescent="0.25">
      <c r="B15">
        <v>256</v>
      </c>
      <c r="D15" s="3"/>
      <c r="E15" s="3"/>
      <c r="H15" s="3"/>
      <c r="I15" s="3"/>
      <c r="L15" s="3"/>
      <c r="M15" s="3"/>
    </row>
    <row r="16" spans="2:13" x14ac:dyDescent="0.25">
      <c r="B16">
        <v>512</v>
      </c>
      <c r="D16" s="3"/>
      <c r="E16" s="3"/>
      <c r="H16" s="3"/>
      <c r="I16" s="3"/>
      <c r="L16" s="3"/>
      <c r="M16" s="3"/>
    </row>
    <row r="17" spans="2:13" x14ac:dyDescent="0.25">
      <c r="B17">
        <v>1024</v>
      </c>
      <c r="D17" s="3"/>
      <c r="E17" s="3"/>
      <c r="H17" s="3"/>
      <c r="I17" s="3"/>
      <c r="L17" s="3"/>
      <c r="M1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30</v>
      </c>
    </row>
    <row r="3" spans="2:13" x14ac:dyDescent="0.25">
      <c r="C3" t="s">
        <v>7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62.2</v>
      </c>
      <c r="G10" s="3">
        <v>136</v>
      </c>
      <c r="K10" s="3">
        <v>335</v>
      </c>
    </row>
    <row r="11" spans="2:13" s="3" customFormat="1" x14ac:dyDescent="0.25">
      <c r="B11" s="3">
        <v>16</v>
      </c>
      <c r="C11" s="3">
        <v>121</v>
      </c>
      <c r="G11" s="3">
        <v>289</v>
      </c>
      <c r="K11" s="3">
        <v>822</v>
      </c>
    </row>
    <row r="12" spans="2:13" x14ac:dyDescent="0.25">
      <c r="B12">
        <v>32</v>
      </c>
      <c r="C12">
        <v>319.8</v>
      </c>
      <c r="G12">
        <v>802</v>
      </c>
      <c r="K12">
        <v>2188</v>
      </c>
    </row>
    <row r="13" spans="2:13" x14ac:dyDescent="0.25">
      <c r="B13">
        <v>64</v>
      </c>
      <c r="C13">
        <v>627.20000000000005</v>
      </c>
      <c r="G13">
        <v>1674</v>
      </c>
      <c r="K13">
        <v>5035</v>
      </c>
    </row>
    <row r="14" spans="2:13" x14ac:dyDescent="0.25">
      <c r="B14">
        <v>128</v>
      </c>
      <c r="C14">
        <v>1565</v>
      </c>
      <c r="G14">
        <v>4241</v>
      </c>
      <c r="K14">
        <v>12312</v>
      </c>
    </row>
    <row r="15" spans="2:13" x14ac:dyDescent="0.25">
      <c r="B15">
        <v>256</v>
      </c>
      <c r="C15">
        <v>3079</v>
      </c>
      <c r="G15">
        <v>8763</v>
      </c>
      <c r="K15">
        <v>27349</v>
      </c>
    </row>
    <row r="16" spans="2:13" x14ac:dyDescent="0.25">
      <c r="B16">
        <v>512</v>
      </c>
      <c r="C16">
        <v>7403</v>
      </c>
      <c r="G16">
        <v>21103</v>
      </c>
      <c r="K16">
        <v>63732</v>
      </c>
    </row>
    <row r="17" spans="2:11" x14ac:dyDescent="0.25">
      <c r="B17">
        <v>1024</v>
      </c>
      <c r="C17">
        <v>14605.4</v>
      </c>
      <c r="G17">
        <v>43329</v>
      </c>
      <c r="K17">
        <v>138469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50</v>
      </c>
    </row>
    <row r="3" spans="2:13" x14ac:dyDescent="0.25">
      <c r="C3" t="s">
        <v>51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24.4</v>
      </c>
      <c r="G10" s="3">
        <v>35.4</v>
      </c>
      <c r="K10" s="3">
        <v>102</v>
      </c>
    </row>
    <row r="11" spans="2:13" s="3" customFormat="1" x14ac:dyDescent="0.25">
      <c r="B11" s="3">
        <v>16</v>
      </c>
      <c r="C11" s="3">
        <v>45.2</v>
      </c>
      <c r="G11" s="3">
        <v>66.599999999999994</v>
      </c>
      <c r="K11" s="3">
        <v>247.8</v>
      </c>
    </row>
    <row r="12" spans="2:13" x14ac:dyDescent="0.25">
      <c r="B12">
        <v>32</v>
      </c>
      <c r="C12">
        <v>124.2</v>
      </c>
      <c r="G12">
        <v>191.2</v>
      </c>
      <c r="K12">
        <v>667.2</v>
      </c>
    </row>
    <row r="13" spans="2:13" x14ac:dyDescent="0.25">
      <c r="B13">
        <v>64</v>
      </c>
      <c r="C13">
        <v>236.4</v>
      </c>
      <c r="G13">
        <v>368.4</v>
      </c>
      <c r="K13">
        <v>1540</v>
      </c>
    </row>
    <row r="14" spans="2:13" x14ac:dyDescent="0.25">
      <c r="B14">
        <v>128</v>
      </c>
      <c r="C14">
        <v>608.4</v>
      </c>
      <c r="G14">
        <v>969.6</v>
      </c>
      <c r="K14">
        <v>3806.2</v>
      </c>
    </row>
    <row r="15" spans="2:13" x14ac:dyDescent="0.25">
      <c r="B15">
        <v>256</v>
      </c>
      <c r="C15">
        <v>1171.4000000000001</v>
      </c>
      <c r="G15">
        <v>1884.8</v>
      </c>
      <c r="K15">
        <v>8515.6</v>
      </c>
    </row>
    <row r="16" spans="2:13" x14ac:dyDescent="0.25">
      <c r="B16">
        <v>512</v>
      </c>
    </row>
    <row r="17" spans="2:2" x14ac:dyDescent="0.25">
      <c r="B17">
        <v>1024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9</v>
      </c>
    </row>
    <row r="3" spans="2:13" x14ac:dyDescent="0.25">
      <c r="C3" t="s">
        <v>15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19.600000000000001</v>
      </c>
      <c r="D10" s="3">
        <v>8.8800000000000008</v>
      </c>
      <c r="E10" s="3">
        <v>8.44</v>
      </c>
      <c r="G10" s="3">
        <v>34.799999999999997</v>
      </c>
      <c r="H10" s="3">
        <v>12.42</v>
      </c>
      <c r="I10" s="3">
        <v>12.38</v>
      </c>
      <c r="K10" s="3">
        <v>73.8</v>
      </c>
      <c r="L10" s="3">
        <v>52.22</v>
      </c>
      <c r="M10" s="3">
        <v>49.44</v>
      </c>
    </row>
    <row r="11" spans="2:13" s="3" customFormat="1" x14ac:dyDescent="0.25">
      <c r="B11" s="3">
        <v>16</v>
      </c>
      <c r="C11" s="3">
        <v>38</v>
      </c>
      <c r="D11" s="3">
        <v>17</v>
      </c>
      <c r="E11" s="3">
        <v>14.12</v>
      </c>
      <c r="G11" s="3">
        <v>68.400000000000006</v>
      </c>
      <c r="H11" s="3">
        <v>26.38</v>
      </c>
      <c r="I11" s="3">
        <v>21.5</v>
      </c>
      <c r="K11" s="3">
        <v>177.6</v>
      </c>
      <c r="L11" s="3">
        <v>128.13999999999999</v>
      </c>
      <c r="M11" s="3">
        <v>88.9</v>
      </c>
    </row>
    <row r="12" spans="2:13" x14ac:dyDescent="0.25">
      <c r="B12">
        <v>32</v>
      </c>
      <c r="C12">
        <v>103.4</v>
      </c>
      <c r="D12">
        <v>34.68</v>
      </c>
      <c r="E12">
        <v>32.4</v>
      </c>
      <c r="G12">
        <v>192.8</v>
      </c>
      <c r="H12">
        <v>58.22</v>
      </c>
      <c r="I12">
        <v>60.7</v>
      </c>
      <c r="K12">
        <v>496.4</v>
      </c>
      <c r="L12">
        <v>316.22000000000003</v>
      </c>
      <c r="M12">
        <v>282.3</v>
      </c>
    </row>
    <row r="13" spans="2:13" x14ac:dyDescent="0.25">
      <c r="B13">
        <v>64</v>
      </c>
      <c r="C13">
        <v>204.4</v>
      </c>
      <c r="D13">
        <v>73.599999999999994</v>
      </c>
      <c r="E13">
        <v>60.5</v>
      </c>
      <c r="G13">
        <v>383.6</v>
      </c>
      <c r="H13">
        <v>131.32</v>
      </c>
      <c r="I13">
        <v>116.58</v>
      </c>
      <c r="K13">
        <v>1136</v>
      </c>
      <c r="L13">
        <v>757.58</v>
      </c>
      <c r="M13">
        <v>552.04</v>
      </c>
    </row>
    <row r="14" spans="2:13" x14ac:dyDescent="0.25">
      <c r="B14">
        <v>128</v>
      </c>
      <c r="C14">
        <v>520.4</v>
      </c>
      <c r="D14">
        <v>157.96</v>
      </c>
      <c r="E14">
        <v>139.74</v>
      </c>
      <c r="G14">
        <v>993.2</v>
      </c>
      <c r="H14">
        <v>293.62</v>
      </c>
      <c r="I14">
        <v>303.7</v>
      </c>
      <c r="K14">
        <v>2849.8</v>
      </c>
      <c r="L14">
        <v>1768.72</v>
      </c>
      <c r="M14">
        <v>1520.76</v>
      </c>
    </row>
    <row r="15" spans="2:13" x14ac:dyDescent="0.25">
      <c r="B15">
        <v>256</v>
      </c>
      <c r="C15">
        <v>1030.4000000000001</v>
      </c>
      <c r="D15">
        <v>339.58</v>
      </c>
      <c r="E15">
        <v>272.54000000000002</v>
      </c>
      <c r="G15">
        <v>1976</v>
      </c>
      <c r="H15">
        <v>653.76</v>
      </c>
      <c r="I15">
        <v>597.08000000000004</v>
      </c>
      <c r="K15">
        <v>6295.8</v>
      </c>
      <c r="L15">
        <v>4051.34</v>
      </c>
      <c r="M15">
        <v>3022.52</v>
      </c>
    </row>
    <row r="16" spans="2:13" x14ac:dyDescent="0.25">
      <c r="B16">
        <v>512</v>
      </c>
      <c r="C16">
        <v>2508</v>
      </c>
      <c r="D16">
        <v>730.94</v>
      </c>
      <c r="E16">
        <v>635.05999999999995</v>
      </c>
      <c r="G16">
        <v>4858</v>
      </c>
      <c r="H16">
        <v>1442.82</v>
      </c>
      <c r="I16">
        <v>1476.16</v>
      </c>
      <c r="K16">
        <v>14922</v>
      </c>
      <c r="L16">
        <v>9132.7800000000007</v>
      </c>
      <c r="M16">
        <v>7711.3</v>
      </c>
    </row>
    <row r="17" spans="2:13" x14ac:dyDescent="0.25">
      <c r="B17">
        <v>1024</v>
      </c>
      <c r="C17">
        <v>4975</v>
      </c>
      <c r="D17">
        <v>1570.74</v>
      </c>
      <c r="E17">
        <v>1254.4000000000001</v>
      </c>
      <c r="G17">
        <v>9679</v>
      </c>
      <c r="H17">
        <v>3152.84</v>
      </c>
      <c r="I17">
        <v>2920.28</v>
      </c>
      <c r="K17">
        <v>32259.4</v>
      </c>
      <c r="L17">
        <v>20338.98</v>
      </c>
      <c r="M17">
        <v>15382.98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Systems</vt:lpstr>
      <vt:lpstr>Summary Table</vt:lpstr>
      <vt:lpstr>Summary_Speed</vt:lpstr>
      <vt:lpstr>Summary-Duration</vt:lpstr>
      <vt:lpstr>AllData</vt:lpstr>
      <vt:lpstr>Arduino Uno</vt:lpstr>
      <vt:lpstr>Arduino M0 Pro</vt:lpstr>
      <vt:lpstr>Maple</vt:lpstr>
      <vt:lpstr>Teensy 3.2</vt:lpstr>
      <vt:lpstr>NXP K66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</dc:creator>
  <cp:lastModifiedBy>WEA</cp:lastModifiedBy>
  <dcterms:created xsi:type="dcterms:W3CDTF">2015-07-26T19:56:09Z</dcterms:created>
  <dcterms:modified xsi:type="dcterms:W3CDTF">2016-09-13T02:31:34Z</dcterms:modified>
</cp:coreProperties>
</file>