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/>
  </bookViews>
  <sheets>
    <sheet name="Comparison" sheetId="3" r:id="rId1"/>
    <sheet name="Arduino Uno" sheetId="4" r:id="rId2"/>
    <sheet name="Arduino M0 Pro" sheetId="1" r:id="rId3"/>
    <sheet name="Maple" sheetId="5" r:id="rId4"/>
    <sheet name="Arduino Due" sheetId="6" r:id="rId5"/>
    <sheet name="Teensy 3.2" sheetId="7" r:id="rId6"/>
    <sheet name="NXP K66" sheetId="9" r:id="rId7"/>
    <sheet name="Python" sheetId="8" r:id="rId8"/>
  </sheets>
  <calcPr calcId="145621" calcOnSave="0"/>
</workbook>
</file>

<file path=xl/calcChain.xml><?xml version="1.0" encoding="utf-8"?>
<calcChain xmlns="http://schemas.openxmlformats.org/spreadsheetml/2006/main">
  <c r="C21" i="3" l="1"/>
  <c r="H10" i="4" l="1"/>
  <c r="I10" i="4"/>
  <c r="G14" i="4"/>
  <c r="H14" i="4"/>
  <c r="I14" i="4"/>
  <c r="G15" i="4"/>
  <c r="H15" i="4"/>
  <c r="I15" i="4"/>
  <c r="G16" i="4"/>
  <c r="H16" i="4"/>
  <c r="I16" i="4"/>
  <c r="H13" i="4"/>
  <c r="I13" i="4"/>
  <c r="G13" i="4"/>
  <c r="G10" i="4"/>
  <c r="C2" i="3" l="1"/>
  <c r="K16" i="3"/>
  <c r="L16" i="3"/>
  <c r="M16" i="3"/>
  <c r="N16" i="3"/>
  <c r="O16" i="3"/>
  <c r="J16" i="3"/>
  <c r="B114" i="3"/>
  <c r="B113" i="3"/>
  <c r="B108" i="3"/>
  <c r="B107" i="3"/>
  <c r="B102" i="3"/>
  <c r="B101" i="3"/>
  <c r="B61" i="3"/>
  <c r="X61" i="3" s="1"/>
  <c r="B60" i="3"/>
  <c r="X60" i="3" s="1"/>
  <c r="B82" i="3"/>
  <c r="A87" i="3"/>
  <c r="A91" i="3"/>
  <c r="D5" i="3" l="1"/>
  <c r="D6" i="3"/>
  <c r="D7" i="3"/>
  <c r="D8" i="3"/>
  <c r="D9" i="3"/>
  <c r="D10" i="3"/>
  <c r="C5" i="3"/>
  <c r="C6" i="3"/>
  <c r="C7" i="3"/>
  <c r="C8" i="3"/>
  <c r="O16" i="1"/>
  <c r="K9" i="1"/>
  <c r="L9" i="1"/>
  <c r="F29" i="3" l="1"/>
  <c r="F30" i="3"/>
  <c r="F31" i="3"/>
  <c r="F28" i="3"/>
  <c r="F25" i="3"/>
  <c r="F26" i="3"/>
  <c r="F27" i="3"/>
  <c r="F24" i="3"/>
  <c r="F10" i="3"/>
  <c r="F9" i="3"/>
  <c r="F8" i="3"/>
  <c r="F7" i="3"/>
  <c r="F6" i="3"/>
  <c r="F5" i="3"/>
  <c r="F86" i="3" l="1"/>
  <c r="F89" i="3"/>
  <c r="F88" i="3"/>
  <c r="F83" i="3"/>
  <c r="F87" i="3"/>
  <c r="F84" i="3"/>
  <c r="F90" i="3"/>
  <c r="F85" i="3"/>
  <c r="F32" i="3"/>
  <c r="F35" i="3"/>
  <c r="F34" i="3"/>
  <c r="F33" i="3"/>
  <c r="C33" i="3"/>
  <c r="C92" i="3" s="1"/>
  <c r="C34" i="3"/>
  <c r="C93" i="3" s="1"/>
  <c r="C35" i="3"/>
  <c r="C32" i="3"/>
  <c r="C91" i="3" s="1"/>
  <c r="C29" i="3"/>
  <c r="C88" i="3" s="1"/>
  <c r="C30" i="3"/>
  <c r="C89" i="3" s="1"/>
  <c r="C31" i="3"/>
  <c r="C28" i="3"/>
  <c r="C87" i="3" s="1"/>
  <c r="C25" i="3"/>
  <c r="C84" i="3" s="1"/>
  <c r="C26" i="3"/>
  <c r="C27" i="3"/>
  <c r="C86" i="3" s="1"/>
  <c r="C24" i="3"/>
  <c r="C83" i="3" s="1"/>
  <c r="F92" i="3" l="1"/>
  <c r="F91" i="3"/>
  <c r="F93" i="3"/>
  <c r="C90" i="3"/>
  <c r="C94" i="3"/>
  <c r="C85" i="3"/>
  <c r="F94" i="3"/>
  <c r="Q21" i="3"/>
  <c r="G6" i="3"/>
  <c r="N6" i="3" s="1"/>
  <c r="G7" i="3"/>
  <c r="N7" i="3" s="1"/>
  <c r="G8" i="3"/>
  <c r="N8" i="3" s="1"/>
  <c r="N17" i="3" s="1"/>
  <c r="G9" i="3"/>
  <c r="G10" i="3"/>
  <c r="N21" i="3" l="1"/>
  <c r="G22" i="3" l="1"/>
  <c r="G81" i="3" s="1"/>
  <c r="G21" i="3"/>
  <c r="G111" i="3" l="1"/>
  <c r="G105" i="3"/>
  <c r="G99" i="3"/>
  <c r="G58" i="3"/>
  <c r="AB58" i="3" s="1"/>
  <c r="X21" i="3"/>
  <c r="G80" i="3"/>
  <c r="G35" i="3"/>
  <c r="G32" i="3"/>
  <c r="G34" i="3"/>
  <c r="G93" i="3" s="1"/>
  <c r="G33" i="3"/>
  <c r="G92" i="3" s="1"/>
  <c r="G26" i="3"/>
  <c r="K10" i="8"/>
  <c r="K11" i="8"/>
  <c r="K12" i="8"/>
  <c r="K13" i="8"/>
  <c r="K14" i="8"/>
  <c r="K15" i="8"/>
  <c r="K16" i="8"/>
  <c r="K17" i="8"/>
  <c r="K18" i="8"/>
  <c r="K19" i="8"/>
  <c r="K20" i="8"/>
  <c r="K21" i="8"/>
  <c r="K9" i="8"/>
  <c r="G85" i="3" l="1"/>
  <c r="G31" i="3"/>
  <c r="G94" i="3"/>
  <c r="G28" i="3"/>
  <c r="G91" i="3"/>
  <c r="G29" i="3"/>
  <c r="G39" i="3"/>
  <c r="G30" i="3"/>
  <c r="G89" i="3" s="1"/>
  <c r="X26" i="3"/>
  <c r="G5" i="3"/>
  <c r="N5" i="3" s="1"/>
  <c r="G24" i="3"/>
  <c r="G25" i="3"/>
  <c r="G84" i="3" s="1"/>
  <c r="G27" i="3"/>
  <c r="O21" i="3"/>
  <c r="H5" i="3"/>
  <c r="H24" i="3" s="1"/>
  <c r="H6" i="3"/>
  <c r="H25" i="3" s="1"/>
  <c r="H7" i="3"/>
  <c r="H26" i="3" s="1"/>
  <c r="H8" i="3"/>
  <c r="H9" i="3"/>
  <c r="H10" i="3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H22" i="3"/>
  <c r="H21" i="3"/>
  <c r="H111" i="3" l="1"/>
  <c r="H105" i="3"/>
  <c r="H58" i="3"/>
  <c r="H99" i="3"/>
  <c r="H37" i="3"/>
  <c r="X28" i="3"/>
  <c r="G87" i="3"/>
  <c r="X24" i="3"/>
  <c r="G83" i="3"/>
  <c r="X27" i="3"/>
  <c r="G86" i="3"/>
  <c r="G38" i="3"/>
  <c r="G88" i="3"/>
  <c r="X31" i="3"/>
  <c r="G90" i="3"/>
  <c r="X29" i="3"/>
  <c r="X30" i="3"/>
  <c r="X25" i="3"/>
  <c r="G37" i="3"/>
  <c r="H33" i="3"/>
  <c r="H29" i="3"/>
  <c r="H28" i="3"/>
  <c r="H32" i="3"/>
  <c r="H34" i="3"/>
  <c r="H30" i="3"/>
  <c r="H27" i="3"/>
  <c r="F22" i="3"/>
  <c r="F81" i="3" s="1"/>
  <c r="Q24" i="3"/>
  <c r="Q26" i="3"/>
  <c r="Q27" i="3"/>
  <c r="Q28" i="3"/>
  <c r="Q30" i="3"/>
  <c r="Q31" i="3"/>
  <c r="Q34" i="3"/>
  <c r="Q35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46" i="7"/>
  <c r="H47" i="7"/>
  <c r="H48" i="7"/>
  <c r="H49" i="7"/>
  <c r="H50" i="7"/>
  <c r="H51" i="7"/>
  <c r="H52" i="7"/>
  <c r="H45" i="7"/>
  <c r="F21" i="3"/>
  <c r="M21" i="3"/>
  <c r="H34" i="7"/>
  <c r="H35" i="7"/>
  <c r="H36" i="7"/>
  <c r="H37" i="7"/>
  <c r="H38" i="7"/>
  <c r="H39" i="7"/>
  <c r="H40" i="7"/>
  <c r="H31" i="7"/>
  <c r="H33" i="7"/>
  <c r="F105" i="3" l="1"/>
  <c r="F111" i="3"/>
  <c r="F99" i="3"/>
  <c r="F58" i="3"/>
  <c r="AA58" i="3" s="1"/>
  <c r="W21" i="3"/>
  <c r="F80" i="3"/>
  <c r="H38" i="3"/>
  <c r="H39" i="3"/>
  <c r="F39" i="3"/>
  <c r="Q33" i="3"/>
  <c r="F38" i="3"/>
  <c r="Q29" i="3"/>
  <c r="F37" i="3"/>
  <c r="Q25" i="3"/>
  <c r="W24" i="3"/>
  <c r="Q32" i="3"/>
  <c r="W27" i="3"/>
  <c r="H35" i="3"/>
  <c r="H31" i="3"/>
  <c r="W31" i="3"/>
  <c r="W28" i="3"/>
  <c r="W29" i="3"/>
  <c r="W25" i="3"/>
  <c r="W30" i="3"/>
  <c r="W26" i="3"/>
  <c r="E5" i="3"/>
  <c r="E6" i="3"/>
  <c r="E7" i="3"/>
  <c r="E8" i="3"/>
  <c r="E9" i="3"/>
  <c r="E10" i="3"/>
  <c r="E2" i="3"/>
  <c r="E1" i="3"/>
  <c r="L21" i="3"/>
  <c r="E33" i="3"/>
  <c r="E34" i="3"/>
  <c r="E35" i="3"/>
  <c r="E32" i="3"/>
  <c r="E29" i="3"/>
  <c r="E30" i="3"/>
  <c r="E31" i="3"/>
  <c r="E28" i="3"/>
  <c r="E25" i="3"/>
  <c r="E26" i="3"/>
  <c r="E27" i="3"/>
  <c r="E24" i="3"/>
  <c r="E21" i="3"/>
  <c r="E87" i="3" l="1"/>
  <c r="E86" i="3"/>
  <c r="E89" i="3"/>
  <c r="E93" i="3"/>
  <c r="E84" i="3"/>
  <c r="E88" i="3"/>
  <c r="E92" i="3"/>
  <c r="E83" i="3"/>
  <c r="E91" i="3"/>
  <c r="E90" i="3"/>
  <c r="E85" i="3"/>
  <c r="E99" i="3"/>
  <c r="E105" i="3"/>
  <c r="E111" i="3"/>
  <c r="E80" i="3"/>
  <c r="E94" i="3"/>
  <c r="E58" i="3"/>
  <c r="E38" i="3"/>
  <c r="E39" i="3"/>
  <c r="V24" i="3"/>
  <c r="V27" i="3"/>
  <c r="V26" i="3"/>
  <c r="V21" i="3"/>
  <c r="V25" i="3"/>
  <c r="E37" i="3"/>
  <c r="V31" i="3"/>
  <c r="V29" i="3"/>
  <c r="V28" i="3"/>
  <c r="V30" i="3"/>
  <c r="K21" i="3"/>
  <c r="U21" i="3"/>
  <c r="U27" i="3" l="1"/>
  <c r="U24" i="3"/>
  <c r="U28" i="3"/>
  <c r="U31" i="3"/>
  <c r="U29" i="3"/>
  <c r="U26" i="3"/>
  <c r="U30" i="3"/>
  <c r="U25" i="3"/>
  <c r="D32" i="3"/>
  <c r="D28" i="3"/>
  <c r="D33" i="3"/>
  <c r="D29" i="3"/>
  <c r="D34" i="3"/>
  <c r="D30" i="3"/>
  <c r="D35" i="3"/>
  <c r="D31" i="3"/>
  <c r="D25" i="3"/>
  <c r="D26" i="3"/>
  <c r="D27" i="3"/>
  <c r="D24" i="3"/>
  <c r="N32" i="3"/>
  <c r="N28" i="3"/>
  <c r="N30" i="3"/>
  <c r="N35" i="3"/>
  <c r="N31" i="3"/>
  <c r="N26" i="3"/>
  <c r="N27" i="3"/>
  <c r="M9" i="1"/>
  <c r="D22" i="3"/>
  <c r="D81" i="3" s="1"/>
  <c r="D21" i="3"/>
  <c r="C22" i="3"/>
  <c r="A24" i="3"/>
  <c r="B25" i="3"/>
  <c r="B26" i="3"/>
  <c r="B27" i="3"/>
  <c r="B24" i="3"/>
  <c r="D16" i="3"/>
  <c r="D17" i="3"/>
  <c r="D18" i="3"/>
  <c r="D19" i="3"/>
  <c r="D15" i="3"/>
  <c r="B5" i="3"/>
  <c r="B6" i="3"/>
  <c r="B7" i="3"/>
  <c r="B8" i="3"/>
  <c r="B9" i="3"/>
  <c r="H59" i="3" s="1"/>
  <c r="B10" i="3"/>
  <c r="D2" i="3"/>
  <c r="D1" i="3"/>
  <c r="O5" i="3"/>
  <c r="O6" i="3"/>
  <c r="O7" i="3"/>
  <c r="O8" i="3"/>
  <c r="O17" i="3" s="1"/>
  <c r="C1" i="3"/>
  <c r="H60" i="3" l="1"/>
  <c r="D86" i="3"/>
  <c r="D92" i="3"/>
  <c r="D89" i="3"/>
  <c r="D84" i="3"/>
  <c r="D93" i="3"/>
  <c r="E100" i="3"/>
  <c r="E106" i="3" s="1"/>
  <c r="E112" i="3" s="1"/>
  <c r="D111" i="3"/>
  <c r="D105" i="3"/>
  <c r="D85" i="3"/>
  <c r="D100" i="3"/>
  <c r="D106" i="3" s="1"/>
  <c r="D112" i="3" s="1"/>
  <c r="C111" i="3"/>
  <c r="C105" i="3"/>
  <c r="B112" i="3"/>
  <c r="B106" i="3"/>
  <c r="D90" i="3"/>
  <c r="F100" i="3"/>
  <c r="F106" i="3" s="1"/>
  <c r="F112" i="3" s="1"/>
  <c r="C100" i="3"/>
  <c r="C106" i="3" s="1"/>
  <c r="C112" i="3" s="1"/>
  <c r="G100" i="3"/>
  <c r="G106" i="3" s="1"/>
  <c r="G112" i="3" s="1"/>
  <c r="H100" i="3"/>
  <c r="H106" i="3" s="1"/>
  <c r="H112" i="3" s="1"/>
  <c r="A83" i="3"/>
  <c r="B59" i="3"/>
  <c r="X59" i="3" s="1"/>
  <c r="B100" i="3"/>
  <c r="C80" i="3"/>
  <c r="C58" i="3"/>
  <c r="Y58" i="3" s="1"/>
  <c r="C99" i="3"/>
  <c r="D80" i="3"/>
  <c r="D99" i="3"/>
  <c r="D58" i="3"/>
  <c r="Z58" i="3" s="1"/>
  <c r="B28" i="3"/>
  <c r="B83" i="3"/>
  <c r="D91" i="3"/>
  <c r="B31" i="3"/>
  <c r="E101" i="3" s="1"/>
  <c r="E107" i="3" s="1"/>
  <c r="E113" i="3" s="1"/>
  <c r="B86" i="3"/>
  <c r="D83" i="3"/>
  <c r="D38" i="3"/>
  <c r="D88" i="3"/>
  <c r="G59" i="3"/>
  <c r="AB59" i="3" s="1"/>
  <c r="B85" i="3"/>
  <c r="D94" i="3"/>
  <c r="B29" i="3"/>
  <c r="B84" i="3"/>
  <c r="D87" i="3"/>
  <c r="O33" i="3"/>
  <c r="N33" i="3"/>
  <c r="O25" i="3"/>
  <c r="N25" i="3"/>
  <c r="O24" i="3"/>
  <c r="N24" i="3"/>
  <c r="O34" i="3"/>
  <c r="N39" i="3"/>
  <c r="N34" i="3"/>
  <c r="N38" i="3"/>
  <c r="N37" i="3"/>
  <c r="O29" i="3"/>
  <c r="N29" i="3"/>
  <c r="J32" i="3"/>
  <c r="O32" i="3"/>
  <c r="J26" i="3"/>
  <c r="O26" i="3"/>
  <c r="J35" i="3"/>
  <c r="O37" i="3"/>
  <c r="O38" i="3" s="1"/>
  <c r="O39" i="3" s="1"/>
  <c r="O35" i="3"/>
  <c r="J27" i="3"/>
  <c r="O27" i="3"/>
  <c r="J31" i="3"/>
  <c r="O31" i="3"/>
  <c r="J30" i="3"/>
  <c r="O30" i="3"/>
  <c r="J28" i="3"/>
  <c r="O28" i="3"/>
  <c r="J8" i="3"/>
  <c r="J17" i="3" s="1"/>
  <c r="M8" i="3"/>
  <c r="M17" i="3" s="1"/>
  <c r="L8" i="3"/>
  <c r="L17" i="3" s="1"/>
  <c r="K8" i="3"/>
  <c r="K17" i="3" s="1"/>
  <c r="K7" i="3"/>
  <c r="J7" i="3"/>
  <c r="M7" i="3"/>
  <c r="L7" i="3"/>
  <c r="M6" i="3"/>
  <c r="K6" i="3"/>
  <c r="L6" i="3"/>
  <c r="J6" i="3"/>
  <c r="L5" i="3"/>
  <c r="M5" i="3"/>
  <c r="K5" i="3"/>
  <c r="J5" i="3"/>
  <c r="C37" i="3"/>
  <c r="J25" i="3"/>
  <c r="M24" i="3"/>
  <c r="J24" i="3"/>
  <c r="K39" i="3"/>
  <c r="J39" i="3"/>
  <c r="M38" i="3"/>
  <c r="L37" i="3"/>
  <c r="K38" i="3"/>
  <c r="J38" i="3"/>
  <c r="M37" i="3"/>
  <c r="J34" i="3"/>
  <c r="L39" i="3"/>
  <c r="K37" i="3"/>
  <c r="J37" i="3"/>
  <c r="M39" i="3"/>
  <c r="L38" i="3"/>
  <c r="C39" i="3"/>
  <c r="J33" i="3"/>
  <c r="C38" i="3"/>
  <c r="J29" i="3"/>
  <c r="S21" i="3"/>
  <c r="A38" i="3"/>
  <c r="A37" i="3"/>
  <c r="C59" i="3"/>
  <c r="Y59" i="3" s="1"/>
  <c r="D39" i="3"/>
  <c r="A39" i="3"/>
  <c r="B30" i="3"/>
  <c r="F59" i="3"/>
  <c r="AA59" i="3" s="1"/>
  <c r="E59" i="3"/>
  <c r="D59" i="3"/>
  <c r="Z59" i="3" s="1"/>
  <c r="T21" i="3"/>
  <c r="D37" i="3"/>
  <c r="L24" i="3"/>
  <c r="L34" i="3"/>
  <c r="M34" i="3"/>
  <c r="M32" i="3"/>
  <c r="L32" i="3"/>
  <c r="L27" i="3"/>
  <c r="M27" i="3"/>
  <c r="L31" i="3"/>
  <c r="M31" i="3"/>
  <c r="M29" i="3"/>
  <c r="L29" i="3"/>
  <c r="L26" i="3"/>
  <c r="M26" i="3"/>
  <c r="M35" i="3"/>
  <c r="L35" i="3"/>
  <c r="M33" i="3"/>
  <c r="L33" i="3"/>
  <c r="M25" i="3"/>
  <c r="L25" i="3"/>
  <c r="L30" i="3"/>
  <c r="M30" i="3"/>
  <c r="L28" i="3"/>
  <c r="M28" i="3"/>
  <c r="S29" i="3"/>
  <c r="S31" i="3"/>
  <c r="T27" i="3"/>
  <c r="T31" i="3"/>
  <c r="T29" i="3"/>
  <c r="S25" i="3"/>
  <c r="S30" i="3"/>
  <c r="S28" i="3"/>
  <c r="S24" i="3"/>
  <c r="S27" i="3"/>
  <c r="S26" i="3"/>
  <c r="K34" i="3"/>
  <c r="K32" i="3"/>
  <c r="K31" i="3"/>
  <c r="K29" i="3"/>
  <c r="T25" i="3"/>
  <c r="T26" i="3"/>
  <c r="T24" i="3"/>
  <c r="K35" i="3"/>
  <c r="K27" i="3"/>
  <c r="T28" i="3"/>
  <c r="K30" i="3"/>
  <c r="K26" i="3"/>
  <c r="K33" i="3"/>
  <c r="K25" i="3"/>
  <c r="T30" i="3"/>
  <c r="K24" i="3"/>
  <c r="K28" i="3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H61" i="3" l="1"/>
  <c r="F101" i="3"/>
  <c r="F107" i="3" s="1"/>
  <c r="F113" i="3" s="1"/>
  <c r="C101" i="3"/>
  <c r="C107" i="3" s="1"/>
  <c r="C113" i="3" s="1"/>
  <c r="G101" i="3"/>
  <c r="G107" i="3" s="1"/>
  <c r="G113" i="3" s="1"/>
  <c r="H101" i="3"/>
  <c r="H107" i="3" s="1"/>
  <c r="H113" i="3" s="1"/>
  <c r="D101" i="3"/>
  <c r="D107" i="3" s="1"/>
  <c r="D113" i="3" s="1"/>
  <c r="B33" i="3"/>
  <c r="B92" i="3" s="1"/>
  <c r="B88" i="3"/>
  <c r="G60" i="3"/>
  <c r="AB60" i="3" s="1"/>
  <c r="B89" i="3"/>
  <c r="B35" i="3"/>
  <c r="E102" i="3" s="1"/>
  <c r="E108" i="3" s="1"/>
  <c r="E114" i="3" s="1"/>
  <c r="B90" i="3"/>
  <c r="B32" i="3"/>
  <c r="B91" i="3" s="1"/>
  <c r="B87" i="3"/>
  <c r="B34" i="3"/>
  <c r="F60" i="3"/>
  <c r="AA60" i="3" s="1"/>
  <c r="E60" i="3"/>
  <c r="D60" i="3"/>
  <c r="Z60" i="3" s="1"/>
  <c r="C60" i="3"/>
  <c r="Y60" i="3" s="1"/>
  <c r="B94" i="3" l="1"/>
  <c r="C102" i="3"/>
  <c r="C108" i="3" s="1"/>
  <c r="C114" i="3" s="1"/>
  <c r="F102" i="3"/>
  <c r="F108" i="3" s="1"/>
  <c r="F114" i="3" s="1"/>
  <c r="G102" i="3"/>
  <c r="G108" i="3" s="1"/>
  <c r="G114" i="3" s="1"/>
  <c r="H102" i="3"/>
  <c r="H108" i="3" s="1"/>
  <c r="H114" i="3" s="1"/>
  <c r="D102" i="3"/>
  <c r="D108" i="3" s="1"/>
  <c r="D114" i="3" s="1"/>
  <c r="G61" i="3"/>
  <c r="AB61" i="3" s="1"/>
  <c r="B93" i="3"/>
  <c r="F61" i="3"/>
  <c r="AA61" i="3" s="1"/>
  <c r="E61" i="3"/>
  <c r="C61" i="3"/>
  <c r="Y61" i="3" s="1"/>
  <c r="D61" i="3"/>
  <c r="Z61" i="3" s="1"/>
</calcChain>
</file>

<file path=xl/sharedStrings.xml><?xml version="1.0" encoding="utf-8"?>
<sst xmlns="http://schemas.openxmlformats.org/spreadsheetml/2006/main" count="173" uniqueCount="89">
  <si>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</si>
  <si>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</si>
  <si>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</si>
  <si>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</si>
  <si>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</si>
  <si>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</si>
  <si>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</si>
  <si>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</si>
  <si>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</si>
  <si>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</si>
  <si>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Micros Per Trial</t>
  </si>
  <si>
    <t>Arduino Uno</t>
  </si>
  <si>
    <t>float</t>
  </si>
  <si>
    <t>Sample Rate</t>
  </si>
  <si>
    <t>usec</t>
  </si>
  <si>
    <t>int</t>
  </si>
  <si>
    <t>long</t>
  </si>
  <si>
    <t>Inline, using types.h</t>
  </si>
  <si>
    <t>vs Int</t>
  </si>
  <si>
    <t>Maple</t>
  </si>
  <si>
    <t>double</t>
  </si>
  <si>
    <t>Uno/M0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</si>
  <si>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</si>
  <si>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</si>
  <si>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</si>
  <si>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</si>
  <si>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</si>
  <si>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</si>
  <si>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</si>
  <si>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</si>
  <si>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</si>
  <si>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</si>
  <si>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</si>
  <si>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</si>
  <si>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</si>
  <si>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</si>
  <si>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96 MHz, Optimized</t>
  </si>
  <si>
    <t>Teensy 3.1, 72MHz</t>
  </si>
  <si>
    <t>72 MHz, Optimized</t>
  </si>
  <si>
    <t>Teensy 3.1</t>
  </si>
  <si>
    <t>Uno/Teensy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</si>
  <si>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</si>
  <si>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</si>
  <si>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</si>
  <si>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</si>
  <si>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</si>
  <si>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</si>
  <si>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</si>
  <si>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</si>
  <si>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</si>
  <si>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</si>
  <si>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Uno/PC</t>
  </si>
  <si>
    <t>i5, M540, 2.53 GHz</t>
  </si>
  <si>
    <t>Multiple runs</t>
  </si>
  <si>
    <t>Ratio of Time / N</t>
  </si>
  <si>
    <t>FRDM-K66F, with an NXP Kentis MK66FNM0VMD18</t>
  </si>
  <si>
    <t>180 MHz</t>
  </si>
  <si>
    <t>NXP K66</t>
  </si>
  <si>
    <t>Microseconds per trial</t>
  </si>
  <si>
    <t>Uno/Python</t>
  </si>
  <si>
    <t>Uno/K66</t>
  </si>
  <si>
    <t>NXP Kinetis MK20DX256VLH7, Cortex-M4 (No FPU)</t>
  </si>
  <si>
    <t>Teensy/K66</t>
  </si>
  <si>
    <t>int32</t>
  </si>
  <si>
    <t>int16</t>
  </si>
  <si>
    <t>http://www.pjrc.com/store/teensy32.html</t>
  </si>
  <si>
    <t>Teensy 3.2</t>
  </si>
  <si>
    <t>N</t>
  </si>
  <si>
    <t>usec / FIR</t>
  </si>
  <si>
    <t>FIR Per Second</t>
  </si>
  <si>
    <t>FIR/sec</t>
  </si>
  <si>
    <t>FRDM-K66F</t>
  </si>
  <si>
    <t>Frequency Resolution for Fixed Sample Rate</t>
  </si>
  <si>
    <t>Time Per Tap (sec)</t>
  </si>
  <si>
    <t>Taps Per Sample Period</t>
  </si>
  <si>
    <t>Frequency Resolution (Hz)</t>
  </si>
  <si>
    <t>Speed Relative to Arduino Uno (Naïve FIR, Float)</t>
  </si>
  <si>
    <t>Uno</t>
  </si>
  <si>
    <t>M0</t>
  </si>
  <si>
    <t>Due</t>
  </si>
  <si>
    <t>Teensy</t>
  </si>
  <si>
    <t>K66</t>
  </si>
  <si>
    <t>PC</t>
  </si>
  <si>
    <t>Clock Speed (MHz)</t>
  </si>
  <si>
    <t>Clock Speed vs Uno</t>
  </si>
  <si>
    <t>FIR Speed / Clock Speed vs Uno</t>
  </si>
  <si>
    <t>Clock Speed Analysis (Naïve FIR, Float)</t>
  </si>
  <si>
    <t>Arduino M0</t>
  </si>
  <si>
    <t>usec/FIR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</si>
</sst>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4" fillId="2" borderId="0" xfId="0" applyFont="1" applyFill="1"/>
    <xf numFmtId="164" fontId="0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0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</a:t>
            </a:r>
            <a:r>
              <a:rPr lang="en-US" sz="1600" baseline="0"/>
              <a:t> Speed</a:t>
            </a:r>
            <a:r>
              <a:rPr lang="en-US" sz="1600"/>
              <a:t>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  <a:r>
              <a:rPr lang="en-US" sz="1600" baseline="0"/>
              <a:t>, f</a:t>
            </a:r>
            <a:r>
              <a:rPr lang="en-US" sz="1600"/>
              <a:t>loat32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1318692247488829"/>
          <c:h val="0.63668884591299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marker>
            <c:symbol val="triangle"/>
            <c:size val="7"/>
          </c:marker>
          <c:xVal>
            <c:numRef>
              <c:f>Comparison!$B$5:$B$8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Comparison!$C$5:$C$8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Comparison!$D$5:$D$10</c:f>
              <c:numCache>
                <c:formatCode>General</c:formatCode>
                <c:ptCount val="6"/>
                <c:pt idx="0">
                  <c:v>114.83</c:v>
                </c:pt>
                <c:pt idx="1">
                  <c:v>226.47</c:v>
                </c:pt>
                <c:pt idx="2">
                  <c:v>446.45</c:v>
                </c:pt>
                <c:pt idx="3">
                  <c:v>892.74</c:v>
                </c:pt>
                <c:pt idx="4">
                  <c:v>1783.68</c:v>
                </c:pt>
                <c:pt idx="5">
                  <c:v>3567.42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Comparison!$E$1</c:f>
              <c:strCache>
                <c:ptCount val="1"/>
                <c:pt idx="0">
                  <c:v>Arduino Due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Comparison!$E$5:$E$10</c:f>
              <c:numCache>
                <c:formatCode>General</c:formatCode>
                <c:ptCount val="6"/>
                <c:pt idx="0">
                  <c:v>35.69</c:v>
                </c:pt>
                <c:pt idx="1">
                  <c:v>71.64</c:v>
                </c:pt>
                <c:pt idx="2">
                  <c:v>143.43</c:v>
                </c:pt>
                <c:pt idx="3">
                  <c:v>286.93</c:v>
                </c:pt>
                <c:pt idx="4">
                  <c:v>573.83000000000004</c:v>
                </c:pt>
                <c:pt idx="5">
                  <c:v>1147.53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Comparison!$F$1</c:f>
              <c:strCache>
                <c:ptCount val="1"/>
                <c:pt idx="0">
                  <c:v>Teensy 3.2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7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Comparison!$F$5:$F$10</c:f>
              <c:numCache>
                <c:formatCode>General</c:formatCode>
                <c:ptCount val="6"/>
                <c:pt idx="0">
                  <c:v>29.24</c:v>
                </c:pt>
                <c:pt idx="1">
                  <c:v>58.05</c:v>
                </c:pt>
                <c:pt idx="2">
                  <c:v>115.52</c:v>
                </c:pt>
                <c:pt idx="3">
                  <c:v>230.49</c:v>
                </c:pt>
                <c:pt idx="4">
                  <c:v>460.29</c:v>
                </c:pt>
                <c:pt idx="5">
                  <c:v>919.99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Comparison!$G$1</c:f>
              <c:strCache>
                <c:ptCount val="1"/>
                <c:pt idx="0">
                  <c:v>NXP K66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Comparison!$G$5:$G$10</c:f>
              <c:numCache>
                <c:formatCode>0.00</c:formatCode>
                <c:ptCount val="6"/>
                <c:pt idx="0">
                  <c:v>1.3</c:v>
                </c:pt>
                <c:pt idx="1">
                  <c:v>2.7</c:v>
                </c:pt>
                <c:pt idx="2">
                  <c:v>5</c:v>
                </c:pt>
                <c:pt idx="3">
                  <c:v>10</c:v>
                </c:pt>
                <c:pt idx="4">
                  <c:v>19.899999999999999</c:v>
                </c:pt>
                <c:pt idx="5">
                  <c:v>39.700000000000003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03776"/>
        <c:axId val="191806080"/>
      </c:scatterChart>
      <c:valAx>
        <c:axId val="191803776"/>
        <c:scaling>
          <c:logBase val="2"/>
          <c:orientation val="minMax"/>
          <c:max val="512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806080"/>
        <c:crosses val="autoZero"/>
        <c:crossBetween val="midCat"/>
        <c:majorUnit val="2"/>
      </c:valAx>
      <c:valAx>
        <c:axId val="191806080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803776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1284895813064553"/>
          <c:y val="0.24340369081892446"/>
          <c:w val="0.21322160743420587"/>
          <c:h val="0.49900641650022681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Comparison!$Y$58:$AB$58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Comparison!$Y$61:$AB$61</c:f>
              <c:numCache>
                <c:formatCode>General</c:formatCode>
                <c:ptCount val="4"/>
                <c:pt idx="0">
                  <c:v>10160.010160015239</c:v>
                </c:pt>
                <c:pt idx="1">
                  <c:v>21645.351229957632</c:v>
                </c:pt>
                <c:pt idx="2">
                  <c:v>44253.636380814365</c:v>
                </c:pt>
                <c:pt idx="3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Comparison!$Y$58:$AB$58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Comparison!$Y$60:$AB$60</c:f>
              <c:numCache>
                <c:formatCode>General</c:formatCode>
                <c:ptCount val="4"/>
                <c:pt idx="0">
                  <c:v>5639.9596744324917</c:v>
                </c:pt>
                <c:pt idx="1">
                  <c:v>19795.674375415139</c:v>
                </c:pt>
                <c:pt idx="2">
                  <c:v>44253.636380814365</c:v>
                </c:pt>
                <c:pt idx="3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Comparison!$Y$58:$AB$58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Comparison!$Y$59:$AB$59</c:f>
              <c:numCache>
                <c:formatCode>General</c:formatCode>
                <c:ptCount val="4"/>
                <c:pt idx="0">
                  <c:v>3549.4260376644552</c:v>
                </c:pt>
                <c:pt idx="1">
                  <c:v>5986.5081443669142</c:v>
                </c:pt>
                <c:pt idx="2">
                  <c:v>11768.778828946262</c:v>
                </c:pt>
                <c:pt idx="3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08864"/>
        <c:axId val="199127040"/>
      </c:barChart>
      <c:catAx>
        <c:axId val="1991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27040"/>
        <c:crosses val="autoZero"/>
        <c:auto val="1"/>
        <c:lblAlgn val="ctr"/>
        <c:lblOffset val="100"/>
        <c:noMultiLvlLbl val="0"/>
      </c:catAx>
      <c:valAx>
        <c:axId val="199127040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99108864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69952"/>
        <c:axId val="192672512"/>
      </c:lineChart>
      <c:catAx>
        <c:axId val="19266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672512"/>
        <c:crosses val="autoZero"/>
        <c:auto val="1"/>
        <c:lblAlgn val="ctr"/>
        <c:lblOffset val="100"/>
        <c:noMultiLvlLbl val="0"/>
      </c:catAx>
      <c:valAx>
        <c:axId val="19267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669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45792"/>
        <c:axId val="193381120"/>
      </c:lineChart>
      <c:catAx>
        <c:axId val="19334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81120"/>
        <c:crosses val="autoZero"/>
        <c:auto val="1"/>
        <c:lblAlgn val="ctr"/>
        <c:lblOffset val="100"/>
        <c:noMultiLvlLbl val="0"/>
      </c:catAx>
      <c:valAx>
        <c:axId val="1933811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45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Filters per Second,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998.00399201596804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4656"/>
        <c:axId val="193905408"/>
      </c:lineChart>
      <c:catAx>
        <c:axId val="19389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05408"/>
        <c:crosses val="autoZero"/>
        <c:auto val="1"/>
        <c:lblAlgn val="ctr"/>
        <c:lblOffset val="100"/>
        <c:noMultiLvlLbl val="0"/>
      </c:catAx>
      <c:valAx>
        <c:axId val="193905408"/>
        <c:scaling>
          <c:orientation val="minMax"/>
          <c:max val="4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894656"/>
        <c:crosses val="autoZero"/>
        <c:crossBetween val="between"/>
        <c:majorUnit val="8000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7.7071290944123313E-3"/>
                  <c:y val="-4.7388252598043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998.00399201596804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45280"/>
        <c:axId val="194147840"/>
      </c:lineChart>
      <c:catAx>
        <c:axId val="1941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147840"/>
        <c:crosses val="autoZero"/>
        <c:auto val="1"/>
        <c:lblAlgn val="ctr"/>
        <c:lblOffset val="100"/>
        <c:noMultiLvlLbl val="0"/>
      </c:catAx>
      <c:valAx>
        <c:axId val="194147840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145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57600"/>
        <c:axId val="194459520"/>
      </c:scatterChart>
      <c:valAx>
        <c:axId val="194457600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94459520"/>
        <c:crosses val="autoZero"/>
        <c:crossBetween val="midCat"/>
        <c:majorUnit val="4"/>
      </c:valAx>
      <c:valAx>
        <c:axId val="1944595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457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76288"/>
        <c:axId val="194498944"/>
      </c:scatterChart>
      <c:valAx>
        <c:axId val="194476288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498944"/>
        <c:crosses val="autoZero"/>
        <c:crossBetween val="midCat"/>
        <c:majorUnit val="4"/>
      </c:valAx>
      <c:valAx>
        <c:axId val="1944989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94476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200" b="1" i="0" u="none" strike="noStrike" baseline="0">
                <a:effectLst/>
              </a:rPr>
              <a:t>(Smaller is Better)</a:t>
            </a:r>
            <a:endParaRPr lang="en-US" sz="1200"/>
          </a:p>
        </c:rich>
      </c:tx>
      <c:layout>
        <c:manualLayout>
          <c:xMode val="edge"/>
          <c:yMode val="edge"/>
          <c:x val="0.23307771683515091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Comparison!$C$34:$G$34</c:f>
              <c:numCache>
                <c:formatCode>0.0</c:formatCode>
                <c:ptCount val="5"/>
                <c:pt idx="0">
                  <c:v>155</c:v>
                </c:pt>
                <c:pt idx="1">
                  <c:v>34.15</c:v>
                </c:pt>
                <c:pt idx="2" formatCode="General">
                  <c:v>24.8</c:v>
                </c:pt>
                <c:pt idx="3" formatCode="General">
                  <c:v>8.17</c:v>
                </c:pt>
                <c:pt idx="4" formatCode="0.00">
                  <c:v>5.4</c:v>
                </c:pt>
              </c:numCache>
            </c:numRef>
          </c:val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Comparison!$C$30:$G$30</c:f>
              <c:numCache>
                <c:formatCode>0.0</c:formatCode>
                <c:ptCount val="5"/>
                <c:pt idx="0">
                  <c:v>503</c:v>
                </c:pt>
                <c:pt idx="1">
                  <c:v>40.83</c:v>
                </c:pt>
                <c:pt idx="2" formatCode="General">
                  <c:v>24.8</c:v>
                </c:pt>
                <c:pt idx="3" formatCode="General">
                  <c:v>8.17</c:v>
                </c:pt>
                <c:pt idx="4" formatCode="0.00">
                  <c:v>5.4</c:v>
                </c:pt>
              </c:numCache>
            </c:numRef>
          </c:val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Comparison!$C$26:$G$26</c:f>
              <c:numCache>
                <c:formatCode>0.0</c:formatCode>
                <c:ptCount val="5"/>
                <c:pt idx="0">
                  <c:v>1270</c:v>
                </c:pt>
                <c:pt idx="1">
                  <c:v>446.45</c:v>
                </c:pt>
                <c:pt idx="2" formatCode="General">
                  <c:v>143.43</c:v>
                </c:pt>
                <c:pt idx="3" formatCode="General">
                  <c:v>115.52</c:v>
                </c:pt>
                <c:pt idx="4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36928"/>
        <c:axId val="191838464"/>
      </c:barChart>
      <c:catAx>
        <c:axId val="19183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38464"/>
        <c:crosses val="autoZero"/>
        <c:auto val="1"/>
        <c:lblAlgn val="ctr"/>
        <c:lblOffset val="100"/>
        <c:noMultiLvlLbl val="0"/>
      </c:catAx>
      <c:valAx>
        <c:axId val="1918384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64-Point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183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FIR Filtering Performance, Naive FIR</a:t>
            </a:r>
            <a:endParaRPr lang="en-US" sz="1600">
              <a:effectLst/>
            </a:endParaRPr>
          </a:p>
          <a:p>
            <a:pPr>
              <a:defRPr sz="1600"/>
            </a:pPr>
            <a:r>
              <a:rPr lang="en-US" sz="1100" b="1" i="0" baseline="0">
                <a:effectLst/>
              </a:rPr>
              <a:t>(Smaller is Better)</a:t>
            </a:r>
            <a:endParaRPr lang="en-US" sz="11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Comparison!$C$34:$G$34</c:f>
              <c:numCache>
                <c:formatCode>0.0</c:formatCode>
                <c:ptCount val="5"/>
                <c:pt idx="0">
                  <c:v>155</c:v>
                </c:pt>
                <c:pt idx="1">
                  <c:v>34.15</c:v>
                </c:pt>
                <c:pt idx="2" formatCode="General">
                  <c:v>24.8</c:v>
                </c:pt>
                <c:pt idx="3" formatCode="General">
                  <c:v>8.17</c:v>
                </c:pt>
                <c:pt idx="4" formatCode="0.00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Comparison!$C$30:$G$30</c:f>
              <c:numCache>
                <c:formatCode>0.0</c:formatCode>
                <c:ptCount val="5"/>
                <c:pt idx="0">
                  <c:v>503</c:v>
                </c:pt>
                <c:pt idx="1">
                  <c:v>40.83</c:v>
                </c:pt>
                <c:pt idx="2" formatCode="General">
                  <c:v>24.8</c:v>
                </c:pt>
                <c:pt idx="3" formatCode="General">
                  <c:v>8.17</c:v>
                </c:pt>
                <c:pt idx="4" formatCode="0.00">
                  <c:v>5.4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Comparison!$C$26:$G$26</c:f>
              <c:numCache>
                <c:formatCode>0.0</c:formatCode>
                <c:ptCount val="5"/>
                <c:pt idx="0">
                  <c:v>1270</c:v>
                </c:pt>
                <c:pt idx="1">
                  <c:v>446.45</c:v>
                </c:pt>
                <c:pt idx="2" formatCode="General">
                  <c:v>143.43</c:v>
                </c:pt>
                <c:pt idx="3" formatCode="General">
                  <c:v>115.52</c:v>
                </c:pt>
                <c:pt idx="4" formatCode="0.0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61120"/>
        <c:axId val="191862656"/>
      </c:lineChart>
      <c:catAx>
        <c:axId val="19186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62656"/>
        <c:crosses val="autoZero"/>
        <c:auto val="1"/>
        <c:lblAlgn val="ctr"/>
        <c:lblOffset val="100"/>
        <c:noMultiLvlLbl val="0"/>
      </c:catAx>
      <c:valAx>
        <c:axId val="1918626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186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Comparison!$C$58:$G$58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Comparison!$C$61:$G$61</c:f>
              <c:numCache>
                <c:formatCode>_(* #,##0_);_(* \(#,##0\);_(* "-"??_);_(@_)</c:formatCode>
                <c:ptCount val="5"/>
                <c:pt idx="0">
                  <c:v>10160.010160015239</c:v>
                </c:pt>
                <c:pt idx="1">
                  <c:v>21645.351229957632</c:v>
                </c:pt>
                <c:pt idx="2">
                  <c:v>25400.025400038103</c:v>
                </c:pt>
                <c:pt idx="3">
                  <c:v>44253.636380814365</c:v>
                </c:pt>
                <c:pt idx="4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Comparison!$C$58:$G$58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Comparison!$C$60:$G$60</c:f>
              <c:numCache>
                <c:formatCode>_(* #,##0_);_(* \(#,##0\);_(* "-"??_);_(@_)</c:formatCode>
                <c:ptCount val="5"/>
                <c:pt idx="0">
                  <c:v>5639.9596744324917</c:v>
                </c:pt>
                <c:pt idx="1">
                  <c:v>19795.674375415139</c:v>
                </c:pt>
                <c:pt idx="2">
                  <c:v>25400.025400038103</c:v>
                </c:pt>
                <c:pt idx="3">
                  <c:v>44253.636380814365</c:v>
                </c:pt>
                <c:pt idx="4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Comparison!$C$58:$G$58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Comparison!$C$59:$G$59</c:f>
              <c:numCache>
                <c:formatCode>_(* #,##0_);_(* \(#,##0\);_(* "-"??_);_(@_)</c:formatCode>
                <c:ptCount val="5"/>
                <c:pt idx="0">
                  <c:v>3549.4260376644552</c:v>
                </c:pt>
                <c:pt idx="1">
                  <c:v>5986.5081443669142</c:v>
                </c:pt>
                <c:pt idx="2">
                  <c:v>10561.849922156138</c:v>
                </c:pt>
                <c:pt idx="3">
                  <c:v>11768.778828946262</c:v>
                </c:pt>
                <c:pt idx="4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01696"/>
        <c:axId val="191903232"/>
      </c:barChart>
      <c:catAx>
        <c:axId val="1919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03232"/>
        <c:crosses val="autoZero"/>
        <c:auto val="1"/>
        <c:lblAlgn val="ctr"/>
        <c:lblOffset val="100"/>
        <c:noMultiLvlLbl val="0"/>
      </c:catAx>
      <c:valAx>
        <c:axId val="19190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91901696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Comparison!$A$39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(Comparison!$C$58:$D$58,Comparison!$E$58:$I$58)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(Comparison!$J$39:$K$39,Comparison!$L$39:$N$39)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4.5387994143484631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(Comparison!$C$58:$D$58,Comparison!$E$58:$I$58)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(Comparison!$J$38:$K$38,Comparison!$L$38:$N$38)</c:f>
              <c:numCache>
                <c:formatCode>_(* #,##0.00_);_(* \(#,##0.00\);_(* "-"??_);_(@_)</c:formatCode>
                <c:ptCount val="5"/>
                <c:pt idx="0">
                  <c:v>0.30815109343936381</c:v>
                </c:pt>
                <c:pt idx="1">
                  <c:v>3.7962282635317171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(Comparison!$C$58:$D$58,Comparison!$E$58:$I$58)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(Comparison!$J$37:$K$37,Comparison!$L$37:$N$37)</c:f>
              <c:numCache>
                <c:formatCode>_(* #,##0.00_);_(* \(#,##0.00\);_(* "-"??_);_(@_)</c:formatCode>
                <c:ptCount val="5"/>
                <c:pt idx="0">
                  <c:v>0.12204724409448819</c:v>
                </c:pt>
                <c:pt idx="1">
                  <c:v>0.3471833351999104</c:v>
                </c:pt>
                <c:pt idx="2">
                  <c:v>1.0806665272258245</c:v>
                </c:pt>
                <c:pt idx="3">
                  <c:v>1.3417590027700832</c:v>
                </c:pt>
                <c:pt idx="4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21536"/>
        <c:axId val="191927424"/>
      </c:lineChart>
      <c:catAx>
        <c:axId val="191921536"/>
        <c:scaling>
          <c:orientation val="minMax"/>
        </c:scaling>
        <c:delete val="0"/>
        <c:axPos val="b"/>
        <c:majorTickMark val="out"/>
        <c:minorTickMark val="none"/>
        <c:tickLblPos val="low"/>
        <c:crossAx val="191927424"/>
        <c:crosses val="autoZero"/>
        <c:auto val="1"/>
        <c:lblAlgn val="ctr"/>
        <c:lblOffset val="100"/>
        <c:noMultiLvlLbl val="0"/>
      </c:catAx>
      <c:valAx>
        <c:axId val="1919274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91921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17907270633632"/>
          <c:y val="0.38359069699620879"/>
          <c:w val="0.1143755467699855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/>
              <a:t>Naive</a:t>
            </a:r>
            <a:r>
              <a:rPr lang="en-US" sz="1600" baseline="0"/>
              <a:t> FIR</a:t>
            </a:r>
          </a:p>
          <a:p>
            <a:pPr>
              <a:defRPr sz="1600"/>
            </a:pPr>
            <a:r>
              <a:rPr lang="en-US" sz="1100" baseline="0"/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Comparison!$A$91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Comparison!$C$80:$G$80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Comparison!$C$94:$G$94</c:f>
              <c:numCache>
                <c:formatCode>0</c:formatCode>
                <c:ptCount val="5"/>
                <c:pt idx="0">
                  <c:v>3246.7532467532469</c:v>
                </c:pt>
                <c:pt idx="1">
                  <c:v>14803.849000740192</c:v>
                </c:pt>
                <c:pt idx="2">
                  <c:v>20321.072952651899</c:v>
                </c:pt>
                <c:pt idx="3">
                  <c:v>61728.395061728399</c:v>
                </c:pt>
                <c:pt idx="4">
                  <c:v>93457.943925233645</c:v>
                </c:pt>
              </c:numCache>
            </c:numRef>
          </c:val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Comparison!$C$80:$G$80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Comparison!$C$90:$G$90</c:f>
              <c:numCache>
                <c:formatCode>0</c:formatCode>
                <c:ptCount val="5"/>
                <c:pt idx="0">
                  <c:v>998.00399201596804</c:v>
                </c:pt>
                <c:pt idx="1">
                  <c:v>12359.411692003461</c:v>
                </c:pt>
                <c:pt idx="2">
                  <c:v>20321.072952651899</c:v>
                </c:pt>
                <c:pt idx="3">
                  <c:v>61728.395061728399</c:v>
                </c:pt>
                <c:pt idx="4">
                  <c:v>93457.943925233645</c:v>
                </c:pt>
              </c:numCache>
            </c:numRef>
          </c:val>
        </c:ser>
        <c:ser>
          <c:idx val="0"/>
          <c:order val="2"/>
          <c:tx>
            <c:strRef>
              <c:f>Comparison!$A$83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Comparison!$C$80:$G$80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Comparison!$C$86:$G$86</c:f>
              <c:numCache>
                <c:formatCode>0</c:formatCode>
                <c:ptCount val="5"/>
                <c:pt idx="0">
                  <c:v>396.51070578905632</c:v>
                </c:pt>
                <c:pt idx="1">
                  <c:v>1120.1469632815824</c:v>
                </c:pt>
                <c:pt idx="2">
                  <c:v>3485.1705991008257</c:v>
                </c:pt>
                <c:pt idx="3">
                  <c:v>4338.5830187860647</c:v>
                </c:pt>
                <c:pt idx="4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62816"/>
        <c:axId val="192168704"/>
      </c:barChart>
      <c:catAx>
        <c:axId val="19216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68704"/>
        <c:crosses val="autoZero"/>
        <c:auto val="1"/>
        <c:lblAlgn val="ctr"/>
        <c:lblOffset val="100"/>
        <c:noMultiLvlLbl val="0"/>
      </c:catAx>
      <c:valAx>
        <c:axId val="19216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FIR Filters Per Second</a:t>
                </a:r>
              </a:p>
            </c:rich>
          </c:tx>
          <c:layout>
            <c:manualLayout>
              <c:xMode val="edge"/>
              <c:yMode val="edge"/>
              <c:x val="3.2273395993098627E-2"/>
              <c:y val="0.194803514144065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92162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72979225054494"/>
          <c:y val="0.3743314377369496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(Smaller is Better)</a:t>
            </a:r>
            <a:endParaRPr lang="en-US" sz="1100"/>
          </a:p>
        </c:rich>
      </c:tx>
      <c:layout>
        <c:manualLayout>
          <c:xMode val="edge"/>
          <c:yMode val="edge"/>
          <c:x val="0.25205089194359181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Comparison!$B$114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Comparison!$C$111:$G$111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Comparison!$C$114:$G$114</c:f>
              <c:numCache>
                <c:formatCode>0</c:formatCode>
                <c:ptCount val="5"/>
                <c:pt idx="0">
                  <c:v>2464</c:v>
                </c:pt>
                <c:pt idx="1">
                  <c:v>540.39999999999986</c:v>
                </c:pt>
                <c:pt idx="2">
                  <c:v>393.68</c:v>
                </c:pt>
                <c:pt idx="3">
                  <c:v>129.59999999999997</c:v>
                </c:pt>
                <c:pt idx="4">
                  <c:v>85.6</c:v>
                </c:pt>
              </c:numCache>
            </c:numRef>
          </c:val>
        </c:ser>
        <c:ser>
          <c:idx val="1"/>
          <c:order val="1"/>
          <c:tx>
            <c:strRef>
              <c:f>Comparison!$B$113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Comparison!$C$111:$G$111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Comparison!$C$113:$G$113</c:f>
              <c:numCache>
                <c:formatCode>0</c:formatCode>
                <c:ptCount val="5"/>
                <c:pt idx="0">
                  <c:v>8015.9999999999991</c:v>
                </c:pt>
                <c:pt idx="1">
                  <c:v>647.28</c:v>
                </c:pt>
                <c:pt idx="2">
                  <c:v>393.68</c:v>
                </c:pt>
                <c:pt idx="3">
                  <c:v>129.59999999999997</c:v>
                </c:pt>
                <c:pt idx="4">
                  <c:v>85.6</c:v>
                </c:pt>
              </c:numCache>
            </c:numRef>
          </c:val>
        </c:ser>
        <c:ser>
          <c:idx val="0"/>
          <c:order val="2"/>
          <c:tx>
            <c:strRef>
              <c:f>Comparison!$B$112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Comparison!$C$111:$G$111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Comparison!$C$112:$G$112</c:f>
              <c:numCache>
                <c:formatCode>0</c:formatCode>
                <c:ptCount val="5"/>
                <c:pt idx="0">
                  <c:v>20319.999999999996</c:v>
                </c:pt>
                <c:pt idx="1">
                  <c:v>7143.2</c:v>
                </c:pt>
                <c:pt idx="2">
                  <c:v>2294.88</c:v>
                </c:pt>
                <c:pt idx="3">
                  <c:v>1848.32</c:v>
                </c:pt>
                <c:pt idx="4">
                  <c:v>79.999999999999986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99296"/>
        <c:axId val="192414080"/>
      </c:barChart>
      <c:catAx>
        <c:axId val="19219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14080"/>
        <c:crosses val="autoZero"/>
        <c:auto val="1"/>
        <c:lblAlgn val="ctr"/>
        <c:lblOffset val="100"/>
        <c:noMultiLvlLbl val="0"/>
      </c:catAx>
      <c:valAx>
        <c:axId val="1924140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Finest FIR Frequency Resolution (Hz) for 32kHz Sample Rate</a:t>
                </a:r>
              </a:p>
            </c:rich>
          </c:tx>
          <c:layout>
            <c:manualLayout>
              <c:xMode val="edge"/>
              <c:yMode val="edge"/>
              <c:x val="3.2273312943320101E-2"/>
              <c:y val="0.1253590696996208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92199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2100182392455"/>
          <c:y val="0.36044254884806071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48768"/>
        <c:axId val="192467328"/>
      </c:lineChart>
      <c:catAx>
        <c:axId val="19244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467328"/>
        <c:crosses val="autoZero"/>
        <c:auto val="1"/>
        <c:lblAlgn val="ctr"/>
        <c:lblOffset val="100"/>
        <c:noMultiLvlLbl val="0"/>
      </c:catAx>
      <c:valAx>
        <c:axId val="192467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92448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5264"/>
        <c:axId val="192557440"/>
      </c:lineChart>
      <c:catAx>
        <c:axId val="19255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57440"/>
        <c:crosses val="autoZero"/>
        <c:auto val="1"/>
        <c:lblAlgn val="ctr"/>
        <c:lblOffset val="100"/>
        <c:noMultiLvlLbl val="0"/>
      </c:catAx>
      <c:valAx>
        <c:axId val="1925574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92555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jpeg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3</xdr:row>
      <xdr:rowOff>4762</xdr:rowOff>
    </xdr:from>
    <xdr:to>
      <xdr:col>26</xdr:col>
      <xdr:colOff>47625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40</xdr:row>
      <xdr:rowOff>57149</xdr:rowOff>
    </xdr:from>
    <xdr:to>
      <xdr:col>11</xdr:col>
      <xdr:colOff>442912</xdr:colOff>
      <xdr:row>55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40</xdr:row>
      <xdr:rowOff>76199</xdr:rowOff>
    </xdr:from>
    <xdr:to>
      <xdr:col>23</xdr:col>
      <xdr:colOff>228600</xdr:colOff>
      <xdr:row>55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590553</xdr:colOff>
      <xdr:row>62</xdr:row>
      <xdr:rowOff>66675</xdr:rowOff>
    </xdr:from>
    <xdr:to>
      <xdr:col>11</xdr:col>
      <xdr:colOff>28575</xdr:colOff>
      <xdr:row>76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381001</xdr:colOff>
      <xdr:row>62</xdr:row>
      <xdr:rowOff>104775</xdr:rowOff>
    </xdr:from>
    <xdr:to>
      <xdr:col>22</xdr:col>
      <xdr:colOff>219075</xdr:colOff>
      <xdr:row>76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352424</xdr:colOff>
      <xdr:row>79</xdr:row>
      <xdr:rowOff>171450</xdr:rowOff>
    </xdr:from>
    <xdr:to>
      <xdr:col>20</xdr:col>
      <xdr:colOff>142874</xdr:colOff>
      <xdr:row>94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514350</xdr:colOff>
      <xdr:row>97</xdr:row>
      <xdr:rowOff>38100</xdr:rowOff>
    </xdr:from>
    <xdr:to>
      <xdr:col>20</xdr:col>
      <xdr:colOff>304800</xdr:colOff>
      <xdr:row>111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22</xdr:row>
      <xdr:rowOff>28575</xdr:rowOff>
    </xdr:from>
    <xdr:to>
      <xdr:col>21</xdr:col>
      <xdr:colOff>57150</xdr:colOff>
      <xdr:row>37</xdr:row>
      <xdr:rowOff>138113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428625</xdr:colOff>
      <xdr:row>22</xdr:row>
      <xdr:rowOff>9525</xdr:rowOff>
    </xdr:from>
    <xdr:to>
      <xdr:col>29</xdr:col>
      <xdr:colOff>409575</xdr:colOff>
      <xdr:row>37</xdr:row>
      <xdr:rowOff>119063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476252</xdr:colOff>
      <xdr:row>62</xdr:row>
      <xdr:rowOff>66675</xdr:rowOff>
    </xdr:from>
    <xdr:to>
      <xdr:col>30</xdr:col>
      <xdr:colOff>171452</xdr:colOff>
      <xdr:row>76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2</xdr:row>
      <xdr:rowOff>38100</xdr:rowOff>
    </xdr:from>
    <xdr:to>
      <xdr:col>18</xdr:col>
      <xdr:colOff>104775</xdr:colOff>
      <xdr:row>17</xdr:row>
      <xdr:rowOff>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4191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285749</xdr:colOff>
      <xdr:row>19</xdr:row>
      <xdr:rowOff>100012</xdr:rowOff>
    </xdr:from>
    <xdr:to>
      <xdr:col>9</xdr:col>
      <xdr:colOff>352424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19</xdr:row>
      <xdr:rowOff>95250</xdr:rowOff>
    </xdr:from>
    <xdr:to>
      <xdr:col>17</xdr:col>
      <xdr:colOff>561975</xdr:colOff>
      <xdr:row>34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36</xdr:row>
      <xdr:rowOff>0</xdr:rowOff>
    </xdr:from>
    <xdr:to>
      <xdr:col>9</xdr:col>
      <xdr:colOff>352425</xdr:colOff>
      <xdr:row>51</xdr:row>
      <xdr:rowOff>90488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504825</xdr:colOff>
      <xdr:row>36</xdr:row>
      <xdr:rowOff>19050</xdr:rowOff>
    </xdr:from>
    <xdr:to>
      <xdr:col>17</xdr:col>
      <xdr:colOff>571500</xdr:colOff>
      <xdr:row>51</xdr:row>
      <xdr:rowOff>109538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19</xdr:row>
      <xdr:rowOff>19050</xdr:rowOff>
    </xdr:from>
    <xdr:to>
      <xdr:col>15</xdr:col>
      <xdr:colOff>504825</xdr:colOff>
      <xdr:row>33</xdr:row>
      <xdr:rowOff>95250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638550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3</xdr:row>
      <xdr:rowOff>171450</xdr:rowOff>
    </xdr:from>
    <xdr:to>
      <xdr:col>13</xdr:col>
      <xdr:colOff>381000</xdr:colOff>
      <xdr:row>13</xdr:row>
      <xdr:rowOff>17526</xdr:rowOff>
    </xdr:to>
    <xdr:pic>
      <xdr:nvPicPr>
        <xdr:cNvPr id="3" name="Picture 2" descr="http://www.pjrc.com/store/teensy3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42950"/>
          <a:ext cx="3657600" cy="175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4"/>
  <sheetViews>
    <sheetView tabSelected="1" topLeftCell="E52" zoomScaleNormal="100" workbookViewId="0">
      <selection activeCell="AB84" sqref="AB84"/>
    </sheetView>
  </sheetViews>
  <sheetFormatPr defaultRowHeight="15"/>
  <cols>
    <col min="3" max="3" width="9.5703125" customWidth="1"/>
    <col min="4" max="4" width="10" customWidth="1"/>
    <col min="5" max="8" width="9.28515625" customWidth="1"/>
    <col min="9" max="9" width="2.140625" customWidth="1"/>
    <col min="10" max="10" width="9" customWidth="1"/>
    <col min="11" max="15" width="9.28515625" customWidth="1"/>
    <col min="16" max="16" width="1.7109375" customWidth="1"/>
    <col min="17" max="17" width="9.28515625" customWidth="1"/>
    <col min="18" max="18" width="2.5703125" customWidth="1"/>
    <col min="19" max="19" width="9.28515625" customWidth="1"/>
  </cols>
  <sheetData>
    <row r="1" spans="2:15">
      <c r="C1" t="str">
        <f>'Arduino Uno'!B7</f>
        <v>Arduino Uno</v>
      </c>
      <c r="D1" t="str">
        <f>'Arduino M0 Pro'!C6</f>
        <v>Arduino M0</v>
      </c>
      <c r="E1" t="str">
        <f>'Arduino Due'!C6</f>
        <v>Arduino Due</v>
      </c>
      <c r="F1" t="s">
        <v>66</v>
      </c>
      <c r="G1" t="s">
        <v>57</v>
      </c>
      <c r="H1" t="s">
        <v>50</v>
      </c>
    </row>
    <row r="2" spans="2:15">
      <c r="C2" t="str">
        <f>'Arduino Uno'!$C$10</f>
        <v>float</v>
      </c>
      <c r="D2" t="str">
        <f>'Arduino M0 Pro'!C7</f>
        <v>Float</v>
      </c>
      <c r="E2" t="str">
        <f>'Arduino Due'!D8</f>
        <v>float</v>
      </c>
      <c r="F2" t="s">
        <v>12</v>
      </c>
      <c r="G2" t="s">
        <v>12</v>
      </c>
      <c r="H2" t="s">
        <v>12</v>
      </c>
    </row>
    <row r="3" spans="2:15">
      <c r="J3" s="15" t="s">
        <v>76</v>
      </c>
      <c r="K3" s="15"/>
      <c r="L3" s="15"/>
      <c r="M3" s="15"/>
      <c r="N3" s="15"/>
      <c r="O3" s="15"/>
    </row>
    <row r="4" spans="2:15">
      <c r="B4" t="s">
        <v>2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J4" t="s">
        <v>46</v>
      </c>
      <c r="K4" t="s">
        <v>21</v>
      </c>
      <c r="L4" t="s">
        <v>35</v>
      </c>
      <c r="M4" t="s">
        <v>40</v>
      </c>
      <c r="N4" t="s">
        <v>60</v>
      </c>
      <c r="O4" t="s">
        <v>51</v>
      </c>
    </row>
    <row r="5" spans="2:15">
      <c r="B5">
        <f>'Arduino M0 Pro'!B12</f>
        <v>16</v>
      </c>
      <c r="C5">
        <f>'Arduino Uno'!C13</f>
        <v>311</v>
      </c>
      <c r="D5">
        <f>'Arduino M0 Pro'!K12</f>
        <v>114.83</v>
      </c>
      <c r="E5">
        <f>'Arduino Due'!D11</f>
        <v>35.69</v>
      </c>
      <c r="F5">
        <f>'Teensy 3.2'!C7</f>
        <v>29.24</v>
      </c>
      <c r="G5" s="10">
        <f>'NXP K66'!C11</f>
        <v>1.3</v>
      </c>
      <c r="H5" s="10">
        <f>Python!D11</f>
        <v>5.5045000000000002</v>
      </c>
      <c r="J5">
        <f>C5/C5</f>
        <v>1</v>
      </c>
      <c r="K5" s="10">
        <f>C5/D5</f>
        <v>2.7083514760950971</v>
      </c>
      <c r="L5" s="10">
        <f t="shared" ref="L5:M8" si="0">$C5/E5</f>
        <v>8.7139254693191379</v>
      </c>
      <c r="M5" s="10">
        <f t="shared" si="0"/>
        <v>10.636114911080712</v>
      </c>
      <c r="N5" s="4">
        <f>C5/G5</f>
        <v>239.23076923076923</v>
      </c>
      <c r="O5" s="4">
        <f>$C5/H5</f>
        <v>56.499227904441817</v>
      </c>
    </row>
    <row r="6" spans="2:15">
      <c r="B6">
        <f>'Arduino M0 Pro'!B13</f>
        <v>32</v>
      </c>
      <c r="C6">
        <f>'Arduino Uno'!C14</f>
        <v>622</v>
      </c>
      <c r="D6">
        <f>'Arduino M0 Pro'!K13</f>
        <v>226.47</v>
      </c>
      <c r="E6">
        <f>'Arduino Due'!D12</f>
        <v>71.64</v>
      </c>
      <c r="F6">
        <f>'Teensy 3.2'!C8</f>
        <v>58.05</v>
      </c>
      <c r="G6" s="10">
        <f>'NXP K66'!C12</f>
        <v>2.7</v>
      </c>
      <c r="H6" s="10">
        <f>Python!D12</f>
        <v>5.6927500000000002</v>
      </c>
      <c r="J6">
        <f>C6/C6</f>
        <v>1</v>
      </c>
      <c r="K6" s="10">
        <f>C6/D6</f>
        <v>2.7465006402614032</v>
      </c>
      <c r="L6" s="10">
        <f t="shared" si="0"/>
        <v>8.6823003908431051</v>
      </c>
      <c r="M6" s="10">
        <f t="shared" si="0"/>
        <v>10.714900947459087</v>
      </c>
      <c r="N6" s="4">
        <f t="shared" ref="N6:N8" si="1">C6/G6</f>
        <v>230.37037037037035</v>
      </c>
      <c r="O6" s="4">
        <f>$C6/H6</f>
        <v>109.26178033463616</v>
      </c>
    </row>
    <row r="7" spans="2:15">
      <c r="B7">
        <f>'Arduino M0 Pro'!B14</f>
        <v>64</v>
      </c>
      <c r="C7">
        <f>'Arduino Uno'!C15</f>
        <v>1270</v>
      </c>
      <c r="D7">
        <f>'Arduino M0 Pro'!K14</f>
        <v>446.45</v>
      </c>
      <c r="E7">
        <f>'Arduino Due'!D13</f>
        <v>143.43</v>
      </c>
      <c r="F7">
        <f>'Teensy 3.2'!C9</f>
        <v>115.52</v>
      </c>
      <c r="G7" s="10">
        <f>'NXP K66'!C13</f>
        <v>5</v>
      </c>
      <c r="H7" s="10">
        <f>Python!D13</f>
        <v>8.3607499999999995</v>
      </c>
      <c r="J7">
        <f>C7/C7</f>
        <v>1</v>
      </c>
      <c r="K7" s="10">
        <f>C7/D7</f>
        <v>2.8446634561541049</v>
      </c>
      <c r="L7" s="10">
        <f t="shared" si="0"/>
        <v>8.8544934811406257</v>
      </c>
      <c r="M7" s="10">
        <f t="shared" si="0"/>
        <v>10.993767313019392</v>
      </c>
      <c r="N7" s="4">
        <f t="shared" si="1"/>
        <v>254</v>
      </c>
      <c r="O7" s="4">
        <f>$C7/H7</f>
        <v>151.90024818347638</v>
      </c>
    </row>
    <row r="8" spans="2:15">
      <c r="B8">
        <f>'Arduino M0 Pro'!B15</f>
        <v>128</v>
      </c>
      <c r="C8">
        <f>'Arduino Uno'!C16</f>
        <v>2522</v>
      </c>
      <c r="D8">
        <f>'Arduino M0 Pro'!K15</f>
        <v>892.74</v>
      </c>
      <c r="E8">
        <f>'Arduino Due'!D14</f>
        <v>286.93</v>
      </c>
      <c r="F8">
        <f>'Teensy 3.2'!C10</f>
        <v>230.49</v>
      </c>
      <c r="G8" s="10">
        <f>'NXP K66'!C14</f>
        <v>10</v>
      </c>
      <c r="H8" s="10">
        <f>Python!D14</f>
        <v>8.7690000000000001</v>
      </c>
      <c r="J8">
        <f>C8/C8</f>
        <v>1</v>
      </c>
      <c r="K8" s="10">
        <f>C8/D8</f>
        <v>2.8250106413961511</v>
      </c>
      <c r="L8" s="10">
        <f t="shared" si="0"/>
        <v>8.789600250932283</v>
      </c>
      <c r="M8" s="10">
        <f t="shared" si="0"/>
        <v>10.941906373378455</v>
      </c>
      <c r="N8" s="4">
        <f t="shared" si="1"/>
        <v>252.2</v>
      </c>
      <c r="O8" s="4">
        <f>$C8/H8</f>
        <v>287.60405975595847</v>
      </c>
    </row>
    <row r="9" spans="2:15">
      <c r="B9">
        <f>'Arduino M0 Pro'!B16</f>
        <v>256</v>
      </c>
      <c r="D9">
        <f>'Arduino M0 Pro'!K16</f>
        <v>1783.68</v>
      </c>
      <c r="E9">
        <f>'Arduino Due'!D15</f>
        <v>573.83000000000004</v>
      </c>
      <c r="F9">
        <f>'Teensy 3.2'!C11</f>
        <v>460.29</v>
      </c>
      <c r="G9" s="10">
        <f>'NXP K66'!C15</f>
        <v>19.899999999999999</v>
      </c>
      <c r="H9" s="10">
        <f>Python!D15</f>
        <v>10.97575</v>
      </c>
      <c r="K9" s="10"/>
      <c r="L9" s="10"/>
      <c r="M9" s="10"/>
      <c r="N9" s="10"/>
      <c r="O9" s="10"/>
    </row>
    <row r="10" spans="2:15">
      <c r="B10">
        <f>'Arduino M0 Pro'!B17</f>
        <v>512</v>
      </c>
      <c r="D10">
        <f>'Arduino M0 Pro'!K17</f>
        <v>3567.42</v>
      </c>
      <c r="E10">
        <f>'Arduino Due'!D16</f>
        <v>1147.53</v>
      </c>
      <c r="F10">
        <f>'Teensy 3.2'!C12</f>
        <v>919.99</v>
      </c>
      <c r="G10" s="10">
        <f>'NXP K66'!C16</f>
        <v>39.700000000000003</v>
      </c>
      <c r="H10" s="10">
        <f>Python!D16</f>
        <v>18.0565</v>
      </c>
    </row>
    <row r="11" spans="2:15">
      <c r="G11" s="10"/>
      <c r="H11" s="10"/>
    </row>
    <row r="13" spans="2:15">
      <c r="C13" t="s">
        <v>13</v>
      </c>
      <c r="D13" t="s">
        <v>5</v>
      </c>
      <c r="J13" s="15" t="s">
        <v>86</v>
      </c>
      <c r="K13" s="15"/>
      <c r="L13" s="15"/>
      <c r="M13" s="15"/>
      <c r="N13" s="15"/>
      <c r="O13" s="15"/>
    </row>
    <row r="14" spans="2:15">
      <c r="C14" t="s">
        <v>4</v>
      </c>
      <c r="D14" t="s">
        <v>14</v>
      </c>
      <c r="J14" t="s">
        <v>77</v>
      </c>
      <c r="K14" t="s">
        <v>78</v>
      </c>
      <c r="L14" t="s">
        <v>79</v>
      </c>
      <c r="M14" t="s">
        <v>80</v>
      </c>
      <c r="N14" t="s">
        <v>81</v>
      </c>
      <c r="O14" t="s">
        <v>82</v>
      </c>
    </row>
    <row r="15" spans="2:15">
      <c r="C15">
        <v>6000</v>
      </c>
      <c r="D15" s="4">
        <f>1/C15*1000000</f>
        <v>166.66666666666666</v>
      </c>
      <c r="I15" s="1" t="s">
        <v>83</v>
      </c>
      <c r="J15">
        <v>16</v>
      </c>
      <c r="K15">
        <v>48</v>
      </c>
      <c r="L15">
        <v>84</v>
      </c>
      <c r="M15">
        <v>96</v>
      </c>
      <c r="N15">
        <v>180</v>
      </c>
      <c r="O15">
        <v>2530</v>
      </c>
    </row>
    <row r="16" spans="2:15">
      <c r="C16">
        <v>8000</v>
      </c>
      <c r="D16" s="4">
        <f t="shared" ref="D16:D19" si="2">1/C16*1000000</f>
        <v>125</v>
      </c>
      <c r="I16" s="1" t="s">
        <v>84</v>
      </c>
      <c r="J16" s="4">
        <f t="shared" ref="J16:O16" si="3">J15/$J15</f>
        <v>1</v>
      </c>
      <c r="K16" s="4">
        <f t="shared" si="3"/>
        <v>3</v>
      </c>
      <c r="L16" s="4">
        <f t="shared" si="3"/>
        <v>5.25</v>
      </c>
      <c r="M16" s="4">
        <f t="shared" si="3"/>
        <v>6</v>
      </c>
      <c r="N16" s="4">
        <f t="shared" si="3"/>
        <v>11.25</v>
      </c>
      <c r="O16" s="4">
        <f t="shared" si="3"/>
        <v>158.125</v>
      </c>
    </row>
    <row r="17" spans="1:24">
      <c r="C17">
        <v>11025</v>
      </c>
      <c r="D17" s="4">
        <f t="shared" si="2"/>
        <v>90.702947845804985</v>
      </c>
      <c r="I17" s="1" t="s">
        <v>85</v>
      </c>
      <c r="J17" s="14">
        <f>J8/J16</f>
        <v>1</v>
      </c>
      <c r="K17" s="14">
        <f t="shared" ref="K17:O17" si="4">K8/K16</f>
        <v>0.94167021379871707</v>
      </c>
      <c r="L17" s="14">
        <f t="shared" si="4"/>
        <v>1.6742095716061491</v>
      </c>
      <c r="M17" s="14">
        <f t="shared" si="4"/>
        <v>1.8236510622297424</v>
      </c>
      <c r="N17" s="14">
        <f t="shared" si="4"/>
        <v>22.417777777777776</v>
      </c>
      <c r="O17" s="14">
        <f t="shared" si="4"/>
        <v>1.8188399035949943</v>
      </c>
    </row>
    <row r="18" spans="1:24">
      <c r="C18">
        <v>22050</v>
      </c>
      <c r="D18" s="4">
        <f t="shared" si="2"/>
        <v>45.351473922902493</v>
      </c>
      <c r="E18" s="4"/>
      <c r="F18" s="4"/>
      <c r="G18" s="4"/>
      <c r="H18" s="4"/>
      <c r="I18" s="4"/>
      <c r="P18" s="4"/>
      <c r="Q18" s="4"/>
      <c r="R18" s="4"/>
      <c r="S18" s="4"/>
    </row>
    <row r="19" spans="1:24">
      <c r="C19">
        <v>44100</v>
      </c>
      <c r="D19" s="4">
        <f t="shared" si="2"/>
        <v>22.675736961451246</v>
      </c>
      <c r="E19" s="4"/>
      <c r="F19" s="4"/>
      <c r="G19" s="4"/>
      <c r="H19" s="4"/>
      <c r="I19" s="4"/>
      <c r="P19" s="4"/>
      <c r="Q19" s="4"/>
      <c r="R19" s="4"/>
      <c r="S19" s="4"/>
    </row>
    <row r="21" spans="1:24">
      <c r="C21" t="str">
        <f>'Arduino Uno'!B7</f>
        <v>Arduino Uno</v>
      </c>
      <c r="D21" s="4" t="str">
        <f>'Arduino M0 Pro'!K6</f>
        <v>Arduino M0</v>
      </c>
      <c r="E21" t="str">
        <f>'Arduino Due'!C6</f>
        <v>Arduino Due</v>
      </c>
      <c r="F21" t="str">
        <f>'Teensy 3.2'!C18</f>
        <v>Teensy 3.2</v>
      </c>
      <c r="G21" t="str">
        <f>'NXP K66'!C6</f>
        <v>FRDM-K66F</v>
      </c>
      <c r="H21" t="str">
        <f>H1</f>
        <v>Python, PC</v>
      </c>
      <c r="K21">
        <f>48/16</f>
        <v>3</v>
      </c>
      <c r="L21">
        <f>84/16</f>
        <v>5.25</v>
      </c>
      <c r="M21">
        <f>96/16</f>
        <v>6</v>
      </c>
      <c r="N21">
        <f>180/16</f>
        <v>11.25</v>
      </c>
      <c r="O21">
        <f>2530/16</f>
        <v>158.125</v>
      </c>
      <c r="Q21">
        <f>180/96</f>
        <v>1.875</v>
      </c>
      <c r="S21" t="str">
        <f>C21</f>
        <v>Arduino Uno</v>
      </c>
      <c r="T21" t="str">
        <f>D21</f>
        <v>Arduino M0</v>
      </c>
      <c r="U21" t="e">
        <f>#REF!</f>
        <v>#REF!</v>
      </c>
      <c r="V21" t="str">
        <f t="shared" ref="V21:X21" si="5">E21</f>
        <v>Arduino Due</v>
      </c>
      <c r="W21" t="str">
        <f t="shared" si="5"/>
        <v>Teensy 3.2</v>
      </c>
      <c r="X21" t="str">
        <f t="shared" si="5"/>
        <v>FRDM-K66F</v>
      </c>
    </row>
    <row r="22" spans="1:24">
      <c r="C22">
        <f>'Arduino Uno'!L7</f>
        <v>0</v>
      </c>
      <c r="D22" s="4" t="str">
        <f>'Arduino M0 Pro'!K7</f>
        <v>Inline, using types.h</v>
      </c>
      <c r="F22" t="str">
        <f>'Teensy 3.2'!C19</f>
        <v>96 MHz, Optimized</v>
      </c>
      <c r="G22" t="str">
        <f>'NXP K66'!C7</f>
        <v>Inline, using types.h</v>
      </c>
      <c r="H22" t="str">
        <f>Python!C7</f>
        <v>i5, M540, 2.53 GHz</v>
      </c>
    </row>
    <row r="23" spans="1:24">
      <c r="B23" t="s">
        <v>2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J23" t="s">
        <v>46</v>
      </c>
      <c r="K23" t="s">
        <v>21</v>
      </c>
      <c r="L23" t="s">
        <v>35</v>
      </c>
      <c r="M23" t="s">
        <v>40</v>
      </c>
      <c r="N23" t="s">
        <v>60</v>
      </c>
      <c r="O23" t="s">
        <v>59</v>
      </c>
      <c r="Q23" t="s">
        <v>62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</row>
    <row r="24" spans="1:24">
      <c r="A24" t="str">
        <f>'Arduino Uno'!C10</f>
        <v>float</v>
      </c>
      <c r="B24">
        <f>'Arduino Uno'!B13</f>
        <v>16</v>
      </c>
      <c r="C24" s="4">
        <f>C5</f>
        <v>311</v>
      </c>
      <c r="D24" s="4">
        <f>'Arduino M0 Pro'!K12</f>
        <v>114.83</v>
      </c>
      <c r="E24">
        <f>'Arduino Due'!D11</f>
        <v>35.69</v>
      </c>
      <c r="F24">
        <f>'Teensy 3.2'!C7</f>
        <v>29.24</v>
      </c>
      <c r="G24" s="10">
        <f>'NXP K66'!C11</f>
        <v>1.3</v>
      </c>
      <c r="H24" s="10">
        <f>H5</f>
        <v>5.5045000000000002</v>
      </c>
      <c r="J24">
        <f t="shared" ref="J24:J35" si="6">C24/C24</f>
        <v>1</v>
      </c>
      <c r="K24" s="6">
        <f t="shared" ref="K24:K35" si="7">C24/D24</f>
        <v>2.7083514760950971</v>
      </c>
      <c r="L24" s="6">
        <f>$C24/E24</f>
        <v>8.7139254693191379</v>
      </c>
      <c r="M24" s="6">
        <f>$C24/F24</f>
        <v>10.636114911080712</v>
      </c>
      <c r="N24" s="6">
        <f t="shared" ref="N24:N35" si="8">C24/G24</f>
        <v>239.23076923076923</v>
      </c>
      <c r="O24" s="6">
        <f>$C24/H24</f>
        <v>56.499227904441817</v>
      </c>
      <c r="P24" s="6"/>
      <c r="Q24" s="6">
        <f>F24/G24</f>
        <v>22.492307692307691</v>
      </c>
      <c r="R24" s="6"/>
      <c r="S24" s="6">
        <f t="shared" ref="S24:T27" si="9">C24/C32</f>
        <v>7.5853658536585362</v>
      </c>
      <c r="T24" s="6">
        <f t="shared" si="9"/>
        <v>12.604829857299672</v>
      </c>
      <c r="U24" s="6" t="e">
        <f>#REF!/#REF!</f>
        <v>#REF!</v>
      </c>
      <c r="V24" s="6">
        <f t="shared" ref="V24:X24" si="10">E24/E32</f>
        <v>5.499229583975346</v>
      </c>
      <c r="W24" s="6">
        <f t="shared" si="10"/>
        <v>13.537037037037035</v>
      </c>
      <c r="X24" s="6">
        <f t="shared" si="10"/>
        <v>0.92857142857142871</v>
      </c>
    </row>
    <row r="25" spans="1:24">
      <c r="B25">
        <f>'Arduino Uno'!B14</f>
        <v>32</v>
      </c>
      <c r="C25" s="4">
        <f t="shared" ref="C25:C27" si="11">C6</f>
        <v>622</v>
      </c>
      <c r="D25" s="4">
        <f>'Arduino M0 Pro'!K13</f>
        <v>226.47</v>
      </c>
      <c r="E25">
        <f>'Arduino Due'!D12</f>
        <v>71.64</v>
      </c>
      <c r="F25">
        <f>'Teensy 3.2'!C8</f>
        <v>58.05</v>
      </c>
      <c r="G25" s="10">
        <f>'NXP K66'!C12</f>
        <v>2.7</v>
      </c>
      <c r="H25" s="10">
        <f t="shared" ref="H25:H27" si="12">H6</f>
        <v>5.6927500000000002</v>
      </c>
      <c r="J25">
        <f t="shared" si="6"/>
        <v>1</v>
      </c>
      <c r="K25" s="6">
        <f t="shared" si="7"/>
        <v>2.7465006402614032</v>
      </c>
      <c r="L25" s="6">
        <f t="shared" ref="L25:L35" si="13">$C25/E25</f>
        <v>8.6823003908431051</v>
      </c>
      <c r="M25" s="6">
        <f t="shared" ref="M25:M35" si="14">$C25/F25</f>
        <v>10.714900947459087</v>
      </c>
      <c r="N25" s="6">
        <f t="shared" si="8"/>
        <v>230.37037037037035</v>
      </c>
      <c r="O25" s="6">
        <f t="shared" ref="O25:O35" si="15">$C25/H25</f>
        <v>109.26178033463616</v>
      </c>
      <c r="P25" s="6"/>
      <c r="Q25" s="6">
        <f t="shared" ref="Q25:Q35" si="16">F25/G25</f>
        <v>21.499999999999996</v>
      </c>
      <c r="R25" s="6"/>
      <c r="S25" s="6">
        <f t="shared" si="9"/>
        <v>7.8734177215189876</v>
      </c>
      <c r="T25" s="6">
        <f t="shared" si="9"/>
        <v>12.970790378006873</v>
      </c>
      <c r="U25" s="6" t="e">
        <f>#REF!/#REF!</f>
        <v>#REF!</v>
      </c>
      <c r="V25" s="6">
        <f t="shared" ref="V25:V27" si="17">E25/E33</f>
        <v>5.6857142857142859</v>
      </c>
      <c r="W25" s="6">
        <f t="shared" ref="W25:X27" si="18">F25/F33</f>
        <v>13.954326923076922</v>
      </c>
      <c r="X25" s="6">
        <f t="shared" si="18"/>
        <v>0.96428571428571441</v>
      </c>
    </row>
    <row r="26" spans="1:24">
      <c r="B26">
        <f>'Arduino Uno'!B15</f>
        <v>64</v>
      </c>
      <c r="C26" s="4">
        <f t="shared" si="11"/>
        <v>1270</v>
      </c>
      <c r="D26" s="4">
        <f>'Arduino M0 Pro'!K14</f>
        <v>446.45</v>
      </c>
      <c r="E26">
        <f>'Arduino Due'!D13</f>
        <v>143.43</v>
      </c>
      <c r="F26">
        <f>'Teensy 3.2'!C9</f>
        <v>115.52</v>
      </c>
      <c r="G26" s="10">
        <f>'NXP K66'!C13</f>
        <v>5</v>
      </c>
      <c r="H26" s="10">
        <f t="shared" si="12"/>
        <v>8.3607499999999995</v>
      </c>
      <c r="J26">
        <f t="shared" si="6"/>
        <v>1</v>
      </c>
      <c r="K26" s="6">
        <f t="shared" si="7"/>
        <v>2.8446634561541049</v>
      </c>
      <c r="L26" s="6">
        <f t="shared" si="13"/>
        <v>8.8544934811406257</v>
      </c>
      <c r="M26" s="6">
        <f t="shared" si="14"/>
        <v>10.993767313019392</v>
      </c>
      <c r="N26" s="6">
        <f t="shared" si="8"/>
        <v>254</v>
      </c>
      <c r="O26" s="6">
        <f t="shared" si="15"/>
        <v>151.90024818347638</v>
      </c>
      <c r="P26" s="6"/>
      <c r="Q26" s="6">
        <f t="shared" si="16"/>
        <v>23.103999999999999</v>
      </c>
      <c r="R26" s="6"/>
      <c r="S26" s="6">
        <f t="shared" si="9"/>
        <v>8.193548387096774</v>
      </c>
      <c r="T26" s="6">
        <f t="shared" si="9"/>
        <v>13.07320644216691</v>
      </c>
      <c r="U26" s="6" t="e">
        <f>#REF!/#REF!</f>
        <v>#REF!</v>
      </c>
      <c r="V26" s="6">
        <f t="shared" si="17"/>
        <v>5.7834677419354836</v>
      </c>
      <c r="W26" s="6">
        <f t="shared" si="18"/>
        <v>14.13953488372093</v>
      </c>
      <c r="X26" s="6">
        <f t="shared" si="18"/>
        <v>0.92592592592592582</v>
      </c>
    </row>
    <row r="27" spans="1:24">
      <c r="B27">
        <f>'Arduino Uno'!B16</f>
        <v>128</v>
      </c>
      <c r="C27" s="4">
        <f t="shared" si="11"/>
        <v>2522</v>
      </c>
      <c r="D27" s="4">
        <f>'Arduino M0 Pro'!K15</f>
        <v>892.74</v>
      </c>
      <c r="E27">
        <f>'Arduino Due'!D14</f>
        <v>286.93</v>
      </c>
      <c r="F27">
        <f>'Teensy 3.2'!C10</f>
        <v>230.49</v>
      </c>
      <c r="G27" s="10">
        <f>'NXP K66'!C14</f>
        <v>10</v>
      </c>
      <c r="H27" s="10">
        <f t="shared" si="12"/>
        <v>8.7690000000000001</v>
      </c>
      <c r="J27">
        <f t="shared" si="6"/>
        <v>1</v>
      </c>
      <c r="K27" s="6">
        <f t="shared" si="7"/>
        <v>2.8250106413961511</v>
      </c>
      <c r="L27" s="6">
        <f t="shared" si="13"/>
        <v>8.789600250932283</v>
      </c>
      <c r="M27" s="6">
        <f t="shared" si="14"/>
        <v>10.941906373378455</v>
      </c>
      <c r="N27" s="6">
        <f t="shared" si="8"/>
        <v>252.2</v>
      </c>
      <c r="O27" s="6">
        <f t="shared" si="15"/>
        <v>287.60405975595847</v>
      </c>
      <c r="P27" s="6"/>
      <c r="Q27" s="6">
        <f t="shared" si="16"/>
        <v>23.048999999999999</v>
      </c>
      <c r="R27" s="6"/>
      <c r="S27" s="6">
        <f t="shared" si="9"/>
        <v>8.1883116883116891</v>
      </c>
      <c r="T27" s="6">
        <f t="shared" si="9"/>
        <v>13.215988156920799</v>
      </c>
      <c r="U27" s="6" t="e">
        <f>#REF!/#REF!</f>
        <v>#REF!</v>
      </c>
      <c r="V27" s="6">
        <f t="shared" si="17"/>
        <v>5.83072546230441</v>
      </c>
      <c r="W27" s="6">
        <f t="shared" si="18"/>
        <v>14.22777777777778</v>
      </c>
      <c r="X27" s="6">
        <f t="shared" si="18"/>
        <v>0.93457943925233655</v>
      </c>
    </row>
    <row r="28" spans="1:24">
      <c r="A28" t="s">
        <v>63</v>
      </c>
      <c r="B28">
        <f>B24</f>
        <v>16</v>
      </c>
      <c r="C28" s="4">
        <f>'Arduino Uno'!E13</f>
        <v>129</v>
      </c>
      <c r="D28" s="4">
        <f>'Arduino M0 Pro'!M12</f>
        <v>10.77</v>
      </c>
      <c r="E28">
        <f>'Arduino Due'!E11</f>
        <v>6.49</v>
      </c>
      <c r="F28">
        <f>'Teensy 3.2'!D7</f>
        <v>2.16</v>
      </c>
      <c r="G28" s="10">
        <f>G32</f>
        <v>1.4</v>
      </c>
      <c r="H28" s="10">
        <f>H24</f>
        <v>5.5045000000000002</v>
      </c>
      <c r="J28">
        <f t="shared" si="6"/>
        <v>1</v>
      </c>
      <c r="K28" s="6">
        <f t="shared" si="7"/>
        <v>11.977715877437326</v>
      </c>
      <c r="L28" s="6">
        <f t="shared" si="13"/>
        <v>19.876733436055471</v>
      </c>
      <c r="M28" s="6">
        <f t="shared" si="14"/>
        <v>59.722222222222221</v>
      </c>
      <c r="N28" s="6">
        <f t="shared" si="8"/>
        <v>92.142857142857153</v>
      </c>
      <c r="O28" s="6">
        <f t="shared" si="15"/>
        <v>23.435371060041785</v>
      </c>
      <c r="P28" s="6"/>
      <c r="Q28" s="6">
        <f t="shared" si="16"/>
        <v>1.5428571428571431</v>
      </c>
      <c r="R28" s="6"/>
      <c r="S28" s="6">
        <f t="shared" ref="S28:T31" si="19">C28/C32</f>
        <v>3.1463414634146343</v>
      </c>
      <c r="T28" s="6">
        <f t="shared" si="19"/>
        <v>1.1822173435784853</v>
      </c>
      <c r="U28" s="6" t="e">
        <f>#REF!/#REF!</f>
        <v>#REF!</v>
      </c>
      <c r="V28" s="6">
        <f t="shared" ref="V28:X28" si="20">E28/E32</f>
        <v>1</v>
      </c>
      <c r="W28" s="6">
        <f t="shared" si="20"/>
        <v>1</v>
      </c>
      <c r="X28" s="6">
        <f t="shared" si="20"/>
        <v>1</v>
      </c>
    </row>
    <row r="29" spans="1:24">
      <c r="B29">
        <f t="shared" ref="B29:B35" si="21">B25</f>
        <v>32</v>
      </c>
      <c r="C29" s="4">
        <f>'Arduino Uno'!E14</f>
        <v>254</v>
      </c>
      <c r="D29" s="4">
        <f>'Arduino M0 Pro'!M13</f>
        <v>20.79</v>
      </c>
      <c r="E29">
        <f>'Arduino Due'!E12</f>
        <v>12.6</v>
      </c>
      <c r="F29">
        <f>'Teensy 3.2'!D8</f>
        <v>4.16</v>
      </c>
      <c r="G29" s="10">
        <f t="shared" ref="G29:G31" si="22">G33</f>
        <v>2.8</v>
      </c>
      <c r="H29" s="10">
        <f t="shared" ref="H29:H31" si="23">H25</f>
        <v>5.6927500000000002</v>
      </c>
      <c r="J29">
        <f t="shared" si="6"/>
        <v>1</v>
      </c>
      <c r="K29" s="6">
        <f t="shared" si="7"/>
        <v>12.217412217412218</v>
      </c>
      <c r="L29" s="6">
        <f t="shared" si="13"/>
        <v>20.158730158730158</v>
      </c>
      <c r="M29" s="6">
        <f t="shared" si="14"/>
        <v>61.057692307692307</v>
      </c>
      <c r="N29" s="6">
        <f t="shared" si="8"/>
        <v>90.714285714285722</v>
      </c>
      <c r="O29" s="6">
        <f t="shared" si="15"/>
        <v>44.618154670414121</v>
      </c>
      <c r="P29" s="6"/>
      <c r="Q29" s="6">
        <f t="shared" si="16"/>
        <v>1.4857142857142858</v>
      </c>
      <c r="R29" s="6"/>
      <c r="S29" s="6">
        <f t="shared" si="19"/>
        <v>3.2151898734177213</v>
      </c>
      <c r="T29" s="6">
        <f t="shared" si="19"/>
        <v>1.1907216494845361</v>
      </c>
      <c r="U29" s="6" t="e">
        <f>#REF!/#REF!</f>
        <v>#REF!</v>
      </c>
      <c r="V29" s="6">
        <f t="shared" ref="V29:V31" si="24">E29/E33</f>
        <v>1</v>
      </c>
      <c r="W29" s="6">
        <f t="shared" ref="W29:X31" si="25">F29/F33</f>
        <v>1</v>
      </c>
      <c r="X29" s="6">
        <f t="shared" si="25"/>
        <v>1</v>
      </c>
    </row>
    <row r="30" spans="1:24">
      <c r="B30">
        <f t="shared" si="21"/>
        <v>64</v>
      </c>
      <c r="C30" s="4">
        <f>'Arduino Uno'!E15</f>
        <v>503</v>
      </c>
      <c r="D30" s="4">
        <f>'Arduino M0 Pro'!M14</f>
        <v>40.83</v>
      </c>
      <c r="E30">
        <f>'Arduino Due'!E13</f>
        <v>24.8</v>
      </c>
      <c r="F30">
        <f>'Teensy 3.2'!D9</f>
        <v>8.17</v>
      </c>
      <c r="G30" s="10">
        <f t="shared" si="22"/>
        <v>5.4</v>
      </c>
      <c r="H30" s="10">
        <f t="shared" si="23"/>
        <v>8.3607499999999995</v>
      </c>
      <c r="J30">
        <f t="shared" si="6"/>
        <v>1</v>
      </c>
      <c r="K30" s="6">
        <f t="shared" si="7"/>
        <v>12.319373010041637</v>
      </c>
      <c r="L30" s="6">
        <f t="shared" si="13"/>
        <v>20.282258064516128</v>
      </c>
      <c r="M30" s="6">
        <f t="shared" si="14"/>
        <v>61.566707466340269</v>
      </c>
      <c r="N30" s="6">
        <f t="shared" si="8"/>
        <v>93.148148148148138</v>
      </c>
      <c r="O30" s="6">
        <f t="shared" si="15"/>
        <v>60.162066800227258</v>
      </c>
      <c r="P30" s="6"/>
      <c r="Q30" s="6">
        <f t="shared" si="16"/>
        <v>1.5129629629629628</v>
      </c>
      <c r="R30" s="6"/>
      <c r="S30" s="6">
        <f t="shared" si="19"/>
        <v>3.2451612903225806</v>
      </c>
      <c r="T30" s="6">
        <f t="shared" si="19"/>
        <v>1.1956076134699853</v>
      </c>
      <c r="U30" s="6" t="e">
        <f>#REF!/#REF!</f>
        <v>#REF!</v>
      </c>
      <c r="V30" s="6">
        <f t="shared" si="24"/>
        <v>1</v>
      </c>
      <c r="W30" s="6">
        <f t="shared" si="25"/>
        <v>1</v>
      </c>
      <c r="X30" s="6">
        <f t="shared" si="25"/>
        <v>1</v>
      </c>
    </row>
    <row r="31" spans="1:24">
      <c r="B31">
        <f t="shared" si="21"/>
        <v>128</v>
      </c>
      <c r="C31" s="4">
        <f>'Arduino Uno'!E16</f>
        <v>1002</v>
      </c>
      <c r="D31" s="4">
        <f>'Arduino M0 Pro'!M15</f>
        <v>80.91</v>
      </c>
      <c r="E31">
        <f>'Arduino Due'!E14</f>
        <v>49.21</v>
      </c>
      <c r="F31">
        <f>'Teensy 3.2'!D10</f>
        <v>16.2</v>
      </c>
      <c r="G31" s="10">
        <f t="shared" si="22"/>
        <v>10.7</v>
      </c>
      <c r="H31" s="10">
        <f t="shared" si="23"/>
        <v>8.7690000000000001</v>
      </c>
      <c r="J31">
        <f t="shared" si="6"/>
        <v>1</v>
      </c>
      <c r="K31" s="6">
        <f t="shared" si="7"/>
        <v>12.384130515387469</v>
      </c>
      <c r="L31" s="6">
        <f t="shared" si="13"/>
        <v>20.361715098557202</v>
      </c>
      <c r="M31" s="6">
        <f t="shared" si="14"/>
        <v>61.851851851851855</v>
      </c>
      <c r="N31" s="6">
        <f t="shared" si="8"/>
        <v>93.644859813084125</v>
      </c>
      <c r="O31" s="6">
        <f t="shared" si="15"/>
        <v>114.26616489907629</v>
      </c>
      <c r="P31" s="6"/>
      <c r="Q31" s="6">
        <f t="shared" si="16"/>
        <v>1.514018691588785</v>
      </c>
      <c r="R31" s="6"/>
      <c r="S31" s="6">
        <f t="shared" si="19"/>
        <v>3.2532467532467533</v>
      </c>
      <c r="T31" s="6">
        <f t="shared" si="19"/>
        <v>1.197779422649889</v>
      </c>
      <c r="U31" s="6" t="e">
        <f>#REF!/#REF!</f>
        <v>#REF!</v>
      </c>
      <c r="V31" s="6">
        <f t="shared" si="24"/>
        <v>1</v>
      </c>
      <c r="W31" s="6">
        <f t="shared" si="25"/>
        <v>1</v>
      </c>
      <c r="X31" s="6">
        <f t="shared" si="25"/>
        <v>1</v>
      </c>
    </row>
    <row r="32" spans="1:24">
      <c r="A32" t="s">
        <v>64</v>
      </c>
      <c r="B32">
        <f t="shared" si="21"/>
        <v>16</v>
      </c>
      <c r="C32" s="4">
        <f>'Arduino Uno'!D13</f>
        <v>41</v>
      </c>
      <c r="D32" s="4">
        <f>'Arduino M0 Pro'!L12</f>
        <v>9.11</v>
      </c>
      <c r="E32">
        <f>'Arduino Due'!F11</f>
        <v>6.49</v>
      </c>
      <c r="F32">
        <f>F28</f>
        <v>2.16</v>
      </c>
      <c r="G32" s="10">
        <f>'NXP K66'!E11</f>
        <v>1.4</v>
      </c>
      <c r="H32" s="10">
        <f>H24</f>
        <v>5.5045000000000002</v>
      </c>
      <c r="J32">
        <f t="shared" si="6"/>
        <v>1</v>
      </c>
      <c r="K32" s="6">
        <f t="shared" si="7"/>
        <v>4.5005488474204176</v>
      </c>
      <c r="L32" s="6">
        <f t="shared" si="13"/>
        <v>6.3174114021571643</v>
      </c>
      <c r="M32" s="6">
        <f t="shared" si="14"/>
        <v>18.981481481481481</v>
      </c>
      <c r="N32" s="6">
        <f t="shared" si="8"/>
        <v>29.285714285714288</v>
      </c>
      <c r="O32" s="6">
        <f t="shared" si="15"/>
        <v>7.4484512671450629</v>
      </c>
      <c r="P32" s="6"/>
      <c r="Q32" s="6">
        <f t="shared" si="16"/>
        <v>1.5428571428571431</v>
      </c>
      <c r="R32" s="6"/>
      <c r="S32" s="6"/>
      <c r="T32" s="6"/>
      <c r="U32" s="6"/>
      <c r="V32" s="6"/>
    </row>
    <row r="33" spans="1:22">
      <c r="B33">
        <f t="shared" si="21"/>
        <v>32</v>
      </c>
      <c r="C33" s="4">
        <f>'Arduino Uno'!D14</f>
        <v>79</v>
      </c>
      <c r="D33" s="4">
        <f>'Arduino M0 Pro'!L13</f>
        <v>17.46</v>
      </c>
      <c r="E33">
        <f>'Arduino Due'!F12</f>
        <v>12.6</v>
      </c>
      <c r="F33">
        <f t="shared" ref="F33:F35" si="26">F29</f>
        <v>4.16</v>
      </c>
      <c r="G33" s="10">
        <f>'NXP K66'!E12</f>
        <v>2.8</v>
      </c>
      <c r="H33" s="10">
        <f t="shared" ref="H33:H35" si="27">H25</f>
        <v>5.6927500000000002</v>
      </c>
      <c r="J33">
        <f t="shared" si="6"/>
        <v>1</v>
      </c>
      <c r="K33" s="6">
        <f t="shared" si="7"/>
        <v>4.5246277205040091</v>
      </c>
      <c r="L33" s="6">
        <f t="shared" si="13"/>
        <v>6.2698412698412698</v>
      </c>
      <c r="M33" s="6">
        <f t="shared" si="14"/>
        <v>18.990384615384613</v>
      </c>
      <c r="N33" s="6">
        <f t="shared" si="8"/>
        <v>28.214285714285715</v>
      </c>
      <c r="O33" s="6">
        <f t="shared" si="15"/>
        <v>13.877300074656361</v>
      </c>
      <c r="P33" s="6"/>
      <c r="Q33" s="6">
        <f t="shared" si="16"/>
        <v>1.4857142857142858</v>
      </c>
      <c r="R33" s="6"/>
      <c r="S33" s="6"/>
      <c r="T33" s="6"/>
      <c r="U33" s="6"/>
      <c r="V33" s="6"/>
    </row>
    <row r="34" spans="1:22">
      <c r="B34">
        <f>B30</f>
        <v>64</v>
      </c>
      <c r="C34" s="4">
        <f>'Arduino Uno'!D15</f>
        <v>155</v>
      </c>
      <c r="D34" s="4">
        <f>'Arduino M0 Pro'!L14</f>
        <v>34.15</v>
      </c>
      <c r="E34">
        <f>'Arduino Due'!F13</f>
        <v>24.8</v>
      </c>
      <c r="F34">
        <f t="shared" si="26"/>
        <v>8.17</v>
      </c>
      <c r="G34" s="10">
        <f>'NXP K66'!E13</f>
        <v>5.4</v>
      </c>
      <c r="H34" s="10">
        <f t="shared" si="27"/>
        <v>8.3607499999999995</v>
      </c>
      <c r="J34">
        <f t="shared" si="6"/>
        <v>1</v>
      </c>
      <c r="K34" s="6">
        <f t="shared" si="7"/>
        <v>4.5387994143484631</v>
      </c>
      <c r="L34" s="6">
        <f t="shared" si="13"/>
        <v>6.25</v>
      </c>
      <c r="M34" s="6">
        <f t="shared" si="14"/>
        <v>18.971848225214199</v>
      </c>
      <c r="N34" s="6">
        <f t="shared" si="8"/>
        <v>28.703703703703702</v>
      </c>
      <c r="O34" s="6">
        <f t="shared" si="15"/>
        <v>18.539006668062076</v>
      </c>
      <c r="P34" s="6"/>
      <c r="Q34" s="6">
        <f t="shared" si="16"/>
        <v>1.5129629629629628</v>
      </c>
      <c r="R34" s="6"/>
      <c r="S34" s="6"/>
      <c r="T34" s="6"/>
      <c r="U34" s="6"/>
      <c r="V34" s="6"/>
    </row>
    <row r="35" spans="1:22">
      <c r="B35">
        <f t="shared" si="21"/>
        <v>128</v>
      </c>
      <c r="C35" s="4">
        <f>'Arduino Uno'!D16</f>
        <v>308</v>
      </c>
      <c r="D35" s="4">
        <f>'Arduino M0 Pro'!L15</f>
        <v>67.55</v>
      </c>
      <c r="E35">
        <f>'Arduino Due'!F14</f>
        <v>49.21</v>
      </c>
      <c r="F35">
        <f t="shared" si="26"/>
        <v>16.2</v>
      </c>
      <c r="G35" s="10">
        <f>'NXP K66'!E14</f>
        <v>10.7</v>
      </c>
      <c r="H35" s="10">
        <f t="shared" si="27"/>
        <v>8.7690000000000001</v>
      </c>
      <c r="J35">
        <f t="shared" si="6"/>
        <v>1</v>
      </c>
      <c r="K35" s="6">
        <f t="shared" si="7"/>
        <v>4.5595854922279795</v>
      </c>
      <c r="L35" s="6">
        <f t="shared" si="13"/>
        <v>6.2588904694167855</v>
      </c>
      <c r="M35" s="6">
        <f t="shared" si="14"/>
        <v>19.012345679012345</v>
      </c>
      <c r="N35" s="6">
        <f t="shared" si="8"/>
        <v>28.785046728971963</v>
      </c>
      <c r="O35" s="6">
        <f t="shared" si="15"/>
        <v>35.12373132626297</v>
      </c>
      <c r="P35" s="6"/>
      <c r="Q35" s="6">
        <f t="shared" si="16"/>
        <v>1.514018691588785</v>
      </c>
      <c r="R35" s="6"/>
      <c r="S35" s="6"/>
      <c r="T35" s="6"/>
      <c r="U35" s="6"/>
      <c r="V35" s="6"/>
    </row>
    <row r="37" spans="1:22">
      <c r="A37" t="str">
        <f>A24</f>
        <v>float</v>
      </c>
      <c r="B37" t="s">
        <v>43</v>
      </c>
      <c r="C37" s="8">
        <f>1/(C25*0.000001)</f>
        <v>1607.7170418006433</v>
      </c>
      <c r="D37" s="8">
        <f t="shared" ref="D37:F37" si="28">1/(D25*0.000001)</f>
        <v>4415.5958846646354</v>
      </c>
      <c r="E37" s="8">
        <f t="shared" si="28"/>
        <v>13958.682300390843</v>
      </c>
      <c r="F37" s="8">
        <f t="shared" si="28"/>
        <v>17226.528854435834</v>
      </c>
      <c r="G37" s="8">
        <f t="shared" ref="G37" si="29">1/(G25*0.000001)</f>
        <v>370370.37037037039</v>
      </c>
      <c r="H37" s="8">
        <f>1/(H25*0.000001)</f>
        <v>175662.02626147293</v>
      </c>
      <c r="I37" t="s">
        <v>4</v>
      </c>
      <c r="J37" s="9">
        <f>$C$34/C26</f>
        <v>0.12204724409448819</v>
      </c>
      <c r="K37" s="9">
        <f>$C$34/D26</f>
        <v>0.3471833351999104</v>
      </c>
      <c r="L37" s="9">
        <f t="shared" ref="L37:N37" si="30">$C$34/E26</f>
        <v>1.0806665272258245</v>
      </c>
      <c r="M37" s="9">
        <f t="shared" si="30"/>
        <v>1.3417590027700832</v>
      </c>
      <c r="N37" s="9">
        <f t="shared" si="30"/>
        <v>31</v>
      </c>
      <c r="O37" s="9">
        <f>$C$35/H27</f>
        <v>35.12373132626297</v>
      </c>
    </row>
    <row r="38" spans="1:22">
      <c r="A38" t="str">
        <f>A28</f>
        <v>int32</v>
      </c>
      <c r="B38" t="s">
        <v>43</v>
      </c>
      <c r="C38" s="8">
        <f>1/(C29*0.000001)</f>
        <v>3937.0078740157483</v>
      </c>
      <c r="D38" s="8">
        <f t="shared" ref="D38:F38" si="31">1/(D29*0.000001)</f>
        <v>48100.048100048101</v>
      </c>
      <c r="E38" s="8">
        <f t="shared" si="31"/>
        <v>79365.079365079364</v>
      </c>
      <c r="F38" s="8">
        <f t="shared" si="31"/>
        <v>240384.61538461538</v>
      </c>
      <c r="G38" s="8">
        <f t="shared" ref="G38" si="32">1/(G29*0.000001)</f>
        <v>357142.85714285716</v>
      </c>
      <c r="H38" s="8">
        <f t="shared" ref="H38" si="33">1/(H29*0.000001)</f>
        <v>175662.02626147293</v>
      </c>
      <c r="I38" t="s">
        <v>4</v>
      </c>
      <c r="J38" s="9">
        <f>$C$34/C30</f>
        <v>0.30815109343936381</v>
      </c>
      <c r="K38" s="9">
        <f>$C$34/D30</f>
        <v>3.7962282635317171</v>
      </c>
      <c r="L38" s="9">
        <f t="shared" ref="L38:N38" si="34">$C$34/E30</f>
        <v>6.25</v>
      </c>
      <c r="M38" s="9">
        <f t="shared" si="34"/>
        <v>18.971848225214199</v>
      </c>
      <c r="N38" s="9">
        <f t="shared" si="34"/>
        <v>28.703703703703702</v>
      </c>
      <c r="O38" s="9">
        <f>O37</f>
        <v>35.12373132626297</v>
      </c>
    </row>
    <row r="39" spans="1:22">
      <c r="A39" t="str">
        <f>A32</f>
        <v>int16</v>
      </c>
      <c r="B39" t="s">
        <v>43</v>
      </c>
      <c r="C39" s="8">
        <f>1/(C33*0.000001)</f>
        <v>12658.227848101267</v>
      </c>
      <c r="D39" s="8">
        <f t="shared" ref="D39:F39" si="35">1/(D33*0.000001)</f>
        <v>57273.768613974804</v>
      </c>
      <c r="E39" s="8">
        <f t="shared" si="35"/>
        <v>79365.079365079364</v>
      </c>
      <c r="F39" s="8">
        <f t="shared" si="35"/>
        <v>240384.61538461538</v>
      </c>
      <c r="G39" s="8">
        <f t="shared" ref="G39" si="36">1/(G33*0.000001)</f>
        <v>357142.85714285716</v>
      </c>
      <c r="H39" s="8">
        <f t="shared" ref="H39" si="37">1/(H33*0.000001)</f>
        <v>175662.02626147293</v>
      </c>
      <c r="I39" t="s">
        <v>4</v>
      </c>
      <c r="J39" s="9">
        <f>$C$34/C34</f>
        <v>1</v>
      </c>
      <c r="K39" s="9">
        <f>$C$34/D34</f>
        <v>4.5387994143484631</v>
      </c>
      <c r="L39" s="9">
        <f t="shared" ref="L39:N39" si="38">$C$34/E34</f>
        <v>6.25</v>
      </c>
      <c r="M39" s="9">
        <f t="shared" si="38"/>
        <v>18.971848225214199</v>
      </c>
      <c r="N39" s="9">
        <f t="shared" si="38"/>
        <v>28.703703703703702</v>
      </c>
      <c r="O39" s="9">
        <f>O38</f>
        <v>35.12373132626297</v>
      </c>
    </row>
    <row r="57" spans="2:28" s="13" customFormat="1">
      <c r="B57" s="13" t="s">
        <v>44</v>
      </c>
      <c r="F57" s="13">
        <v>250</v>
      </c>
      <c r="I57" s="13" t="s">
        <v>4</v>
      </c>
    </row>
    <row r="58" spans="2:28">
      <c r="C58" t="str">
        <f t="shared" ref="C58:H58" si="39">C$21</f>
        <v>Arduino Uno</v>
      </c>
      <c r="D58" t="str">
        <f t="shared" si="39"/>
        <v>Arduino M0</v>
      </c>
      <c r="E58" t="str">
        <f t="shared" si="39"/>
        <v>Arduino Due</v>
      </c>
      <c r="F58" t="str">
        <f t="shared" si="39"/>
        <v>Teensy 3.2</v>
      </c>
      <c r="G58" t="str">
        <f t="shared" si="39"/>
        <v>FRDM-K66F</v>
      </c>
      <c r="H58" t="str">
        <f t="shared" si="39"/>
        <v>Python, PC</v>
      </c>
      <c r="Y58" t="str">
        <f>C58</f>
        <v>Arduino Uno</v>
      </c>
      <c r="Z58" t="str">
        <f t="shared" ref="Z58" si="40">D58</f>
        <v>Arduino M0</v>
      </c>
      <c r="AA58" t="str">
        <f>F58</f>
        <v>Teensy 3.2</v>
      </c>
      <c r="AB58" t="str">
        <f>G58</f>
        <v>FRDM-K66F</v>
      </c>
    </row>
    <row r="59" spans="2:28">
      <c r="B59" t="str">
        <f>$A$24</f>
        <v>float</v>
      </c>
      <c r="C59" s="8">
        <f>SQRT($F$57/((C26*0.000001)/$B26))</f>
        <v>3549.4260376644552</v>
      </c>
      <c r="D59" s="8">
        <f>SQRT($F$57/((D26*0.000001)/$B26))</f>
        <v>5986.5081443669142</v>
      </c>
      <c r="E59" s="8">
        <f>SQRT($F$57/((E26*0.000001)/$B26))</f>
        <v>10561.849922156138</v>
      </c>
      <c r="F59" s="8">
        <f>SQRT($F$57/((F26*0.000001)/$B26))</f>
        <v>11768.778828946262</v>
      </c>
      <c r="G59" s="8">
        <f>SQRT($F$57/((G26*0.000001)/$B26))</f>
        <v>56568.542494923808</v>
      </c>
      <c r="H59" s="8">
        <f>SQRT($F$57/((H9*0.000001)/$B9))</f>
        <v>76361.22447565374</v>
      </c>
      <c r="I59" t="s">
        <v>45</v>
      </c>
      <c r="X59" t="str">
        <f>B59</f>
        <v>float</v>
      </c>
      <c r="Y59">
        <f t="shared" ref="Y59:Y61" si="41">C59</f>
        <v>3549.4260376644552</v>
      </c>
      <c r="Z59">
        <f t="shared" ref="Z59:Z61" si="42">D59</f>
        <v>5986.5081443669142</v>
      </c>
      <c r="AA59">
        <f t="shared" ref="AA59:AA61" si="43">F59</f>
        <v>11768.778828946262</v>
      </c>
      <c r="AB59">
        <f t="shared" ref="AB59:AB61" si="44">G59</f>
        <v>56568.542494923808</v>
      </c>
    </row>
    <row r="60" spans="2:28">
      <c r="B60" t="str">
        <f>$A$28</f>
        <v>int32</v>
      </c>
      <c r="C60" s="8">
        <f>SQRT($F$57/((C30*0.000001)/$B30))</f>
        <v>5639.9596744324917</v>
      </c>
      <c r="D60" s="8">
        <f>SQRT($F$57/((D30*0.000001)/$B30))</f>
        <v>19795.674375415139</v>
      </c>
      <c r="E60" s="8">
        <f>SQRT($F$57/((E30*0.000001)/$B30))</f>
        <v>25400.025400038103</v>
      </c>
      <c r="F60" s="8">
        <f>SQRT($F$57/((F30*0.000001)/$B30))</f>
        <v>44253.636380814365</v>
      </c>
      <c r="G60" s="8">
        <f>SQRT($F$57/((G30*0.000001)/$B30))</f>
        <v>54433.105395181738</v>
      </c>
      <c r="H60" s="8">
        <f>H59</f>
        <v>76361.22447565374</v>
      </c>
      <c r="I60" t="s">
        <v>45</v>
      </c>
      <c r="X60" t="str">
        <f t="shared" ref="X60:X61" si="45">B60</f>
        <v>int32</v>
      </c>
      <c r="Y60">
        <f t="shared" si="41"/>
        <v>5639.9596744324917</v>
      </c>
      <c r="Z60">
        <f t="shared" si="42"/>
        <v>19795.674375415139</v>
      </c>
      <c r="AA60">
        <f t="shared" si="43"/>
        <v>44253.636380814365</v>
      </c>
      <c r="AB60">
        <f t="shared" si="44"/>
        <v>54433.105395181738</v>
      </c>
    </row>
    <row r="61" spans="2:28">
      <c r="B61" t="str">
        <f>$A$32</f>
        <v>int16</v>
      </c>
      <c r="C61" s="8">
        <f>SQRT($F$57/((C34*0.000001)/$B34))</f>
        <v>10160.010160015239</v>
      </c>
      <c r="D61" s="8">
        <f>SQRT($F$57/((D34*0.000001)/$B34))</f>
        <v>21645.351229957632</v>
      </c>
      <c r="E61" s="8">
        <f>SQRT($F$57/((E34*0.000001)/$B34))</f>
        <v>25400.025400038103</v>
      </c>
      <c r="F61" s="8">
        <f>SQRT($F$57/((F34*0.000001)/$B34))</f>
        <v>44253.636380814365</v>
      </c>
      <c r="G61" s="8">
        <f>SQRT($F$57/((G34*0.000001)/$B34))</f>
        <v>54433.105395181738</v>
      </c>
      <c r="H61" s="8">
        <f>H60</f>
        <v>76361.22447565374</v>
      </c>
      <c r="I61" t="s">
        <v>45</v>
      </c>
      <c r="X61" t="str">
        <f t="shared" si="45"/>
        <v>int16</v>
      </c>
      <c r="Y61">
        <f t="shared" si="41"/>
        <v>10160.010160015239</v>
      </c>
      <c r="Z61">
        <f t="shared" si="42"/>
        <v>21645.351229957632</v>
      </c>
      <c r="AA61">
        <f t="shared" si="43"/>
        <v>44253.636380814365</v>
      </c>
      <c r="AB61">
        <f t="shared" si="44"/>
        <v>54433.105395181738</v>
      </c>
    </row>
    <row r="79" spans="2:7" s="12" customFormat="1">
      <c r="B79" s="13" t="s">
        <v>69</v>
      </c>
    </row>
    <row r="80" spans="2:7">
      <c r="C80" t="str">
        <f>C21</f>
        <v>Arduino Uno</v>
      </c>
      <c r="D80" t="str">
        <f>D21</f>
        <v>Arduino M0</v>
      </c>
      <c r="E80" t="str">
        <f>E21</f>
        <v>Arduino Due</v>
      </c>
      <c r="F80" t="str">
        <f>F21</f>
        <v>Teensy 3.2</v>
      </c>
      <c r="G80" t="str">
        <f>G21</f>
        <v>FRDM-K66F</v>
      </c>
    </row>
    <row r="81" spans="1:8">
      <c r="D81" t="str">
        <f>D22</f>
        <v>Inline, using types.h</v>
      </c>
      <c r="F81" t="str">
        <f>F22</f>
        <v>96 MHz, Optimized</v>
      </c>
      <c r="G81" t="str">
        <f>G22</f>
        <v>Inline, using types.h</v>
      </c>
    </row>
    <row r="82" spans="1:8">
      <c r="B82" t="str">
        <f t="shared" ref="B82:B94" si="46">B23</f>
        <v>N_FIR</v>
      </c>
      <c r="C82" t="s">
        <v>70</v>
      </c>
      <c r="D82" t="s">
        <v>70</v>
      </c>
      <c r="E82" t="s">
        <v>70</v>
      </c>
      <c r="F82" t="s">
        <v>70</v>
      </c>
      <c r="G82" t="s">
        <v>70</v>
      </c>
    </row>
    <row r="83" spans="1:8">
      <c r="A83" t="str">
        <f>A24</f>
        <v>float</v>
      </c>
      <c r="B83">
        <f t="shared" si="46"/>
        <v>16</v>
      </c>
      <c r="C83" s="11">
        <f t="shared" ref="C83:G94" si="47">1000000/C24</f>
        <v>3215.4340836012861</v>
      </c>
      <c r="D83" s="11">
        <f t="shared" si="47"/>
        <v>8708.52564660803</v>
      </c>
      <c r="E83" s="11">
        <f t="shared" si="47"/>
        <v>28019.052956010088</v>
      </c>
      <c r="F83" s="11">
        <f t="shared" si="47"/>
        <v>34199.726402188782</v>
      </c>
      <c r="G83" s="11">
        <f t="shared" si="47"/>
        <v>769230.76923076925</v>
      </c>
      <c r="H83" s="11"/>
    </row>
    <row r="84" spans="1:8">
      <c r="B84">
        <f t="shared" si="46"/>
        <v>32</v>
      </c>
      <c r="C84" s="11">
        <f t="shared" si="47"/>
        <v>1607.7170418006431</v>
      </c>
      <c r="D84" s="11">
        <f t="shared" si="47"/>
        <v>4415.5958846646354</v>
      </c>
      <c r="E84" s="11">
        <f t="shared" si="47"/>
        <v>13958.682300390843</v>
      </c>
      <c r="F84" s="11">
        <f t="shared" si="47"/>
        <v>17226.528854435834</v>
      </c>
      <c r="G84" s="11">
        <f t="shared" si="47"/>
        <v>370370.37037037034</v>
      </c>
      <c r="H84" s="11"/>
    </row>
    <row r="85" spans="1:8">
      <c r="B85">
        <f t="shared" si="46"/>
        <v>64</v>
      </c>
      <c r="C85" s="11">
        <f t="shared" si="47"/>
        <v>787.40157480314963</v>
      </c>
      <c r="D85" s="11">
        <f t="shared" si="47"/>
        <v>2239.8924851607126</v>
      </c>
      <c r="E85" s="11">
        <f t="shared" si="47"/>
        <v>6972.0421111343512</v>
      </c>
      <c r="F85" s="11">
        <f t="shared" si="47"/>
        <v>8656.5096952908589</v>
      </c>
      <c r="G85" s="11">
        <f t="shared" si="47"/>
        <v>200000</v>
      </c>
      <c r="H85" s="11"/>
    </row>
    <row r="86" spans="1:8">
      <c r="B86">
        <f t="shared" si="46"/>
        <v>128</v>
      </c>
      <c r="C86" s="11">
        <f t="shared" si="47"/>
        <v>396.51070578905632</v>
      </c>
      <c r="D86" s="11">
        <f t="shared" si="47"/>
        <v>1120.1469632815824</v>
      </c>
      <c r="E86" s="11">
        <f t="shared" si="47"/>
        <v>3485.1705991008257</v>
      </c>
      <c r="F86" s="11">
        <f t="shared" si="47"/>
        <v>4338.5830187860647</v>
      </c>
      <c r="G86" s="11">
        <f t="shared" si="47"/>
        <v>100000</v>
      </c>
      <c r="H86" s="11"/>
    </row>
    <row r="87" spans="1:8">
      <c r="A87" t="str">
        <f>A28</f>
        <v>int32</v>
      </c>
      <c r="B87">
        <f t="shared" si="46"/>
        <v>16</v>
      </c>
      <c r="C87" s="11">
        <f t="shared" si="47"/>
        <v>7751.937984496124</v>
      </c>
      <c r="D87" s="11">
        <f t="shared" si="47"/>
        <v>92850.510677808736</v>
      </c>
      <c r="E87" s="11">
        <f t="shared" si="47"/>
        <v>154083.20493066256</v>
      </c>
      <c r="F87" s="11">
        <f t="shared" si="47"/>
        <v>462962.96296296292</v>
      </c>
      <c r="G87" s="11">
        <f t="shared" si="47"/>
        <v>714285.71428571432</v>
      </c>
      <c r="H87" s="11"/>
    </row>
    <row r="88" spans="1:8">
      <c r="B88">
        <f t="shared" si="46"/>
        <v>32</v>
      </c>
      <c r="C88" s="11">
        <f t="shared" si="47"/>
        <v>3937.0078740157483</v>
      </c>
      <c r="D88" s="11">
        <f t="shared" si="47"/>
        <v>48100.048100048101</v>
      </c>
      <c r="E88" s="11">
        <f t="shared" si="47"/>
        <v>79365.079365079364</v>
      </c>
      <c r="F88" s="11">
        <f t="shared" si="47"/>
        <v>240384.61538461538</v>
      </c>
      <c r="G88" s="11">
        <f t="shared" si="47"/>
        <v>357142.85714285716</v>
      </c>
      <c r="H88" s="11"/>
    </row>
    <row r="89" spans="1:8">
      <c r="B89">
        <f t="shared" si="46"/>
        <v>64</v>
      </c>
      <c r="C89" s="11">
        <f t="shared" si="47"/>
        <v>1988.0715705765408</v>
      </c>
      <c r="D89" s="11">
        <f t="shared" si="47"/>
        <v>24491.795248591723</v>
      </c>
      <c r="E89" s="11">
        <f t="shared" si="47"/>
        <v>40322.580645161288</v>
      </c>
      <c r="F89" s="11">
        <f t="shared" si="47"/>
        <v>122399.02080783354</v>
      </c>
      <c r="G89" s="11">
        <f t="shared" si="47"/>
        <v>185185.18518518517</v>
      </c>
      <c r="H89" s="11"/>
    </row>
    <row r="90" spans="1:8">
      <c r="B90">
        <f t="shared" si="46"/>
        <v>128</v>
      </c>
      <c r="C90" s="11">
        <f t="shared" si="47"/>
        <v>998.00399201596804</v>
      </c>
      <c r="D90" s="11">
        <f t="shared" si="47"/>
        <v>12359.411692003461</v>
      </c>
      <c r="E90" s="11">
        <f t="shared" si="47"/>
        <v>20321.072952651899</v>
      </c>
      <c r="F90" s="11">
        <f t="shared" si="47"/>
        <v>61728.395061728399</v>
      </c>
      <c r="G90" s="11">
        <f t="shared" si="47"/>
        <v>93457.943925233645</v>
      </c>
      <c r="H90" s="11"/>
    </row>
    <row r="91" spans="1:8">
      <c r="A91" t="str">
        <f>A32</f>
        <v>int16</v>
      </c>
      <c r="B91">
        <f t="shared" si="46"/>
        <v>16</v>
      </c>
      <c r="C91" s="11">
        <f t="shared" si="47"/>
        <v>24390.243902439026</v>
      </c>
      <c r="D91" s="11">
        <f t="shared" si="47"/>
        <v>109769.48408342482</v>
      </c>
      <c r="E91" s="11">
        <f t="shared" si="47"/>
        <v>154083.20493066256</v>
      </c>
      <c r="F91" s="11">
        <f t="shared" si="47"/>
        <v>462962.96296296292</v>
      </c>
      <c r="G91" s="11">
        <f t="shared" si="47"/>
        <v>714285.71428571432</v>
      </c>
      <c r="H91" s="11"/>
    </row>
    <row r="92" spans="1:8">
      <c r="B92">
        <f t="shared" si="46"/>
        <v>32</v>
      </c>
      <c r="C92" s="11">
        <f t="shared" si="47"/>
        <v>12658.227848101265</v>
      </c>
      <c r="D92" s="11">
        <f t="shared" si="47"/>
        <v>57273.768613974797</v>
      </c>
      <c r="E92" s="11">
        <f t="shared" si="47"/>
        <v>79365.079365079364</v>
      </c>
      <c r="F92" s="11">
        <f t="shared" si="47"/>
        <v>240384.61538461538</v>
      </c>
      <c r="G92" s="11">
        <f t="shared" si="47"/>
        <v>357142.85714285716</v>
      </c>
      <c r="H92" s="11"/>
    </row>
    <row r="93" spans="1:8">
      <c r="B93">
        <f t="shared" si="46"/>
        <v>64</v>
      </c>
      <c r="C93" s="11">
        <f t="shared" si="47"/>
        <v>6451.6129032258068</v>
      </c>
      <c r="D93" s="11">
        <f t="shared" si="47"/>
        <v>29282.576866764277</v>
      </c>
      <c r="E93" s="11">
        <f t="shared" si="47"/>
        <v>40322.580645161288</v>
      </c>
      <c r="F93" s="11">
        <f t="shared" si="47"/>
        <v>122399.02080783354</v>
      </c>
      <c r="G93" s="11">
        <f t="shared" si="47"/>
        <v>185185.18518518517</v>
      </c>
      <c r="H93" s="11"/>
    </row>
    <row r="94" spans="1:8">
      <c r="B94">
        <f t="shared" si="46"/>
        <v>128</v>
      </c>
      <c r="C94" s="11">
        <f t="shared" si="47"/>
        <v>3246.7532467532469</v>
      </c>
      <c r="D94" s="11">
        <f t="shared" si="47"/>
        <v>14803.849000740192</v>
      </c>
      <c r="E94" s="11">
        <f t="shared" si="47"/>
        <v>20321.072952651899</v>
      </c>
      <c r="F94" s="11">
        <f t="shared" si="47"/>
        <v>61728.395061728399</v>
      </c>
      <c r="G94" s="11">
        <f t="shared" si="47"/>
        <v>93457.943925233645</v>
      </c>
      <c r="H94" s="11"/>
    </row>
    <row r="96" spans="1:8" s="13" customFormat="1">
      <c r="B96" s="13" t="s">
        <v>72</v>
      </c>
      <c r="G96" s="13">
        <v>32000</v>
      </c>
      <c r="H96" s="13" t="s">
        <v>4</v>
      </c>
    </row>
    <row r="98" spans="2:8">
      <c r="B98" t="s">
        <v>73</v>
      </c>
    </row>
    <row r="99" spans="2:8">
      <c r="C99" t="str">
        <f t="shared" ref="C99:H99" si="48">C$21</f>
        <v>Arduino Uno</v>
      </c>
      <c r="D99" t="str">
        <f t="shared" si="48"/>
        <v>Arduino M0</v>
      </c>
      <c r="E99" t="str">
        <f t="shared" si="48"/>
        <v>Arduino Due</v>
      </c>
      <c r="F99" t="str">
        <f t="shared" si="48"/>
        <v>Teensy 3.2</v>
      </c>
      <c r="G99" t="str">
        <f t="shared" si="48"/>
        <v>FRDM-K66F</v>
      </c>
      <c r="H99" t="str">
        <f t="shared" si="48"/>
        <v>Python, PC</v>
      </c>
    </row>
    <row r="100" spans="2:8">
      <c r="B100" t="str">
        <f>$A$24</f>
        <v>float</v>
      </c>
      <c r="C100">
        <f>C26*0.000001/$B26</f>
        <v>1.9843749999999998E-5</v>
      </c>
      <c r="D100">
        <f t="shared" ref="D100" si="49">D26*0.000001/$B26</f>
        <v>6.9757812499999997E-6</v>
      </c>
      <c r="E100">
        <f>E26*0.000001/$B26</f>
        <v>2.24109375E-6</v>
      </c>
      <c r="F100">
        <f>F26*0.000001/$B26</f>
        <v>1.8049999999999999E-6</v>
      </c>
      <c r="G100">
        <f>G26*0.000001/$B26</f>
        <v>7.8124999999999993E-8</v>
      </c>
      <c r="H100">
        <f>H26*0.000001/$B26</f>
        <v>1.3063671874999999E-7</v>
      </c>
    </row>
    <row r="101" spans="2:8">
      <c r="B101" t="str">
        <f>$A$28</f>
        <v>int32</v>
      </c>
      <c r="C101">
        <f>C31*0.000001/$B31</f>
        <v>7.8281249999999988E-6</v>
      </c>
      <c r="D101">
        <f t="shared" ref="D101" si="50">D31*0.000001/$B31</f>
        <v>6.3210937499999997E-7</v>
      </c>
      <c r="E101">
        <f>E31*0.000001/$B31</f>
        <v>3.8445312499999999E-7</v>
      </c>
      <c r="F101">
        <f>F31*0.000001/$B31</f>
        <v>1.2656249999999998E-7</v>
      </c>
      <c r="G101">
        <f>G31*0.000001/$B31</f>
        <v>8.3593749999999994E-8</v>
      </c>
      <c r="H101">
        <f>H31*0.000001/$B31</f>
        <v>6.8507812500000002E-8</v>
      </c>
    </row>
    <row r="102" spans="2:8">
      <c r="B102" t="str">
        <f>$A$32</f>
        <v>int16</v>
      </c>
      <c r="C102">
        <f>C35*0.000001/$B35</f>
        <v>2.40625E-6</v>
      </c>
      <c r="D102">
        <f t="shared" ref="D102" si="51">D35*0.000001/$B35</f>
        <v>5.2773437499999991E-7</v>
      </c>
      <c r="E102">
        <f>E35*0.000001/$B35</f>
        <v>3.8445312499999999E-7</v>
      </c>
      <c r="F102">
        <f>F35*0.000001/$B35</f>
        <v>1.2656249999999998E-7</v>
      </c>
      <c r="G102">
        <f>G35*0.000001/$B35</f>
        <v>8.3593749999999994E-8</v>
      </c>
      <c r="H102">
        <f>H35*0.000001/$B35</f>
        <v>6.8507812500000002E-8</v>
      </c>
    </row>
    <row r="104" spans="2:8">
      <c r="B104" t="s">
        <v>74</v>
      </c>
    </row>
    <row r="105" spans="2:8">
      <c r="C105" t="str">
        <f t="shared" ref="C105:H105" si="52">C$21</f>
        <v>Arduino Uno</v>
      </c>
      <c r="D105" t="str">
        <f t="shared" si="52"/>
        <v>Arduino M0</v>
      </c>
      <c r="E105" t="str">
        <f t="shared" si="52"/>
        <v>Arduino Due</v>
      </c>
      <c r="F105" t="str">
        <f t="shared" si="52"/>
        <v>Teensy 3.2</v>
      </c>
      <c r="G105" t="str">
        <f t="shared" si="52"/>
        <v>FRDM-K66F</v>
      </c>
      <c r="H105" t="str">
        <f t="shared" si="52"/>
        <v>Python, PC</v>
      </c>
    </row>
    <row r="106" spans="2:8">
      <c r="B106" t="str">
        <f>$A$24</f>
        <v>float</v>
      </c>
      <c r="C106" s="10">
        <f t="shared" ref="C106:H108" si="53">(1/$G$96)/C100</f>
        <v>1.5748031496062995</v>
      </c>
      <c r="D106" s="10">
        <f t="shared" si="53"/>
        <v>4.4797849703214245</v>
      </c>
      <c r="E106" s="10">
        <f t="shared" si="53"/>
        <v>13.944084222268703</v>
      </c>
      <c r="F106" s="10">
        <f t="shared" si="53"/>
        <v>17.313019390581719</v>
      </c>
      <c r="G106" s="10">
        <f t="shared" si="53"/>
        <v>400.00000000000006</v>
      </c>
      <c r="H106" s="10">
        <f t="shared" si="53"/>
        <v>239.21298926531713</v>
      </c>
    </row>
    <row r="107" spans="2:8">
      <c r="B107" t="str">
        <f>$A$28</f>
        <v>int32</v>
      </c>
      <c r="C107" s="10">
        <f t="shared" si="53"/>
        <v>3.9920159680638729</v>
      </c>
      <c r="D107" s="10">
        <f t="shared" si="53"/>
        <v>49.437646768013849</v>
      </c>
      <c r="E107" s="10">
        <f t="shared" si="53"/>
        <v>81.284291810607598</v>
      </c>
      <c r="F107" s="10">
        <f t="shared" si="53"/>
        <v>246.91358024691363</v>
      </c>
      <c r="G107" s="10">
        <f t="shared" si="53"/>
        <v>373.8317757009346</v>
      </c>
      <c r="H107" s="10">
        <f t="shared" si="53"/>
        <v>456.15235488653212</v>
      </c>
    </row>
    <row r="108" spans="2:8">
      <c r="B108" t="str">
        <f>$A$32</f>
        <v>int16</v>
      </c>
      <c r="C108" s="10">
        <f t="shared" si="53"/>
        <v>12.987012987012987</v>
      </c>
      <c r="D108" s="10">
        <f t="shared" si="53"/>
        <v>59.21539600296078</v>
      </c>
      <c r="E108" s="10">
        <f t="shared" si="53"/>
        <v>81.284291810607598</v>
      </c>
      <c r="F108" s="10">
        <f t="shared" si="53"/>
        <v>246.91358024691363</v>
      </c>
      <c r="G108" s="10">
        <f t="shared" si="53"/>
        <v>373.8317757009346</v>
      </c>
      <c r="H108" s="10">
        <f t="shared" si="53"/>
        <v>456.15235488653212</v>
      </c>
    </row>
    <row r="110" spans="2:8">
      <c r="B110" t="s">
        <v>75</v>
      </c>
    </row>
    <row r="111" spans="2:8">
      <c r="C111" t="str">
        <f t="shared" ref="C111:H111" si="54">C$21</f>
        <v>Arduino Uno</v>
      </c>
      <c r="D111" t="str">
        <f t="shared" si="54"/>
        <v>Arduino M0</v>
      </c>
      <c r="E111" t="str">
        <f t="shared" si="54"/>
        <v>Arduino Due</v>
      </c>
      <c r="F111" t="str">
        <f t="shared" si="54"/>
        <v>Teensy 3.2</v>
      </c>
      <c r="G111" t="str">
        <f t="shared" si="54"/>
        <v>FRDM-K66F</v>
      </c>
      <c r="H111" t="str">
        <f t="shared" si="54"/>
        <v>Python, PC</v>
      </c>
    </row>
    <row r="112" spans="2:8">
      <c r="B112" t="str">
        <f>$A$24</f>
        <v>float</v>
      </c>
      <c r="C112" s="11">
        <f t="shared" ref="C112:H114" si="55">$G$96/C106</f>
        <v>20319.999999999996</v>
      </c>
      <c r="D112" s="11">
        <f t="shared" si="55"/>
        <v>7143.2</v>
      </c>
      <c r="E112" s="11">
        <f t="shared" si="55"/>
        <v>2294.88</v>
      </c>
      <c r="F112" s="11">
        <f t="shared" si="55"/>
        <v>1848.32</v>
      </c>
      <c r="G112" s="11">
        <f t="shared" si="55"/>
        <v>79.999999999999986</v>
      </c>
      <c r="H112" s="11">
        <f t="shared" si="55"/>
        <v>133.77199999999999</v>
      </c>
    </row>
    <row r="113" spans="2:8">
      <c r="B113" t="str">
        <f>$A$28</f>
        <v>int32</v>
      </c>
      <c r="C113" s="11">
        <f t="shared" si="55"/>
        <v>8015.9999999999991</v>
      </c>
      <c r="D113" s="11">
        <f t="shared" si="55"/>
        <v>647.28</v>
      </c>
      <c r="E113" s="11">
        <f t="shared" si="55"/>
        <v>393.68</v>
      </c>
      <c r="F113" s="11">
        <f t="shared" si="55"/>
        <v>129.59999999999997</v>
      </c>
      <c r="G113" s="11">
        <f t="shared" si="55"/>
        <v>85.6</v>
      </c>
      <c r="H113" s="11">
        <f t="shared" si="55"/>
        <v>70.152000000000001</v>
      </c>
    </row>
    <row r="114" spans="2:8">
      <c r="B114" t="str">
        <f>$A$32</f>
        <v>int16</v>
      </c>
      <c r="C114" s="11">
        <f t="shared" si="55"/>
        <v>2464</v>
      </c>
      <c r="D114" s="11">
        <f t="shared" si="55"/>
        <v>540.39999999999986</v>
      </c>
      <c r="E114" s="11">
        <f t="shared" si="55"/>
        <v>393.68</v>
      </c>
      <c r="F114" s="11">
        <f t="shared" si="55"/>
        <v>129.59999999999997</v>
      </c>
      <c r="G114" s="11">
        <f t="shared" si="55"/>
        <v>85.6</v>
      </c>
      <c r="H114" s="11">
        <f t="shared" si="55"/>
        <v>70.152000000000001</v>
      </c>
    </row>
  </sheetData>
  <mergeCells count="2">
    <mergeCell ref="J3:O3"/>
    <mergeCell ref="J13:O13"/>
  </mergeCells>
  <conditionalFormatting sqref="C24:H35">
    <cfRule type="cellIs" dxfId="9" priority="21" stopIfTrue="1" operator="lessThan">
      <formula>$D$19</formula>
    </cfRule>
    <cfRule type="cellIs" dxfId="8" priority="22" stopIfTrue="1" operator="lessThan">
      <formula>$D$18</formula>
    </cfRule>
    <cfRule type="cellIs" dxfId="7" priority="23" stopIfTrue="1" operator="lessThan">
      <formula>$D$17</formula>
    </cfRule>
    <cfRule type="cellIs" dxfId="6" priority="24" stopIfTrue="1" operator="lessThan">
      <formula>$D$16</formula>
    </cfRule>
    <cfRule type="cellIs" dxfId="5" priority="25" stopIfTrue="1" operator="greaterThan">
      <formula>$D$16</formula>
    </cfRule>
  </conditionalFormatting>
  <conditionalFormatting sqref="C37:H39 C59:H61">
    <cfRule type="cellIs" dxfId="4" priority="16" stopIfTrue="1" operator="greaterThan">
      <formula>$C$19</formula>
    </cfRule>
    <cfRule type="cellIs" dxfId="3" priority="17" stopIfTrue="1" operator="greaterThan">
      <formula>$C$18</formula>
    </cfRule>
    <cfRule type="cellIs" dxfId="2" priority="18" stopIfTrue="1" operator="greaterThan">
      <formula>$C$17</formula>
    </cfRule>
    <cfRule type="cellIs" dxfId="1" priority="19" stopIfTrue="1" operator="greaterThan">
      <formula>$C$16</formula>
    </cfRule>
    <cfRule type="cellIs" dxfId="0" priority="20" stopIfTrue="1" operator="lessThan">
      <formula>$C$16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S34" sqref="S34"/>
    </sheetView>
  </sheetViews>
  <sheetFormatPr defaultRowHeight="15"/>
  <cols>
    <col min="11" max="12" width="9.140625" style="3"/>
  </cols>
  <sheetData>
    <row r="2" spans="2:12">
      <c r="B2" t="s">
        <v>11</v>
      </c>
    </row>
    <row r="3" spans="2:12">
      <c r="B3" t="s">
        <v>28</v>
      </c>
    </row>
    <row r="4" spans="2:12">
      <c r="B4" t="s">
        <v>29</v>
      </c>
    </row>
    <row r="5" spans="2:12">
      <c r="B5" t="s">
        <v>30</v>
      </c>
    </row>
    <row r="6" spans="2:12">
      <c r="L6"/>
    </row>
    <row r="7" spans="2:12">
      <c r="B7" t="s">
        <v>11</v>
      </c>
    </row>
    <row r="9" spans="2:12">
      <c r="C9" t="s">
        <v>88</v>
      </c>
      <c r="D9" t="s">
        <v>88</v>
      </c>
      <c r="E9" t="s">
        <v>88</v>
      </c>
      <c r="G9" t="s">
        <v>70</v>
      </c>
      <c r="H9" t="s">
        <v>70</v>
      </c>
      <c r="I9" t="s">
        <v>70</v>
      </c>
      <c r="K9"/>
      <c r="L9"/>
    </row>
    <row r="10" spans="2:12">
      <c r="B10" t="s">
        <v>2</v>
      </c>
      <c r="C10" t="s">
        <v>12</v>
      </c>
      <c r="D10" t="s">
        <v>64</v>
      </c>
      <c r="E10" t="s">
        <v>63</v>
      </c>
      <c r="G10" t="str">
        <f>C10</f>
        <v>float</v>
      </c>
      <c r="H10" t="str">
        <f t="shared" ref="H10:I10" si="0">D10</f>
        <v>int16</v>
      </c>
      <c r="I10" t="str">
        <f t="shared" si="0"/>
        <v>int32</v>
      </c>
      <c r="K10"/>
      <c r="L10"/>
    </row>
    <row r="11" spans="2:12">
      <c r="B11">
        <v>4</v>
      </c>
      <c r="K11"/>
      <c r="L11"/>
    </row>
    <row r="12" spans="2:12">
      <c r="B12">
        <v>8</v>
      </c>
      <c r="K12"/>
      <c r="L12"/>
    </row>
    <row r="13" spans="2:12">
      <c r="B13">
        <v>16</v>
      </c>
      <c r="C13">
        <v>311</v>
      </c>
      <c r="D13">
        <v>41</v>
      </c>
      <c r="E13">
        <v>129</v>
      </c>
      <c r="G13" s="11">
        <f>1000000/C13</f>
        <v>3215.4340836012861</v>
      </c>
      <c r="H13" s="11">
        <f t="shared" ref="H13:I13" si="1">1000000/D13</f>
        <v>24390.243902439026</v>
      </c>
      <c r="I13" s="11">
        <f t="shared" si="1"/>
        <v>7751.937984496124</v>
      </c>
      <c r="K13"/>
      <c r="L13"/>
    </row>
    <row r="14" spans="2:12">
      <c r="B14">
        <v>32</v>
      </c>
      <c r="C14">
        <v>622</v>
      </c>
      <c r="D14">
        <v>79</v>
      </c>
      <c r="E14">
        <v>254</v>
      </c>
      <c r="G14" s="11">
        <f t="shared" ref="G14:G16" si="2">1000000/C14</f>
        <v>1607.7170418006431</v>
      </c>
      <c r="H14" s="11">
        <f t="shared" ref="H14:H16" si="3">1000000/D14</f>
        <v>12658.227848101265</v>
      </c>
      <c r="I14" s="11">
        <f t="shared" ref="I14:I16" si="4">1000000/E14</f>
        <v>3937.0078740157483</v>
      </c>
      <c r="K14"/>
      <c r="L14"/>
    </row>
    <row r="15" spans="2:12">
      <c r="B15">
        <v>64</v>
      </c>
      <c r="C15" s="3">
        <v>1270</v>
      </c>
      <c r="D15">
        <v>155</v>
      </c>
      <c r="E15">
        <v>503</v>
      </c>
      <c r="G15" s="11">
        <f t="shared" si="2"/>
        <v>787.40157480314963</v>
      </c>
      <c r="H15" s="11">
        <f t="shared" si="3"/>
        <v>6451.6129032258068</v>
      </c>
      <c r="I15" s="11">
        <f t="shared" si="4"/>
        <v>1988.0715705765408</v>
      </c>
      <c r="K15"/>
      <c r="L15"/>
    </row>
    <row r="16" spans="2:12">
      <c r="B16">
        <v>128</v>
      </c>
      <c r="C16">
        <v>2522</v>
      </c>
      <c r="D16">
        <v>308</v>
      </c>
      <c r="E16">
        <v>1002</v>
      </c>
      <c r="G16" s="11">
        <f t="shared" si="2"/>
        <v>396.51070578905632</v>
      </c>
      <c r="H16" s="11">
        <f t="shared" si="3"/>
        <v>3246.7532467532469</v>
      </c>
      <c r="I16" s="11">
        <f t="shared" si="4"/>
        <v>998.00399201596804</v>
      </c>
      <c r="K16"/>
      <c r="L16"/>
    </row>
    <row r="17" spans="2:12">
      <c r="B17">
        <v>256</v>
      </c>
      <c r="C17" s="3"/>
      <c r="D17">
        <v>612</v>
      </c>
      <c r="K17"/>
      <c r="L17"/>
    </row>
    <row r="18" spans="2:12">
      <c r="D18" s="3"/>
      <c r="E18" s="3"/>
      <c r="K18"/>
      <c r="L18"/>
    </row>
    <row r="19" spans="2:12">
      <c r="C19" s="3"/>
      <c r="D19" s="3"/>
      <c r="K19"/>
      <c r="L19"/>
    </row>
    <row r="20" spans="2:12">
      <c r="C20" s="3"/>
      <c r="D20" s="3"/>
      <c r="K20"/>
      <c r="L20"/>
    </row>
    <row r="21" spans="2:12">
      <c r="C21" s="3"/>
      <c r="D21" s="3"/>
      <c r="K21"/>
      <c r="L21"/>
    </row>
    <row r="22" spans="2:12">
      <c r="C22" s="3"/>
      <c r="D22" s="3"/>
      <c r="K22"/>
      <c r="L22"/>
    </row>
    <row r="23" spans="2:12">
      <c r="C23" s="3"/>
      <c r="D23" s="3"/>
      <c r="K23"/>
      <c r="L23"/>
    </row>
    <row r="24" spans="2:12">
      <c r="C24" s="3"/>
      <c r="D24" s="3"/>
      <c r="K24"/>
      <c r="L24"/>
    </row>
    <row r="25" spans="2:12">
      <c r="C25" s="3"/>
      <c r="D25" s="3"/>
      <c r="K25"/>
      <c r="L25"/>
    </row>
    <row r="26" spans="2:12">
      <c r="C26" s="3"/>
      <c r="D26" s="3"/>
      <c r="K26"/>
      <c r="L26"/>
    </row>
    <row r="27" spans="2:12">
      <c r="C27" s="3"/>
      <c r="D27" s="3"/>
      <c r="K27"/>
      <c r="L27"/>
    </row>
    <row r="28" spans="2:12">
      <c r="C28" s="3"/>
      <c r="D28" s="3"/>
      <c r="K28"/>
      <c r="L28"/>
    </row>
    <row r="29" spans="2:12">
      <c r="C29" s="3"/>
      <c r="D29" s="3"/>
      <c r="K29"/>
      <c r="L29"/>
    </row>
    <row r="30" spans="2:12">
      <c r="C30" s="3"/>
      <c r="D30" s="3"/>
      <c r="K30"/>
      <c r="L30"/>
    </row>
    <row r="31" spans="2:12">
      <c r="C31" s="3"/>
      <c r="D31" s="3"/>
      <c r="K31"/>
      <c r="L31"/>
    </row>
    <row r="32" spans="2:12">
      <c r="C32" s="3"/>
      <c r="D32" s="3"/>
      <c r="K32"/>
      <c r="L32"/>
    </row>
    <row r="33" spans="3:12">
      <c r="C33" s="3"/>
      <c r="D33" s="3"/>
      <c r="K33"/>
      <c r="L33"/>
    </row>
    <row r="34" spans="3:12">
      <c r="C34" s="3"/>
      <c r="D34" s="3"/>
      <c r="K34"/>
      <c r="L34"/>
    </row>
    <row r="35" spans="3:12">
      <c r="C35" s="3"/>
      <c r="D35" s="3"/>
      <c r="K35"/>
      <c r="L35"/>
    </row>
    <row r="36" spans="3:12">
      <c r="C36" s="3"/>
      <c r="D36" s="3"/>
      <c r="K36"/>
      <c r="L36"/>
    </row>
    <row r="37" spans="3:12">
      <c r="D37" s="3"/>
      <c r="E37" s="3"/>
      <c r="K37"/>
      <c r="L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K7" sqref="K7"/>
    </sheetView>
  </sheetViews>
  <sheetFormatPr defaultRowHeight="15"/>
  <sheetData>
    <row r="2" spans="2:15">
      <c r="B2" t="s">
        <v>25</v>
      </c>
    </row>
    <row r="3" spans="2:15">
      <c r="B3" t="s">
        <v>26</v>
      </c>
    </row>
    <row r="4" spans="2:15">
      <c r="B4" t="s">
        <v>27</v>
      </c>
    </row>
    <row r="6" spans="2:15">
      <c r="C6" t="s">
        <v>87</v>
      </c>
      <c r="K6" t="s">
        <v>87</v>
      </c>
    </row>
    <row r="7" spans="2:15">
      <c r="C7" t="s">
        <v>0</v>
      </c>
      <c r="K7" t="s">
        <v>17</v>
      </c>
    </row>
    <row r="8" spans="2:15">
      <c r="C8" t="s">
        <v>1</v>
      </c>
      <c r="E8" t="s">
        <v>7</v>
      </c>
      <c r="H8" t="s">
        <v>8</v>
      </c>
      <c r="K8" t="s">
        <v>12</v>
      </c>
      <c r="L8" t="s">
        <v>64</v>
      </c>
      <c r="M8" t="s">
        <v>63</v>
      </c>
    </row>
    <row r="9" spans="2:15">
      <c r="B9" t="s">
        <v>2</v>
      </c>
      <c r="C9" t="s">
        <v>10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  <c r="K11">
        <v>59.51</v>
      </c>
      <c r="L11">
        <v>4.93</v>
      </c>
      <c r="M11">
        <v>5.77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114.83</v>
      </c>
      <c r="L12">
        <v>9.11</v>
      </c>
      <c r="M12">
        <v>10.77</v>
      </c>
      <c r="O12">
        <f>K12/L12</f>
        <v>12.604829857299672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226.47</v>
      </c>
      <c r="L13">
        <v>17.46</v>
      </c>
      <c r="M13">
        <v>20.79</v>
      </c>
      <c r="O13">
        <f t="shared" ref="O13:O16" si="3">K13/L13</f>
        <v>12.970790378006873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446.45</v>
      </c>
      <c r="L14">
        <v>34.15</v>
      </c>
      <c r="M14">
        <v>40.83</v>
      </c>
      <c r="O14">
        <f t="shared" si="3"/>
        <v>13.07320644216691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892.74</v>
      </c>
      <c r="L15">
        <v>67.55</v>
      </c>
      <c r="M15">
        <v>80.91</v>
      </c>
      <c r="O15">
        <f t="shared" si="3"/>
        <v>13.215988156920799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  <c r="K16">
        <v>1783.68</v>
      </c>
      <c r="L16">
        <v>134.35</v>
      </c>
      <c r="M16">
        <v>161.06</v>
      </c>
      <c r="O16">
        <f t="shared" si="3"/>
        <v>13.276367696315594</v>
      </c>
    </row>
    <row r="17" spans="2:13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  <c r="K17">
        <v>3567.42</v>
      </c>
      <c r="L17">
        <v>267.93</v>
      </c>
      <c r="M17">
        <v>321.36</v>
      </c>
    </row>
    <row r="18" spans="2:13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  <c r="K18">
        <v>7131.84</v>
      </c>
      <c r="L18">
        <v>535.12</v>
      </c>
      <c r="M18">
        <v>641.98</v>
      </c>
    </row>
    <row r="20" spans="2:13">
      <c r="C20" s="1" t="s">
        <v>3</v>
      </c>
      <c r="D20">
        <v>16000</v>
      </c>
      <c r="E20" t="s">
        <v>4</v>
      </c>
    </row>
    <row r="21" spans="2:13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" sqref="B2:F16"/>
    </sheetView>
  </sheetViews>
  <sheetFormatPr defaultRowHeight="15"/>
  <sheetData>
    <row r="2" spans="2:6">
      <c r="B2" t="s">
        <v>24</v>
      </c>
    </row>
    <row r="3" spans="2:6">
      <c r="B3" s="5" t="s">
        <v>22</v>
      </c>
    </row>
    <row r="4" spans="2:6">
      <c r="B4" s="5" t="s">
        <v>23</v>
      </c>
    </row>
    <row r="6" spans="2:6">
      <c r="C6" t="s">
        <v>19</v>
      </c>
    </row>
    <row r="7" spans="2:6">
      <c r="C7" t="s">
        <v>17</v>
      </c>
    </row>
    <row r="8" spans="2:6">
      <c r="C8" t="s">
        <v>20</v>
      </c>
      <c r="D8" t="s">
        <v>12</v>
      </c>
      <c r="E8" t="s">
        <v>16</v>
      </c>
      <c r="F8" t="s">
        <v>15</v>
      </c>
    </row>
    <row r="9" spans="2:6">
      <c r="B9">
        <v>4</v>
      </c>
      <c r="C9">
        <v>13.66</v>
      </c>
      <c r="D9">
        <v>9.26</v>
      </c>
      <c r="E9">
        <v>1.86</v>
      </c>
      <c r="F9">
        <v>1.85</v>
      </c>
    </row>
    <row r="10" spans="2:6">
      <c r="B10">
        <v>8</v>
      </c>
      <c r="C10">
        <v>28.03</v>
      </c>
      <c r="D10">
        <v>19</v>
      </c>
      <c r="E10">
        <v>3.25</v>
      </c>
      <c r="F10">
        <v>3.25</v>
      </c>
    </row>
    <row r="11" spans="2:6">
      <c r="B11">
        <v>16</v>
      </c>
      <c r="C11">
        <v>56.67</v>
      </c>
      <c r="D11">
        <v>38.44</v>
      </c>
      <c r="E11">
        <v>6.04</v>
      </c>
      <c r="F11">
        <v>6.04</v>
      </c>
    </row>
    <row r="12" spans="2:6">
      <c r="B12">
        <v>32</v>
      </c>
      <c r="C12">
        <v>113.85</v>
      </c>
      <c r="D12">
        <v>77.28</v>
      </c>
      <c r="E12">
        <v>11.61</v>
      </c>
      <c r="F12">
        <v>11.61</v>
      </c>
    </row>
    <row r="13" spans="2:6">
      <c r="B13">
        <v>64</v>
      </c>
      <c r="C13">
        <v>228.12</v>
      </c>
      <c r="D13">
        <v>154.91999999999999</v>
      </c>
      <c r="E13">
        <v>22.76</v>
      </c>
      <c r="F13">
        <v>22.76</v>
      </c>
    </row>
    <row r="14" spans="2:6">
      <c r="B14">
        <v>128</v>
      </c>
      <c r="C14">
        <v>456.55</v>
      </c>
      <c r="D14">
        <v>310.14999999999998</v>
      </c>
      <c r="E14">
        <v>45.06</v>
      </c>
      <c r="F14">
        <v>45.06</v>
      </c>
    </row>
    <row r="15" spans="2:6">
      <c r="B15">
        <v>256</v>
      </c>
      <c r="C15">
        <v>913.3</v>
      </c>
      <c r="D15">
        <v>620.58000000000004</v>
      </c>
      <c r="E15">
        <v>89.65</v>
      </c>
      <c r="F15">
        <v>89.65</v>
      </c>
    </row>
    <row r="16" spans="2:6">
      <c r="B16">
        <v>512</v>
      </c>
      <c r="C16">
        <v>1826.73</v>
      </c>
      <c r="D16">
        <v>1241.3699999999999</v>
      </c>
      <c r="E16">
        <v>178.85</v>
      </c>
      <c r="F16">
        <v>178.84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32</v>
      </c>
    </row>
    <row r="3" spans="2:6">
      <c r="B3" s="5" t="s">
        <v>33</v>
      </c>
    </row>
    <row r="4" spans="2:6">
      <c r="B4" s="5" t="s">
        <v>34</v>
      </c>
    </row>
    <row r="6" spans="2:6">
      <c r="C6" t="s">
        <v>31</v>
      </c>
    </row>
    <row r="7" spans="2:6">
      <c r="C7" t="s">
        <v>17</v>
      </c>
    </row>
    <row r="8" spans="2:6">
      <c r="C8" t="s">
        <v>20</v>
      </c>
      <c r="D8" t="s">
        <v>12</v>
      </c>
      <c r="E8" t="s">
        <v>16</v>
      </c>
      <c r="F8" t="s">
        <v>15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workbookViewId="0">
      <selection activeCell="C19" sqref="C19"/>
    </sheetView>
  </sheetViews>
  <sheetFormatPr defaultRowHeight="15"/>
  <sheetData>
    <row r="2" spans="2:6">
      <c r="B2" t="s">
        <v>65</v>
      </c>
    </row>
    <row r="3" spans="2:6">
      <c r="B3" s="7" t="s">
        <v>61</v>
      </c>
    </row>
    <row r="4" spans="2:6">
      <c r="B4" s="5" t="s">
        <v>36</v>
      </c>
    </row>
    <row r="5" spans="2:6">
      <c r="B5" t="s">
        <v>67</v>
      </c>
      <c r="C5" t="s">
        <v>12</v>
      </c>
      <c r="D5" t="s">
        <v>63</v>
      </c>
    </row>
    <row r="6" spans="2:6">
      <c r="B6" s="5">
        <v>8</v>
      </c>
      <c r="C6">
        <v>14.87</v>
      </c>
      <c r="D6">
        <v>1.1499999999999999</v>
      </c>
      <c r="F6" t="s">
        <v>68</v>
      </c>
    </row>
    <row r="7" spans="2:6">
      <c r="B7" s="5">
        <v>16</v>
      </c>
      <c r="C7">
        <v>29.24</v>
      </c>
      <c r="D7">
        <v>2.16</v>
      </c>
    </row>
    <row r="8" spans="2:6">
      <c r="B8" s="5">
        <v>32</v>
      </c>
      <c r="C8">
        <v>58.05</v>
      </c>
      <c r="D8">
        <v>4.16</v>
      </c>
    </row>
    <row r="9" spans="2:6">
      <c r="B9" s="5">
        <v>64</v>
      </c>
      <c r="C9">
        <v>115.52</v>
      </c>
      <c r="D9">
        <v>8.17</v>
      </c>
    </row>
    <row r="10" spans="2:6">
      <c r="B10" s="5">
        <v>128</v>
      </c>
      <c r="C10">
        <v>230.49</v>
      </c>
      <c r="D10">
        <v>16.2</v>
      </c>
    </row>
    <row r="11" spans="2:6">
      <c r="B11" s="5">
        <v>256</v>
      </c>
      <c r="C11">
        <v>460.29</v>
      </c>
      <c r="D11">
        <v>32.229999999999997</v>
      </c>
    </row>
    <row r="12" spans="2:6">
      <c r="B12" s="5">
        <v>512</v>
      </c>
      <c r="C12">
        <v>919.99</v>
      </c>
      <c r="D12">
        <v>64.31</v>
      </c>
    </row>
    <row r="13" spans="2:6">
      <c r="B13" s="5">
        <v>1024</v>
      </c>
      <c r="C13">
        <v>1839.32</v>
      </c>
      <c r="D13">
        <v>128.49</v>
      </c>
    </row>
    <row r="14" spans="2:6">
      <c r="B14" s="5"/>
    </row>
    <row r="15" spans="2:6">
      <c r="B15" s="5"/>
    </row>
    <row r="16" spans="2:6">
      <c r="B16" s="5"/>
    </row>
    <row r="17" spans="2:8">
      <c r="B17" s="7" t="s">
        <v>61</v>
      </c>
    </row>
    <row r="18" spans="2:8">
      <c r="C18" t="s">
        <v>66</v>
      </c>
    </row>
    <row r="19" spans="2:8">
      <c r="C19" t="s">
        <v>36</v>
      </c>
    </row>
    <row r="20" spans="2:8">
      <c r="C20" t="s">
        <v>20</v>
      </c>
      <c r="D20" t="s">
        <v>12</v>
      </c>
      <c r="E20" t="s">
        <v>16</v>
      </c>
      <c r="F20" t="s">
        <v>15</v>
      </c>
    </row>
    <row r="21" spans="2:8">
      <c r="B21">
        <v>4</v>
      </c>
      <c r="C21">
        <v>11.78</v>
      </c>
      <c r="D21">
        <v>6.81</v>
      </c>
      <c r="E21">
        <v>0.61</v>
      </c>
      <c r="F21">
        <v>0.61</v>
      </c>
    </row>
    <row r="22" spans="2:8">
      <c r="B22">
        <v>8</v>
      </c>
      <c r="C22">
        <v>24.81</v>
      </c>
      <c r="D22">
        <v>14.74</v>
      </c>
      <c r="E22">
        <v>1.07</v>
      </c>
      <c r="F22">
        <v>1.07</v>
      </c>
    </row>
    <row r="23" spans="2:8">
      <c r="B23">
        <v>16</v>
      </c>
      <c r="C23">
        <v>50.7</v>
      </c>
      <c r="D23">
        <v>30.53</v>
      </c>
      <c r="E23">
        <v>1.99</v>
      </c>
      <c r="F23">
        <v>1.99</v>
      </c>
    </row>
    <row r="24" spans="2:8">
      <c r="B24">
        <v>32</v>
      </c>
      <c r="C24">
        <v>102.3</v>
      </c>
      <c r="D24">
        <v>62.01</v>
      </c>
      <c r="E24">
        <v>3.82</v>
      </c>
      <c r="F24">
        <v>3.82</v>
      </c>
    </row>
    <row r="25" spans="2:8">
      <c r="B25">
        <v>64</v>
      </c>
      <c r="C25">
        <v>205.35</v>
      </c>
      <c r="D25">
        <v>124.89</v>
      </c>
      <c r="E25">
        <v>7.5</v>
      </c>
      <c r="F25">
        <v>7.5</v>
      </c>
    </row>
    <row r="26" spans="2:8">
      <c r="B26">
        <v>128</v>
      </c>
      <c r="C26">
        <v>411.28</v>
      </c>
      <c r="D26">
        <v>250.57</v>
      </c>
      <c r="E26">
        <v>14.85</v>
      </c>
      <c r="F26">
        <v>14.85</v>
      </c>
    </row>
    <row r="27" spans="2:8">
      <c r="B27">
        <v>256</v>
      </c>
      <c r="C27">
        <v>822.97</v>
      </c>
      <c r="D27">
        <v>501.85</v>
      </c>
      <c r="E27">
        <v>29.55</v>
      </c>
      <c r="F27">
        <v>29.55</v>
      </c>
    </row>
    <row r="28" spans="2:8">
      <c r="B28">
        <v>512</v>
      </c>
      <c r="C28">
        <v>1646.22</v>
      </c>
      <c r="D28">
        <v>1004.33</v>
      </c>
      <c r="E28">
        <v>58.96</v>
      </c>
      <c r="F28">
        <v>58.96</v>
      </c>
    </row>
    <row r="30" spans="2:8">
      <c r="C30" t="s">
        <v>37</v>
      </c>
    </row>
    <row r="31" spans="2:8">
      <c r="C31" t="s">
        <v>38</v>
      </c>
      <c r="H31">
        <f>96/72</f>
        <v>1.3333333333333333</v>
      </c>
    </row>
    <row r="32" spans="2:8">
      <c r="C32" t="s">
        <v>20</v>
      </c>
      <c r="D32" t="s">
        <v>12</v>
      </c>
      <c r="E32" t="s">
        <v>16</v>
      </c>
      <c r="F32" t="s">
        <v>15</v>
      </c>
    </row>
    <row r="33" spans="2:11">
      <c r="B33">
        <v>4</v>
      </c>
      <c r="C33">
        <v>12.67</v>
      </c>
      <c r="D33">
        <v>7.36</v>
      </c>
      <c r="E33">
        <v>0.81</v>
      </c>
      <c r="F33">
        <v>0.81</v>
      </c>
      <c r="H33">
        <f>F33/F21</f>
        <v>1.3278688524590165</v>
      </c>
      <c r="I33">
        <f t="shared" ref="I33:K40" si="0">D45/D21</f>
        <v>1.1674008810572689</v>
      </c>
      <c r="J33">
        <f t="shared" si="0"/>
        <v>1.459016393442623</v>
      </c>
      <c r="K33">
        <f t="shared" si="0"/>
        <v>1.459016393442623</v>
      </c>
    </row>
    <row r="34" spans="2:11">
      <c r="B34">
        <v>8</v>
      </c>
      <c r="C34">
        <v>26.53</v>
      </c>
      <c r="D34">
        <v>15.51</v>
      </c>
      <c r="E34">
        <v>1.42</v>
      </c>
      <c r="F34">
        <v>1.42</v>
      </c>
      <c r="H34">
        <f t="shared" ref="H34:H40" si="1">F34/F22</f>
        <v>1.3271028037383177</v>
      </c>
      <c r="I34">
        <f t="shared" si="0"/>
        <v>1.1451831750339212</v>
      </c>
      <c r="J34">
        <f t="shared" si="0"/>
        <v>1.4579439252336448</v>
      </c>
      <c r="K34">
        <f t="shared" si="0"/>
        <v>1.4579439252336448</v>
      </c>
    </row>
    <row r="35" spans="2:11">
      <c r="B35">
        <v>16</v>
      </c>
      <c r="C35">
        <v>54.1</v>
      </c>
      <c r="D35">
        <v>31.67</v>
      </c>
      <c r="E35">
        <v>2.65</v>
      </c>
      <c r="F35">
        <v>2.65</v>
      </c>
      <c r="H35">
        <f t="shared" si="1"/>
        <v>1.3316582914572863</v>
      </c>
      <c r="I35">
        <f t="shared" si="0"/>
        <v>1.1352767769407139</v>
      </c>
      <c r="J35">
        <f t="shared" si="0"/>
        <v>1.4522613065326633</v>
      </c>
      <c r="K35">
        <f t="shared" si="0"/>
        <v>1.4522613065326633</v>
      </c>
    </row>
    <row r="36" spans="2:11">
      <c r="B36">
        <v>32</v>
      </c>
      <c r="C36">
        <v>109.06</v>
      </c>
      <c r="D36">
        <v>63.87</v>
      </c>
      <c r="E36">
        <v>5.0999999999999996</v>
      </c>
      <c r="F36">
        <v>5.0999999999999996</v>
      </c>
      <c r="H36">
        <f t="shared" si="1"/>
        <v>1.3350785340314135</v>
      </c>
      <c r="I36">
        <f t="shared" si="0"/>
        <v>1.1323980003225287</v>
      </c>
      <c r="J36">
        <f t="shared" si="0"/>
        <v>1.4554973821989527</v>
      </c>
      <c r="K36">
        <f t="shared" si="0"/>
        <v>1.4554973821989527</v>
      </c>
    </row>
    <row r="37" spans="2:11">
      <c r="B37">
        <v>64</v>
      </c>
      <c r="C37">
        <v>218.82</v>
      </c>
      <c r="D37">
        <v>128.22</v>
      </c>
      <c r="E37">
        <v>10</v>
      </c>
      <c r="F37">
        <v>10</v>
      </c>
      <c r="H37">
        <f t="shared" si="1"/>
        <v>1.3333333333333333</v>
      </c>
      <c r="I37">
        <f t="shared" si="0"/>
        <v>1.1293137961406037</v>
      </c>
      <c r="J37">
        <f t="shared" si="0"/>
        <v>1.4546666666666668</v>
      </c>
      <c r="K37">
        <f t="shared" si="0"/>
        <v>1.4546666666666668</v>
      </c>
    </row>
    <row r="38" spans="2:11">
      <c r="B38">
        <v>128</v>
      </c>
      <c r="C38">
        <v>438.17</v>
      </c>
      <c r="D38">
        <v>256.58</v>
      </c>
      <c r="E38">
        <v>19.809999999999999</v>
      </c>
      <c r="F38">
        <v>19.809999999999999</v>
      </c>
      <c r="H38">
        <f t="shared" si="1"/>
        <v>1.3340067340067339</v>
      </c>
      <c r="I38">
        <f t="shared" si="0"/>
        <v>1.1284271860158839</v>
      </c>
      <c r="J38">
        <f t="shared" si="0"/>
        <v>1.4545454545454546</v>
      </c>
      <c r="K38">
        <f t="shared" si="0"/>
        <v>1.4545454545454546</v>
      </c>
    </row>
    <row r="39" spans="2:11">
      <c r="B39">
        <v>256</v>
      </c>
      <c r="C39">
        <v>876.73</v>
      </c>
      <c r="D39">
        <v>513.32000000000005</v>
      </c>
      <c r="E39">
        <v>39.43</v>
      </c>
      <c r="F39">
        <v>39.43</v>
      </c>
      <c r="H39">
        <f t="shared" si="1"/>
        <v>1.3343485617597293</v>
      </c>
      <c r="I39">
        <f t="shared" si="0"/>
        <v>1.1279665238617118</v>
      </c>
      <c r="J39">
        <f t="shared" si="0"/>
        <v>1.4541455160744501</v>
      </c>
      <c r="K39">
        <f t="shared" si="0"/>
        <v>1.4541455160744501</v>
      </c>
    </row>
    <row r="40" spans="2:11">
      <c r="B40">
        <v>512</v>
      </c>
      <c r="C40">
        <v>1753.6</v>
      </c>
      <c r="D40">
        <v>1026.67</v>
      </c>
      <c r="E40">
        <v>78.650000000000006</v>
      </c>
      <c r="F40">
        <v>78.650000000000006</v>
      </c>
      <c r="H40">
        <f t="shared" si="1"/>
        <v>1.3339552238805972</v>
      </c>
      <c r="I40">
        <f t="shared" si="0"/>
        <v>1.127766769886392</v>
      </c>
      <c r="J40">
        <f t="shared" si="0"/>
        <v>1.4536974219810039</v>
      </c>
      <c r="K40">
        <f t="shared" si="0"/>
        <v>1.4536974219810039</v>
      </c>
    </row>
    <row r="42" spans="2:11">
      <c r="C42" t="s">
        <v>39</v>
      </c>
    </row>
    <row r="43" spans="2:11">
      <c r="C43" t="s">
        <v>41</v>
      </c>
    </row>
    <row r="44" spans="2:11">
      <c r="C44" t="s">
        <v>20</v>
      </c>
      <c r="D44" t="s">
        <v>12</v>
      </c>
      <c r="E44" t="s">
        <v>16</v>
      </c>
      <c r="F44" t="s">
        <v>15</v>
      </c>
      <c r="H44" t="s">
        <v>42</v>
      </c>
    </row>
    <row r="45" spans="2:11">
      <c r="B45">
        <v>4</v>
      </c>
      <c r="C45">
        <v>12.36</v>
      </c>
      <c r="D45">
        <v>7.95</v>
      </c>
      <c r="E45">
        <v>0.89</v>
      </c>
      <c r="F45">
        <v>0.89</v>
      </c>
      <c r="H45">
        <f>C45/C21</f>
        <v>1.0492359932088284</v>
      </c>
    </row>
    <row r="46" spans="2:11">
      <c r="B46">
        <v>8</v>
      </c>
      <c r="C46">
        <v>25.72</v>
      </c>
      <c r="D46">
        <v>16.88</v>
      </c>
      <c r="E46">
        <v>1.56</v>
      </c>
      <c r="F46">
        <v>1.56</v>
      </c>
      <c r="H46">
        <f t="shared" ref="H46:H52" si="2">C46/C22</f>
        <v>1.0366787585650947</v>
      </c>
    </row>
    <row r="47" spans="2:11">
      <c r="B47">
        <v>16</v>
      </c>
      <c r="C47">
        <v>52.28</v>
      </c>
      <c r="D47">
        <v>34.659999999999997</v>
      </c>
      <c r="E47">
        <v>2.89</v>
      </c>
      <c r="F47">
        <v>2.89</v>
      </c>
      <c r="H47">
        <f t="shared" si="2"/>
        <v>1.031163708086785</v>
      </c>
    </row>
    <row r="48" spans="2:11">
      <c r="B48">
        <v>32</v>
      </c>
      <c r="C48">
        <v>105.2</v>
      </c>
      <c r="D48">
        <v>70.22</v>
      </c>
      <c r="E48">
        <v>5.56</v>
      </c>
      <c r="F48">
        <v>5.56</v>
      </c>
      <c r="H48">
        <f t="shared" si="2"/>
        <v>1.0283479960899315</v>
      </c>
    </row>
    <row r="49" spans="2:8">
      <c r="B49">
        <v>64</v>
      </c>
      <c r="C49">
        <v>210.9</v>
      </c>
      <c r="D49">
        <v>141.04</v>
      </c>
      <c r="E49">
        <v>10.91</v>
      </c>
      <c r="F49">
        <v>10.91</v>
      </c>
      <c r="H49">
        <f t="shared" si="2"/>
        <v>1.027027027027027</v>
      </c>
    </row>
    <row r="50" spans="2:8">
      <c r="B50">
        <v>128</v>
      </c>
      <c r="C50">
        <v>422.11</v>
      </c>
      <c r="D50">
        <v>282.75</v>
      </c>
      <c r="E50">
        <v>21.6</v>
      </c>
      <c r="F50">
        <v>21.6</v>
      </c>
      <c r="H50">
        <f t="shared" si="2"/>
        <v>1.0263324255981328</v>
      </c>
    </row>
    <row r="51" spans="2:8">
      <c r="B51">
        <v>256</v>
      </c>
      <c r="C51">
        <v>844.39</v>
      </c>
      <c r="D51">
        <v>566.07000000000005</v>
      </c>
      <c r="E51">
        <v>42.97</v>
      </c>
      <c r="F51">
        <v>42.97</v>
      </c>
      <c r="H51">
        <f t="shared" si="2"/>
        <v>1.026027680231357</v>
      </c>
    </row>
    <row r="52" spans="2:8">
      <c r="B52">
        <v>512</v>
      </c>
      <c r="C52">
        <v>1688.76</v>
      </c>
      <c r="D52">
        <v>1132.6500000000001</v>
      </c>
      <c r="E52">
        <v>85.71</v>
      </c>
      <c r="F52">
        <v>85.71</v>
      </c>
      <c r="H52">
        <f t="shared" si="2"/>
        <v>1.0258410176039654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C7" sqref="C7"/>
    </sheetView>
  </sheetViews>
  <sheetFormatPr defaultRowHeight="15"/>
  <sheetData>
    <row r="2" spans="2:5">
      <c r="B2" t="s">
        <v>24</v>
      </c>
    </row>
    <row r="3" spans="2:5">
      <c r="B3" s="5" t="s">
        <v>55</v>
      </c>
    </row>
    <row r="4" spans="2:5">
      <c r="B4" s="5" t="s">
        <v>56</v>
      </c>
    </row>
    <row r="5" spans="2:5">
      <c r="C5" t="s">
        <v>58</v>
      </c>
    </row>
    <row r="6" spans="2:5">
      <c r="C6" t="s">
        <v>71</v>
      </c>
    </row>
    <row r="7" spans="2:5">
      <c r="C7" t="s">
        <v>17</v>
      </c>
    </row>
    <row r="8" spans="2:5">
      <c r="C8" t="s">
        <v>12</v>
      </c>
      <c r="D8" t="s">
        <v>63</v>
      </c>
      <c r="E8" t="s">
        <v>64</v>
      </c>
    </row>
    <row r="9" spans="2:5">
      <c r="B9">
        <v>4</v>
      </c>
      <c r="C9" s="6"/>
      <c r="E9" s="6"/>
    </row>
    <row r="10" spans="2:5">
      <c r="B10">
        <v>8</v>
      </c>
      <c r="C10" s="6">
        <v>0.8</v>
      </c>
      <c r="D10">
        <v>0.7</v>
      </c>
      <c r="E10" s="6">
        <v>0.8</v>
      </c>
    </row>
    <row r="11" spans="2:5">
      <c r="B11">
        <v>16</v>
      </c>
      <c r="C11" s="6">
        <v>1.3</v>
      </c>
      <c r="D11">
        <v>1.2</v>
      </c>
      <c r="E11">
        <v>1.4</v>
      </c>
    </row>
    <row r="12" spans="2:5">
      <c r="B12">
        <v>32</v>
      </c>
      <c r="C12" s="6">
        <v>2.7</v>
      </c>
      <c r="D12">
        <v>2.4</v>
      </c>
      <c r="E12">
        <v>2.8</v>
      </c>
    </row>
    <row r="13" spans="2:5">
      <c r="B13">
        <v>64</v>
      </c>
      <c r="C13" s="6">
        <v>5</v>
      </c>
      <c r="D13">
        <v>4.7</v>
      </c>
      <c r="E13">
        <v>5.4</v>
      </c>
    </row>
    <row r="14" spans="2:5">
      <c r="B14">
        <v>128</v>
      </c>
      <c r="C14" s="6">
        <v>10</v>
      </c>
      <c r="D14">
        <v>9.3000000000000007</v>
      </c>
      <c r="E14">
        <v>10.7</v>
      </c>
    </row>
    <row r="15" spans="2:5">
      <c r="B15">
        <v>256</v>
      </c>
      <c r="C15" s="6">
        <v>19.899999999999999</v>
      </c>
      <c r="D15">
        <v>18.5</v>
      </c>
      <c r="E15">
        <v>21.3</v>
      </c>
    </row>
    <row r="16" spans="2:5">
      <c r="B16">
        <v>512</v>
      </c>
      <c r="C16" s="6">
        <v>39.700000000000003</v>
      </c>
      <c r="D16">
        <v>36.799999999999997</v>
      </c>
      <c r="E16">
        <v>42.4</v>
      </c>
    </row>
    <row r="17" spans="2:5">
      <c r="B17">
        <v>1024</v>
      </c>
      <c r="C17" s="6">
        <v>79.2</v>
      </c>
      <c r="D17">
        <v>73.5</v>
      </c>
      <c r="E17">
        <v>84.8</v>
      </c>
    </row>
    <row r="18" spans="2:5">
      <c r="D1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49</v>
      </c>
      <c r="D6" t="str">
        <f>C6</f>
        <v>Python on PC</v>
      </c>
    </row>
    <row r="7" spans="2:11">
      <c r="C7" t="s">
        <v>52</v>
      </c>
      <c r="D7" t="str">
        <f>C7</f>
        <v>i5, M540, 2.53 GHz</v>
      </c>
    </row>
    <row r="8" spans="2:11">
      <c r="C8" t="s">
        <v>47</v>
      </c>
      <c r="D8" t="s">
        <v>48</v>
      </c>
      <c r="F8" t="s">
        <v>53</v>
      </c>
      <c r="K8" t="s">
        <v>54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Arduino Uno</vt:lpstr>
      <vt:lpstr>Arduino M0 Pro</vt:lpstr>
      <vt:lpstr>Maple</vt:lpstr>
      <vt:lpstr>Arduino Due</vt:lpstr>
      <vt:lpstr>Teensy 3.2</vt:lpstr>
      <vt:lpstr>NXP K66</vt:lpstr>
      <vt:lpstr>Python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Chip Audette</cp:lastModifiedBy>
  <dcterms:created xsi:type="dcterms:W3CDTF">2015-07-13T14:29:55Z</dcterms:created>
  <dcterms:modified xsi:type="dcterms:W3CDTF">2016-08-30T19:06:55Z</dcterms:modified>
</cp:coreProperties>
</file>