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  <sheet name="Python" sheetId="8" r:id="rId7"/>
  </sheets>
  <calcPr calcId="145621"/>
</workbook>
</file>

<file path=xl/calcChain.xml><?xml version="1.0" encoding="utf-8"?>
<calcChain xmlns="http://schemas.openxmlformats.org/spreadsheetml/2006/main">
  <c r="K10" i="8" l="1"/>
  <c r="K11" i="8"/>
  <c r="K12" i="8"/>
  <c r="K13" i="8"/>
  <c r="K14" i="8"/>
  <c r="K15" i="8"/>
  <c r="K16" i="8"/>
  <c r="K17" i="8"/>
  <c r="K18" i="8"/>
  <c r="K19" i="8"/>
  <c r="K20" i="8"/>
  <c r="K21" i="8"/>
  <c r="K9" i="8"/>
  <c r="O41" i="3" l="1"/>
  <c r="O40" i="3"/>
  <c r="O39" i="3"/>
  <c r="H63" i="3"/>
  <c r="H62" i="3"/>
  <c r="H61" i="3"/>
  <c r="H39" i="3"/>
  <c r="O26" i="3"/>
  <c r="O27" i="3"/>
  <c r="O28" i="3"/>
  <c r="O29" i="3"/>
  <c r="O30" i="3"/>
  <c r="O31" i="3"/>
  <c r="O32" i="3"/>
  <c r="O33" i="3"/>
  <c r="O34" i="3"/>
  <c r="O35" i="3"/>
  <c r="O36" i="3"/>
  <c r="O37" i="3"/>
  <c r="O23" i="3"/>
  <c r="H6" i="3"/>
  <c r="H7" i="3"/>
  <c r="H8" i="3"/>
  <c r="H27" i="3" s="1"/>
  <c r="H9" i="3"/>
  <c r="H28" i="3" s="1"/>
  <c r="H10" i="3"/>
  <c r="H11" i="3"/>
  <c r="H12" i="3"/>
  <c r="H13" i="3"/>
  <c r="H5" i="3"/>
  <c r="O5" i="3" s="1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60" i="3"/>
  <c r="H24" i="3"/>
  <c r="H23" i="3"/>
  <c r="O6" i="3"/>
  <c r="H26" i="3"/>
  <c r="O10" i="3"/>
  <c r="O8" i="3" l="1"/>
  <c r="O9" i="3"/>
  <c r="H35" i="3"/>
  <c r="H41" i="3" s="1"/>
  <c r="H31" i="3"/>
  <c r="H40" i="3" s="1"/>
  <c r="H30" i="3"/>
  <c r="H34" i="3"/>
  <c r="H36" i="3"/>
  <c r="H32" i="3"/>
  <c r="O7" i="3"/>
  <c r="H29" i="3"/>
  <c r="G24" i="3"/>
  <c r="G26" i="3"/>
  <c r="G27" i="3"/>
  <c r="G39" i="3" s="1"/>
  <c r="G28" i="3"/>
  <c r="G29" i="3"/>
  <c r="G30" i="3"/>
  <c r="G31" i="3"/>
  <c r="G40" i="3" s="1"/>
  <c r="G32" i="3"/>
  <c r="G33" i="3"/>
  <c r="G34" i="3"/>
  <c r="Y26" i="3" s="1"/>
  <c r="G35" i="3"/>
  <c r="G41" i="3" s="1"/>
  <c r="G36" i="3"/>
  <c r="G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S23" i="3"/>
  <c r="Y29" i="3"/>
  <c r="G23" i="3"/>
  <c r="Y23" i="3" s="1"/>
  <c r="N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H37" i="3" l="1"/>
  <c r="H33" i="3"/>
  <c r="Y33" i="3"/>
  <c r="Y30" i="3"/>
  <c r="Y31" i="3"/>
  <c r="Y27" i="3"/>
  <c r="Y32" i="3"/>
  <c r="Y28" i="3"/>
  <c r="G60" i="3"/>
  <c r="R23" i="3"/>
  <c r="F6" i="3"/>
  <c r="F7" i="3"/>
  <c r="F8" i="3"/>
  <c r="F9" i="3"/>
  <c r="F10" i="3"/>
  <c r="F11" i="3"/>
  <c r="F12" i="3"/>
  <c r="F5" i="3"/>
  <c r="F3" i="3"/>
  <c r="F2" i="3"/>
  <c r="F1" i="3"/>
  <c r="M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X29" i="3" s="1"/>
  <c r="F26" i="3"/>
  <c r="X26" i="3" s="1"/>
  <c r="F23" i="3"/>
  <c r="E24" i="3"/>
  <c r="X28" i="3" l="1"/>
  <c r="X23" i="3"/>
  <c r="F60" i="3"/>
  <c r="X27" i="3"/>
  <c r="F39" i="3"/>
  <c r="X33" i="3"/>
  <c r="X31" i="3"/>
  <c r="X30" i="3"/>
  <c r="X32" i="3"/>
  <c r="Q23" i="3"/>
  <c r="L23" i="3"/>
  <c r="K23" i="3"/>
  <c r="W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S29" i="3" s="1"/>
  <c r="E26" i="3"/>
  <c r="E6" i="3"/>
  <c r="E7" i="3"/>
  <c r="E8" i="3"/>
  <c r="E9" i="3"/>
  <c r="E10" i="3"/>
  <c r="E11" i="3"/>
  <c r="E12" i="3"/>
  <c r="E5" i="3"/>
  <c r="R26" i="3" l="1"/>
  <c r="S26" i="3"/>
  <c r="R34" i="3"/>
  <c r="S34" i="3"/>
  <c r="R33" i="3"/>
  <c r="S33" i="3"/>
  <c r="R37" i="3"/>
  <c r="S37" i="3"/>
  <c r="R30" i="3"/>
  <c r="S30" i="3"/>
  <c r="R28" i="3"/>
  <c r="S28" i="3"/>
  <c r="R32" i="3"/>
  <c r="S32" i="3"/>
  <c r="R36" i="3"/>
  <c r="S36" i="3"/>
  <c r="R27" i="3"/>
  <c r="S27" i="3"/>
  <c r="R31" i="3"/>
  <c r="S31" i="3"/>
  <c r="R35" i="3"/>
  <c r="S35" i="3"/>
  <c r="W29" i="3"/>
  <c r="R29" i="3"/>
  <c r="W26" i="3"/>
  <c r="W30" i="3"/>
  <c r="W33" i="3"/>
  <c r="W31" i="3"/>
  <c r="W28" i="3"/>
  <c r="W32" i="3"/>
  <c r="W27" i="3"/>
  <c r="A34" i="3"/>
  <c r="A30" i="3"/>
  <c r="D34" i="3"/>
  <c r="Q34" i="3" s="1"/>
  <c r="D30" i="3"/>
  <c r="Q30" i="3" s="1"/>
  <c r="D35" i="3"/>
  <c r="D31" i="3"/>
  <c r="D40" i="3" s="1"/>
  <c r="D36" i="3"/>
  <c r="D32" i="3"/>
  <c r="D37" i="3"/>
  <c r="Q37" i="3" s="1"/>
  <c r="D33" i="3"/>
  <c r="D27" i="3"/>
  <c r="D28" i="3"/>
  <c r="D29" i="3"/>
  <c r="D26" i="3"/>
  <c r="Q26" i="3" s="1"/>
  <c r="C34" i="3"/>
  <c r="J34" i="3" s="1"/>
  <c r="C30" i="3"/>
  <c r="J30" i="3" s="1"/>
  <c r="C35" i="3"/>
  <c r="C31" i="3"/>
  <c r="C36" i="3"/>
  <c r="C32" i="3"/>
  <c r="J32" i="3" s="1"/>
  <c r="C37" i="3"/>
  <c r="J37" i="3" s="1"/>
  <c r="C33" i="3"/>
  <c r="J33" i="3" s="1"/>
  <c r="C26" i="3"/>
  <c r="C27" i="3"/>
  <c r="C28" i="3"/>
  <c r="J28" i="3" s="1"/>
  <c r="C29" i="3"/>
  <c r="J29" i="3" s="1"/>
  <c r="L9" i="1"/>
  <c r="M9" i="1"/>
  <c r="K9" i="1"/>
  <c r="D24" i="3"/>
  <c r="D23" i="3"/>
  <c r="C24" i="3"/>
  <c r="A26" i="3"/>
  <c r="C23" i="3"/>
  <c r="B27" i="3"/>
  <c r="B31" i="3" s="1"/>
  <c r="B35" i="3" s="1"/>
  <c r="B28" i="3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C6" i="3"/>
  <c r="C7" i="3"/>
  <c r="C8" i="3"/>
  <c r="C9" i="3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J10" i="3" l="1"/>
  <c r="N10" i="3"/>
  <c r="L10" i="3"/>
  <c r="M10" i="3"/>
  <c r="K10" i="3"/>
  <c r="J6" i="3"/>
  <c r="N6" i="3"/>
  <c r="K6" i="3"/>
  <c r="L6" i="3"/>
  <c r="M6" i="3"/>
  <c r="K9" i="3"/>
  <c r="L9" i="3"/>
  <c r="J9" i="3"/>
  <c r="N9" i="3"/>
  <c r="M9" i="3"/>
  <c r="L8" i="3"/>
  <c r="N8" i="3"/>
  <c r="K8" i="3"/>
  <c r="M8" i="3"/>
  <c r="J8" i="3"/>
  <c r="M7" i="3"/>
  <c r="N7" i="3"/>
  <c r="K7" i="3"/>
  <c r="L7" i="3"/>
  <c r="J7" i="3"/>
  <c r="N5" i="3"/>
  <c r="J5" i="3"/>
  <c r="C39" i="3"/>
  <c r="J27" i="3"/>
  <c r="N26" i="3"/>
  <c r="J26" i="3"/>
  <c r="K41" i="3"/>
  <c r="J41" i="3"/>
  <c r="N40" i="3"/>
  <c r="M39" i="3"/>
  <c r="L41" i="3"/>
  <c r="K40" i="3"/>
  <c r="J40" i="3"/>
  <c r="N39" i="3"/>
  <c r="J36" i="3"/>
  <c r="M41" i="3"/>
  <c r="K39" i="3"/>
  <c r="J39" i="3"/>
  <c r="N41" i="3"/>
  <c r="M40" i="3"/>
  <c r="L39" i="3"/>
  <c r="L40" i="3"/>
  <c r="C41" i="3"/>
  <c r="J35" i="3"/>
  <c r="C40" i="3"/>
  <c r="J31" i="3"/>
  <c r="U23" i="3"/>
  <c r="C60" i="3"/>
  <c r="B62" i="3"/>
  <c r="A40" i="3"/>
  <c r="B61" i="3"/>
  <c r="A39" i="3"/>
  <c r="C61" i="3"/>
  <c r="Q35" i="3"/>
  <c r="D41" i="3"/>
  <c r="A41" i="3"/>
  <c r="B63" i="3"/>
  <c r="B32" i="3"/>
  <c r="G61" i="3"/>
  <c r="F61" i="3"/>
  <c r="Q28" i="3"/>
  <c r="D61" i="3"/>
  <c r="Q32" i="3"/>
  <c r="V23" i="3"/>
  <c r="D60" i="3"/>
  <c r="Q27" i="3"/>
  <c r="D39" i="3"/>
  <c r="Q36" i="3"/>
  <c r="E61" i="3"/>
  <c r="M26" i="3"/>
  <c r="M36" i="3"/>
  <c r="N36" i="3"/>
  <c r="N34" i="3"/>
  <c r="M34" i="3"/>
  <c r="M29" i="3"/>
  <c r="N29" i="3"/>
  <c r="M33" i="3"/>
  <c r="N33" i="3"/>
  <c r="N31" i="3"/>
  <c r="M31" i="3"/>
  <c r="M28" i="3"/>
  <c r="N28" i="3"/>
  <c r="N37" i="3"/>
  <c r="M37" i="3"/>
  <c r="N35" i="3"/>
  <c r="M35" i="3"/>
  <c r="N27" i="3"/>
  <c r="M27" i="3"/>
  <c r="M32" i="3"/>
  <c r="N32" i="3"/>
  <c r="M30" i="3"/>
  <c r="N30" i="3"/>
  <c r="L5" i="3"/>
  <c r="M5" i="3"/>
  <c r="L35" i="3"/>
  <c r="L37" i="3"/>
  <c r="U31" i="3"/>
  <c r="U33" i="3"/>
  <c r="V29" i="3"/>
  <c r="Q29" i="3"/>
  <c r="V33" i="3"/>
  <c r="V31" i="3"/>
  <c r="Q33" i="3"/>
  <c r="Q31" i="3"/>
  <c r="L27" i="3"/>
  <c r="U27" i="3"/>
  <c r="L32" i="3"/>
  <c r="U32" i="3"/>
  <c r="L30" i="3"/>
  <c r="U30" i="3"/>
  <c r="L26" i="3"/>
  <c r="U26" i="3"/>
  <c r="L29" i="3"/>
  <c r="U29" i="3"/>
  <c r="L28" i="3"/>
  <c r="U28" i="3"/>
  <c r="K36" i="3"/>
  <c r="L36" i="3"/>
  <c r="K34" i="3"/>
  <c r="L34" i="3"/>
  <c r="K33" i="3"/>
  <c r="L33" i="3"/>
  <c r="K31" i="3"/>
  <c r="L31" i="3"/>
  <c r="V27" i="3"/>
  <c r="V28" i="3"/>
  <c r="V26" i="3"/>
  <c r="K37" i="3"/>
  <c r="K29" i="3"/>
  <c r="V30" i="3"/>
  <c r="K32" i="3"/>
  <c r="K28" i="3"/>
  <c r="K35" i="3"/>
  <c r="K27" i="3"/>
  <c r="V32" i="3"/>
  <c r="K26" i="3"/>
  <c r="K30" i="3"/>
  <c r="K5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<sst xmlns="http://schemas.openxmlformats.org/spreadsheetml/2006/main" count="156" uniqueCount="73">
  <si>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</si>
  <si>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</si>
  <si>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</si>
  <si>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</si>
  <si>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</si>
  <si>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</si>
  <si>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</si>
  <si>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</si>
  <si>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</si>
  <si>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</si>
  <si>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</si>
  <si>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</si>
  <si>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</si>
  <si>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</si>
  <si>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</si>
  <si>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</si>
  <si>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</si>
  <si>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</si>
  <si>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</si>
  <si>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</si>
  <si>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</si>
  <si>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</si>
  <si>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</si>
  <si>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</si>
  <si>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</si>
  <si>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</si>
  <si>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</si>
  <si>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</si>
  <si>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</si>
  <si>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</si>
  <si>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</si>
  <si>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</si>
  <si>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</si>
  <si>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</si>
  <si>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</si>
  <si>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</si>
  <si>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</si>
  <si>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</si>
  <si>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</si>
  <si>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</si>
  <si>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</si>
  <si>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</si>
  <si>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</si>
  <si>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</si>
  <si>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</si>
  <si>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</si>
  <si>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</si>
  <si>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</si>
  <si>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</si>
  <si>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</si>
  <si>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</si>
  <si>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</si>
  <si>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</si>
  <si>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</si>
  <si>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MK20DX256VLH7, Cortex-M4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</si>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</sst>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609134979124051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Comparison!$D$5:$D$13</c:f>
              <c:numCache>
                <c:formatCode>General</c:formatCode>
                <c:ptCount val="9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  <c:pt idx="8">
                  <c:v>7519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Comparison!$G$6:$G$12</c:f>
              <c:numCache>
                <c:formatCode>General</c:formatCode>
                <c:ptCount val="7"/>
                <c:pt idx="0">
                  <c:v>14.74</c:v>
                </c:pt>
                <c:pt idx="1">
                  <c:v>30.53</c:v>
                </c:pt>
                <c:pt idx="2">
                  <c:v>62.01</c:v>
                </c:pt>
                <c:pt idx="3">
                  <c:v>124.89</c:v>
                </c:pt>
                <c:pt idx="4">
                  <c:v>250.57</c:v>
                </c:pt>
                <c:pt idx="5">
                  <c:v>501.85</c:v>
                </c:pt>
                <c:pt idx="6">
                  <c:v>1004.33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Comparison!$H$8:$H$13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3616"/>
        <c:axId val="134065536"/>
      </c:scatterChart>
      <c:valAx>
        <c:axId val="134063616"/>
        <c:scaling>
          <c:logBase val="2"/>
          <c:orientation val="minMax"/>
          <c:max val="1024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65536"/>
        <c:crosses val="autoZero"/>
        <c:crossBetween val="midCat"/>
        <c:majorUnit val="2"/>
      </c:valAx>
      <c:valAx>
        <c:axId val="134065536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6361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4739597052147844"/>
          <c:y val="0.28192695880538099"/>
          <c:w val="0.2246035437741101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9424"/>
        <c:axId val="134120960"/>
      </c:scatterChart>
      <c:valAx>
        <c:axId val="134119424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34120960"/>
        <c:crosses val="autoZero"/>
        <c:crossBetween val="midCat"/>
      </c:valAx>
      <c:valAx>
        <c:axId val="13412096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411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0976"/>
        <c:axId val="142352768"/>
      </c:barChart>
      <c:catAx>
        <c:axId val="1423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2768"/>
        <c:crosses val="autoZero"/>
        <c:auto val="1"/>
        <c:lblAlgn val="ctr"/>
        <c:lblOffset val="100"/>
        <c:noMultiLvlLbl val="0"/>
      </c:catAx>
      <c:valAx>
        <c:axId val="14235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23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Comparison!$C$27:$G$27</c:f>
              <c:numCache>
                <c:formatCode>0.0</c:formatCode>
                <c:ptCount val="5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Comparison!$C$31:$G$31</c:f>
              <c:numCache>
                <c:formatCode>0.0</c:formatCode>
                <c:ptCount val="5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Comparison!$C$23:$G$23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</c:strCache>
            </c:strRef>
          </c:cat>
          <c:val>
            <c:numRef>
              <c:f>Comparison!$C$35:$G$35</c:f>
              <c:numCache>
                <c:formatCode>0.0</c:formatCode>
                <c:ptCount val="5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(Comparison!$C$61:$D$61,Comparison!$F$61:$G$61)</c:f>
              <c:numCache>
                <c:formatCode>_(* #,##0_);_(* \(#,##0\);_(* "-"??_);_(@_)</c:formatCode>
                <c:ptCount val="4"/>
                <c:pt idx="0">
                  <c:v>3765.5502941905706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(Comparison!$C$62:$D$62,Comparison!$F$62:$G$62)</c:f>
              <c:numCache>
                <c:formatCode>_(* #,##0_);_(* \(#,##0\);_(* "-"??_);_(@_)</c:formatCode>
                <c:ptCount val="4"/>
                <c:pt idx="0">
                  <c:v>5834.5996599157825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08704"/>
        <c:axId val="142680832"/>
      </c:barChart>
      <c:catAx>
        <c:axId val="1424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80832"/>
        <c:crosses val="autoZero"/>
        <c:auto val="1"/>
        <c:lblAlgn val="ctr"/>
        <c:lblOffset val="100"/>
        <c:noMultiLvlLbl val="0"/>
      </c:catAx>
      <c:valAx>
        <c:axId val="1426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240870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</c:v>
                </c:pt>
              </c:strCache>
            </c:strRef>
          </c:tx>
          <c:val>
            <c:numRef>
              <c:f>(Comparison!$J$41:$K$41,Comparison!$M$41:$N$41)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2.8780578206078578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(Comparison!$J$40:$K$40,Comparison!$M$40:$N$40)</c:f>
              <c:numCache>
                <c:formatCode>_(* #,##0.00_);_(* \(#,##0.00\);_(* "-"??_);_(@_)</c:formatCode>
                <c:ptCount val="4"/>
                <c:pt idx="0">
                  <c:v>0.33042553191489366</c:v>
                </c:pt>
                <c:pt idx="1">
                  <c:v>2.8775245506763021</c:v>
                </c:pt>
                <c:pt idx="2">
                  <c:v>6.2620967741935489</c:v>
                </c:pt>
                <c:pt idx="3">
                  <c:v>20.706666666666667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(Comparison!$C$60:$D$60,Comparison!$F$60:$G$60)</c:f>
              <c:strCache>
                <c:ptCount val="4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</c:strCache>
            </c:strRef>
          </c:cat>
          <c:val>
            <c:numRef>
              <c:f>(Comparison!$J$39:$K$39,Comparison!$M$39:$N$39)</c:f>
              <c:numCache>
                <c:formatCode>_(* #,##0.00_);_(* \(#,##0.00\);_(* "-"??_);_(@_)</c:formatCode>
                <c:ptCount val="4"/>
                <c:pt idx="0">
                  <c:v>0.13762850053172634</c:v>
                </c:pt>
                <c:pt idx="1">
                  <c:v>0.34333340702584397</c:v>
                </c:pt>
                <c:pt idx="2">
                  <c:v>1.0827581398591648</c:v>
                </c:pt>
                <c:pt idx="3">
                  <c:v>1.2434942749619666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5520"/>
        <c:axId val="142717312"/>
      </c:lineChart>
      <c:catAx>
        <c:axId val="142715520"/>
        <c:scaling>
          <c:orientation val="minMax"/>
        </c:scaling>
        <c:delete val="0"/>
        <c:axPos val="b"/>
        <c:majorTickMark val="out"/>
        <c:minorTickMark val="none"/>
        <c:tickLblPos val="low"/>
        <c:crossAx val="142717312"/>
        <c:crosses val="autoZero"/>
        <c:auto val="1"/>
        <c:lblAlgn val="ctr"/>
        <c:lblOffset val="100"/>
        <c:noMultiLvlLbl val="0"/>
      </c:catAx>
      <c:valAx>
        <c:axId val="142717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27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928"/>
        <c:axId val="134399104"/>
      </c:scatterChart>
      <c:valAx>
        <c:axId val="13439692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34399104"/>
        <c:crosses val="autoZero"/>
        <c:crossBetween val="midCat"/>
        <c:majorUnit val="4"/>
      </c:valAx>
      <c:valAx>
        <c:axId val="13439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9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8384"/>
        <c:axId val="142290304"/>
      </c:scatterChart>
      <c:valAx>
        <c:axId val="14228838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90304"/>
        <c:crosses val="autoZero"/>
        <c:crossBetween val="midCat"/>
        <c:majorUnit val="4"/>
      </c:valAx>
      <c:valAx>
        <c:axId val="1422903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28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3</xdr:row>
      <xdr:rowOff>14287</xdr:rowOff>
    </xdr:from>
    <xdr:to>
      <xdr:col>25</xdr:col>
      <xdr:colOff>504825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447675</xdr:colOff>
      <xdr:row>22</xdr:row>
      <xdr:rowOff>166687</xdr:rowOff>
    </xdr:from>
    <xdr:to>
      <xdr:col>33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12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47625</xdr:rowOff>
    </xdr:from>
    <xdr:to>
      <xdr:col>25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514352</xdr:colOff>
      <xdr:row>63</xdr:row>
      <xdr:rowOff>133350</xdr:rowOff>
    </xdr:from>
    <xdr:to>
      <xdr:col>10</xdr:col>
      <xdr:colOff>476251</xdr:colOff>
      <xdr:row>78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58</xdr:row>
      <xdr:rowOff>57150</xdr:rowOff>
    </xdr:from>
    <xdr:to>
      <xdr:col>22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E1" zoomScaleNormal="100" workbookViewId="0">
      <selection activeCell="L13" sqref="L13"/>
    </sheetView>
  </sheetViews>
  <sheetFormatPr defaultRowHeight="15"/>
  <cols>
    <col min="3" max="3" width="9.5703125" customWidth="1"/>
    <col min="4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9" width="9.28515625" customWidth="1"/>
    <col min="20" max="20" width="2.5703125" customWidth="1"/>
    <col min="21" max="21" width="9.28515625" customWidth="1"/>
  </cols>
  <sheetData>
    <row r="1" spans="2:15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  <c r="G1" t="s">
        <v>55</v>
      </c>
      <c r="H1" t="s">
        <v>67</v>
      </c>
    </row>
    <row r="2" spans="2:15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19</v>
      </c>
      <c r="H2" t="s">
        <v>19</v>
      </c>
    </row>
    <row r="3" spans="2:15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  <c r="H3" t="s">
        <v>68</v>
      </c>
    </row>
    <row r="4" spans="2:15">
      <c r="B4" t="s">
        <v>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J4" t="s">
        <v>63</v>
      </c>
      <c r="K4" t="s">
        <v>31</v>
      </c>
      <c r="L4" t="s">
        <v>32</v>
      </c>
      <c r="M4" t="s">
        <v>47</v>
      </c>
      <c r="N4" t="s">
        <v>56</v>
      </c>
      <c r="O4" t="s">
        <v>69</v>
      </c>
    </row>
    <row r="5" spans="2:15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H5" s="10">
        <f>Python!D9</f>
        <v>5.698666666666667</v>
      </c>
      <c r="J5">
        <f>C5/C5</f>
        <v>1</v>
      </c>
      <c r="K5" s="10">
        <f t="shared" ref="K5" si="0">C5/D5</f>
        <v>2.632450331125828</v>
      </c>
      <c r="L5" s="10">
        <f t="shared" ref="L5" si="1">C5/E5</f>
        <v>8.5853131749460037</v>
      </c>
      <c r="M5" s="10">
        <f>$C5/F5</f>
        <v>9.2334494773519165</v>
      </c>
      <c r="N5" s="10">
        <f>$C5/G5</f>
        <v>11.674008810572689</v>
      </c>
      <c r="O5" s="10">
        <f>$C5/H5</f>
        <v>13.950631726719699</v>
      </c>
    </row>
    <row r="6" spans="2:15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H6" s="10">
        <f>Python!D10</f>
        <v>5.5945</v>
      </c>
      <c r="J6">
        <f t="shared" ref="J6:J10" si="2">C6/C6</f>
        <v>1</v>
      </c>
      <c r="K6" s="10">
        <f t="shared" ref="K6:K10" si="3">C6/D6</f>
        <v>2.6076884337753903</v>
      </c>
      <c r="L6" s="10">
        <f t="shared" ref="L6:L10" si="4">C6/E6</f>
        <v>8.1757894736842101</v>
      </c>
      <c r="M6" s="10">
        <f t="shared" ref="M6:M10" si="5">$C6/F6</f>
        <v>8.7911714770797964</v>
      </c>
      <c r="N6" s="10">
        <f t="shared" ref="N6:O10" si="6">$C6/G6</f>
        <v>10.538670284938942</v>
      </c>
      <c r="O6" s="10">
        <f t="shared" si="6"/>
        <v>27.766556439360087</v>
      </c>
    </row>
    <row r="7" spans="2:15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H7" s="10">
        <f>Python!D11</f>
        <v>5.5045000000000002</v>
      </c>
      <c r="J7">
        <f t="shared" si="2"/>
        <v>1</v>
      </c>
      <c r="K7" s="10">
        <f t="shared" si="3"/>
        <v>2.6091293322062556</v>
      </c>
      <c r="L7" s="10">
        <f t="shared" si="4"/>
        <v>8.0296566077003124</v>
      </c>
      <c r="M7" s="10">
        <f t="shared" si="5"/>
        <v>8.6483608854020755</v>
      </c>
      <c r="N7" s="10">
        <f t="shared" si="6"/>
        <v>10.110055682934819</v>
      </c>
      <c r="O7" s="10">
        <f t="shared" si="6"/>
        <v>56.074121173585254</v>
      </c>
    </row>
    <row r="8" spans="2:15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H8" s="10">
        <f>Python!D12</f>
        <v>5.6927500000000002</v>
      </c>
      <c r="J8">
        <f t="shared" si="2"/>
        <v>1</v>
      </c>
      <c r="K8" s="10">
        <f t="shared" si="3"/>
        <v>2.6716595744680851</v>
      </c>
      <c r="L8" s="10">
        <f t="shared" si="4"/>
        <v>8.1242236024844718</v>
      </c>
      <c r="M8" s="10">
        <f t="shared" si="5"/>
        <v>8.7638190954773876</v>
      </c>
      <c r="N8" s="10">
        <f t="shared" si="6"/>
        <v>10.124818577648767</v>
      </c>
      <c r="O8" s="10">
        <f t="shared" si="6"/>
        <v>110.28764656800317</v>
      </c>
    </row>
    <row r="9" spans="2:15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H9" s="10">
        <f>Python!D13</f>
        <v>8.3607499999999995</v>
      </c>
      <c r="J9">
        <f t="shared" si="2"/>
        <v>1</v>
      </c>
      <c r="K9" s="10">
        <f t="shared" si="3"/>
        <v>2.7124735729386891</v>
      </c>
      <c r="L9" s="10">
        <f t="shared" si="4"/>
        <v>8.2816937774335155</v>
      </c>
      <c r="M9" s="10">
        <f t="shared" si="5"/>
        <v>8.945130028585373</v>
      </c>
      <c r="N9" s="10">
        <f t="shared" si="6"/>
        <v>10.273040275442389</v>
      </c>
      <c r="O9" s="10">
        <f t="shared" si="6"/>
        <v>153.45513261370093</v>
      </c>
    </row>
    <row r="10" spans="2:15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H10" s="10">
        <f>Python!D14</f>
        <v>8.7690000000000001</v>
      </c>
      <c r="J10">
        <f t="shared" si="2"/>
        <v>1</v>
      </c>
      <c r="K10" s="10">
        <f t="shared" si="3"/>
        <v>2.7798941798941801</v>
      </c>
      <c r="L10" s="10">
        <f t="shared" si="4"/>
        <v>8.4700951152668065</v>
      </c>
      <c r="M10" s="10">
        <f t="shared" si="5"/>
        <v>9.1555431638378693</v>
      </c>
      <c r="N10" s="10">
        <f t="shared" si="6"/>
        <v>10.484096260526002</v>
      </c>
      <c r="O10" s="10">
        <f t="shared" si="6"/>
        <v>299.57805907172997</v>
      </c>
    </row>
    <row r="11" spans="2:15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  <c r="H11" s="10">
        <f>Python!D15</f>
        <v>10.97575</v>
      </c>
      <c r="K11" s="10"/>
      <c r="L11" s="10"/>
      <c r="M11" s="10"/>
      <c r="N11" s="10"/>
      <c r="O11" s="10"/>
    </row>
    <row r="12" spans="2:15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  <c r="H12" s="10">
        <f>Python!D16</f>
        <v>18.0565</v>
      </c>
    </row>
    <row r="13" spans="2:15">
      <c r="B13">
        <f>'Arduino M0 Pro'!B18</f>
        <v>1024</v>
      </c>
      <c r="C13">
        <f>'Arduino Uno'!I17</f>
        <v>0</v>
      </c>
      <c r="D13">
        <f>'Arduino M0 Pro'!C18</f>
        <v>7519</v>
      </c>
      <c r="H13" s="10">
        <f>Python!D17</f>
        <v>27.3535</v>
      </c>
    </row>
    <row r="15" spans="2:15">
      <c r="C15" t="s">
        <v>22</v>
      </c>
      <c r="D15" t="s">
        <v>5</v>
      </c>
    </row>
    <row r="16" spans="2:15">
      <c r="C16" t="s">
        <v>4</v>
      </c>
      <c r="D16" t="s">
        <v>23</v>
      </c>
    </row>
    <row r="17" spans="1:25">
      <c r="C17">
        <v>6000</v>
      </c>
      <c r="D17" s="4">
        <f>1/C17*1000000</f>
        <v>166.66666666666666</v>
      </c>
    </row>
    <row r="18" spans="1:25">
      <c r="C18">
        <v>8000</v>
      </c>
      <c r="D18" s="4">
        <f t="shared" ref="D18:D21" si="7">1/C18*1000000</f>
        <v>125</v>
      </c>
    </row>
    <row r="19" spans="1:25">
      <c r="C19">
        <v>11025</v>
      </c>
      <c r="D19" s="4">
        <f t="shared" si="7"/>
        <v>90.702947845804985</v>
      </c>
    </row>
    <row r="20" spans="1:25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5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3" spans="1:25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G23" t="str">
        <f>'Teensy 3.1'!C6</f>
        <v>Teensy 3.1</v>
      </c>
      <c r="H23" t="str">
        <f>H1</f>
        <v>Python, PC</v>
      </c>
      <c r="K23">
        <f>48/16</f>
        <v>3</v>
      </c>
      <c r="L23">
        <f>72/16</f>
        <v>4.5</v>
      </c>
      <c r="M23">
        <f>84/16</f>
        <v>5.25</v>
      </c>
      <c r="N23">
        <f>96/16</f>
        <v>6</v>
      </c>
      <c r="O23">
        <f>2530/16</f>
        <v>158.125</v>
      </c>
      <c r="Q23">
        <f>72/48</f>
        <v>1.5</v>
      </c>
      <c r="R23">
        <f>84/72</f>
        <v>1.1666666666666667</v>
      </c>
      <c r="S23">
        <f>96/72</f>
        <v>1.3333333333333333</v>
      </c>
      <c r="U23" t="str">
        <f>C23</f>
        <v>Arduino Uno</v>
      </c>
      <c r="V23" t="str">
        <f>D23</f>
        <v>Arduino M0 Pro</v>
      </c>
      <c r="W23" t="str">
        <f>E23</f>
        <v>Maple</v>
      </c>
      <c r="X23" t="str">
        <f>F23</f>
        <v>Arduino Due</v>
      </c>
      <c r="Y23" t="str">
        <f>G23</f>
        <v>Teensy 3.1</v>
      </c>
    </row>
    <row r="24" spans="1:25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  <c r="H24" t="str">
        <f>Python!C7</f>
        <v>i5, M540, 2.53 GHz</v>
      </c>
    </row>
    <row r="25" spans="1:25">
      <c r="B25" t="s">
        <v>2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J25" t="s">
        <v>63</v>
      </c>
      <c r="K25" t="s">
        <v>31</v>
      </c>
      <c r="L25" t="s">
        <v>32</v>
      </c>
      <c r="M25" t="s">
        <v>47</v>
      </c>
      <c r="N25" t="s">
        <v>56</v>
      </c>
      <c r="Q25" t="s">
        <v>33</v>
      </c>
      <c r="R25" t="s">
        <v>48</v>
      </c>
      <c r="S25" t="s">
        <v>57</v>
      </c>
      <c r="U25" t="s">
        <v>28</v>
      </c>
      <c r="V25" t="s">
        <v>28</v>
      </c>
      <c r="W25" t="s">
        <v>28</v>
      </c>
      <c r="X25" t="s">
        <v>28</v>
      </c>
      <c r="Y25" t="s">
        <v>28</v>
      </c>
    </row>
    <row r="26" spans="1:25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H26" s="10">
        <f>H7</f>
        <v>5.5045000000000002</v>
      </c>
      <c r="J26">
        <f>C26/C26</f>
        <v>1</v>
      </c>
      <c r="K26" s="6">
        <f t="shared" ref="K26:K37" si="8">C26/D26</f>
        <v>2.3994661921708182</v>
      </c>
      <c r="L26" s="6">
        <f t="shared" ref="L26:L37" si="9">C26/E26</f>
        <v>7.0161290322580649</v>
      </c>
      <c r="M26" s="6">
        <f>$C26/F26</f>
        <v>7.556738582235921</v>
      </c>
      <c r="N26" s="6">
        <f>$C26/G26</f>
        <v>8.8339338355715675</v>
      </c>
      <c r="O26" s="6">
        <f>$C26/H26</f>
        <v>48.996275774366424</v>
      </c>
      <c r="P26" s="6"/>
      <c r="Q26" s="6">
        <f t="shared" ref="Q26:Q37" si="10">D26/E26</f>
        <v>2.9240374609781479</v>
      </c>
      <c r="R26" s="6">
        <f t="shared" ref="R26:R37" si="11">E26/F26</f>
        <v>1.0770523956290277</v>
      </c>
      <c r="S26" s="6">
        <f t="shared" ref="S26:S37" si="12">E26/G26</f>
        <v>1.2590894202423843</v>
      </c>
      <c r="T26" s="6"/>
      <c r="U26" s="6">
        <f>C26/C34</f>
        <v>6.6757425742574261</v>
      </c>
      <c r="V26" s="6">
        <f>D26/D34</f>
        <v>8.4766214177978885</v>
      </c>
      <c r="W26" s="6">
        <f>E26/E34</f>
        <v>6.3642384105960259</v>
      </c>
      <c r="X26" s="6">
        <f>F26/F34</f>
        <v>5.499229583975346</v>
      </c>
      <c r="Y26" s="6">
        <f>G26/G34</f>
        <v>15.341708542713569</v>
      </c>
    </row>
    <row r="27" spans="1:25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H27" s="10">
        <f t="shared" ref="H27:H29" si="13">H8</f>
        <v>5.6927500000000002</v>
      </c>
      <c r="J27">
        <f t="shared" ref="J27:J37" si="14">C27/C27</f>
        <v>1</v>
      </c>
      <c r="K27" s="6">
        <f t="shared" si="8"/>
        <v>2.4459886854648314</v>
      </c>
      <c r="L27" s="6">
        <f t="shared" si="9"/>
        <v>7.1053312629399592</v>
      </c>
      <c r="M27" s="6">
        <f t="shared" ref="M27:M37" si="15">$C27/F27</f>
        <v>7.6647124511446121</v>
      </c>
      <c r="N27" s="6">
        <f t="shared" ref="N27:O37" si="16">$C27/G27</f>
        <v>8.8550233833252712</v>
      </c>
      <c r="O27" s="6">
        <f t="shared" si="16"/>
        <v>96.456018620174788</v>
      </c>
      <c r="P27" s="6"/>
      <c r="Q27" s="6">
        <f t="shared" si="10"/>
        <v>2.9048913043478262</v>
      </c>
      <c r="R27" s="6">
        <f t="shared" si="11"/>
        <v>1.0787269681742044</v>
      </c>
      <c r="S27" s="6">
        <f t="shared" si="12"/>
        <v>1.2462506047411708</v>
      </c>
      <c r="T27" s="6"/>
      <c r="U27" s="6">
        <f t="shared" ref="U27:X29" si="17">C27/C35</f>
        <v>6.9842279318239635</v>
      </c>
      <c r="V27" s="6">
        <f t="shared" si="17"/>
        <v>8.6542020046260593</v>
      </c>
      <c r="W27" s="6">
        <f t="shared" si="17"/>
        <v>6.6563307493540051</v>
      </c>
      <c r="X27" s="6">
        <f t="shared" si="17"/>
        <v>5.6857142857142859</v>
      </c>
      <c r="Y27" s="6">
        <f t="shared" ref="Y27:Y29" si="18">G27/G35</f>
        <v>16.232984293193716</v>
      </c>
    </row>
    <row r="28" spans="1:25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H28" s="10">
        <f t="shared" si="13"/>
        <v>8.3607499999999995</v>
      </c>
      <c r="J28">
        <f t="shared" si="14"/>
        <v>1</v>
      </c>
      <c r="K28" s="6">
        <f t="shared" si="8"/>
        <v>2.4946388698516571</v>
      </c>
      <c r="L28" s="6">
        <f t="shared" si="9"/>
        <v>7.2837593596695083</v>
      </c>
      <c r="M28" s="6">
        <f t="shared" si="15"/>
        <v>7.8672523182040024</v>
      </c>
      <c r="N28" s="6">
        <f t="shared" si="16"/>
        <v>9.0351509328208834</v>
      </c>
      <c r="O28" s="6">
        <f t="shared" si="16"/>
        <v>134.96396854349194</v>
      </c>
      <c r="P28" s="6"/>
      <c r="Q28" s="6">
        <f t="shared" si="10"/>
        <v>2.9197650400206561</v>
      </c>
      <c r="R28" s="6">
        <f t="shared" si="11"/>
        <v>1.0801087638569336</v>
      </c>
      <c r="S28" s="6">
        <f t="shared" si="12"/>
        <v>1.2404515974057169</v>
      </c>
      <c r="T28" s="6"/>
      <c r="U28" s="6">
        <f t="shared" si="17"/>
        <v>7.2659368963296842</v>
      </c>
      <c r="V28" s="6">
        <f t="shared" si="17"/>
        <v>8.3826908821349146</v>
      </c>
      <c r="W28" s="6">
        <f t="shared" si="17"/>
        <v>6.8066783831282942</v>
      </c>
      <c r="X28" s="6">
        <f t="shared" si="17"/>
        <v>5.7834677419354836</v>
      </c>
      <c r="Y28" s="6">
        <f t="shared" si="18"/>
        <v>16.652000000000001</v>
      </c>
    </row>
    <row r="29" spans="1:25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H29" s="10">
        <f t="shared" si="13"/>
        <v>8.7690000000000001</v>
      </c>
      <c r="J29">
        <f t="shared" si="14"/>
        <v>1</v>
      </c>
      <c r="K29" s="6">
        <f t="shared" si="8"/>
        <v>2.5816660764872523</v>
      </c>
      <c r="L29" s="6">
        <f t="shared" si="9"/>
        <v>7.5221666935353868</v>
      </c>
      <c r="M29" s="6">
        <f t="shared" si="15"/>
        <v>8.1309030077022264</v>
      </c>
      <c r="N29" s="6">
        <f t="shared" si="16"/>
        <v>9.3107714411142606</v>
      </c>
      <c r="O29" s="6">
        <f t="shared" si="16"/>
        <v>266.05086098756982</v>
      </c>
      <c r="P29" s="6"/>
      <c r="Q29" s="6">
        <f t="shared" si="10"/>
        <v>2.9136869256811222</v>
      </c>
      <c r="R29" s="6">
        <f t="shared" si="11"/>
        <v>1.0809256613111211</v>
      </c>
      <c r="S29" s="6">
        <f t="shared" si="12"/>
        <v>1.237777866464461</v>
      </c>
      <c r="T29" s="6"/>
      <c r="U29" s="6">
        <f t="shared" si="17"/>
        <v>7.5746753246753249</v>
      </c>
      <c r="V29" s="6">
        <f t="shared" si="17"/>
        <v>8.4188559716787772</v>
      </c>
      <c r="W29" s="6">
        <f t="shared" si="17"/>
        <v>6.8830448291167325</v>
      </c>
      <c r="X29" s="6">
        <f t="shared" si="17"/>
        <v>5.83072546230441</v>
      </c>
      <c r="Y29" s="6">
        <f t="shared" si="18"/>
        <v>16.873400673400674</v>
      </c>
    </row>
    <row r="30" spans="1:25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H30" s="10">
        <f>H26</f>
        <v>5.5045000000000002</v>
      </c>
      <c r="J30">
        <f t="shared" si="14"/>
        <v>1</v>
      </c>
      <c r="K30" s="6">
        <f t="shared" si="8"/>
        <v>9.0346907993966816</v>
      </c>
      <c r="L30" s="6">
        <f t="shared" si="9"/>
        <v>19.834437086092716</v>
      </c>
      <c r="M30" s="6">
        <f t="shared" si="15"/>
        <v>18.459167950693374</v>
      </c>
      <c r="N30" s="6">
        <f t="shared" si="16"/>
        <v>60.201005025125625</v>
      </c>
      <c r="O30" s="6">
        <f t="shared" si="16"/>
        <v>21.764011263511669</v>
      </c>
      <c r="P30" s="6"/>
      <c r="Q30" s="6">
        <f t="shared" si="10"/>
        <v>2.1953642384105958</v>
      </c>
      <c r="R30" s="6">
        <f t="shared" si="11"/>
        <v>0.93066255778120177</v>
      </c>
      <c r="S30" s="6">
        <f t="shared" si="12"/>
        <v>3.0351758793969847</v>
      </c>
      <c r="T30" s="6"/>
      <c r="U30" s="6">
        <f>C30/C34</f>
        <v>2.9653465346534653</v>
      </c>
      <c r="V30" s="6">
        <f>D30/D34</f>
        <v>1</v>
      </c>
      <c r="W30" s="6">
        <f>E30/E34</f>
        <v>1</v>
      </c>
      <c r="X30" s="6">
        <f>F30/F34</f>
        <v>1</v>
      </c>
      <c r="Y30" s="6">
        <f>G30/G34</f>
        <v>1</v>
      </c>
    </row>
    <row r="31" spans="1:25">
      <c r="B31">
        <f t="shared" ref="B31:B37" si="19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H31" s="10">
        <f t="shared" ref="H31:H33" si="20">H27</f>
        <v>5.6927500000000002</v>
      </c>
      <c r="J31">
        <f t="shared" si="14"/>
        <v>1</v>
      </c>
      <c r="K31" s="6">
        <f t="shared" si="8"/>
        <v>9.1187355435620656</v>
      </c>
      <c r="L31" s="6">
        <f t="shared" si="9"/>
        <v>20.373815676141259</v>
      </c>
      <c r="M31" s="6">
        <f t="shared" si="15"/>
        <v>18.773015873015872</v>
      </c>
      <c r="N31" s="6">
        <f t="shared" si="16"/>
        <v>61.921465968586389</v>
      </c>
      <c r="O31" s="6">
        <f t="shared" si="16"/>
        <v>41.551095691888804</v>
      </c>
      <c r="P31" s="6"/>
      <c r="Q31" s="6">
        <f t="shared" si="10"/>
        <v>2.2342807924203276</v>
      </c>
      <c r="R31" s="6">
        <f t="shared" si="11"/>
        <v>0.92142857142857137</v>
      </c>
      <c r="S31" s="6">
        <f t="shared" si="12"/>
        <v>3.0392670157068062</v>
      </c>
      <c r="T31" s="6"/>
      <c r="U31" s="6">
        <f t="shared" ref="U31:X33" si="21">C31/C35</f>
        <v>3.0086491986771811</v>
      </c>
      <c r="V31" s="6">
        <f t="shared" si="21"/>
        <v>1</v>
      </c>
      <c r="W31" s="6">
        <f t="shared" si="21"/>
        <v>1</v>
      </c>
      <c r="X31" s="6">
        <f t="shared" si="21"/>
        <v>1</v>
      </c>
      <c r="Y31" s="6">
        <f t="shared" ref="Y31:Y33" si="22">G31/G35</f>
        <v>1</v>
      </c>
    </row>
    <row r="32" spans="1:25">
      <c r="B32">
        <f t="shared" si="19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H32" s="10">
        <f t="shared" si="20"/>
        <v>8.3607499999999995</v>
      </c>
      <c r="J32">
        <f t="shared" si="14"/>
        <v>1</v>
      </c>
      <c r="K32" s="6">
        <f t="shared" si="8"/>
        <v>8.7085417824717446</v>
      </c>
      <c r="L32" s="6">
        <f t="shared" si="9"/>
        <v>20.650263620386642</v>
      </c>
      <c r="M32" s="6">
        <f t="shared" si="15"/>
        <v>18.951612903225804</v>
      </c>
      <c r="N32" s="6">
        <f t="shared" si="16"/>
        <v>62.666666666666664</v>
      </c>
      <c r="O32" s="6">
        <f t="shared" si="16"/>
        <v>56.215052477349523</v>
      </c>
      <c r="P32" s="6"/>
      <c r="Q32" s="6">
        <f t="shared" si="10"/>
        <v>2.3712653778558872</v>
      </c>
      <c r="R32" s="6">
        <f t="shared" si="11"/>
        <v>0.91774193548387095</v>
      </c>
      <c r="S32" s="6">
        <f t="shared" si="12"/>
        <v>3.0346666666666668</v>
      </c>
      <c r="T32" s="6"/>
      <c r="U32" s="6">
        <f t="shared" si="21"/>
        <v>3.0264005151320021</v>
      </c>
      <c r="V32" s="6">
        <f t="shared" si="21"/>
        <v>1.0001853224610822</v>
      </c>
      <c r="W32" s="6">
        <f t="shared" si="21"/>
        <v>1</v>
      </c>
      <c r="X32" s="6">
        <f t="shared" si="21"/>
        <v>1</v>
      </c>
      <c r="Y32" s="6">
        <f t="shared" si="22"/>
        <v>1</v>
      </c>
    </row>
    <row r="33" spans="1:25">
      <c r="B33">
        <f t="shared" si="19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H33" s="10">
        <f t="shared" si="20"/>
        <v>8.7690000000000001</v>
      </c>
      <c r="J33">
        <f t="shared" si="14"/>
        <v>1</v>
      </c>
      <c r="K33" s="6">
        <f t="shared" si="8"/>
        <v>8.7265952491849088</v>
      </c>
      <c r="L33" s="6">
        <f t="shared" si="9"/>
        <v>20.790057700843317</v>
      </c>
      <c r="M33" s="6">
        <f t="shared" si="15"/>
        <v>19.036781142044298</v>
      </c>
      <c r="N33" s="6">
        <f t="shared" si="16"/>
        <v>63.084175084175079</v>
      </c>
      <c r="O33" s="6">
        <f t="shared" si="16"/>
        <v>106.83088151442581</v>
      </c>
      <c r="P33" s="6"/>
      <c r="Q33" s="6">
        <f t="shared" si="10"/>
        <v>2.3823790501553481</v>
      </c>
      <c r="R33" s="6">
        <f t="shared" si="11"/>
        <v>0.91566754724649468</v>
      </c>
      <c r="S33" s="6">
        <f t="shared" si="12"/>
        <v>3.0343434343434348</v>
      </c>
      <c r="T33" s="6"/>
      <c r="U33" s="6">
        <f t="shared" si="21"/>
        <v>3.0415584415584416</v>
      </c>
      <c r="V33" s="6">
        <f t="shared" si="21"/>
        <v>1.000093161915409</v>
      </c>
      <c r="W33" s="6">
        <f t="shared" si="21"/>
        <v>1</v>
      </c>
      <c r="X33" s="6">
        <f t="shared" si="21"/>
        <v>1</v>
      </c>
      <c r="Y33" s="6">
        <f t="shared" si="22"/>
        <v>1</v>
      </c>
    </row>
    <row r="34" spans="1:25">
      <c r="A34" t="str">
        <f>'Arduino Uno'!M7</f>
        <v>int</v>
      </c>
      <c r="B34">
        <f t="shared" si="19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H34" s="10">
        <f>H26</f>
        <v>5.5045000000000002</v>
      </c>
      <c r="J34">
        <f t="shared" si="14"/>
        <v>1</v>
      </c>
      <c r="K34" s="6">
        <f t="shared" si="8"/>
        <v>3.0467571644042231</v>
      </c>
      <c r="L34" s="6">
        <f t="shared" si="9"/>
        <v>6.6887417218543046</v>
      </c>
      <c r="M34" s="6">
        <f t="shared" si="15"/>
        <v>6.2249614791987673</v>
      </c>
      <c r="N34" s="6">
        <f t="shared" si="16"/>
        <v>20.30150753768844</v>
      </c>
      <c r="O34" s="6">
        <f t="shared" si="16"/>
        <v>7.3394495412844032</v>
      </c>
      <c r="P34" s="6"/>
      <c r="Q34" s="6">
        <f t="shared" si="10"/>
        <v>2.1953642384105958</v>
      </c>
      <c r="R34" s="6">
        <f t="shared" si="11"/>
        <v>0.93066255778120177</v>
      </c>
      <c r="S34" s="6">
        <f t="shared" si="12"/>
        <v>3.0351758793969847</v>
      </c>
      <c r="T34" s="6"/>
      <c r="U34" s="6"/>
      <c r="V34" s="6"/>
      <c r="W34" s="6"/>
      <c r="X34" s="6"/>
    </row>
    <row r="35" spans="1:25">
      <c r="B35">
        <f t="shared" si="19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H35" s="10">
        <f t="shared" ref="H35:H37" si="23">H27</f>
        <v>5.6927500000000002</v>
      </c>
      <c r="J35">
        <f t="shared" si="14"/>
        <v>1</v>
      </c>
      <c r="K35" s="6">
        <f t="shared" si="8"/>
        <v>3.0308404009252121</v>
      </c>
      <c r="L35" s="6">
        <f t="shared" si="9"/>
        <v>6.7717484926787259</v>
      </c>
      <c r="M35" s="6">
        <f t="shared" si="15"/>
        <v>6.2396825396825406</v>
      </c>
      <c r="N35" s="6">
        <f t="shared" si="16"/>
        <v>20.581151832460733</v>
      </c>
      <c r="O35" s="6">
        <f t="shared" si="16"/>
        <v>13.810548504677001</v>
      </c>
      <c r="P35" s="6"/>
      <c r="Q35" s="6">
        <f t="shared" si="10"/>
        <v>2.2342807924203276</v>
      </c>
      <c r="R35" s="6">
        <f t="shared" si="11"/>
        <v>0.92142857142857137</v>
      </c>
      <c r="S35" s="6">
        <f t="shared" si="12"/>
        <v>3.0392670157068062</v>
      </c>
      <c r="T35" s="6"/>
      <c r="U35" s="6"/>
      <c r="V35" s="6"/>
      <c r="W35" s="6"/>
      <c r="X35" s="6"/>
    </row>
    <row r="36" spans="1:25">
      <c r="B36">
        <f>B32</f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H36" s="10">
        <f t="shared" si="23"/>
        <v>8.3607499999999995</v>
      </c>
      <c r="J36">
        <f t="shared" si="14"/>
        <v>1</v>
      </c>
      <c r="K36" s="6">
        <f t="shared" si="8"/>
        <v>2.8780578206078578</v>
      </c>
      <c r="L36" s="6">
        <f t="shared" si="9"/>
        <v>6.8233743409490337</v>
      </c>
      <c r="M36" s="6">
        <f t="shared" si="15"/>
        <v>6.2620967741935489</v>
      </c>
      <c r="N36" s="6">
        <f t="shared" si="16"/>
        <v>20.706666666666667</v>
      </c>
      <c r="O36" s="6">
        <f t="shared" si="16"/>
        <v>18.574888616451876</v>
      </c>
      <c r="P36" s="6"/>
      <c r="Q36" s="6">
        <f t="shared" si="10"/>
        <v>2.3708260105448153</v>
      </c>
      <c r="R36" s="6">
        <f t="shared" si="11"/>
        <v>0.91774193548387095</v>
      </c>
      <c r="S36" s="6">
        <f t="shared" si="12"/>
        <v>3.0346666666666668</v>
      </c>
      <c r="T36" s="6"/>
      <c r="U36" s="6"/>
      <c r="V36" s="6"/>
      <c r="W36" s="6"/>
      <c r="X36" s="6"/>
    </row>
    <row r="37" spans="1:25">
      <c r="B37">
        <f t="shared" si="19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H37" s="10">
        <f t="shared" si="23"/>
        <v>8.7690000000000001</v>
      </c>
      <c r="J37">
        <f t="shared" si="14"/>
        <v>1</v>
      </c>
      <c r="K37" s="6">
        <f t="shared" si="8"/>
        <v>2.8693869945966086</v>
      </c>
      <c r="L37" s="6">
        <f t="shared" si="9"/>
        <v>6.8353306702174876</v>
      </c>
      <c r="M37" s="6">
        <f t="shared" si="15"/>
        <v>6.2588904694167855</v>
      </c>
      <c r="N37" s="6">
        <f t="shared" si="16"/>
        <v>20.74074074074074</v>
      </c>
      <c r="O37" s="6">
        <f t="shared" si="16"/>
        <v>35.12373132626297</v>
      </c>
      <c r="P37" s="6"/>
      <c r="Q37" s="6">
        <f t="shared" si="10"/>
        <v>2.3821571238348866</v>
      </c>
      <c r="R37" s="6">
        <f t="shared" si="11"/>
        <v>0.91566754724649468</v>
      </c>
      <c r="S37" s="6">
        <f t="shared" si="12"/>
        <v>3.0343434343434348</v>
      </c>
      <c r="T37" s="6"/>
      <c r="U37" s="6"/>
      <c r="V37" s="6"/>
      <c r="W37" s="6"/>
      <c r="X37" s="6"/>
    </row>
    <row r="39" spans="1:25">
      <c r="A39" t="str">
        <f>A26</f>
        <v>float</v>
      </c>
      <c r="B39" t="s">
        <v>60</v>
      </c>
      <c r="C39" s="8">
        <f>1/(C27*0.000001)</f>
        <v>1821.161901293025</v>
      </c>
      <c r="D39" s="8">
        <f t="shared" ref="D39:G39" si="24">1/(D27*0.000001)</f>
        <v>4454.5414049623596</v>
      </c>
      <c r="E39" s="8">
        <f t="shared" si="24"/>
        <v>12939.958592132507</v>
      </c>
      <c r="F39" s="8">
        <f t="shared" si="24"/>
        <v>13958.682300390843</v>
      </c>
      <c r="G39" s="8">
        <f t="shared" si="24"/>
        <v>16126.431220770844</v>
      </c>
      <c r="H39" s="8">
        <f>1/(H27*0.000001)</f>
        <v>175662.02626147293</v>
      </c>
      <c r="I39" t="s">
        <v>4</v>
      </c>
      <c r="J39" s="9">
        <f>$C$36/C28</f>
        <v>0.13762850053172634</v>
      </c>
      <c r="K39" s="9">
        <f t="shared" ref="K39:N39" si="25">$C$36/D28</f>
        <v>0.34333340702584397</v>
      </c>
      <c r="L39" s="9">
        <f t="shared" si="25"/>
        <v>1.0024528789052416</v>
      </c>
      <c r="M39" s="9">
        <f t="shared" si="25"/>
        <v>1.0827581398591648</v>
      </c>
      <c r="N39" s="9">
        <f t="shared" si="25"/>
        <v>1.2434942749619666</v>
      </c>
      <c r="O39" s="9">
        <f>$C$37/H29</f>
        <v>35.12373132626297</v>
      </c>
    </row>
    <row r="40" spans="1:25">
      <c r="A40" t="str">
        <f>A30</f>
        <v>long</v>
      </c>
      <c r="B40" t="s">
        <v>60</v>
      </c>
      <c r="C40" s="8">
        <f>1/(C31*0.000001)</f>
        <v>4227.6147797412705</v>
      </c>
      <c r="D40" s="8">
        <f t="shared" ref="D40:G40" si="26">1/(D31*0.000001)</f>
        <v>38550.501156515034</v>
      </c>
      <c r="E40" s="8">
        <f t="shared" si="26"/>
        <v>86132.644272179168</v>
      </c>
      <c r="F40" s="8">
        <f t="shared" si="26"/>
        <v>79365.079365079364</v>
      </c>
      <c r="G40" s="8">
        <f t="shared" si="26"/>
        <v>261780.10471204188</v>
      </c>
      <c r="H40" s="8">
        <f t="shared" ref="H40" si="27">1/(H31*0.000001)</f>
        <v>175662.02626147293</v>
      </c>
      <c r="I40" t="s">
        <v>4</v>
      </c>
      <c r="J40" s="9">
        <f>$C$36/C32</f>
        <v>0.33042553191489366</v>
      </c>
      <c r="K40" s="9">
        <f t="shared" ref="K40:N40" si="28">$C$36/D32</f>
        <v>2.8775245506763021</v>
      </c>
      <c r="L40" s="9">
        <f t="shared" si="28"/>
        <v>6.8233743409490337</v>
      </c>
      <c r="M40" s="9">
        <f t="shared" si="28"/>
        <v>6.2620967741935489</v>
      </c>
      <c r="N40" s="9">
        <f t="shared" si="28"/>
        <v>20.706666666666667</v>
      </c>
      <c r="O40" s="9">
        <f>O39</f>
        <v>35.12373132626297</v>
      </c>
    </row>
    <row r="41" spans="1:25">
      <c r="A41" t="str">
        <f>A34</f>
        <v>int</v>
      </c>
      <c r="B41" t="s">
        <v>60</v>
      </c>
      <c r="C41" s="8">
        <f>1/(C35*0.000001)</f>
        <v>12719.40981938438</v>
      </c>
      <c r="D41" s="8">
        <f t="shared" ref="D41:G41" si="29">1/(D35*0.000001)</f>
        <v>38550.501156515034</v>
      </c>
      <c r="E41" s="8">
        <f t="shared" si="29"/>
        <v>86132.644272179168</v>
      </c>
      <c r="F41" s="8">
        <f t="shared" si="29"/>
        <v>79365.079365079364</v>
      </c>
      <c r="G41" s="8">
        <f t="shared" si="29"/>
        <v>261780.10471204188</v>
      </c>
      <c r="H41" s="8">
        <f t="shared" ref="H41" si="30">1/(H35*0.000001)</f>
        <v>175662.02626147293</v>
      </c>
      <c r="I41" t="s">
        <v>4</v>
      </c>
      <c r="J41" s="9">
        <f>$C$36/C36</f>
        <v>1</v>
      </c>
      <c r="K41" s="9">
        <f t="shared" ref="K41:N41" si="31">$C$36/D36</f>
        <v>2.8780578206078578</v>
      </c>
      <c r="L41" s="9">
        <f t="shared" si="31"/>
        <v>6.8233743409490337</v>
      </c>
      <c r="M41" s="9">
        <f t="shared" si="31"/>
        <v>6.2620967741935489</v>
      </c>
      <c r="N41" s="9">
        <f t="shared" si="31"/>
        <v>20.706666666666667</v>
      </c>
      <c r="O41" s="9">
        <f>O40</f>
        <v>35.12373132626297</v>
      </c>
    </row>
    <row r="59" spans="2:9">
      <c r="B59" t="s">
        <v>61</v>
      </c>
      <c r="G59">
        <v>250</v>
      </c>
      <c r="I59" t="s">
        <v>4</v>
      </c>
    </row>
    <row r="60" spans="2:9">
      <c r="C60" t="str">
        <f>C23</f>
        <v>Arduino Uno</v>
      </c>
      <c r="D60" t="str">
        <f t="shared" ref="D60:G60" si="32">D23</f>
        <v>Arduino M0 Pro</v>
      </c>
      <c r="E60" t="str">
        <f t="shared" si="32"/>
        <v>Maple</v>
      </c>
      <c r="F60" t="str">
        <f t="shared" si="32"/>
        <v>Arduino Due</v>
      </c>
      <c r="G60" t="str">
        <f t="shared" si="32"/>
        <v>Teensy 3.1</v>
      </c>
      <c r="H60" t="str">
        <f>H23</f>
        <v>Python, PC</v>
      </c>
    </row>
    <row r="61" spans="2:9">
      <c r="B61" t="str">
        <f>A26</f>
        <v>float</v>
      </c>
      <c r="C61" s="8">
        <f>SQRT($G$59/((C28*0.000001)/$B28))</f>
        <v>3765.5502941905706</v>
      </c>
      <c r="D61" s="8">
        <f t="shared" ref="D61:G61" si="33">SQRT($G$59/((D28*0.000001)/$B28))</f>
        <v>5947.4704793272776</v>
      </c>
      <c r="E61" s="8">
        <f t="shared" si="33"/>
        <v>10162.633113501566</v>
      </c>
      <c r="F61" s="8">
        <f t="shared" si="33"/>
        <v>10561.849922156138</v>
      </c>
      <c r="G61" s="8">
        <f t="shared" si="33"/>
        <v>11318.689818636485</v>
      </c>
      <c r="H61" s="8">
        <f>SQRT($G$59/((H11*0.000001)/$B11))</f>
        <v>76361.22447565374</v>
      </c>
      <c r="I61" t="s">
        <v>62</v>
      </c>
    </row>
    <row r="62" spans="2:9">
      <c r="B62" t="str">
        <f>A30</f>
        <v>long</v>
      </c>
      <c r="C62" s="8">
        <f>SQRT($G$59/((C32*0.000001)/$B32))</f>
        <v>5834.5996599157825</v>
      </c>
      <c r="D62" s="8">
        <f t="shared" ref="D62:G62" si="34">SQRT($G$59/((D32*0.000001)/$B32))</f>
        <v>17218.042770596836</v>
      </c>
      <c r="E62" s="8">
        <f t="shared" si="34"/>
        <v>26513.915171382934</v>
      </c>
      <c r="F62" s="8">
        <f t="shared" si="34"/>
        <v>25400.025400038103</v>
      </c>
      <c r="G62" s="8">
        <f t="shared" si="34"/>
        <v>46188.021535170061</v>
      </c>
      <c r="H62" s="8">
        <f>H61</f>
        <v>76361.22447565374</v>
      </c>
      <c r="I62" t="s">
        <v>62</v>
      </c>
    </row>
    <row r="63" spans="2:9">
      <c r="B63" t="str">
        <f>A34</f>
        <v>int</v>
      </c>
      <c r="C63" s="8">
        <f>SQRT($G$59/((C36*0.000001)/$B36))</f>
        <v>10150.192141783918</v>
      </c>
      <c r="D63" s="8">
        <f t="shared" ref="D63:G63" si="35">SQRT($G$59/((D36*0.000001)/$B36))</f>
        <v>17219.638141716368</v>
      </c>
      <c r="E63" s="8">
        <f t="shared" si="35"/>
        <v>26513.915171382934</v>
      </c>
      <c r="F63" s="8">
        <f t="shared" si="35"/>
        <v>25400.025400038103</v>
      </c>
      <c r="G63" s="8">
        <f t="shared" si="35"/>
        <v>46188.021535170061</v>
      </c>
      <c r="H63" s="8">
        <f>H62</f>
        <v>76361.22447565374</v>
      </c>
      <c r="I63" t="s">
        <v>62</v>
      </c>
    </row>
  </sheetData>
  <conditionalFormatting sqref="C26:H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H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H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B6" sqref="B6:F16"/>
    </sheetView>
  </sheetViews>
  <sheetFormatPr defaultRowHeight="15"/>
  <sheetData>
    <row r="2" spans="2:6">
      <c r="B2" t="s">
        <v>53</v>
      </c>
    </row>
    <row r="3" spans="2:6">
      <c r="B3" s="7" t="s">
        <v>54</v>
      </c>
    </row>
    <row r="4" spans="2:6">
      <c r="B4" s="5" t="s">
        <v>49</v>
      </c>
    </row>
    <row r="6" spans="2:6">
      <c r="C6" t="s">
        <v>55</v>
      </c>
    </row>
    <row r="7" spans="2:6">
      <c r="C7" t="s">
        <v>50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51</v>
      </c>
    </row>
    <row r="19" spans="2:8">
      <c r="C19" t="s">
        <v>52</v>
      </c>
      <c r="H19">
        <f>96/72</f>
        <v>1.3333333333333333</v>
      </c>
    </row>
    <row r="20" spans="2:8">
      <c r="C20" t="s">
        <v>30</v>
      </c>
      <c r="D20" t="s">
        <v>19</v>
      </c>
      <c r="E20" t="s">
        <v>26</v>
      </c>
      <c r="F20" t="s">
        <v>25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55</v>
      </c>
    </row>
    <row r="31" spans="2:8">
      <c r="C31" t="s">
        <v>58</v>
      </c>
    </row>
    <row r="32" spans="2:8">
      <c r="C32" t="s">
        <v>30</v>
      </c>
      <c r="D32" t="s">
        <v>19</v>
      </c>
      <c r="E32" t="s">
        <v>26</v>
      </c>
      <c r="F32" t="s">
        <v>25</v>
      </c>
      <c r="H32" t="s">
        <v>59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66</v>
      </c>
      <c r="D6" t="str">
        <f>C6</f>
        <v>Python on PC</v>
      </c>
    </row>
    <row r="7" spans="2:11">
      <c r="C7" t="s">
        <v>70</v>
      </c>
      <c r="D7" t="str">
        <f>C7</f>
        <v>i5, M540, 2.53 GHz</v>
      </c>
    </row>
    <row r="8" spans="2:11">
      <c r="C8" t="s">
        <v>64</v>
      </c>
      <c r="D8" t="s">
        <v>65</v>
      </c>
      <c r="F8" t="s">
        <v>71</v>
      </c>
      <c r="K8" t="s">
        <v>72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Arduino Uno</vt:lpstr>
      <vt:lpstr>Arduino M0 Pro</vt:lpstr>
      <vt:lpstr>Maple</vt:lpstr>
      <vt:lpstr>Arduino Due</vt:lpstr>
      <vt:lpstr>Teensy 3.1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2015-07-18T16:03:50Z</dcterms:modified>
</cp:coreProperties>
</file>