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Q30" i="17" l="1"/>
  <c r="Q31" i="17"/>
  <c r="Q32" i="17"/>
  <c r="Q33" i="17"/>
  <c r="Q29" i="17"/>
  <c r="O30" i="17"/>
  <c r="O31" i="17"/>
  <c r="O32" i="17"/>
  <c r="O33" i="17"/>
  <c r="O29" i="17"/>
  <c r="L22" i="17"/>
  <c r="M22" i="17"/>
  <c r="K22" i="17"/>
  <c r="L23" i="17"/>
  <c r="M23" i="17"/>
  <c r="L24" i="17"/>
  <c r="M24" i="17"/>
  <c r="L25" i="17"/>
  <c r="M25" i="17"/>
  <c r="L26" i="17"/>
  <c r="M26" i="17"/>
  <c r="L27" i="17"/>
  <c r="M27" i="17"/>
  <c r="K24" i="17"/>
  <c r="K25" i="17"/>
  <c r="K26" i="17"/>
  <c r="K27" i="17"/>
  <c r="K23" i="17"/>
  <c r="M17" i="17" l="1"/>
  <c r="N17" i="17"/>
  <c r="L17" i="17"/>
  <c r="L34" i="17" l="1"/>
  <c r="L35" i="17" s="1"/>
  <c r="F12" i="17"/>
  <c r="F32" i="17" s="1"/>
  <c r="D12" i="17"/>
  <c r="G13" i="17"/>
  <c r="M13" i="17" s="1"/>
  <c r="H13" i="17"/>
  <c r="N13" i="17" s="1"/>
  <c r="I13" i="17"/>
  <c r="F13" i="17"/>
  <c r="L13" i="17" s="1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L16" i="17" s="1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K16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N15" i="17" s="1"/>
  <c r="G16" i="17"/>
  <c r="F16" i="17"/>
  <c r="L15" i="17" s="1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K15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L14" i="17" s="1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B5" i="17"/>
  <c r="E4" i="17"/>
  <c r="D4" i="17"/>
  <c r="B4" i="17"/>
  <c r="L36" i="17" l="1"/>
  <c r="M15" i="17"/>
  <c r="M16" i="17"/>
  <c r="C34" i="17"/>
  <c r="K14" i="17"/>
  <c r="M14" i="17"/>
  <c r="N16" i="17"/>
  <c r="N14" i="17"/>
  <c r="F21" i="17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<sst xmlns="http://schemas.openxmlformats.org/spreadsheetml/2006/main" count="902" uniqueCount="128">
  <si>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</si>
  <si>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</si>
  <si>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</si>
  <si>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</si>
  <si>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</si>
  <si>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</si>
  <si>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</si>
  <si>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</si>
  <si>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</si>
  <si>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</si>
  <si>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</si>
  <si>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</si>
  <si>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</si>
  <si>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</si>
  <si>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</si>
  <si>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</si>
  <si>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</si>
  <si>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</si>
  <si>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</si>
  <si>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</si>
  <si>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</si>
  <si>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</si>
  <si>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</si>
  <si>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</si>
  <si>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</si>
  <si>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</si>
  <si>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</si>
  <si>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</si>
  <si>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</si>
  <si>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</si>
  <si>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</si>
  <si>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</si>
  <si>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</si>
  <si>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</si>
  <si>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</si>
  <si>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</si>
  <si>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</si>
  <si>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</si>
  <si>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</si>
  <si>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</si>
  <si>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</si>
  <si>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</si>
  <si>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</si>
  <si>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</si>
  <si>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</si>
  <si>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</si>
  <si>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</si>
  <si>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</si>
  <si>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</si>
  <si>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</si>
  <si>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</si>
  <si>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</si>
  <si>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</si>
  <si>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</si>
  <si>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</si>
  <si>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</si>
  <si>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</si>
  <si>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</si>
  <si>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</si>
  <si>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</si>
  <si>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</si>
  <si>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</si>
  <si>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</si>
  <si>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</si>
  <si>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</si>
  <si>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</si>
  <si>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</si>
  <si>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</si>
  <si>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</si>
  <si>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</si>
  <si>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</si>
  <si>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</si>
  <si>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</si>
  <si>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</si>
  <si>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</si>
  <si>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</si>
  <si>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</si>
  <si>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</si>
  <si>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</si>
  <si>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</si>
  <si>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</si>
  <si>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</si>
  <si>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</si>
  <si>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</si>
  <si>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</si>
  <si>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</si>
  <si>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</si>
  <si>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</si>
  <si>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</si>
  <si>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</si>
  <si>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</si>
  <si>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</si>
  <si>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</si>
  <si>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</si>
  <si>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</si>
  <si>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</si>
  <si>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</si>
  <si>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</si>
  <si>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</si>
  <si>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</si>
  <si>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</si>
  <si>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</si>
  <si>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</si>
  <si>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</si>
  <si>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</si>
  <si>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</si>
  <si>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</si>
  <si>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</si>
  <si>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</si>
  <si>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</si>
  <si>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</si>
  <si>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</si>
  <si>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</si>
  <si>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</si>
  <si>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</si>
  <si>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</si>
  <si>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</si>
  <si>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</si>
  <si>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</si>
  <si>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</si>
  <si>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</si>
  <si>
    <t>Clock Speed</t>
  </si>
  <si>
    <t>Speed Relative to Teensy 3.2 (128-pt CMSIS FFT)</t>
  </si>
  <si>
    <t>s</t>
  </si>
  <si>
    <t>RFFT</t>
  </si>
  <si>
    <t>FFTs Per Second</t>
  </si>
  <si>
    <t>CFFT Radix 4</t>
  </si>
  <si>
    <t>CFFT Radix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</si>
</sst>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  <xf numFmtId="0" fontId="0" fillId="4" borderId="2" xfId="0" applyFill="1" applyBorder="1"/>
    <xf numFmtId="0" fontId="10" fillId="5" borderId="2" xfId="0" applyFont="1" applyFill="1" applyBorder="1"/>
    <xf numFmtId="0" fontId="1" fillId="4" borderId="2" xfId="0" applyFont="1" applyFill="1" applyBorder="1" applyAlignment="1">
      <alignment horizontal="right"/>
    </xf>
    <xf numFmtId="4" fontId="10" fillId="5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/>
    <xf numFmtId="4" fontId="0" fillId="6" borderId="2" xfId="0" applyNumberFormat="1" applyFill="1" applyBorder="1" applyAlignment="1">
      <alignment horizontal="right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6" xfId="0" applyFont="1" applyFill="1" applyBorder="1" applyAlignment="1">
      <alignment horizontal="center"/>
    </xf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47488"/>
        <c:axId val="253665664"/>
      </c:barChart>
      <c:catAx>
        <c:axId val="253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65664"/>
        <c:crosses val="autoZero"/>
        <c:auto val="1"/>
        <c:lblAlgn val="ctr"/>
        <c:lblOffset val="100"/>
        <c:noMultiLvlLbl val="0"/>
      </c:catAx>
      <c:valAx>
        <c:axId val="2536656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3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36032"/>
        <c:axId val="255041920"/>
      </c:scatterChart>
      <c:valAx>
        <c:axId val="255036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041920"/>
        <c:crosses val="autoZero"/>
        <c:crossBetween val="midCat"/>
      </c:valAx>
      <c:valAx>
        <c:axId val="25504192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503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70272"/>
        <c:axId val="254871808"/>
      </c:barChart>
      <c:catAx>
        <c:axId val="254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71808"/>
        <c:crosses val="autoZero"/>
        <c:auto val="1"/>
        <c:lblAlgn val="ctr"/>
        <c:lblOffset val="100"/>
        <c:noMultiLvlLbl val="0"/>
      </c:catAx>
      <c:valAx>
        <c:axId val="25487180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548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18016"/>
        <c:axId val="254919808"/>
      </c:barChart>
      <c:catAx>
        <c:axId val="2549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19808"/>
        <c:crosses val="autoZero"/>
        <c:auto val="1"/>
        <c:lblAlgn val="ctr"/>
        <c:lblOffset val="100"/>
        <c:noMultiLvlLbl val="0"/>
      </c:catAx>
      <c:valAx>
        <c:axId val="2549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549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58592"/>
        <c:axId val="254976768"/>
      </c:barChart>
      <c:catAx>
        <c:axId val="2549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76768"/>
        <c:crosses val="autoZero"/>
        <c:auto val="1"/>
        <c:lblAlgn val="ctr"/>
        <c:lblOffset val="100"/>
        <c:noMultiLvlLbl val="0"/>
      </c:catAx>
      <c:valAx>
        <c:axId val="25497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5495859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73376"/>
        <c:axId val="255175296"/>
      </c:lineChart>
      <c:catAx>
        <c:axId val="2551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175296"/>
        <c:crosses val="autoZero"/>
        <c:auto val="1"/>
        <c:lblAlgn val="ctr"/>
        <c:lblOffset val="100"/>
        <c:noMultiLvlLbl val="0"/>
      </c:catAx>
      <c:valAx>
        <c:axId val="25517529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517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39456"/>
        <c:axId val="255553920"/>
      </c:lineChart>
      <c:catAx>
        <c:axId val="2555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553920"/>
        <c:crosses val="autoZero"/>
        <c:auto val="1"/>
        <c:lblAlgn val="ctr"/>
        <c:lblOffset val="100"/>
        <c:noMultiLvlLbl val="0"/>
      </c:catAx>
      <c:valAx>
        <c:axId val="25555392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553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65024"/>
        <c:axId val="255271296"/>
      </c:lineChart>
      <c:catAx>
        <c:axId val="2552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71296"/>
        <c:crosses val="autoZero"/>
        <c:auto val="1"/>
        <c:lblAlgn val="ctr"/>
        <c:lblOffset val="100"/>
        <c:noMultiLvlLbl val="0"/>
      </c:catAx>
      <c:valAx>
        <c:axId val="25527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14176"/>
        <c:axId val="255320448"/>
      </c:lineChart>
      <c:catAx>
        <c:axId val="2553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20448"/>
        <c:crosses val="autoZero"/>
        <c:auto val="1"/>
        <c:lblAlgn val="ctr"/>
        <c:lblOffset val="100"/>
        <c:noMultiLvlLbl val="0"/>
      </c:catAx>
      <c:valAx>
        <c:axId val="25532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51040"/>
        <c:axId val="255369600"/>
      </c:lineChart>
      <c:catAx>
        <c:axId val="2553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69600"/>
        <c:crosses val="autoZero"/>
        <c:auto val="1"/>
        <c:lblAlgn val="ctr"/>
        <c:lblOffset val="100"/>
        <c:noMultiLvlLbl val="0"/>
      </c:catAx>
      <c:valAx>
        <c:axId val="2553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5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61632"/>
        <c:axId val="255467904"/>
      </c:lineChart>
      <c:catAx>
        <c:axId val="2554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67904"/>
        <c:crosses val="autoZero"/>
        <c:auto val="1"/>
        <c:lblAlgn val="ctr"/>
        <c:lblOffset val="100"/>
        <c:noMultiLvlLbl val="0"/>
      </c:catAx>
      <c:valAx>
        <c:axId val="2554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89856"/>
        <c:axId val="254099840"/>
      </c:barChart>
      <c:catAx>
        <c:axId val="2540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99840"/>
        <c:crosses val="autoZero"/>
        <c:auto val="1"/>
        <c:lblAlgn val="ctr"/>
        <c:lblOffset val="100"/>
        <c:noMultiLvlLbl val="0"/>
      </c:catAx>
      <c:valAx>
        <c:axId val="2540998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408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98496"/>
        <c:axId val="255508864"/>
      </c:lineChart>
      <c:catAx>
        <c:axId val="2554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508864"/>
        <c:crosses val="autoZero"/>
        <c:auto val="1"/>
        <c:lblAlgn val="ctr"/>
        <c:lblOffset val="100"/>
        <c:noMultiLvlLbl val="0"/>
      </c:catAx>
      <c:valAx>
        <c:axId val="25550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71616"/>
        <c:axId val="255877888"/>
      </c:lineChart>
      <c:catAx>
        <c:axId val="2558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77888"/>
        <c:crosses val="autoZero"/>
        <c:auto val="1"/>
        <c:lblAlgn val="ctr"/>
        <c:lblOffset val="100"/>
        <c:noMultiLvlLbl val="0"/>
      </c:catAx>
      <c:valAx>
        <c:axId val="2558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178432"/>
        <c:axId val="254180352"/>
      </c:lineChart>
      <c:catAx>
        <c:axId val="2541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180352"/>
        <c:crosses val="autoZero"/>
        <c:auto val="1"/>
        <c:lblAlgn val="ctr"/>
        <c:lblOffset val="100"/>
        <c:noMultiLvlLbl val="0"/>
      </c:catAx>
      <c:valAx>
        <c:axId val="254180352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417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80384"/>
        <c:axId val="254481920"/>
      </c:barChart>
      <c:catAx>
        <c:axId val="2544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81920"/>
        <c:crosses val="autoZero"/>
        <c:auto val="1"/>
        <c:lblAlgn val="ctr"/>
        <c:lblOffset val="100"/>
        <c:noMultiLvlLbl val="0"/>
      </c:catAx>
      <c:valAx>
        <c:axId val="2544819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44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99456"/>
        <c:axId val="254505344"/>
      </c:barChart>
      <c:catAx>
        <c:axId val="2544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05344"/>
        <c:crosses val="autoZero"/>
        <c:auto val="1"/>
        <c:lblAlgn val="ctr"/>
        <c:lblOffset val="100"/>
        <c:noMultiLvlLbl val="0"/>
      </c:catAx>
      <c:valAx>
        <c:axId val="254505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44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28512"/>
        <c:axId val="254292736"/>
      </c:barChart>
      <c:catAx>
        <c:axId val="2545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92736"/>
        <c:crosses val="autoZero"/>
        <c:auto val="1"/>
        <c:lblAlgn val="ctr"/>
        <c:lblOffset val="100"/>
        <c:noMultiLvlLbl val="0"/>
      </c:catAx>
      <c:valAx>
        <c:axId val="2542927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45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61056"/>
        <c:axId val="254462976"/>
      </c:lineChart>
      <c:catAx>
        <c:axId val="2544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462976"/>
        <c:crosses val="autoZero"/>
        <c:auto val="1"/>
        <c:lblAlgn val="ctr"/>
        <c:lblOffset val="100"/>
        <c:noMultiLvlLbl val="0"/>
      </c:catAx>
      <c:valAx>
        <c:axId val="25446297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4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42048"/>
        <c:axId val="254656512"/>
      </c:lineChart>
      <c:catAx>
        <c:axId val="2546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56512"/>
        <c:crosses val="autoZero"/>
        <c:auto val="1"/>
        <c:lblAlgn val="ctr"/>
        <c:lblOffset val="100"/>
        <c:noMultiLvlLbl val="0"/>
      </c:catAx>
      <c:valAx>
        <c:axId val="25465651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6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13632"/>
        <c:axId val="255015168"/>
      </c:barChart>
      <c:catAx>
        <c:axId val="2550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15168"/>
        <c:crosses val="autoZero"/>
        <c:auto val="1"/>
        <c:lblAlgn val="ctr"/>
        <c:lblOffset val="100"/>
        <c:noMultiLvlLbl val="0"/>
      </c:catAx>
      <c:valAx>
        <c:axId val="255015168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5501363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J13" sqref="B4:J13"/>
    </sheetView>
  </sheetViews>
  <sheetFormatPr defaultRowHeight="15" x14ac:dyDescent="0.25"/>
  <cols>
    <col min="2" max="2" width="9.875" customWidth="1"/>
    <col min="3" max="3" width="13.875" customWidth="1"/>
    <col min="4" max="4" width="8" customWidth="1"/>
    <col min="5" max="5" width="19.75" bestFit="1" customWidth="1"/>
    <col min="6" max="6" width="17.375" customWidth="1"/>
    <col min="7" max="7" width="9.625" customWidth="1"/>
    <col min="8" max="8" width="7.875" customWidth="1"/>
    <col min="9" max="9" width="5.25" customWidth="1"/>
    <col min="10" max="10" width="7.875" customWidth="1"/>
  </cols>
  <sheetData>
    <row r="4" spans="2:10" ht="15.75" x14ac:dyDescent="0.25">
      <c r="B4" s="45" t="s">
        <v>19</v>
      </c>
      <c r="C4" s="45"/>
      <c r="D4" s="46" t="s">
        <v>71</v>
      </c>
      <c r="E4" s="46"/>
      <c r="F4" s="46"/>
      <c r="G4" s="46"/>
      <c r="H4" s="46"/>
      <c r="I4" s="46"/>
      <c r="J4" s="46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35" t="s">
        <v>97</v>
      </c>
      <c r="C11" s="37" t="s">
        <v>110</v>
      </c>
      <c r="D11" s="36" t="s">
        <v>98</v>
      </c>
      <c r="E11" s="35" t="s">
        <v>117</v>
      </c>
      <c r="F11" s="35" t="s">
        <v>100</v>
      </c>
      <c r="G11" s="35" t="s">
        <v>111</v>
      </c>
      <c r="H11" s="35" t="s">
        <v>90</v>
      </c>
      <c r="I11" s="38" t="s">
        <v>106</v>
      </c>
      <c r="J11" s="35" t="s">
        <v>118</v>
      </c>
    </row>
    <row r="12" spans="2:10" ht="15.75" x14ac:dyDescent="0.25">
      <c r="B12" s="35" t="s">
        <v>97</v>
      </c>
      <c r="C12" s="37" t="s">
        <v>108</v>
      </c>
      <c r="D12" s="36" t="s">
        <v>98</v>
      </c>
      <c r="E12" s="35" t="s">
        <v>119</v>
      </c>
      <c r="F12" s="35" t="s">
        <v>100</v>
      </c>
      <c r="G12" s="35" t="s">
        <v>105</v>
      </c>
      <c r="H12" s="35" t="s">
        <v>90</v>
      </c>
      <c r="I12" s="38" t="s">
        <v>106</v>
      </c>
      <c r="J12" s="35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45" t="s">
        <v>19</v>
      </c>
      <c r="C16" s="45"/>
      <c r="D16" s="46" t="s">
        <v>71</v>
      </c>
      <c r="E16" s="46"/>
      <c r="F16" s="46"/>
      <c r="G16" s="46"/>
      <c r="H16" s="46"/>
      <c r="I16" s="46"/>
      <c r="J16" s="46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abSelected="1" topLeftCell="G11" workbookViewId="0">
      <selection activeCell="O32" sqref="O32"/>
    </sheetView>
  </sheetViews>
  <sheetFormatPr defaultRowHeight="15" x14ac:dyDescent="0.25"/>
  <cols>
    <col min="2" max="3" width="7.25" customWidth="1"/>
    <col min="4" max="9" width="12.75" customWidth="1"/>
    <col min="10" max="10" width="10.75" style="60" customWidth="1"/>
    <col min="11" max="11" width="12.75" customWidth="1"/>
    <col min="12" max="14" width="11.375" customWidth="1"/>
    <col min="15" max="17" width="9.125" customWidth="1"/>
  </cols>
  <sheetData>
    <row r="2" spans="2:17" x14ac:dyDescent="0.25">
      <c r="B2" s="47"/>
      <c r="C2" s="47"/>
      <c r="D2" s="47" t="s">
        <v>64</v>
      </c>
      <c r="E2" s="47"/>
      <c r="F2" s="47"/>
      <c r="G2" s="47"/>
      <c r="H2" s="47"/>
      <c r="I2" s="47"/>
    </row>
    <row r="3" spans="2:17" x14ac:dyDescent="0.25">
      <c r="B3" s="56" t="s">
        <v>61</v>
      </c>
      <c r="C3" s="56"/>
      <c r="D3" s="54" t="s">
        <v>120</v>
      </c>
      <c r="E3" s="54"/>
      <c r="F3" s="55" t="s">
        <v>10</v>
      </c>
      <c r="G3" s="55"/>
      <c r="H3" s="55"/>
      <c r="I3" s="55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 t="s">
        <v>123</v>
      </c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48"/>
      <c r="C10" s="48"/>
      <c r="D10" s="48"/>
      <c r="E10" s="48"/>
      <c r="F10" s="48"/>
      <c r="G10" s="48"/>
      <c r="H10" s="48"/>
      <c r="I10" s="48"/>
      <c r="L10">
        <v>96</v>
      </c>
      <c r="M10">
        <v>120</v>
      </c>
      <c r="N10">
        <v>180</v>
      </c>
    </row>
    <row r="11" spans="2:17" x14ac:dyDescent="0.25">
      <c r="B11" s="47"/>
      <c r="C11" s="47"/>
      <c r="D11" s="47" t="s">
        <v>64</v>
      </c>
      <c r="E11" s="47"/>
      <c r="F11" s="47"/>
      <c r="G11" s="47"/>
      <c r="H11" s="47"/>
      <c r="I11" s="47"/>
    </row>
    <row r="12" spans="2:17" x14ac:dyDescent="0.25">
      <c r="B12" s="56" t="s">
        <v>61</v>
      </c>
      <c r="C12" s="56"/>
      <c r="D12" s="54" t="str">
        <f>D3</f>
        <v>Generic C FFT</v>
      </c>
      <c r="E12" s="54"/>
      <c r="F12" s="55" t="str">
        <f>F3</f>
        <v>CMSIS FFT</v>
      </c>
      <c r="G12" s="55"/>
      <c r="H12" s="55"/>
      <c r="I12" s="55"/>
      <c r="K12" s="47" t="s">
        <v>122</v>
      </c>
      <c r="L12" s="47"/>
      <c r="M12" s="47"/>
      <c r="N12" s="47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  <c r="K13" s="39"/>
      <c r="L13" s="41" t="str">
        <f>F13</f>
        <v>Teensy 3.2</v>
      </c>
      <c r="M13" s="41" t="str">
        <f>G13</f>
        <v>Teensy 3.5</v>
      </c>
      <c r="N13" s="41" t="str">
        <f>H13</f>
        <v>Teensy 3.6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43" t="str">
        <f>C7</f>
        <v>Int16</v>
      </c>
      <c r="L14" s="44">
        <f>F7/$F$7</f>
        <v>1</v>
      </c>
      <c r="M14" s="44">
        <f>G7/$F$7</f>
        <v>1.3003908431044111</v>
      </c>
      <c r="N14" s="44">
        <f>H7/$F$7</f>
        <v>2.2597024579560157</v>
      </c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43" t="str">
        <f>C16</f>
        <v>Int32</v>
      </c>
      <c r="L15" s="44">
        <f>F16/$F$16</f>
        <v>1</v>
      </c>
      <c r="M15" s="44">
        <f>G16/$F$16</f>
        <v>1.3147186147186145</v>
      </c>
      <c r="N15" s="44">
        <f>H16/$F$16</f>
        <v>2.2249084249084246</v>
      </c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43" t="str">
        <f>C25</f>
        <v>Float32</v>
      </c>
      <c r="L16" s="44">
        <f>F25/$F$25</f>
        <v>1</v>
      </c>
      <c r="M16" s="44">
        <f>G25/$F$25</f>
        <v>10.391963919639196</v>
      </c>
      <c r="N16" s="44">
        <f>H25/$F$25</f>
        <v>16.014743049705139</v>
      </c>
      <c r="O16" s="10"/>
      <c r="P16" s="10"/>
      <c r="Q16" s="10"/>
    </row>
    <row r="17" spans="2:17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40" t="s">
        <v>121</v>
      </c>
      <c r="L17" s="42">
        <f>L10/$L$10</f>
        <v>1</v>
      </c>
      <c r="M17" s="42">
        <f>M10/$L$10</f>
        <v>1.25</v>
      </c>
      <c r="N17" s="42">
        <f>N10/$L$10</f>
        <v>1.875</v>
      </c>
      <c r="O17" s="10"/>
      <c r="P17" s="10"/>
      <c r="Q17" s="10"/>
    </row>
    <row r="18" spans="2:17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O18" s="10"/>
      <c r="P18" s="10"/>
      <c r="Q18" s="10"/>
    </row>
    <row r="19" spans="2:17" x14ac:dyDescent="0.25">
      <c r="B19" s="48"/>
      <c r="C19" s="48"/>
      <c r="D19" s="48"/>
      <c r="E19" s="48"/>
      <c r="F19" s="48"/>
      <c r="G19" s="48"/>
      <c r="H19" s="48"/>
      <c r="I19" s="48"/>
    </row>
    <row r="20" spans="2:17" x14ac:dyDescent="0.25">
      <c r="B20" s="47"/>
      <c r="C20" s="47"/>
      <c r="D20" s="47" t="s">
        <v>64</v>
      </c>
      <c r="E20" s="47"/>
      <c r="F20" s="47"/>
      <c r="G20" s="47"/>
      <c r="H20" s="47"/>
      <c r="I20" s="47"/>
      <c r="K20" s="1" t="s">
        <v>125</v>
      </c>
    </row>
    <row r="21" spans="2:17" x14ac:dyDescent="0.25">
      <c r="B21" s="56" t="str">
        <f t="shared" ref="B21:B27" si="1">B12</f>
        <v>Inputs</v>
      </c>
      <c r="C21" s="56"/>
      <c r="D21" s="54" t="str">
        <f>D12</f>
        <v>Generic C FFT</v>
      </c>
      <c r="E21" s="54"/>
      <c r="F21" s="55" t="str">
        <f>F12</f>
        <v>CMSIS FFT</v>
      </c>
      <c r="G21" s="55"/>
      <c r="H21" s="55"/>
      <c r="I21" s="55"/>
      <c r="K21" s="61" t="s">
        <v>108</v>
      </c>
      <c r="O21" t="s">
        <v>2</v>
      </c>
      <c r="P21" t="s">
        <v>108</v>
      </c>
    </row>
    <row r="22" spans="2:17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  <c r="K22" s="62" t="str">
        <f>O22</f>
        <v>RFFT</v>
      </c>
      <c r="L22" s="62" t="str">
        <f t="shared" ref="L22:M22" si="3">P22</f>
        <v>CFFT Radix 4</v>
      </c>
      <c r="M22" s="62" t="str">
        <f t="shared" si="3"/>
        <v>CFFT Radix 2</v>
      </c>
      <c r="O22" t="s">
        <v>124</v>
      </c>
      <c r="P22" t="s">
        <v>126</v>
      </c>
      <c r="Q22" t="s">
        <v>127</v>
      </c>
    </row>
    <row r="23" spans="2:17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7">
        <f>1000000/O23</f>
        <v>63451.776649746193</v>
      </c>
      <c r="L23" s="17">
        <f t="shared" ref="L23:M27" si="4">1000000/P23</f>
        <v>48971.596474045051</v>
      </c>
      <c r="M23" s="17">
        <f t="shared" si="4"/>
        <v>38284.839203675343</v>
      </c>
      <c r="O23" s="59">
        <v>15.76</v>
      </c>
      <c r="P23" s="63">
        <v>20.420000000000002</v>
      </c>
      <c r="Q23" s="63">
        <v>26.12</v>
      </c>
    </row>
    <row r="24" spans="2:17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7">
        <f>1000000/O24</f>
        <v>28169.014084507042</v>
      </c>
      <c r="L24" s="17">
        <f t="shared" si="4"/>
        <v>24826.216484607747</v>
      </c>
      <c r="M24" s="17">
        <f t="shared" si="4"/>
        <v>16886.187098953058</v>
      </c>
      <c r="O24" s="59">
        <v>35.5</v>
      </c>
      <c r="P24" s="63">
        <v>40.28</v>
      </c>
      <c r="Q24" s="63">
        <v>59.22</v>
      </c>
    </row>
    <row r="25" spans="2:17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7">
        <f>1000000/O25</f>
        <v>14355.44071202986</v>
      </c>
      <c r="L25" s="17">
        <f t="shared" si="4"/>
        <v>10506.408909434755</v>
      </c>
      <c r="M25" s="17">
        <f t="shared" si="4"/>
        <v>7602.2502660787595</v>
      </c>
      <c r="O25" s="59">
        <v>69.66</v>
      </c>
      <c r="P25" s="63">
        <v>95.18</v>
      </c>
      <c r="Q25" s="63">
        <v>131.54</v>
      </c>
    </row>
    <row r="26" spans="2:17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7">
        <f>1000000/O26</f>
        <v>6397.9526551503513</v>
      </c>
      <c r="L26" s="17">
        <f t="shared" si="4"/>
        <v>5236.1503822389786</v>
      </c>
      <c r="M26" s="17">
        <f t="shared" si="4"/>
        <v>3433.8300940869444</v>
      </c>
      <c r="O26" s="59">
        <v>156.30000000000001</v>
      </c>
      <c r="P26" s="63">
        <v>190.98</v>
      </c>
      <c r="Q26" s="63">
        <v>291.22000000000003</v>
      </c>
    </row>
    <row r="27" spans="2:17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7">
        <f>1000000/O27</f>
        <v>3245.4887706088534</v>
      </c>
      <c r="L27" s="17">
        <f t="shared" si="4"/>
        <v>2497.5024975024976</v>
      </c>
      <c r="M27" s="17">
        <f t="shared" si="4"/>
        <v>1567.2998558084134</v>
      </c>
      <c r="O27" s="59">
        <v>308.12</v>
      </c>
      <c r="P27" s="63">
        <v>400.4</v>
      </c>
      <c r="Q27" s="63">
        <v>638.04</v>
      </c>
    </row>
    <row r="28" spans="2:17" x14ac:dyDescent="0.25">
      <c r="B28" s="48" t="s">
        <v>63</v>
      </c>
      <c r="C28" s="48"/>
      <c r="D28" s="48"/>
      <c r="E28" s="48"/>
      <c r="F28" s="48"/>
      <c r="G28" s="48"/>
      <c r="H28" s="48"/>
      <c r="I28" s="48"/>
    </row>
    <row r="29" spans="2:17" x14ac:dyDescent="0.25">
      <c r="B29" s="22"/>
      <c r="C29" s="22"/>
      <c r="D29" s="22"/>
      <c r="E29" s="22"/>
      <c r="F29" s="22"/>
      <c r="G29" s="22"/>
      <c r="H29" s="22"/>
      <c r="I29" s="22"/>
      <c r="O29">
        <f>O23/P23</f>
        <v>0.77179236043095001</v>
      </c>
      <c r="Q29">
        <f>P23/Q23</f>
        <v>0.78177641653905061</v>
      </c>
    </row>
    <row r="30" spans="2:17" x14ac:dyDescent="0.25">
      <c r="B30" s="15"/>
      <c r="C30" s="15"/>
      <c r="D30" s="15">
        <v>3</v>
      </c>
      <c r="E30" s="15">
        <f>D30+1</f>
        <v>4</v>
      </c>
      <c r="F30" s="15">
        <f t="shared" ref="F30:H30" si="5">E30+1</f>
        <v>5</v>
      </c>
      <c r="G30" s="15">
        <f t="shared" si="5"/>
        <v>6</v>
      </c>
      <c r="H30" s="15">
        <f t="shared" si="5"/>
        <v>7</v>
      </c>
      <c r="I30" s="15">
        <f>H30+1</f>
        <v>8</v>
      </c>
      <c r="O30">
        <f t="shared" ref="O30:O33" si="6">O24/P24</f>
        <v>0.88133068520357494</v>
      </c>
      <c r="Q30">
        <f t="shared" ref="Q30:Q33" si="7">P24/Q24</f>
        <v>0.68017561634582913</v>
      </c>
    </row>
    <row r="31" spans="2:17" x14ac:dyDescent="0.25">
      <c r="B31" s="47"/>
      <c r="C31" s="47"/>
      <c r="D31" s="49" t="s">
        <v>70</v>
      </c>
      <c r="E31" s="50"/>
      <c r="F31" s="50"/>
      <c r="G31" s="50"/>
      <c r="H31" s="50"/>
      <c r="I31" s="51"/>
      <c r="O31">
        <f t="shared" si="6"/>
        <v>0.73187644463122492</v>
      </c>
      <c r="Q31">
        <f t="shared" si="7"/>
        <v>0.72358218032537636</v>
      </c>
    </row>
    <row r="32" spans="2:17" x14ac:dyDescent="0.25">
      <c r="B32" s="52" t="str">
        <f>B12</f>
        <v>Inputs</v>
      </c>
      <c r="C32" s="53"/>
      <c r="D32" s="54" t="str">
        <f>D12</f>
        <v>Generic C FFT</v>
      </c>
      <c r="E32" s="54"/>
      <c r="F32" s="55" t="str">
        <f>F12</f>
        <v>CMSIS FFT</v>
      </c>
      <c r="G32" s="55"/>
      <c r="H32" s="55"/>
      <c r="I32" s="55"/>
      <c r="O32">
        <f t="shared" si="6"/>
        <v>0.81841030474395238</v>
      </c>
      <c r="Q32">
        <f t="shared" si="7"/>
        <v>0.65579287136872455</v>
      </c>
    </row>
    <row r="33" spans="2:17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8">E13</f>
        <v>Arduino M0</v>
      </c>
      <c r="F33" s="33" t="str">
        <f t="shared" si="8"/>
        <v>Teensy 3.2</v>
      </c>
      <c r="G33" s="33" t="str">
        <f t="shared" si="8"/>
        <v>Teensy 3.5</v>
      </c>
      <c r="H33" s="33" t="str">
        <f t="shared" si="8"/>
        <v>Teensy 3.6</v>
      </c>
      <c r="I33" s="33" t="str">
        <f t="shared" si="8"/>
        <v>FRDM-K66F</v>
      </c>
      <c r="K33" t="s">
        <v>65</v>
      </c>
      <c r="L33" s="19">
        <v>0.5</v>
      </c>
      <c r="O33">
        <f t="shared" si="6"/>
        <v>0.76953046953046955</v>
      </c>
      <c r="Q33">
        <f t="shared" si="7"/>
        <v>0.62754686226568868</v>
      </c>
    </row>
    <row r="34" spans="2:17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7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7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7" x14ac:dyDescent="0.25">
      <c r="B37" s="48" t="s">
        <v>63</v>
      </c>
      <c r="C37" s="48"/>
      <c r="D37" s="48"/>
      <c r="E37" s="48"/>
      <c r="F37" s="48"/>
      <c r="G37" s="48"/>
      <c r="H37" s="48"/>
      <c r="I37" s="48"/>
    </row>
  </sheetData>
  <mergeCells count="25">
    <mergeCell ref="B10:I10"/>
    <mergeCell ref="B2:C2"/>
    <mergeCell ref="D2:I2"/>
    <mergeCell ref="B3:C3"/>
    <mergeCell ref="D3:E3"/>
    <mergeCell ref="F3:I3"/>
    <mergeCell ref="B11:C11"/>
    <mergeCell ref="D11:I11"/>
    <mergeCell ref="B12:C12"/>
    <mergeCell ref="D12:E12"/>
    <mergeCell ref="F12:I12"/>
    <mergeCell ref="K12:N12"/>
    <mergeCell ref="B37:I37"/>
    <mergeCell ref="B31:C31"/>
    <mergeCell ref="D31:I31"/>
    <mergeCell ref="B32:C32"/>
    <mergeCell ref="D32:E32"/>
    <mergeCell ref="F32:I32"/>
    <mergeCell ref="B28:I28"/>
    <mergeCell ref="B19:I19"/>
    <mergeCell ref="B20:C20"/>
    <mergeCell ref="D20:I20"/>
    <mergeCell ref="B21:C21"/>
    <mergeCell ref="D21:E21"/>
    <mergeCell ref="F21:I21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opLeftCell="H1" workbookViewId="0">
      <selection activeCell="D31" sqref="D31:N31"/>
    </sheetView>
  </sheetViews>
  <sheetFormatPr defaultRowHeight="15" x14ac:dyDescent="0.25"/>
  <cols>
    <col min="2" max="3" width="7.25" customWidth="1"/>
    <col min="4" max="14" width="12.75" customWidth="1"/>
    <col min="16" max="16" width="10.625" customWidth="1"/>
    <col min="17" max="22" width="9.125" customWidth="1"/>
    <col min="23" max="23" width="11.875" customWidth="1"/>
    <col min="24" max="27" width="12" customWidth="1"/>
  </cols>
  <sheetData>
    <row r="2" spans="2:27" x14ac:dyDescent="0.25">
      <c r="B2" s="47"/>
      <c r="C2" s="47"/>
      <c r="D2" s="47" t="s">
        <v>64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27" x14ac:dyDescent="0.25">
      <c r="B3" s="56" t="s">
        <v>61</v>
      </c>
      <c r="C3" s="56"/>
      <c r="D3" s="54" t="s">
        <v>59</v>
      </c>
      <c r="E3" s="54"/>
      <c r="F3" s="54"/>
      <c r="G3" s="54"/>
      <c r="H3" s="54"/>
      <c r="I3" s="54"/>
      <c r="J3" s="54"/>
      <c r="K3" s="55" t="s">
        <v>60</v>
      </c>
      <c r="L3" s="55"/>
      <c r="M3" s="55"/>
      <c r="N3" s="55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 t="shared" ref="S4:U9" si="2">G4</f>
        <v>Teensy 3.2</v>
      </c>
      <c r="T4" t="str">
        <f t="shared" si="2"/>
        <v>Teensy 3.5</v>
      </c>
      <c r="U4" t="str">
        <f t="shared" si="2"/>
        <v>Teensy 3.6</v>
      </c>
      <c r="V4" t="str">
        <f t="shared" ref="V4:V9" si="3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 t="shared" si="2"/>
        <v>9671.1798839458406</v>
      </c>
      <c r="T5" s="10">
        <f t="shared" si="2"/>
        <v>12820.51282051282</v>
      </c>
      <c r="U5" s="10">
        <f t="shared" si="2"/>
        <v>21459.227467811157</v>
      </c>
      <c r="V5" s="10">
        <f t="shared" si="3"/>
        <v>14492.753623188406</v>
      </c>
      <c r="X5" s="10">
        <f t="shared" ref="X5:Z9" si="4">K5</f>
        <v>30864.1975308642</v>
      </c>
      <c r="Y5" s="10">
        <f t="shared" si="4"/>
        <v>40783.034257748775</v>
      </c>
      <c r="Z5" s="10">
        <f t="shared" si="4"/>
        <v>74404.761904761908</v>
      </c>
      <c r="AA5" s="10">
        <f t="shared" ref="AA5:AA9" si="5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6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 t="shared" si="2"/>
        <v>4892.3679060665363</v>
      </c>
      <c r="T6" s="10">
        <f t="shared" si="2"/>
        <v>6369.4267515923566</v>
      </c>
      <c r="U6" s="10">
        <f t="shared" si="2"/>
        <v>10615.711252653928</v>
      </c>
      <c r="V6" s="10">
        <f t="shared" si="3"/>
        <v>7352.9411764705883</v>
      </c>
      <c r="X6" s="10">
        <f t="shared" si="4"/>
        <v>16528.92561983471</v>
      </c>
      <c r="Y6" s="10">
        <f t="shared" si="4"/>
        <v>21635.655560363481</v>
      </c>
      <c r="Z6" s="10">
        <f t="shared" si="4"/>
        <v>37622.272385252072</v>
      </c>
      <c r="AA6" s="10">
        <f t="shared" si="5"/>
        <v>33333.333333333336</v>
      </c>
    </row>
    <row r="7" spans="2:27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6"/>
        <v>*</v>
      </c>
      <c r="Q7" s="10">
        <f t="shared" si="0"/>
        <v>638.9776357827476</v>
      </c>
      <c r="R7" s="10">
        <f t="shared" si="1"/>
        <v>1643.6554898093361</v>
      </c>
      <c r="S7" s="10">
        <f t="shared" si="2"/>
        <v>1921.5987701767872</v>
      </c>
      <c r="T7" s="10">
        <f t="shared" si="2"/>
        <v>2568.0534155110427</v>
      </c>
      <c r="U7" s="10">
        <f t="shared" si="2"/>
        <v>4251.7006802721089</v>
      </c>
      <c r="V7" s="10">
        <f t="shared" si="3"/>
        <v>2865.3295128939826</v>
      </c>
      <c r="X7" s="10">
        <f t="shared" si="4"/>
        <v>7156.1471303850003</v>
      </c>
      <c r="Y7" s="10">
        <f t="shared" si="4"/>
        <v>9305.788200260562</v>
      </c>
      <c r="Z7" s="10">
        <f t="shared" si="4"/>
        <v>16170.763260025873</v>
      </c>
      <c r="AA7" s="10">
        <f t="shared" si="5"/>
        <v>14285.714285714286</v>
      </c>
    </row>
    <row r="8" spans="2:27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6"/>
        <v>*</v>
      </c>
      <c r="Q8" s="10">
        <f t="shared" si="0"/>
        <v>324.78077297823967</v>
      </c>
      <c r="R8" s="10">
        <f t="shared" si="1"/>
        <v>853.67935803312264</v>
      </c>
      <c r="S8" s="10">
        <f t="shared" si="2"/>
        <v>970.49689440993779</v>
      </c>
      <c r="T8" s="10">
        <f t="shared" si="2"/>
        <v>1279.0995139421848</v>
      </c>
      <c r="U8" s="10">
        <f t="shared" si="2"/>
        <v>2104.3771043771044</v>
      </c>
      <c r="V8" s="10">
        <f t="shared" si="3"/>
        <v>1457.7259475218659</v>
      </c>
      <c r="X8" s="10">
        <f t="shared" si="4"/>
        <v>3669.1861745064944</v>
      </c>
      <c r="Y8" s="10">
        <f t="shared" si="4"/>
        <v>4756.0163606962806</v>
      </c>
      <c r="Z8" s="10">
        <f t="shared" si="4"/>
        <v>7992.3273657289001</v>
      </c>
      <c r="AA8" s="10">
        <f t="shared" si="5"/>
        <v>7352.9411764705883</v>
      </c>
    </row>
    <row r="9" spans="2:27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6"/>
        <v>*</v>
      </c>
      <c r="Q9" s="10">
        <f t="shared" si="0"/>
        <v>135.080372821829</v>
      </c>
      <c r="R9" s="10" t="str">
        <f t="shared" si="1"/>
        <v>*</v>
      </c>
      <c r="S9" s="10">
        <f t="shared" si="2"/>
        <v>398.72408293460927</v>
      </c>
      <c r="T9" s="10">
        <f t="shared" si="2"/>
        <v>534.18803418803418</v>
      </c>
      <c r="U9" s="10">
        <f t="shared" si="2"/>
        <v>881.83421516754845</v>
      </c>
      <c r="V9" s="10">
        <f t="shared" si="3"/>
        <v>594.17706476530009</v>
      </c>
      <c r="X9" s="10">
        <f t="shared" si="4"/>
        <v>1574.6543633672411</v>
      </c>
      <c r="Y9" s="10">
        <f t="shared" si="4"/>
        <v>2069.707757264674</v>
      </c>
      <c r="Z9" s="10">
        <f t="shared" si="4"/>
        <v>3448.7515519381986</v>
      </c>
      <c r="AA9" s="10">
        <f t="shared" si="5"/>
        <v>3225.8064516129034</v>
      </c>
    </row>
    <row r="10" spans="2:27" x14ac:dyDescent="0.25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2:27" x14ac:dyDescent="0.25">
      <c r="B11" s="47"/>
      <c r="C11" s="47"/>
      <c r="D11" s="47" t="s">
        <v>64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2:27" x14ac:dyDescent="0.25">
      <c r="B12" s="56" t="s">
        <v>61</v>
      </c>
      <c r="C12" s="56"/>
      <c r="D12" s="54" t="s">
        <v>59</v>
      </c>
      <c r="E12" s="54"/>
      <c r="F12" s="54"/>
      <c r="G12" s="54"/>
      <c r="H12" s="54"/>
      <c r="I12" s="54"/>
      <c r="J12" s="54"/>
      <c r="K12" s="55" t="s">
        <v>60</v>
      </c>
      <c r="L12" s="55"/>
      <c r="M12" s="55"/>
      <c r="N12" s="55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 t="shared" ref="P13:U14" si="8">D13</f>
        <v>Arduino Uno</v>
      </c>
      <c r="Q13" t="str">
        <f t="shared" si="8"/>
        <v>Arduino M0</v>
      </c>
      <c r="R13" t="str">
        <f t="shared" si="8"/>
        <v>Maple</v>
      </c>
      <c r="S13" t="str">
        <f t="shared" si="8"/>
        <v>Teensy 3.2</v>
      </c>
      <c r="T13" t="str">
        <f t="shared" si="8"/>
        <v>Teensy 3.5</v>
      </c>
      <c r="U13" t="str">
        <f t="shared" si="8"/>
        <v>Teensy 3.6</v>
      </c>
      <c r="V13" t="str">
        <f t="shared" ref="V13:V18" si="9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 t="shared" si="8"/>
        <v>79.622905917574357</v>
      </c>
      <c r="Q14" s="10">
        <f t="shared" si="8"/>
        <v>1246.8827930174564</v>
      </c>
      <c r="R14" s="10">
        <f t="shared" si="8"/>
        <v>5230.1255230125525</v>
      </c>
      <c r="S14" s="10">
        <f t="shared" si="8"/>
        <v>5186.7219917012444</v>
      </c>
      <c r="T14" s="10">
        <f t="shared" si="8"/>
        <v>6877.5790921595599</v>
      </c>
      <c r="U14" s="10">
        <f t="shared" si="8"/>
        <v>11086.474501108647</v>
      </c>
      <c r="V14" s="10">
        <f t="shared" si="9"/>
        <v>9803.9215686274511</v>
      </c>
      <c r="X14" s="10">
        <f t="shared" ref="X14:AA18" si="10">K14</f>
        <v>16474.464579901152</v>
      </c>
      <c r="Y14" s="10">
        <f t="shared" si="10"/>
        <v>21496.130696474633</v>
      </c>
      <c r="Z14" s="10">
        <f t="shared" si="10"/>
        <v>37009.622501850485</v>
      </c>
      <c r="AA14" s="10">
        <f t="shared" si="10"/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11">D15</f>
        <v>*</v>
      </c>
      <c r="Q15" s="10">
        <f t="shared" ref="Q15:Q18" si="12">E15</f>
        <v>597.37156511350065</v>
      </c>
      <c r="R15" s="10">
        <f t="shared" ref="R15:R18" si="13">F15</f>
        <v>2714.4408251900109</v>
      </c>
      <c r="S15" s="10">
        <f t="shared" ref="S15:U18" si="14">G15</f>
        <v>2606.8821689259644</v>
      </c>
      <c r="T15" s="10">
        <f t="shared" si="14"/>
        <v>3469.8126301179736</v>
      </c>
      <c r="U15" s="10">
        <f t="shared" si="14"/>
        <v>5580.3571428571431</v>
      </c>
      <c r="V15" s="10">
        <f t="shared" si="9"/>
        <v>5263.1578947368425</v>
      </c>
      <c r="X15" s="10">
        <f t="shared" si="10"/>
        <v>8577.8006519128503</v>
      </c>
      <c r="Y15" s="10">
        <f t="shared" si="10"/>
        <v>11140.819964349375</v>
      </c>
      <c r="Z15" s="10">
        <f t="shared" si="10"/>
        <v>18491.124260355031</v>
      </c>
      <c r="AA15" s="10">
        <f t="shared" si="10"/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11"/>
        <v>*</v>
      </c>
      <c r="Q16" s="10">
        <f t="shared" si="12"/>
        <v>235.79344494223059</v>
      </c>
      <c r="R16" s="10">
        <f t="shared" si="13"/>
        <v>1031.3531353135313</v>
      </c>
      <c r="S16" s="10">
        <f t="shared" si="14"/>
        <v>1006.8465565847764</v>
      </c>
      <c r="T16" s="10">
        <f t="shared" si="14"/>
        <v>1343.7248051599031</v>
      </c>
      <c r="U16" s="10">
        <f t="shared" si="14"/>
        <v>2172.0243266724588</v>
      </c>
      <c r="V16" s="10">
        <f t="shared" si="9"/>
        <v>1953.125</v>
      </c>
      <c r="X16" s="10">
        <f t="shared" si="10"/>
        <v>3292.723081988805</v>
      </c>
      <c r="Y16" s="10">
        <f t="shared" si="10"/>
        <v>4329.0043290043286</v>
      </c>
      <c r="Z16" s="10">
        <f t="shared" si="10"/>
        <v>7326.0073260073259</v>
      </c>
      <c r="AA16" s="10">
        <f t="shared" si="10"/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11"/>
        <v>*</v>
      </c>
      <c r="Q17" s="10">
        <f t="shared" si="12"/>
        <v>114.11617026132603</v>
      </c>
      <c r="R17" s="10">
        <f t="shared" si="13"/>
        <v>530.56027164685906</v>
      </c>
      <c r="S17" s="10">
        <f t="shared" si="14"/>
        <v>506.07287449392715</v>
      </c>
      <c r="T17" s="10">
        <f t="shared" si="14"/>
        <v>676.86476242046831</v>
      </c>
      <c r="U17" s="10">
        <f t="shared" si="14"/>
        <v>1086.7202782003912</v>
      </c>
      <c r="V17" s="10">
        <f t="shared" si="9"/>
        <v>1030.9278350515465</v>
      </c>
      <c r="X17" s="10">
        <f t="shared" si="10"/>
        <v>1674.817444898506</v>
      </c>
      <c r="Y17" s="10">
        <f t="shared" si="10"/>
        <v>2198.1886925173658</v>
      </c>
      <c r="Z17" s="10">
        <f t="shared" si="10"/>
        <v>3619.7784695576634</v>
      </c>
      <c r="AA17" s="10">
        <f t="shared" si="10"/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11"/>
        <v>*</v>
      </c>
      <c r="Q18" s="10">
        <f t="shared" si="12"/>
        <v>47.386627493721271</v>
      </c>
      <c r="R18" s="10" t="str">
        <f t="shared" si="13"/>
        <v>*</v>
      </c>
      <c r="S18" s="10">
        <f t="shared" si="14"/>
        <v>205.84602717167559</v>
      </c>
      <c r="T18" s="10">
        <f t="shared" si="14"/>
        <v>275.26976436908171</v>
      </c>
      <c r="U18" s="10">
        <f t="shared" si="14"/>
        <v>444.48395412925589</v>
      </c>
      <c r="V18" s="10">
        <f t="shared" si="9"/>
        <v>406.33888663145063</v>
      </c>
      <c r="X18" s="10">
        <f t="shared" si="10"/>
        <v>677.43334055928892</v>
      </c>
      <c r="Y18" s="10">
        <f t="shared" si="10"/>
        <v>901.32314237300352</v>
      </c>
      <c r="Z18" s="10">
        <f t="shared" si="10"/>
        <v>1497.0059880239521</v>
      </c>
      <c r="AA18" s="10">
        <f t="shared" si="10"/>
        <v>1272.2646310432569</v>
      </c>
    </row>
    <row r="19" spans="2:27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2:27" x14ac:dyDescent="0.25">
      <c r="B20" s="47"/>
      <c r="C20" s="47"/>
      <c r="D20" s="47" t="s">
        <v>64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2:27" x14ac:dyDescent="0.25">
      <c r="B21" s="56" t="str">
        <f t="shared" ref="B21:B27" si="15">B12</f>
        <v>Inputs</v>
      </c>
      <c r="C21" s="56"/>
      <c r="D21" s="54" t="str">
        <f>D12</f>
        <v>Generic C</v>
      </c>
      <c r="E21" s="54"/>
      <c r="F21" s="54"/>
      <c r="G21" s="54"/>
      <c r="H21" s="54"/>
      <c r="I21" s="54"/>
      <c r="J21" s="54"/>
      <c r="K21" s="55" t="str">
        <f>K12</f>
        <v>CMSIS</v>
      </c>
      <c r="L21" s="55"/>
      <c r="M21" s="55"/>
      <c r="N21" s="55"/>
    </row>
    <row r="22" spans="2:27" x14ac:dyDescent="0.25">
      <c r="B22" s="18" t="str">
        <f t="shared" si="15"/>
        <v>N</v>
      </c>
      <c r="C22" s="18" t="str">
        <f>C13</f>
        <v>Data</v>
      </c>
      <c r="D22" s="18" t="str">
        <f t="shared" ref="D22:N22" si="16">D13</f>
        <v>Arduino Uno</v>
      </c>
      <c r="E22" s="18" t="str">
        <f t="shared" si="16"/>
        <v>Arduino M0</v>
      </c>
      <c r="F22" s="18" t="str">
        <f t="shared" si="16"/>
        <v>Maple</v>
      </c>
      <c r="G22" s="18" t="str">
        <f t="shared" si="16"/>
        <v>Teensy 3.2</v>
      </c>
      <c r="H22" s="31" t="str">
        <f t="shared" ref="H22" si="17">H13</f>
        <v>Teensy 3.5</v>
      </c>
      <c r="I22" s="31" t="str">
        <f t="shared" ref="I22" si="18">I13</f>
        <v>Teensy 3.6</v>
      </c>
      <c r="J22" s="18" t="str">
        <f t="shared" si="16"/>
        <v>FRDM-K66F</v>
      </c>
      <c r="K22" s="18" t="str">
        <f t="shared" si="16"/>
        <v>Teensy 3.2</v>
      </c>
      <c r="L22" s="31" t="str">
        <f t="shared" ref="L22" si="19">L13</f>
        <v>Teensy 3.5</v>
      </c>
      <c r="M22" s="31" t="str">
        <f t="shared" ref="M22" si="20">M13</f>
        <v>Teensy 3.6</v>
      </c>
      <c r="N22" s="18" t="str">
        <f t="shared" si="16"/>
        <v>FRDM-K66F</v>
      </c>
      <c r="P22" t="str">
        <f>D22</f>
        <v>Arduino Uno</v>
      </c>
      <c r="Q22" t="str">
        <f t="shared" ref="Q22:Q27" si="21">E22</f>
        <v>Arduino M0</v>
      </c>
      <c r="R22" t="str">
        <f t="shared" ref="R22:R27" si="22">F22</f>
        <v>Maple</v>
      </c>
      <c r="S22" t="str">
        <f t="shared" ref="S22:U27" si="23">G22</f>
        <v>Teensy 3.2</v>
      </c>
      <c r="T22" t="str">
        <f t="shared" si="23"/>
        <v>Teensy 3.5</v>
      </c>
      <c r="U22" t="str">
        <f t="shared" si="23"/>
        <v>Teensy 3.6</v>
      </c>
      <c r="V22" t="str">
        <f t="shared" ref="V22:V27" si="24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25">AA13</f>
        <v>FRDM-K66F CMSIS</v>
      </c>
    </row>
    <row r="23" spans="2:27" x14ac:dyDescent="0.25">
      <c r="B23" s="21">
        <f t="shared" si="15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21"/>
        <v>457.03839122486289</v>
      </c>
      <c r="R23" s="10">
        <f t="shared" si="22"/>
        <v>1498.8009592326139</v>
      </c>
      <c r="S23" s="10">
        <f t="shared" si="23"/>
        <v>2014.5044319097503</v>
      </c>
      <c r="T23" s="10">
        <f t="shared" si="23"/>
        <v>17985.611510791365</v>
      </c>
      <c r="U23" s="10">
        <f t="shared" si="23"/>
        <v>31446.540880503144</v>
      </c>
      <c r="V23" s="10">
        <f t="shared" si="24"/>
        <v>21276.59574468085</v>
      </c>
      <c r="X23" s="10">
        <f t="shared" ref="X23:Z27" si="26">K23</f>
        <v>3542.3308537017356</v>
      </c>
      <c r="Y23" s="10">
        <f t="shared" si="26"/>
        <v>30978.934324659229</v>
      </c>
      <c r="Z23" s="10">
        <f t="shared" si="26"/>
        <v>48732.943469785576</v>
      </c>
      <c r="AA23" s="10">
        <f t="shared" ref="AA23:AA27" si="27">N23</f>
        <v>40000</v>
      </c>
    </row>
    <row r="24" spans="2:27" x14ac:dyDescent="0.25">
      <c r="B24" s="21">
        <f t="shared" si="15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8">D24</f>
        <v>*</v>
      </c>
      <c r="Q24" s="10">
        <f t="shared" si="21"/>
        <v>198.60973187686196</v>
      </c>
      <c r="R24" s="10">
        <f t="shared" si="22"/>
        <v>649.35064935064941</v>
      </c>
      <c r="S24" s="10">
        <f t="shared" si="23"/>
        <v>880.28169014084506</v>
      </c>
      <c r="T24" s="10">
        <f t="shared" si="23"/>
        <v>10482.180293501047</v>
      </c>
      <c r="U24" s="10">
        <f t="shared" si="23"/>
        <v>19011.406844106463</v>
      </c>
      <c r="V24" s="10">
        <f t="shared" si="24"/>
        <v>12658.227848101265</v>
      </c>
      <c r="X24" s="10">
        <f t="shared" si="26"/>
        <v>1811.4629374682995</v>
      </c>
      <c r="Y24" s="10">
        <f t="shared" si="26"/>
        <v>16528.92561983471</v>
      </c>
      <c r="Z24" s="10">
        <f t="shared" si="26"/>
        <v>24888.003982080638</v>
      </c>
      <c r="AA24" s="10">
        <f t="shared" si="27"/>
        <v>21276.59574468085</v>
      </c>
    </row>
    <row r="25" spans="2:27" x14ac:dyDescent="0.25">
      <c r="B25" s="21">
        <f t="shared" si="15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8"/>
        <v>*</v>
      </c>
      <c r="Q25" s="10">
        <f t="shared" si="21"/>
        <v>81.221572449642622</v>
      </c>
      <c r="R25" s="10">
        <f t="shared" si="22"/>
        <v>262.72923125426934</v>
      </c>
      <c r="S25" s="10">
        <f t="shared" si="23"/>
        <v>350.90181767141553</v>
      </c>
      <c r="T25" s="10">
        <f t="shared" si="23"/>
        <v>3888.0248833592536</v>
      </c>
      <c r="U25" s="10">
        <f t="shared" si="23"/>
        <v>6802.7210884353744</v>
      </c>
      <c r="V25" s="10">
        <f t="shared" si="24"/>
        <v>4608.294930875576</v>
      </c>
      <c r="X25" s="10">
        <f t="shared" si="26"/>
        <v>657.56595386517267</v>
      </c>
      <c r="Y25" s="10">
        <f t="shared" si="26"/>
        <v>6833.4016673500064</v>
      </c>
      <c r="Z25" s="10">
        <f t="shared" si="26"/>
        <v>10530.749789385005</v>
      </c>
      <c r="AA25" s="10">
        <f t="shared" si="27"/>
        <v>9523.8095238095229</v>
      </c>
    </row>
    <row r="26" spans="2:27" x14ac:dyDescent="0.25">
      <c r="B26" s="21">
        <f t="shared" si="15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8"/>
        <v>*</v>
      </c>
      <c r="Q26" s="10">
        <f t="shared" si="21"/>
        <v>36.564408205053198</v>
      </c>
      <c r="R26" s="10">
        <f t="shared" si="22"/>
        <v>117.43153741368782</v>
      </c>
      <c r="S26" s="10">
        <f t="shared" si="23"/>
        <v>158.83604942977857</v>
      </c>
      <c r="T26" s="10">
        <f t="shared" si="23"/>
        <v>2241.1474675033619</v>
      </c>
      <c r="U26" s="10">
        <f t="shared" si="23"/>
        <v>3993.6102236421725</v>
      </c>
      <c r="V26" s="10">
        <f t="shared" si="24"/>
        <v>2695.4177897574123</v>
      </c>
      <c r="X26" s="10">
        <f t="shared" si="26"/>
        <v>330.84975450948218</v>
      </c>
      <c r="Y26" s="10">
        <f t="shared" si="26"/>
        <v>3524.3532811729046</v>
      </c>
      <c r="Z26" s="10">
        <f t="shared" si="26"/>
        <v>5239.4425233155189</v>
      </c>
      <c r="AA26" s="10">
        <f t="shared" si="27"/>
        <v>4878.0487804878048</v>
      </c>
    </row>
    <row r="27" spans="2:27" x14ac:dyDescent="0.25">
      <c r="B27" s="21">
        <f t="shared" si="15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8"/>
        <v>*</v>
      </c>
      <c r="Q27" s="10">
        <f t="shared" si="21"/>
        <v>15.690704826460804</v>
      </c>
      <c r="R27" s="10" t="str">
        <f t="shared" si="22"/>
        <v>*</v>
      </c>
      <c r="S27" s="10">
        <f t="shared" si="23"/>
        <v>67.015145422865572</v>
      </c>
      <c r="T27" s="10">
        <f t="shared" si="23"/>
        <v>856.75119945167921</v>
      </c>
      <c r="U27" s="10">
        <f t="shared" si="23"/>
        <v>1496.5579167913797</v>
      </c>
      <c r="V27" s="10">
        <f t="shared" si="24"/>
        <v>1019.3679918450561</v>
      </c>
      <c r="X27" s="10">
        <f t="shared" si="26"/>
        <v>129.6798205231284</v>
      </c>
      <c r="Y27" s="10">
        <f t="shared" si="26"/>
        <v>1477.148512511448</v>
      </c>
      <c r="Z27" s="10">
        <f t="shared" si="26"/>
        <v>2281.4382186530388</v>
      </c>
      <c r="AA27" s="10">
        <f t="shared" si="27"/>
        <v>2123.1422505307855</v>
      </c>
    </row>
    <row r="28" spans="2:27" x14ac:dyDescent="0.25">
      <c r="B28" s="48" t="s">
        <v>63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</row>
    <row r="31" spans="2:27" x14ac:dyDescent="0.25">
      <c r="B31" s="47"/>
      <c r="C31" s="47"/>
      <c r="D31" s="49" t="s">
        <v>70</v>
      </c>
      <c r="E31" s="50"/>
      <c r="F31" s="50"/>
      <c r="G31" s="50"/>
      <c r="H31" s="50"/>
      <c r="I31" s="50"/>
      <c r="J31" s="50"/>
      <c r="K31" s="50"/>
      <c r="L31" s="50"/>
      <c r="M31" s="50"/>
      <c r="N31" s="51"/>
    </row>
    <row r="32" spans="2:27" x14ac:dyDescent="0.25">
      <c r="B32" s="52" t="str">
        <f>B12</f>
        <v>Inputs</v>
      </c>
      <c r="C32" s="53"/>
      <c r="D32" s="54" t="str">
        <f>D12</f>
        <v>Generic C</v>
      </c>
      <c r="E32" s="54"/>
      <c r="F32" s="54"/>
      <c r="G32" s="54"/>
      <c r="H32" s="54"/>
      <c r="I32" s="54"/>
      <c r="J32" s="54"/>
      <c r="K32" s="55" t="str">
        <f>K12</f>
        <v>CMSIS</v>
      </c>
      <c r="L32" s="55"/>
      <c r="M32" s="55"/>
      <c r="N32" s="55"/>
      <c r="W32" s="47" t="s">
        <v>69</v>
      </c>
      <c r="X32" s="47"/>
      <c r="Y32" s="47"/>
      <c r="Z32" s="47"/>
      <c r="AA32" s="47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35">VLOOKUP($B34,$B5:$N9,F$30)/$Q$36*$B34</f>
        <v>52596.975673898756</v>
      </c>
      <c r="G34" s="24">
        <f t="shared" si="35"/>
        <v>61491.16064565719</v>
      </c>
      <c r="H34" s="24">
        <f t="shared" ref="H34" si="36">VLOOKUP($B34,$B5:$N9,H$30)/$Q$36*$B34</f>
        <v>82177.709296353365</v>
      </c>
      <c r="I34" s="24">
        <f t="shared" ref="I34" si="37">VLOOKUP($B34,$B5:$N9,I$30)/$Q$36*$B34</f>
        <v>136054.42176870749</v>
      </c>
      <c r="J34" s="24">
        <f t="shared" si="35"/>
        <v>91690.544412607444</v>
      </c>
      <c r="K34" s="24">
        <f t="shared" si="35"/>
        <v>228996.70817232001</v>
      </c>
      <c r="L34" s="24">
        <f t="shared" ref="L34" si="38">VLOOKUP($B34,$B5:$N9,L$30)/$Q$36*$B34</f>
        <v>297785.22240833798</v>
      </c>
      <c r="M34" s="24">
        <f t="shared" ref="M34" si="39">VLOOKUP($B34,$B5:$N9,M$30)/$Q$36*$B34</f>
        <v>517464.42432082794</v>
      </c>
      <c r="N34" s="24">
        <f t="shared" si="35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40">VLOOKUP($B35,$B14:$N18,F$30)/$Q$36*$B35</f>
        <v>33003.300330033002</v>
      </c>
      <c r="G35" s="24">
        <f t="shared" si="40"/>
        <v>32219.089810712845</v>
      </c>
      <c r="H35" s="24">
        <f t="shared" ref="H35" si="41">VLOOKUP($B35,$B14:$N18,H$30)/$Q$36*$B35</f>
        <v>42999.193765116899</v>
      </c>
      <c r="I35" s="24">
        <f t="shared" ref="I35" si="42">VLOOKUP($B35,$B14:$N18,I$30)/$Q$36*$B35</f>
        <v>69504.77845351868</v>
      </c>
      <c r="J35" s="24">
        <f t="shared" si="40"/>
        <v>62500</v>
      </c>
      <c r="K35" s="24">
        <f t="shared" si="40"/>
        <v>105367.13862364176</v>
      </c>
      <c r="L35" s="24">
        <f t="shared" ref="L35" si="43">VLOOKUP($B35,$B14:$N18,L$30)/$Q$36*$B35</f>
        <v>138528.13852813852</v>
      </c>
      <c r="M35" s="24">
        <f t="shared" ref="M35" si="44">VLOOKUP($B35,$B14:$N18,M$30)/$Q$36*$B35</f>
        <v>234432.23443223443</v>
      </c>
      <c r="N35" s="24">
        <f t="shared" si="40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45">VLOOKUP($B36,$B23:$N27,F$30)/$Q$36*$B36</f>
        <v>8407.3354001366188</v>
      </c>
      <c r="G36" s="24">
        <f t="shared" si="45"/>
        <v>11228.858165485297</v>
      </c>
      <c r="H36" s="24">
        <f t="shared" ref="H36" si="46">VLOOKUP($B36,$B23:$N27,H$30)/$Q$36*$B36</f>
        <v>124416.79626749612</v>
      </c>
      <c r="I36" s="24">
        <f t="shared" ref="I36" si="47">VLOOKUP($B36,$B23:$N27,I$30)/$Q$36*$B36</f>
        <v>217687.07482993198</v>
      </c>
      <c r="J36" s="24">
        <f t="shared" si="45"/>
        <v>147465.43778801843</v>
      </c>
      <c r="K36" s="24">
        <f t="shared" si="45"/>
        <v>21042.110523685526</v>
      </c>
      <c r="L36" s="24">
        <f t="shared" ref="L36" si="48">VLOOKUP($B36,$B23:$N27,L$30)/$Q$36*$B36</f>
        <v>218668.8533552002</v>
      </c>
      <c r="M36" s="24">
        <f t="shared" ref="M36" si="49">VLOOKUP($B36,$B23:$N27,M$30)/$Q$36*$B36</f>
        <v>336983.99326032016</v>
      </c>
      <c r="N36" s="24">
        <f t="shared" si="45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48" t="s">
        <v>63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</sheetData>
  <mergeCells count="25"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G26" sqref="A26:XFD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3" max="23" width="10.125" customWidth="1"/>
    <col min="27" max="27" width="3" style="14" customWidth="1"/>
    <col min="28" max="28" width="11.25" customWidth="1"/>
    <col min="34" max="34" width="10.125" customWidth="1"/>
  </cols>
  <sheetData>
    <row r="2" spans="2:43" ht="18.75" x14ac:dyDescent="0.3">
      <c r="B2" s="57" t="s">
        <v>53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C2" s="58" t="s">
        <v>56</v>
      </c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8" max="28" width="9.125" style="2"/>
  </cols>
  <sheetData>
    <row r="2" spans="2:53" ht="18.75" x14ac:dyDescent="0.3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D2" s="58" t="s">
        <v>54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75" bestFit="1" customWidth="1"/>
    <col min="3" max="3" width="15.375" customWidth="1"/>
    <col min="4" max="4" width="9.75" bestFit="1" customWidth="1"/>
    <col min="5" max="5" width="7.125" customWidth="1"/>
    <col min="6" max="6" width="10.625" style="5" bestFit="1" customWidth="1"/>
    <col min="7" max="7" width="10.6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Chip Audette</cp:lastModifiedBy>
  <dcterms:created xsi:type="dcterms:W3CDTF">2015-07-26T19:56:09Z</dcterms:created>
  <dcterms:modified xsi:type="dcterms:W3CDTF">2017-02-09T18:17:26Z</dcterms:modified>
</cp:coreProperties>
</file>