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Systems" sheetId="14" r:id="rId1"/>
    <sheet name="Summary For Blog" sheetId="13" r:id="rId2"/>
    <sheet name="Summary_Speed" sheetId="9" r:id="rId3"/>
    <sheet name="Summary-Duration" sheetId="6" r:id="rId4"/>
    <sheet name="AllData" sheetId="7" r:id="rId5"/>
    <sheet name="Arduino Uno" sheetId="4" r:id="rId6"/>
    <sheet name="Arduino M0 Pro" sheetId="8" r:id="rId7"/>
    <sheet name="Maple" sheetId="12" r:id="rId8"/>
    <sheet name="Teensy 3.2" sheetId="3" r:id="rId9"/>
    <sheet name="Teensy 3.5" sheetId="16" r:id="rId10"/>
    <sheet name="Teensy 3.6" sheetId="15" r:id="rId11"/>
    <sheet name="NXP K66" sheetId="5" r:id="rId12"/>
  </sheets>
  <definedNames>
    <definedName name="_xlnm._FilterDatabase" localSheetId="4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Y34" i="13" l="1"/>
  <c r="Y35" i="13"/>
  <c r="Y36" i="13"/>
  <c r="F30" i="13"/>
  <c r="G30" i="13" s="1"/>
  <c r="H30" i="13" s="1"/>
  <c r="L33" i="13"/>
  <c r="H33" i="13"/>
  <c r="Y33" i="13"/>
  <c r="Y5" i="13"/>
  <c r="Y6" i="13"/>
  <c r="Y7" i="13"/>
  <c r="Y8" i="13"/>
  <c r="Y9" i="13"/>
  <c r="Y13" i="13"/>
  <c r="Y22" i="13" s="1"/>
  <c r="Y14" i="13"/>
  <c r="Y15" i="13"/>
  <c r="Y16" i="13"/>
  <c r="Y17" i="13"/>
  <c r="Y18" i="13"/>
  <c r="Y23" i="13"/>
  <c r="Y24" i="13"/>
  <c r="Y25" i="13"/>
  <c r="Y26" i="13"/>
  <c r="Y27" i="13"/>
  <c r="T4" i="13"/>
  <c r="T8" i="13"/>
  <c r="T15" i="13"/>
  <c r="T26" i="13"/>
  <c r="L23" i="13"/>
  <c r="L24" i="13"/>
  <c r="L25" i="13"/>
  <c r="L26" i="13"/>
  <c r="L27" i="13"/>
  <c r="L14" i="13"/>
  <c r="L15" i="13"/>
  <c r="L16" i="13"/>
  <c r="L17" i="13"/>
  <c r="L18" i="13"/>
  <c r="L4" i="13"/>
  <c r="L5" i="13"/>
  <c r="L6" i="13"/>
  <c r="L7" i="13"/>
  <c r="L8" i="13"/>
  <c r="L9" i="13"/>
  <c r="H23" i="13"/>
  <c r="T23" i="13" s="1"/>
  <c r="H24" i="13"/>
  <c r="T24" i="13" s="1"/>
  <c r="H25" i="13"/>
  <c r="T25" i="13" s="1"/>
  <c r="H26" i="13"/>
  <c r="H27" i="13"/>
  <c r="T27" i="13" s="1"/>
  <c r="H13" i="13"/>
  <c r="L13" i="13" s="1"/>
  <c r="L22" i="13" s="1"/>
  <c r="H14" i="13"/>
  <c r="T14" i="13" s="1"/>
  <c r="H15" i="13"/>
  <c r="H16" i="13"/>
  <c r="T16" i="13" s="1"/>
  <c r="H17" i="13"/>
  <c r="T17" i="13" s="1"/>
  <c r="H18" i="13"/>
  <c r="T18" i="13" s="1"/>
  <c r="H4" i="13"/>
  <c r="H5" i="13"/>
  <c r="T5" i="13" s="1"/>
  <c r="H6" i="13"/>
  <c r="T6" i="13" s="1"/>
  <c r="H7" i="13"/>
  <c r="T7" i="13" s="1"/>
  <c r="H8" i="13"/>
  <c r="H9" i="13"/>
  <c r="T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X18" i="9"/>
  <c r="W18" i="9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Z22" i="13"/>
  <c r="Z13" i="13"/>
  <c r="AA22" i="13"/>
  <c r="X22" i="13"/>
  <c r="AA13" i="13"/>
  <c r="X13" i="13"/>
  <c r="X18" i="6"/>
  <c r="AM17" i="9"/>
  <c r="AM27" i="9" s="1"/>
  <c r="AM33" i="9" s="1"/>
  <c r="X21" i="6"/>
  <c r="X21" i="9" s="1"/>
  <c r="M24" i="13" s="1"/>
  <c r="Z24" i="13" s="1"/>
  <c r="X22" i="6"/>
  <c r="X22" i="9" s="1"/>
  <c r="AM10" i="9" s="1"/>
  <c r="X23" i="6"/>
  <c r="X23" i="9" s="1"/>
  <c r="M26" i="13" s="1"/>
  <c r="Z26" i="13" s="1"/>
  <c r="X24" i="6"/>
  <c r="X24" i="9" s="1"/>
  <c r="M27" i="13" s="1"/>
  <c r="Z27" i="13" s="1"/>
  <c r="X25" i="6"/>
  <c r="X25" i="9" s="1"/>
  <c r="X20" i="6"/>
  <c r="X20" i="9" s="1"/>
  <c r="M23" i="13" s="1"/>
  <c r="Z23" i="13" s="1"/>
  <c r="X19" i="6"/>
  <c r="AZ19" i="6" s="1"/>
  <c r="X9" i="6"/>
  <c r="X9" i="9" s="1"/>
  <c r="I24" i="13" s="1"/>
  <c r="U24" i="13" s="1"/>
  <c r="X10" i="6"/>
  <c r="X10" i="9" s="1"/>
  <c r="AI10" i="9" s="1"/>
  <c r="X11" i="6"/>
  <c r="X11" i="9" s="1"/>
  <c r="I26" i="13" s="1"/>
  <c r="U26" i="13" s="1"/>
  <c r="X12" i="6"/>
  <c r="X12" i="9" s="1"/>
  <c r="I27" i="13" s="1"/>
  <c r="U27" i="13" s="1"/>
  <c r="X13" i="6"/>
  <c r="X13" i="9" s="1"/>
  <c r="X8" i="6"/>
  <c r="X8" i="9" s="1"/>
  <c r="I23" i="13" s="1"/>
  <c r="U23" i="13" s="1"/>
  <c r="X7" i="6"/>
  <c r="AZ7" i="6" s="1"/>
  <c r="P21" i="6"/>
  <c r="P21" i="9" s="1"/>
  <c r="M15" i="13" s="1"/>
  <c r="Z15" i="13" s="1"/>
  <c r="P22" i="6"/>
  <c r="P22" i="9" s="1"/>
  <c r="AM9" i="9" s="1"/>
  <c r="P23" i="6"/>
  <c r="P23" i="9" s="1"/>
  <c r="M17" i="13" s="1"/>
  <c r="Z17" i="13" s="1"/>
  <c r="P24" i="6"/>
  <c r="P24" i="9" s="1"/>
  <c r="M18" i="13" s="1"/>
  <c r="Z18" i="13" s="1"/>
  <c r="P25" i="6"/>
  <c r="P25" i="9" s="1"/>
  <c r="P20" i="6"/>
  <c r="P20" i="9" s="1"/>
  <c r="M14" i="13" s="1"/>
  <c r="Z14" i="13" s="1"/>
  <c r="P19" i="6"/>
  <c r="AR19" i="6" s="1"/>
  <c r="P9" i="6"/>
  <c r="P9" i="9" s="1"/>
  <c r="I15" i="13" s="1"/>
  <c r="U15" i="13" s="1"/>
  <c r="P10" i="6"/>
  <c r="P10" i="9" s="1"/>
  <c r="AI9" i="9" s="1"/>
  <c r="P11" i="6"/>
  <c r="P11" i="9" s="1"/>
  <c r="I17" i="13" s="1"/>
  <c r="U17" i="13" s="1"/>
  <c r="P12" i="6"/>
  <c r="P12" i="9" s="1"/>
  <c r="I18" i="13" s="1"/>
  <c r="U18" i="13" s="1"/>
  <c r="P13" i="6"/>
  <c r="P13" i="9" s="1"/>
  <c r="P8" i="6"/>
  <c r="P8" i="9" s="1"/>
  <c r="I14" i="13" s="1"/>
  <c r="U14" i="13" s="1"/>
  <c r="P7" i="6"/>
  <c r="AR7" i="6" s="1"/>
  <c r="H21" i="6"/>
  <c r="H21" i="9" s="1"/>
  <c r="M6" i="13" s="1"/>
  <c r="Z6" i="13" s="1"/>
  <c r="H22" i="6"/>
  <c r="H22" i="9" s="1"/>
  <c r="AM8" i="9" s="1"/>
  <c r="H23" i="6"/>
  <c r="H23" i="9" s="1"/>
  <c r="M8" i="13" s="1"/>
  <c r="Z8" i="13" s="1"/>
  <c r="H24" i="6"/>
  <c r="H24" i="9" s="1"/>
  <c r="M9" i="13" s="1"/>
  <c r="Z9" i="13" s="1"/>
  <c r="H25" i="6"/>
  <c r="H25" i="9" s="1"/>
  <c r="H20" i="6"/>
  <c r="H20" i="9" s="1"/>
  <c r="M5" i="13" s="1"/>
  <c r="Z5" i="13" s="1"/>
  <c r="H19" i="6"/>
  <c r="AJ19" i="6" s="1"/>
  <c r="H9" i="6"/>
  <c r="H9" i="9" s="1"/>
  <c r="I6" i="13" s="1"/>
  <c r="U6" i="13" s="1"/>
  <c r="H10" i="6"/>
  <c r="H10" i="9" s="1"/>
  <c r="AI8" i="9" s="1"/>
  <c r="H11" i="6"/>
  <c r="H11" i="9" s="1"/>
  <c r="I8" i="13" s="1"/>
  <c r="U8" i="13" s="1"/>
  <c r="H12" i="6"/>
  <c r="H12" i="9" s="1"/>
  <c r="I9" i="13" s="1"/>
  <c r="U9" i="13" s="1"/>
  <c r="H13" i="6"/>
  <c r="H13" i="9" s="1"/>
  <c r="H8" i="6"/>
  <c r="H7" i="6"/>
  <c r="H7" i="9" s="1"/>
  <c r="H19" i="9" s="1"/>
  <c r="P19" i="9" s="1"/>
  <c r="H34" i="13" l="1"/>
  <c r="I30" i="13"/>
  <c r="J30" i="13" s="1"/>
  <c r="K30" i="13" s="1"/>
  <c r="L30" i="13" s="1"/>
  <c r="H35" i="13"/>
  <c r="H36" i="13"/>
  <c r="T13" i="13"/>
  <c r="H22" i="13"/>
  <c r="T22" i="13" s="1"/>
  <c r="O24" i="9"/>
  <c r="O20" i="9"/>
  <c r="O7" i="9"/>
  <c r="G19" i="9"/>
  <c r="M25" i="13"/>
  <c r="Z25" i="13" s="1"/>
  <c r="M7" i="13"/>
  <c r="I4" i="13"/>
  <c r="U4" i="13" s="1"/>
  <c r="I13" i="13"/>
  <c r="I22" i="13" s="1"/>
  <c r="U22" i="13" s="1"/>
  <c r="M16" i="13"/>
  <c r="Z7" i="13"/>
  <c r="I16" i="13"/>
  <c r="I7" i="13"/>
  <c r="I25" i="13"/>
  <c r="AJ7" i="6"/>
  <c r="AI17" i="9" s="1"/>
  <c r="AI27" i="9" s="1"/>
  <c r="AI33" i="9" s="1"/>
  <c r="H8" i="9"/>
  <c r="I5" i="13" s="1"/>
  <c r="U5" i="13" s="1"/>
  <c r="X19" i="9"/>
  <c r="X7" i="9"/>
  <c r="AI7" i="9" s="1"/>
  <c r="P7" i="9"/>
  <c r="Q34" i="13"/>
  <c r="L34" i="13" l="1"/>
  <c r="M30" i="13"/>
  <c r="N30" i="13" s="1"/>
  <c r="L35" i="13"/>
  <c r="L36" i="13"/>
  <c r="W19" i="9"/>
  <c r="O19" i="9"/>
  <c r="Z34" i="13"/>
  <c r="Z36" i="13"/>
  <c r="M4" i="13"/>
  <c r="Z35" i="13"/>
  <c r="Z16" i="13"/>
  <c r="I33" i="13"/>
  <c r="M13" i="13"/>
  <c r="U13" i="13"/>
  <c r="U7" i="13"/>
  <c r="U25" i="13"/>
  <c r="U16" i="13"/>
  <c r="C33" i="13"/>
  <c r="Q35" i="13"/>
  <c r="Q36" i="13" s="1"/>
  <c r="K32" i="13"/>
  <c r="D32" i="13"/>
  <c r="B32" i="13"/>
  <c r="R27" i="13"/>
  <c r="P27" i="13"/>
  <c r="P26" i="13"/>
  <c r="P25" i="13"/>
  <c r="P24" i="13"/>
  <c r="R9" i="13"/>
  <c r="P9" i="13"/>
  <c r="P8" i="13"/>
  <c r="P7" i="13"/>
  <c r="B4" i="13"/>
  <c r="K21" i="13"/>
  <c r="D21" i="13"/>
  <c r="B21" i="13"/>
  <c r="M33" i="13" l="1"/>
  <c r="Z33" i="13" s="1"/>
  <c r="M22" i="13"/>
  <c r="P15" i="13"/>
  <c r="P16" i="13"/>
  <c r="P17" i="13"/>
  <c r="P18" i="13"/>
  <c r="R18" i="13"/>
  <c r="C22" i="13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R24" i="13" s="1"/>
  <c r="U10" i="6"/>
  <c r="U10" i="9" s="1"/>
  <c r="U11" i="6"/>
  <c r="U11" i="9" s="1"/>
  <c r="F26" i="13" s="1"/>
  <c r="R26" i="13" s="1"/>
  <c r="U8" i="6"/>
  <c r="U8" i="9" s="1"/>
  <c r="F23" i="13" s="1"/>
  <c r="R23" i="13" s="1"/>
  <c r="M9" i="6"/>
  <c r="M9" i="9" s="1"/>
  <c r="F15" i="13" s="1"/>
  <c r="R15" i="13" s="1"/>
  <c r="M10" i="6"/>
  <c r="M10" i="9" s="1"/>
  <c r="M11" i="6"/>
  <c r="M11" i="9" s="1"/>
  <c r="F17" i="13" s="1"/>
  <c r="R17" i="13" s="1"/>
  <c r="M8" i="6"/>
  <c r="M8" i="9" s="1"/>
  <c r="F14" i="13" s="1"/>
  <c r="R14" i="13" s="1"/>
  <c r="E7" i="6"/>
  <c r="E7" i="9" s="1"/>
  <c r="E9" i="6"/>
  <c r="E9" i="9" s="1"/>
  <c r="F6" i="13" s="1"/>
  <c r="R6" i="13" s="1"/>
  <c r="E10" i="6"/>
  <c r="E11" i="6"/>
  <c r="E11" i="9" s="1"/>
  <c r="F8" i="13" s="1"/>
  <c r="R8" i="13" s="1"/>
  <c r="E8" i="6"/>
  <c r="E8" i="9" s="1"/>
  <c r="F5" i="13" s="1"/>
  <c r="R5" i="13" s="1"/>
  <c r="AF9" i="9" l="1"/>
  <c r="F16" i="13"/>
  <c r="F4" i="13"/>
  <c r="R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R22" i="13" s="1"/>
  <c r="R13" i="13"/>
  <c r="F33" i="13"/>
  <c r="R25" i="13"/>
  <c r="R16" i="13"/>
  <c r="U19" i="9"/>
  <c r="M19" i="6"/>
  <c r="AO19" i="6" s="1"/>
  <c r="AG19" i="6"/>
  <c r="U19" i="6"/>
  <c r="AW19" i="6" s="1"/>
  <c r="AP29" i="9"/>
  <c r="AD8" i="9"/>
  <c r="R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Y18" i="9"/>
  <c r="V18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Q24" i="13" s="1"/>
  <c r="T10" i="6"/>
  <c r="T10" i="9" s="1"/>
  <c r="E25" i="13" s="1"/>
  <c r="T11" i="6"/>
  <c r="T11" i="9" s="1"/>
  <c r="E26" i="13" s="1"/>
  <c r="Q26" i="13" s="1"/>
  <c r="T12" i="6"/>
  <c r="T12" i="9" s="1"/>
  <c r="E27" i="13" s="1"/>
  <c r="Q27" i="13" s="1"/>
  <c r="T13" i="6"/>
  <c r="T13" i="9" s="1"/>
  <c r="T8" i="6"/>
  <c r="T8" i="9" s="1"/>
  <c r="E23" i="13" s="1"/>
  <c r="Q23" i="13" s="1"/>
  <c r="L9" i="6"/>
  <c r="L9" i="9" s="1"/>
  <c r="E15" i="13" s="1"/>
  <c r="Q15" i="13" s="1"/>
  <c r="L10" i="6"/>
  <c r="L10" i="9" s="1"/>
  <c r="E16" i="13" s="1"/>
  <c r="L11" i="6"/>
  <c r="L11" i="9" s="1"/>
  <c r="E17" i="13" s="1"/>
  <c r="Q17" i="13" s="1"/>
  <c r="L12" i="6"/>
  <c r="L12" i="9" s="1"/>
  <c r="E18" i="13" s="1"/>
  <c r="Q18" i="13" s="1"/>
  <c r="L13" i="6"/>
  <c r="L13" i="9" s="1"/>
  <c r="L8" i="6"/>
  <c r="L8" i="9" s="1"/>
  <c r="E14" i="13" s="1"/>
  <c r="Q14" i="13" s="1"/>
  <c r="D9" i="6"/>
  <c r="D9" i="9" s="1"/>
  <c r="E6" i="13" s="1"/>
  <c r="Q6" i="13" s="1"/>
  <c r="D10" i="6"/>
  <c r="D10" i="9" s="1"/>
  <c r="E7" i="13" s="1"/>
  <c r="D11" i="6"/>
  <c r="D11" i="9" s="1"/>
  <c r="E8" i="13" s="1"/>
  <c r="Q8" i="13" s="1"/>
  <c r="D12" i="6"/>
  <c r="D12" i="9" s="1"/>
  <c r="E9" i="13" s="1"/>
  <c r="Q9" i="13" s="1"/>
  <c r="D13" i="6"/>
  <c r="D13" i="9" s="1"/>
  <c r="D8" i="6"/>
  <c r="D8" i="9" s="1"/>
  <c r="E5" i="13" s="1"/>
  <c r="Q5" i="13" s="1"/>
  <c r="D7" i="6"/>
  <c r="C34" i="13" l="1"/>
  <c r="W34" i="13" s="1"/>
  <c r="C8" i="13"/>
  <c r="C9" i="13" s="1"/>
  <c r="B8" i="13"/>
  <c r="B17" i="13"/>
  <c r="B26" i="13" s="1"/>
  <c r="AD6" i="9"/>
  <c r="B7" i="13"/>
  <c r="B34" i="13" s="1"/>
  <c r="B16" i="13"/>
  <c r="C35" i="13"/>
  <c r="W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W36" i="13" s="1"/>
  <c r="B6" i="13"/>
  <c r="B15" i="13"/>
  <c r="B24" i="13" s="1"/>
  <c r="Q16" i="13"/>
  <c r="Q7" i="13"/>
  <c r="Q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V14" i="13" s="1"/>
  <c r="Y13" i="6"/>
  <c r="Y13" i="9" s="1"/>
  <c r="Y12" i="6"/>
  <c r="Y12" i="9" s="1"/>
  <c r="J27" i="13" s="1"/>
  <c r="V27" i="13" s="1"/>
  <c r="Y11" i="6"/>
  <c r="Y11" i="9" s="1"/>
  <c r="J26" i="13" s="1"/>
  <c r="V26" i="13" s="1"/>
  <c r="Y10" i="6"/>
  <c r="Y10" i="9" s="1"/>
  <c r="J25" i="13" s="1"/>
  <c r="Y9" i="6"/>
  <c r="Y9" i="9" s="1"/>
  <c r="J24" i="13" s="1"/>
  <c r="V24" i="13" s="1"/>
  <c r="Y8" i="6"/>
  <c r="Y8" i="9" s="1"/>
  <c r="J23" i="13" s="1"/>
  <c r="V23" i="13" s="1"/>
  <c r="Q13" i="6"/>
  <c r="Q13" i="9" s="1"/>
  <c r="Q12" i="6"/>
  <c r="Q12" i="9" s="1"/>
  <c r="J18" i="13" s="1"/>
  <c r="V18" i="13" s="1"/>
  <c r="Q11" i="6"/>
  <c r="Q11" i="9" s="1"/>
  <c r="J17" i="13" s="1"/>
  <c r="V17" i="13" s="1"/>
  <c r="Q10" i="6"/>
  <c r="Q10" i="9" s="1"/>
  <c r="J16" i="13" s="1"/>
  <c r="Q9" i="6"/>
  <c r="Q9" i="9" s="1"/>
  <c r="J15" i="13" s="1"/>
  <c r="V15" i="13" s="1"/>
  <c r="I9" i="6"/>
  <c r="I9" i="9" s="1"/>
  <c r="J6" i="13" s="1"/>
  <c r="V6" i="13" s="1"/>
  <c r="I10" i="6"/>
  <c r="I10" i="9" s="1"/>
  <c r="J7" i="13" s="1"/>
  <c r="I11" i="6"/>
  <c r="I11" i="9" s="1"/>
  <c r="J8" i="13" s="1"/>
  <c r="V8" i="13" s="1"/>
  <c r="I12" i="6"/>
  <c r="I12" i="9" s="1"/>
  <c r="J9" i="13" s="1"/>
  <c r="V9" i="13" s="1"/>
  <c r="I13" i="6"/>
  <c r="I13" i="9" s="1"/>
  <c r="I8" i="6"/>
  <c r="I8" i="9" s="1"/>
  <c r="J5" i="13" s="1"/>
  <c r="V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X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S24" i="13" s="1"/>
  <c r="V10" i="6"/>
  <c r="V10" i="9" s="1"/>
  <c r="G25" i="13" s="1"/>
  <c r="V11" i="6"/>
  <c r="V11" i="9" s="1"/>
  <c r="G26" i="13" s="1"/>
  <c r="S26" i="13" s="1"/>
  <c r="V12" i="6"/>
  <c r="V12" i="9" s="1"/>
  <c r="G27" i="13" s="1"/>
  <c r="S27" i="13" s="1"/>
  <c r="V13" i="6"/>
  <c r="V13" i="9" s="1"/>
  <c r="V8" i="6"/>
  <c r="V8" i="9" s="1"/>
  <c r="G23" i="13" s="1"/>
  <c r="S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S15" i="13" s="1"/>
  <c r="N10" i="6"/>
  <c r="N10" i="9" s="1"/>
  <c r="G16" i="13" s="1"/>
  <c r="N11" i="6"/>
  <c r="N11" i="9" s="1"/>
  <c r="G17" i="13" s="1"/>
  <c r="S17" i="13" s="1"/>
  <c r="N12" i="6"/>
  <c r="N12" i="9" s="1"/>
  <c r="G18" i="13" s="1"/>
  <c r="S18" i="13" s="1"/>
  <c r="N13" i="6"/>
  <c r="N13" i="9" s="1"/>
  <c r="N8" i="6"/>
  <c r="N8" i="9" s="1"/>
  <c r="G14" i="13" s="1"/>
  <c r="S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S6" i="13" s="1"/>
  <c r="F10" i="6"/>
  <c r="F10" i="9" s="1"/>
  <c r="G7" i="13" s="1"/>
  <c r="F11" i="6"/>
  <c r="F11" i="9" s="1"/>
  <c r="G8" i="13" s="1"/>
  <c r="S8" i="13" s="1"/>
  <c r="F12" i="6"/>
  <c r="F12" i="9" s="1"/>
  <c r="G9" i="13" s="1"/>
  <c r="S9" i="13" s="1"/>
  <c r="F13" i="6"/>
  <c r="F13" i="9" s="1"/>
  <c r="F8" i="6"/>
  <c r="F8" i="9" s="1"/>
  <c r="G5" i="13" s="1"/>
  <c r="S5" i="13" s="1"/>
  <c r="C9" i="6"/>
  <c r="C9" i="9" s="1"/>
  <c r="D6" i="13" s="1"/>
  <c r="P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AZ8" i="6" l="1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B25" i="13"/>
  <c r="B36" i="13" s="1"/>
  <c r="F34" i="13"/>
  <c r="S25" i="13"/>
  <c r="V16" i="13"/>
  <c r="S7" i="13"/>
  <c r="G34" i="13"/>
  <c r="V7" i="13"/>
  <c r="J34" i="13"/>
  <c r="E4" i="13"/>
  <c r="Q4" i="13" s="1"/>
  <c r="E13" i="13"/>
  <c r="S16" i="13"/>
  <c r="V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X9" i="13" s="1"/>
  <c r="AH24" i="6"/>
  <c r="N24" i="9"/>
  <c r="K18" i="13" s="1"/>
  <c r="X18" i="13" s="1"/>
  <c r="AP24" i="6"/>
  <c r="I22" i="9"/>
  <c r="AK22" i="6"/>
  <c r="S8" i="9"/>
  <c r="D23" i="13" s="1"/>
  <c r="P23" i="13" s="1"/>
  <c r="AU8" i="6"/>
  <c r="AU14" i="6" s="1"/>
  <c r="AD20" i="9" s="1"/>
  <c r="AD30" i="9" s="1"/>
  <c r="AX11" i="6"/>
  <c r="F23" i="9"/>
  <c r="K8" i="13" s="1"/>
  <c r="X8" i="13" s="1"/>
  <c r="AH23" i="6"/>
  <c r="V23" i="9"/>
  <c r="K26" i="13" s="1"/>
  <c r="X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X23" i="13" s="1"/>
  <c r="AX20" i="6"/>
  <c r="V24" i="9"/>
  <c r="K27" i="13" s="1"/>
  <c r="X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X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P14" i="13" s="1"/>
  <c r="AM8" i="6"/>
  <c r="AM14" i="6" s="1"/>
  <c r="AD19" i="9" s="1"/>
  <c r="AD29" i="9" s="1"/>
  <c r="AP11" i="6"/>
  <c r="N21" i="9"/>
  <c r="K15" i="13" s="1"/>
  <c r="X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X6" i="13" s="1"/>
  <c r="AH21" i="6"/>
  <c r="N23" i="9"/>
  <c r="K17" i="13" s="1"/>
  <c r="X17" i="13" s="1"/>
  <c r="AP23" i="6"/>
  <c r="V21" i="9"/>
  <c r="K24" i="13" s="1"/>
  <c r="X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P5" i="13" s="1"/>
  <c r="AH12" i="6"/>
  <c r="AK11" i="6"/>
  <c r="AO14" i="6" l="1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A8" i="13"/>
  <c r="AA6" i="13"/>
  <c r="AA23" i="13"/>
  <c r="AA5" i="13"/>
  <c r="AA18" i="13"/>
  <c r="AA9" i="13"/>
  <c r="AA17" i="13"/>
  <c r="AA26" i="13"/>
  <c r="AA15" i="13"/>
  <c r="AA24" i="13"/>
  <c r="AA14" i="13"/>
  <c r="AA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Q22" i="13" s="1"/>
  <c r="Q13" i="13"/>
  <c r="AN8" i="9"/>
  <c r="N7" i="13"/>
  <c r="G4" i="13"/>
  <c r="G13" i="13"/>
  <c r="AN10" i="9"/>
  <c r="N25" i="13"/>
  <c r="AK9" i="9"/>
  <c r="K16" i="13"/>
  <c r="M35" i="13" s="1"/>
  <c r="AN9" i="9"/>
  <c r="N16" i="13"/>
  <c r="AK10" i="9"/>
  <c r="K25" i="13"/>
  <c r="M36" i="13" s="1"/>
  <c r="D4" i="13"/>
  <c r="P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S4" i="13"/>
  <c r="K4" i="13"/>
  <c r="D22" i="13"/>
  <c r="P22" i="13" s="1"/>
  <c r="D33" i="13"/>
  <c r="P13" i="13"/>
  <c r="AA16" i="13"/>
  <c r="AA35" i="13"/>
  <c r="N35" i="13"/>
  <c r="AA25" i="13"/>
  <c r="AA36" i="13"/>
  <c r="N36" i="13"/>
  <c r="AA7" i="13"/>
  <c r="AA34" i="13"/>
  <c r="N34" i="13"/>
  <c r="J33" i="13"/>
  <c r="J22" i="13"/>
  <c r="V22" i="13" s="1"/>
  <c r="N13" i="13"/>
  <c r="V13" i="13"/>
  <c r="X7" i="13"/>
  <c r="X34" i="13"/>
  <c r="K34" i="13"/>
  <c r="X25" i="13"/>
  <c r="X36" i="13"/>
  <c r="K36" i="13"/>
  <c r="X16" i="13"/>
  <c r="X35" i="13"/>
  <c r="K35" i="13"/>
  <c r="G33" i="13"/>
  <c r="S13" i="13"/>
  <c r="G22" i="13"/>
  <c r="S22" i="13" s="1"/>
  <c r="K13" i="13"/>
  <c r="N4" i="13"/>
  <c r="V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A33" i="13" s="1"/>
  <c r="K33" i="13"/>
  <c r="X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<sst xmlns="http://schemas.openxmlformats.org/spreadsheetml/2006/main" count="770" uniqueCount="113">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</sst>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Blog'!$P$13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Blog'!$P$14:$P$18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Blog'!$Q$13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Blog'!$Q$14:$Q$18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Blog'!$R$13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Blog'!$R$14:$R$18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Blog'!$S$13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Blog'!$S$14:$S$18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Blog'!$V$13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Blog'!$V$14:$V$18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Blog'!$X$13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Blog'!$X$14:$X$18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Blog'!$AA$13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Blog'!$AA$14:$AA$18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5056"/>
        <c:axId val="149007360"/>
      </c:lineChart>
      <c:catAx>
        <c:axId val="1490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07360"/>
        <c:crosses val="autoZero"/>
        <c:auto val="1"/>
        <c:lblAlgn val="ctr"/>
        <c:lblOffset val="100"/>
        <c:noMultiLvlLbl val="0"/>
      </c:catAx>
      <c:valAx>
        <c:axId val="149007360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900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70592"/>
        <c:axId val="149484672"/>
      </c:barChart>
      <c:catAx>
        <c:axId val="1494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84672"/>
        <c:crosses val="autoZero"/>
        <c:auto val="1"/>
        <c:lblAlgn val="ctr"/>
        <c:lblOffset val="100"/>
        <c:noMultiLvlLbl val="0"/>
      </c:catAx>
      <c:valAx>
        <c:axId val="149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94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8880"/>
        <c:axId val="149549824"/>
      </c:barChart>
      <c:catAx>
        <c:axId val="1494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49824"/>
        <c:crosses val="autoZero"/>
        <c:auto val="1"/>
        <c:lblAlgn val="ctr"/>
        <c:lblOffset val="100"/>
        <c:noMultiLvlLbl val="0"/>
      </c:catAx>
      <c:valAx>
        <c:axId val="1495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9498880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00992"/>
        <c:axId val="149702912"/>
      </c:lineChart>
      <c:catAx>
        <c:axId val="149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702912"/>
        <c:crosses val="autoZero"/>
        <c:auto val="1"/>
        <c:lblAlgn val="ctr"/>
        <c:lblOffset val="100"/>
        <c:noMultiLvlLbl val="0"/>
      </c:catAx>
      <c:valAx>
        <c:axId val="14970291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7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5136"/>
        <c:axId val="150957056"/>
      </c:lineChart>
      <c:catAx>
        <c:axId val="1509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57056"/>
        <c:crosses val="autoZero"/>
        <c:auto val="1"/>
        <c:lblAlgn val="ctr"/>
        <c:lblOffset val="100"/>
        <c:noMultiLvlLbl val="0"/>
      </c:catAx>
      <c:valAx>
        <c:axId val="15095705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09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8864"/>
        <c:axId val="151030784"/>
      </c:lineChart>
      <c:catAx>
        <c:axId val="1510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30784"/>
        <c:crosses val="autoZero"/>
        <c:auto val="1"/>
        <c:lblAlgn val="ctr"/>
        <c:lblOffset val="100"/>
        <c:noMultiLvlLbl val="0"/>
      </c:catAx>
      <c:valAx>
        <c:axId val="15103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82496"/>
        <c:axId val="151084416"/>
      </c:lineChart>
      <c:catAx>
        <c:axId val="1510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84416"/>
        <c:crosses val="autoZero"/>
        <c:auto val="1"/>
        <c:lblAlgn val="ctr"/>
        <c:lblOffset val="100"/>
        <c:noMultiLvlLbl val="0"/>
      </c:catAx>
      <c:valAx>
        <c:axId val="15108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2288"/>
        <c:axId val="153054208"/>
      </c:lineChart>
      <c:catAx>
        <c:axId val="1530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54208"/>
        <c:crosses val="autoZero"/>
        <c:auto val="1"/>
        <c:lblAlgn val="ctr"/>
        <c:lblOffset val="100"/>
        <c:noMultiLvlLbl val="0"/>
      </c:catAx>
      <c:valAx>
        <c:axId val="15305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5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0960"/>
        <c:axId val="153082880"/>
      </c:lineChart>
      <c:catAx>
        <c:axId val="1530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82880"/>
        <c:crosses val="autoZero"/>
        <c:auto val="1"/>
        <c:lblAlgn val="ctr"/>
        <c:lblOffset val="100"/>
        <c:noMultiLvlLbl val="0"/>
      </c:catAx>
      <c:valAx>
        <c:axId val="15308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72000"/>
        <c:axId val="158673920"/>
      </c:lineChart>
      <c:catAx>
        <c:axId val="1586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73920"/>
        <c:crosses val="autoZero"/>
        <c:auto val="1"/>
        <c:lblAlgn val="ctr"/>
        <c:lblOffset val="100"/>
        <c:noMultiLvlLbl val="0"/>
      </c:catAx>
      <c:valAx>
        <c:axId val="15867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7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5152"/>
        <c:axId val="158707072"/>
      </c:lineChart>
      <c:catAx>
        <c:axId val="1587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7072"/>
        <c:crosses val="autoZero"/>
        <c:auto val="1"/>
        <c:lblAlgn val="ctr"/>
        <c:lblOffset val="100"/>
        <c:noMultiLvlLbl val="0"/>
      </c:catAx>
      <c:valAx>
        <c:axId val="15870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20384"/>
        <c:axId val="160721920"/>
      </c:barChart>
      <c:catAx>
        <c:axId val="1607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21920"/>
        <c:crosses val="autoZero"/>
        <c:auto val="1"/>
        <c:lblAlgn val="ctr"/>
        <c:lblOffset val="100"/>
        <c:noMultiLvlLbl val="0"/>
      </c:catAx>
      <c:valAx>
        <c:axId val="1607219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07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Blog'!$Q$16:$V$16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Blog'!$Q$13:$V$13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Blog'!$Q$25:$V$25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22112"/>
        <c:axId val="148523648"/>
      </c:barChart>
      <c:catAx>
        <c:axId val="1485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23648"/>
        <c:crosses val="autoZero"/>
        <c:auto val="1"/>
        <c:lblAlgn val="ctr"/>
        <c:lblOffset val="100"/>
        <c:noMultiLvlLbl val="0"/>
      </c:catAx>
      <c:valAx>
        <c:axId val="148523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85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Blog'!$Q$16:$AA$16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Blog'!$Q$13:$AA$13</c:f>
              <c:strCache>
                <c:ptCount val="11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'Summary For Blog'!$Q$25:$AA$25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36704"/>
        <c:axId val="148542592"/>
      </c:barChart>
      <c:catAx>
        <c:axId val="1485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42592"/>
        <c:crosses val="autoZero"/>
        <c:auto val="1"/>
        <c:lblAlgn val="ctr"/>
        <c:lblOffset val="100"/>
        <c:noMultiLvlLbl val="0"/>
      </c:catAx>
      <c:valAx>
        <c:axId val="148542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85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35104"/>
        <c:axId val="148737024"/>
      </c:lineChart>
      <c:catAx>
        <c:axId val="1487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37024"/>
        <c:crosses val="autoZero"/>
        <c:auto val="1"/>
        <c:lblAlgn val="ctr"/>
        <c:lblOffset val="100"/>
        <c:noMultiLvlLbl val="0"/>
      </c:catAx>
      <c:valAx>
        <c:axId val="14873702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7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5024"/>
        <c:axId val="148787200"/>
      </c:lineChart>
      <c:catAx>
        <c:axId val="1487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87200"/>
        <c:crosses val="autoZero"/>
        <c:auto val="1"/>
        <c:lblAlgn val="ctr"/>
        <c:lblOffset val="100"/>
        <c:noMultiLvlLbl val="0"/>
      </c:catAx>
      <c:valAx>
        <c:axId val="148787200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7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1216"/>
        <c:axId val="148842752"/>
      </c:barChart>
      <c:catAx>
        <c:axId val="1488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42752"/>
        <c:crosses val="autoZero"/>
        <c:auto val="1"/>
        <c:lblAlgn val="ctr"/>
        <c:lblOffset val="100"/>
        <c:noMultiLvlLbl val="0"/>
      </c:catAx>
      <c:valAx>
        <c:axId val="148842752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8841216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6768"/>
        <c:axId val="149361408"/>
      </c:scatterChart>
      <c:valAx>
        <c:axId val="148896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61408"/>
        <c:crosses val="autoZero"/>
        <c:crossBetween val="midCat"/>
      </c:valAx>
      <c:valAx>
        <c:axId val="14936140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88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47424"/>
        <c:axId val="149448960"/>
      </c:barChart>
      <c:catAx>
        <c:axId val="149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48960"/>
        <c:crosses val="autoZero"/>
        <c:auto val="1"/>
        <c:lblAlgn val="ctr"/>
        <c:lblOffset val="100"/>
        <c:noMultiLvlLbl val="0"/>
      </c:catAx>
      <c:valAx>
        <c:axId val="149448960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944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20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20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22</xdr:col>
      <xdr:colOff>733425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552450</xdr:colOff>
      <xdr:row>71</xdr:row>
      <xdr:rowOff>142875</xdr:rowOff>
    </xdr:from>
    <xdr:ext cx="1116139" cy="264560"/>
    <xdr:sp macro="" textlink="">
      <xdr:nvSpPr>
        <xdr:cNvPr id="2" name="TextBox 1"/>
        <xdr:cNvSpPr txBox="1"/>
      </xdr:nvSpPr>
      <xdr:spPr>
        <a:xfrm>
          <a:off x="8915400" y="136683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18</xdr:col>
      <xdr:colOff>523875</xdr:colOff>
      <xdr:row>71</xdr:row>
      <xdr:rowOff>152400</xdr:rowOff>
    </xdr:from>
    <xdr:ext cx="784830" cy="264560"/>
    <xdr:sp macro="" textlink="">
      <xdr:nvSpPr>
        <xdr:cNvPr id="10" name="TextBox 9"/>
        <xdr:cNvSpPr txBox="1"/>
      </xdr:nvSpPr>
      <xdr:spPr>
        <a:xfrm>
          <a:off x="12268200" y="136779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J12" sqref="J12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33" t="s">
        <v>19</v>
      </c>
      <c r="C4" s="33"/>
      <c r="D4" s="34" t="s">
        <v>71</v>
      </c>
      <c r="E4" s="34"/>
      <c r="F4" s="34"/>
      <c r="G4" s="34"/>
      <c r="H4" s="34"/>
      <c r="I4" s="34"/>
      <c r="J4" s="34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97</v>
      </c>
      <c r="C9" s="28" t="s">
        <v>9</v>
      </c>
      <c r="D9" s="28" t="s">
        <v>98</v>
      </c>
      <c r="E9" s="27" t="s">
        <v>99</v>
      </c>
      <c r="F9" s="27" t="s">
        <v>100</v>
      </c>
      <c r="G9" s="27" t="s">
        <v>101</v>
      </c>
      <c r="H9" s="27" t="s">
        <v>90</v>
      </c>
      <c r="I9" s="27" t="s">
        <v>85</v>
      </c>
      <c r="J9" s="27" t="s">
        <v>102</v>
      </c>
    </row>
    <row r="10" spans="2:10" ht="15.75" x14ac:dyDescent="0.25">
      <c r="B10" s="27" t="s">
        <v>98</v>
      </c>
      <c r="C10" s="27" t="s">
        <v>29</v>
      </c>
      <c r="D10" s="27" t="s">
        <v>98</v>
      </c>
      <c r="E10" s="27" t="s">
        <v>103</v>
      </c>
      <c r="F10" s="27" t="s">
        <v>104</v>
      </c>
      <c r="G10" s="27" t="s">
        <v>105</v>
      </c>
      <c r="H10" s="27" t="s">
        <v>90</v>
      </c>
      <c r="I10" s="27" t="s">
        <v>106</v>
      </c>
      <c r="J10" s="27" t="s">
        <v>107</v>
      </c>
    </row>
  </sheetData>
  <mergeCells count="2">
    <mergeCell ref="B4:C4"/>
    <mergeCell ref="D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tabSelected="1" topLeftCell="H55" workbookViewId="0">
      <selection activeCell="Y38" sqref="Y38"/>
    </sheetView>
  </sheetViews>
  <sheetFormatPr defaultRowHeight="15" x14ac:dyDescent="0.25"/>
  <cols>
    <col min="2" max="3" width="7.28515625" customWidth="1"/>
    <col min="4" max="14" width="12.7109375" customWidth="1"/>
    <col min="16" max="16" width="10.5703125" customWidth="1"/>
    <col min="17" max="22" width="9.140625" customWidth="1"/>
    <col min="23" max="23" width="11.85546875" customWidth="1"/>
    <col min="24" max="27" width="12" customWidth="1"/>
  </cols>
  <sheetData>
    <row r="2" spans="2:27" x14ac:dyDescent="0.25">
      <c r="B2" s="35"/>
      <c r="C2" s="35"/>
      <c r="D2" s="35" t="s">
        <v>64</v>
      </c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2:27" x14ac:dyDescent="0.25">
      <c r="B3" s="36" t="s">
        <v>61</v>
      </c>
      <c r="C3" s="36"/>
      <c r="D3" s="37" t="s">
        <v>59</v>
      </c>
      <c r="E3" s="37"/>
      <c r="F3" s="37"/>
      <c r="G3" s="37"/>
      <c r="H3" s="37"/>
      <c r="I3" s="37"/>
      <c r="J3" s="37"/>
      <c r="K3" s="38" t="s">
        <v>60</v>
      </c>
      <c r="L3" s="38"/>
      <c r="M3" s="38"/>
      <c r="N3" s="38"/>
    </row>
    <row r="4" spans="2:27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P4" t="str">
        <f>D4</f>
        <v>Arduino Uno</v>
      </c>
      <c r="Q4" t="str">
        <f t="shared" ref="Q4:Q9" si="0">E4</f>
        <v>Arduino M0</v>
      </c>
      <c r="R4" t="str">
        <f t="shared" ref="R4:R9" si="1">F4</f>
        <v>Maple</v>
      </c>
      <c r="S4" t="str">
        <f>G4</f>
        <v>Teensy 3.2</v>
      </c>
      <c r="T4" t="str">
        <f>H4</f>
        <v>Teensy 3.5</v>
      </c>
      <c r="U4" t="str">
        <f>I4</f>
        <v>Teensy 3.6</v>
      </c>
      <c r="V4" t="str">
        <f t="shared" ref="V4:V9" si="2">J4</f>
        <v>FRDM-K66F</v>
      </c>
      <c r="X4" t="s">
        <v>48</v>
      </c>
      <c r="Y4" t="s">
        <v>112</v>
      </c>
      <c r="Z4" t="s">
        <v>109</v>
      </c>
      <c r="AA4" t="s">
        <v>49</v>
      </c>
    </row>
    <row r="5" spans="2:27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P5" s="10">
        <f>D5</f>
        <v>200.77096048827497</v>
      </c>
      <c r="Q5" s="10">
        <f t="shared" si="0"/>
        <v>3126.9543464665417</v>
      </c>
      <c r="R5" s="10">
        <f t="shared" si="1"/>
        <v>8051.5297906602254</v>
      </c>
      <c r="S5" s="10">
        <f>G5</f>
        <v>9671.1798839458406</v>
      </c>
      <c r="T5" s="10">
        <f>H5</f>
        <v>12820.51282051282</v>
      </c>
      <c r="U5" s="10">
        <f>I5</f>
        <v>21459.227467811157</v>
      </c>
      <c r="V5" s="10">
        <f t="shared" si="2"/>
        <v>14492.753623188406</v>
      </c>
      <c r="X5" s="10">
        <f>K5</f>
        <v>30864.1975308642</v>
      </c>
      <c r="Y5" s="10">
        <f>L5</f>
        <v>40783.034257748775</v>
      </c>
      <c r="Z5" s="10">
        <f>M5</f>
        <v>74404.761904761908</v>
      </c>
      <c r="AA5" s="10">
        <f t="shared" ref="AA5:AA9" si="3">N5</f>
        <v>58823.529411764706</v>
      </c>
    </row>
    <row r="6" spans="2:27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P6" s="10">
        <f t="shared" ref="P6:P9" si="4">D6</f>
        <v>98.986379474184361</v>
      </c>
      <c r="Q6" s="10">
        <f t="shared" si="0"/>
        <v>1594.3877551020407</v>
      </c>
      <c r="R6" s="10">
        <f t="shared" si="1"/>
        <v>4230.1184433164126</v>
      </c>
      <c r="S6" s="10">
        <f>G6</f>
        <v>4892.3679060665363</v>
      </c>
      <c r="T6" s="10">
        <f>H6</f>
        <v>6369.4267515923566</v>
      </c>
      <c r="U6" s="10">
        <f>I6</f>
        <v>10615.711252653928</v>
      </c>
      <c r="V6" s="10">
        <f t="shared" si="2"/>
        <v>7352.9411764705883</v>
      </c>
      <c r="X6" s="10">
        <f>K6</f>
        <v>16528.92561983471</v>
      </c>
      <c r="Y6" s="10">
        <f>L6</f>
        <v>21635.655560363481</v>
      </c>
      <c r="Z6" s="10">
        <f>M6</f>
        <v>37622.272385252072</v>
      </c>
      <c r="AA6" s="10">
        <f t="shared" si="3"/>
        <v>33333.333333333336</v>
      </c>
    </row>
    <row r="7" spans="2:27" x14ac:dyDescent="0.25">
      <c r="B7" s="20">
        <f>Summary_Speed!B10</f>
        <v>128</v>
      </c>
      <c r="C7" s="20" t="str">
        <f t="shared" ref="C7:C9" si="5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P7" s="10" t="str">
        <f t="shared" si="4"/>
        <v>*</v>
      </c>
      <c r="Q7" s="10">
        <f t="shared" si="0"/>
        <v>638.9776357827476</v>
      </c>
      <c r="R7" s="10">
        <f t="shared" si="1"/>
        <v>1643.6554898093361</v>
      </c>
      <c r="S7" s="10">
        <f>G7</f>
        <v>1921.5987701767872</v>
      </c>
      <c r="T7" s="10">
        <f>H7</f>
        <v>2568.0534155110427</v>
      </c>
      <c r="U7" s="10">
        <f>I7</f>
        <v>4251.7006802721089</v>
      </c>
      <c r="V7" s="10">
        <f t="shared" si="2"/>
        <v>2865.3295128939826</v>
      </c>
      <c r="X7" s="10">
        <f>K7</f>
        <v>7156.1471303850003</v>
      </c>
      <c r="Y7" s="10">
        <f>L7</f>
        <v>9305.788200260562</v>
      </c>
      <c r="Z7" s="10">
        <f>M7</f>
        <v>16170.763260025873</v>
      </c>
      <c r="AA7" s="10">
        <f t="shared" si="3"/>
        <v>14285.714285714286</v>
      </c>
    </row>
    <row r="8" spans="2:27" x14ac:dyDescent="0.25">
      <c r="B8" s="20">
        <f>Summary_Speed!B11</f>
        <v>256</v>
      </c>
      <c r="C8" s="20" t="str">
        <f t="shared" si="5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P8" s="10" t="str">
        <f t="shared" si="4"/>
        <v>*</v>
      </c>
      <c r="Q8" s="10">
        <f t="shared" si="0"/>
        <v>324.78077297823967</v>
      </c>
      <c r="R8" s="10">
        <f t="shared" si="1"/>
        <v>853.67935803312264</v>
      </c>
      <c r="S8" s="10">
        <f>G8</f>
        <v>970.49689440993779</v>
      </c>
      <c r="T8" s="10">
        <f>H8</f>
        <v>1279.0995139421848</v>
      </c>
      <c r="U8" s="10">
        <f>I8</f>
        <v>2104.3771043771044</v>
      </c>
      <c r="V8" s="10">
        <f t="shared" si="2"/>
        <v>1457.7259475218659</v>
      </c>
      <c r="X8" s="10">
        <f>K8</f>
        <v>3669.1861745064944</v>
      </c>
      <c r="Y8" s="10">
        <f>L8</f>
        <v>4756.0163606962806</v>
      </c>
      <c r="Z8" s="10">
        <f>M8</f>
        <v>7992.3273657289001</v>
      </c>
      <c r="AA8" s="10">
        <f t="shared" si="3"/>
        <v>7352.9411764705883</v>
      </c>
    </row>
    <row r="9" spans="2:27" x14ac:dyDescent="0.25">
      <c r="B9" s="20">
        <f>Summary_Speed!B12</f>
        <v>512</v>
      </c>
      <c r="C9" s="20" t="str">
        <f t="shared" si="5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P9" s="10" t="str">
        <f t="shared" si="4"/>
        <v>*</v>
      </c>
      <c r="Q9" s="10">
        <f t="shared" si="0"/>
        <v>135.080372821829</v>
      </c>
      <c r="R9" s="10" t="str">
        <f t="shared" si="1"/>
        <v>*</v>
      </c>
      <c r="S9" s="10">
        <f>G9</f>
        <v>398.72408293460927</v>
      </c>
      <c r="T9" s="10">
        <f>H9</f>
        <v>534.18803418803418</v>
      </c>
      <c r="U9" s="10">
        <f>I9</f>
        <v>881.83421516754845</v>
      </c>
      <c r="V9" s="10">
        <f t="shared" si="2"/>
        <v>594.17706476530009</v>
      </c>
      <c r="X9" s="10">
        <f>K9</f>
        <v>1574.6543633672411</v>
      </c>
      <c r="Y9" s="10">
        <f>L9</f>
        <v>2069.707757264674</v>
      </c>
      <c r="Z9" s="10">
        <f>M9</f>
        <v>3448.7515519381986</v>
      </c>
      <c r="AA9" s="10">
        <f t="shared" si="3"/>
        <v>3225.8064516129034</v>
      </c>
    </row>
    <row r="10" spans="2:27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2:27" x14ac:dyDescent="0.25">
      <c r="B11" s="35"/>
      <c r="C11" s="35"/>
      <c r="D11" s="35" t="s">
        <v>64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2:27" x14ac:dyDescent="0.25">
      <c r="B12" s="36" t="s">
        <v>61</v>
      </c>
      <c r="C12" s="36"/>
      <c r="D12" s="37" t="s">
        <v>59</v>
      </c>
      <c r="E12" s="37"/>
      <c r="F12" s="37"/>
      <c r="G12" s="37"/>
      <c r="H12" s="37"/>
      <c r="I12" s="37"/>
      <c r="J12" s="37"/>
      <c r="K12" s="38" t="s">
        <v>60</v>
      </c>
      <c r="L12" s="38"/>
      <c r="M12" s="38"/>
      <c r="N12" s="38"/>
    </row>
    <row r="13" spans="2:27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P13" t="str">
        <f>D13</f>
        <v>Arduino Uno</v>
      </c>
      <c r="Q13" t="str">
        <f>E13</f>
        <v>Arduino M0</v>
      </c>
      <c r="R13" t="str">
        <f>F13</f>
        <v>Maple</v>
      </c>
      <c r="S13" t="str">
        <f>G13</f>
        <v>Teensy 3.2</v>
      </c>
      <c r="T13" t="str">
        <f>H13</f>
        <v>Teensy 3.5</v>
      </c>
      <c r="U13" t="str">
        <f>I13</f>
        <v>Teensy 3.6</v>
      </c>
      <c r="V13" t="str">
        <f t="shared" ref="V13:V18" si="6">J13</f>
        <v>FRDM-K66F</v>
      </c>
      <c r="X13" t="str">
        <f>X4</f>
        <v>Teensy 3.2 CMSIS</v>
      </c>
      <c r="Y13" t="str">
        <f>Y4</f>
        <v>Teensy 3.5 CMSIS</v>
      </c>
      <c r="Z13" t="str">
        <f>Z4</f>
        <v>Teensy 3.6 CMSIS</v>
      </c>
      <c r="AA13" t="str">
        <f>AA4</f>
        <v>FRDM-K66F CMSIS</v>
      </c>
    </row>
    <row r="14" spans="2:27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P14" s="10">
        <f>D14</f>
        <v>79.622905917574357</v>
      </c>
      <c r="Q14" s="10">
        <f>E14</f>
        <v>1246.8827930174564</v>
      </c>
      <c r="R14" s="10">
        <f>F14</f>
        <v>5230.1255230125525</v>
      </c>
      <c r="S14" s="10">
        <f>G14</f>
        <v>5186.7219917012444</v>
      </c>
      <c r="T14" s="10">
        <f>H14</f>
        <v>6877.5790921595599</v>
      </c>
      <c r="U14" s="10">
        <f>I14</f>
        <v>11086.474501108647</v>
      </c>
      <c r="V14" s="10">
        <f t="shared" si="6"/>
        <v>9803.9215686274511</v>
      </c>
      <c r="X14" s="10">
        <f>K14</f>
        <v>16474.464579901152</v>
      </c>
      <c r="Y14" s="10">
        <f>L14</f>
        <v>21496.130696474633</v>
      </c>
      <c r="Z14" s="10">
        <f>M14</f>
        <v>37009.622501850485</v>
      </c>
      <c r="AA14" s="10">
        <f>N14</f>
        <v>31250</v>
      </c>
    </row>
    <row r="15" spans="2:27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P15" s="10" t="str">
        <f t="shared" ref="P15:P18" si="7">D15</f>
        <v>*</v>
      </c>
      <c r="Q15" s="10">
        <f t="shared" ref="Q15:Q18" si="8">E15</f>
        <v>597.37156511350065</v>
      </c>
      <c r="R15" s="10">
        <f t="shared" ref="R15:R18" si="9">F15</f>
        <v>2714.4408251900109</v>
      </c>
      <c r="S15" s="10">
        <f>G15</f>
        <v>2606.8821689259644</v>
      </c>
      <c r="T15" s="10">
        <f>H15</f>
        <v>3469.8126301179736</v>
      </c>
      <c r="U15" s="10">
        <f>I15</f>
        <v>5580.3571428571431</v>
      </c>
      <c r="V15" s="10">
        <f t="shared" si="6"/>
        <v>5263.1578947368425</v>
      </c>
      <c r="X15" s="10">
        <f>K15</f>
        <v>8577.8006519128503</v>
      </c>
      <c r="Y15" s="10">
        <f>L15</f>
        <v>11140.819964349375</v>
      </c>
      <c r="Z15" s="10">
        <f>M15</f>
        <v>18491.124260355031</v>
      </c>
      <c r="AA15" s="10">
        <f>N15</f>
        <v>16666.666666666668</v>
      </c>
    </row>
    <row r="16" spans="2:27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P16" s="10" t="str">
        <f t="shared" si="7"/>
        <v>*</v>
      </c>
      <c r="Q16" s="10">
        <f t="shared" si="8"/>
        <v>235.79344494223059</v>
      </c>
      <c r="R16" s="10">
        <f t="shared" si="9"/>
        <v>1031.3531353135313</v>
      </c>
      <c r="S16" s="10">
        <f>G16</f>
        <v>1006.8465565847764</v>
      </c>
      <c r="T16" s="10">
        <f>H16</f>
        <v>1343.7248051599031</v>
      </c>
      <c r="U16" s="10">
        <f>I16</f>
        <v>2172.0243266724588</v>
      </c>
      <c r="V16" s="10">
        <f t="shared" si="6"/>
        <v>1953.125</v>
      </c>
      <c r="X16" s="10">
        <f>K16</f>
        <v>3292.723081988805</v>
      </c>
      <c r="Y16" s="10">
        <f>L16</f>
        <v>4329.0043290043286</v>
      </c>
      <c r="Z16" s="10">
        <f>M16</f>
        <v>7326.0073260073259</v>
      </c>
      <c r="AA16" s="10">
        <f>N16</f>
        <v>6211.1801242236024</v>
      </c>
    </row>
    <row r="17" spans="2:27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P17" s="10" t="str">
        <f t="shared" si="7"/>
        <v>*</v>
      </c>
      <c r="Q17" s="10">
        <f t="shared" si="8"/>
        <v>114.11617026132603</v>
      </c>
      <c r="R17" s="10">
        <f t="shared" si="9"/>
        <v>530.56027164685906</v>
      </c>
      <c r="S17" s="10">
        <f>G17</f>
        <v>506.07287449392715</v>
      </c>
      <c r="T17" s="10">
        <f>H17</f>
        <v>676.86476242046831</v>
      </c>
      <c r="U17" s="10">
        <f>I17</f>
        <v>1086.7202782003912</v>
      </c>
      <c r="V17" s="10">
        <f t="shared" si="6"/>
        <v>1030.9278350515465</v>
      </c>
      <c r="X17" s="10">
        <f>K17</f>
        <v>1674.817444898506</v>
      </c>
      <c r="Y17" s="10">
        <f>L17</f>
        <v>2198.1886925173658</v>
      </c>
      <c r="Z17" s="10">
        <f>M17</f>
        <v>3619.7784695576634</v>
      </c>
      <c r="AA17" s="10">
        <f>N17</f>
        <v>3154.5741324921137</v>
      </c>
    </row>
    <row r="18" spans="2:27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P18" s="10" t="str">
        <f t="shared" si="7"/>
        <v>*</v>
      </c>
      <c r="Q18" s="10">
        <f t="shared" si="8"/>
        <v>47.386627493721271</v>
      </c>
      <c r="R18" s="10" t="str">
        <f t="shared" si="9"/>
        <v>*</v>
      </c>
      <c r="S18" s="10">
        <f>G18</f>
        <v>205.84602717167559</v>
      </c>
      <c r="T18" s="10">
        <f>H18</f>
        <v>275.26976436908171</v>
      </c>
      <c r="U18" s="10">
        <f>I18</f>
        <v>444.48395412925589</v>
      </c>
      <c r="V18" s="10">
        <f t="shared" si="6"/>
        <v>406.33888663145063</v>
      </c>
      <c r="X18" s="10">
        <f>K18</f>
        <v>677.43334055928892</v>
      </c>
      <c r="Y18" s="10">
        <f>L18</f>
        <v>901.32314237300352</v>
      </c>
      <c r="Z18" s="10">
        <f>M18</f>
        <v>1497.0059880239521</v>
      </c>
      <c r="AA18" s="10">
        <f>N18</f>
        <v>1272.2646310432569</v>
      </c>
    </row>
    <row r="19" spans="2:27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2:27" x14ac:dyDescent="0.25">
      <c r="B20" s="35"/>
      <c r="C20" s="35"/>
      <c r="D20" s="35" t="s">
        <v>64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2:27" x14ac:dyDescent="0.25">
      <c r="B21" s="36" t="str">
        <f t="shared" ref="B21:B27" si="10">B12</f>
        <v>Inputs</v>
      </c>
      <c r="C21" s="36"/>
      <c r="D21" s="37" t="str">
        <f>D12</f>
        <v>Generic C</v>
      </c>
      <c r="E21" s="37"/>
      <c r="F21" s="37"/>
      <c r="G21" s="37"/>
      <c r="H21" s="37"/>
      <c r="I21" s="37"/>
      <c r="J21" s="37"/>
      <c r="K21" s="38" t="str">
        <f>K12</f>
        <v>CMSIS</v>
      </c>
      <c r="L21" s="38"/>
      <c r="M21" s="38"/>
      <c r="N21" s="38"/>
    </row>
    <row r="22" spans="2:27" x14ac:dyDescent="0.25">
      <c r="B22" s="18" t="str">
        <f t="shared" si="10"/>
        <v>N</v>
      </c>
      <c r="C22" s="18" t="str">
        <f>C13</f>
        <v>Data</v>
      </c>
      <c r="D22" s="18" t="str">
        <f t="shared" ref="D22:N22" si="11">D13</f>
        <v>Arduino Uno</v>
      </c>
      <c r="E22" s="18" t="str">
        <f t="shared" si="11"/>
        <v>Arduino M0</v>
      </c>
      <c r="F22" s="18" t="str">
        <f t="shared" si="11"/>
        <v>Maple</v>
      </c>
      <c r="G22" s="18" t="str">
        <f t="shared" si="11"/>
        <v>Teensy 3.2</v>
      </c>
      <c r="H22" s="31" t="str">
        <f t="shared" ref="H22" si="12">H13</f>
        <v>Teensy 3.5</v>
      </c>
      <c r="I22" s="31" t="str">
        <f t="shared" ref="I22" si="13">I13</f>
        <v>Teensy 3.6</v>
      </c>
      <c r="J22" s="18" t="str">
        <f t="shared" si="11"/>
        <v>FRDM-K66F</v>
      </c>
      <c r="K22" s="18" t="str">
        <f t="shared" si="11"/>
        <v>Teensy 3.2</v>
      </c>
      <c r="L22" s="31" t="str">
        <f t="shared" ref="L22" si="14">L13</f>
        <v>Teensy 3.5</v>
      </c>
      <c r="M22" s="31" t="str">
        <f t="shared" ref="M22" si="15">M13</f>
        <v>Teensy 3.6</v>
      </c>
      <c r="N22" s="18" t="str">
        <f t="shared" si="11"/>
        <v>FRDM-K66F</v>
      </c>
      <c r="P22" t="str">
        <f>D22</f>
        <v>Arduino Uno</v>
      </c>
      <c r="Q22" t="str">
        <f t="shared" ref="Q22:Q27" si="16">E22</f>
        <v>Arduino M0</v>
      </c>
      <c r="R22" t="str">
        <f t="shared" ref="R22:R27" si="17">F22</f>
        <v>Maple</v>
      </c>
      <c r="S22" t="str">
        <f>G22</f>
        <v>Teensy 3.2</v>
      </c>
      <c r="T22" t="str">
        <f>H22</f>
        <v>Teensy 3.5</v>
      </c>
      <c r="U22" t="str">
        <f>I22</f>
        <v>Teensy 3.6</v>
      </c>
      <c r="V22" t="str">
        <f t="shared" ref="V22:V27" si="18">J22</f>
        <v>FRDM-K66F</v>
      </c>
      <c r="X22" t="str">
        <f>X13</f>
        <v>Teensy 3.2 CMSIS</v>
      </c>
      <c r="Y22" t="str">
        <f>Y13</f>
        <v>Teensy 3.5 CMSIS</v>
      </c>
      <c r="Z22" t="str">
        <f>Z13</f>
        <v>Teensy 3.6 CMSIS</v>
      </c>
      <c r="AA22" t="str">
        <f t="shared" ref="AA22" si="19">AA13</f>
        <v>FRDM-K66F CMSIS</v>
      </c>
    </row>
    <row r="23" spans="2:27" x14ac:dyDescent="0.25">
      <c r="B23" s="21">
        <f t="shared" si="10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P23" s="10">
        <f>D23</f>
        <v>156.78896205707119</v>
      </c>
      <c r="Q23" s="10">
        <f t="shared" si="16"/>
        <v>457.03839122486289</v>
      </c>
      <c r="R23" s="10">
        <f t="shared" si="17"/>
        <v>1498.8009592326139</v>
      </c>
      <c r="S23" s="10">
        <f>G23</f>
        <v>2014.5044319097503</v>
      </c>
      <c r="T23" s="10">
        <f>H23</f>
        <v>17985.611510791365</v>
      </c>
      <c r="U23" s="10">
        <f>I23</f>
        <v>31446.540880503144</v>
      </c>
      <c r="V23" s="10">
        <f t="shared" si="18"/>
        <v>21276.59574468085</v>
      </c>
      <c r="X23" s="10">
        <f>K23</f>
        <v>3542.3308537017356</v>
      </c>
      <c r="Y23" s="10">
        <f>L23</f>
        <v>30978.934324659229</v>
      </c>
      <c r="Z23" s="10">
        <f>M23</f>
        <v>48732.943469785576</v>
      </c>
      <c r="AA23" s="10">
        <f t="shared" ref="AA23:AA27" si="20">N23</f>
        <v>40000</v>
      </c>
    </row>
    <row r="24" spans="2:27" x14ac:dyDescent="0.25">
      <c r="B24" s="21">
        <f t="shared" si="10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P24" s="10" t="str">
        <f t="shared" ref="P24:P27" si="21">D24</f>
        <v>*</v>
      </c>
      <c r="Q24" s="10">
        <f t="shared" si="16"/>
        <v>198.60973187686196</v>
      </c>
      <c r="R24" s="10">
        <f t="shared" si="17"/>
        <v>649.35064935064941</v>
      </c>
      <c r="S24" s="10">
        <f>G24</f>
        <v>880.28169014084506</v>
      </c>
      <c r="T24" s="10">
        <f>H24</f>
        <v>10482.180293501047</v>
      </c>
      <c r="U24" s="10">
        <f>I24</f>
        <v>19011.406844106463</v>
      </c>
      <c r="V24" s="10">
        <f t="shared" si="18"/>
        <v>12658.227848101265</v>
      </c>
      <c r="X24" s="10">
        <f>K24</f>
        <v>1811.4629374682995</v>
      </c>
      <c r="Y24" s="10">
        <f>L24</f>
        <v>16528.92561983471</v>
      </c>
      <c r="Z24" s="10">
        <f>M24</f>
        <v>24888.003982080638</v>
      </c>
      <c r="AA24" s="10">
        <f t="shared" si="20"/>
        <v>21276.59574468085</v>
      </c>
    </row>
    <row r="25" spans="2:27" x14ac:dyDescent="0.25">
      <c r="B25" s="21">
        <f t="shared" si="10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P25" s="10" t="str">
        <f t="shared" si="21"/>
        <v>*</v>
      </c>
      <c r="Q25" s="10">
        <f t="shared" si="16"/>
        <v>81.221572449642622</v>
      </c>
      <c r="R25" s="10">
        <f t="shared" si="17"/>
        <v>262.72923125426934</v>
      </c>
      <c r="S25" s="10">
        <f>G25</f>
        <v>350.90181767141553</v>
      </c>
      <c r="T25" s="10">
        <f>H25</f>
        <v>3888.0248833592536</v>
      </c>
      <c r="U25" s="10">
        <f>I25</f>
        <v>6802.7210884353744</v>
      </c>
      <c r="V25" s="10">
        <f t="shared" si="18"/>
        <v>4608.294930875576</v>
      </c>
      <c r="X25" s="10">
        <f>K25</f>
        <v>657.56595386517267</v>
      </c>
      <c r="Y25" s="10">
        <f>L25</f>
        <v>6833.4016673500064</v>
      </c>
      <c r="Z25" s="10">
        <f>M25</f>
        <v>10530.749789385005</v>
      </c>
      <c r="AA25" s="10">
        <f t="shared" si="20"/>
        <v>9523.8095238095229</v>
      </c>
    </row>
    <row r="26" spans="2:27" x14ac:dyDescent="0.25">
      <c r="B26" s="21">
        <f t="shared" si="10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P26" s="10" t="str">
        <f t="shared" si="21"/>
        <v>*</v>
      </c>
      <c r="Q26" s="10">
        <f t="shared" si="16"/>
        <v>36.564408205053198</v>
      </c>
      <c r="R26" s="10">
        <f t="shared" si="17"/>
        <v>117.43153741368782</v>
      </c>
      <c r="S26" s="10">
        <f>G26</f>
        <v>158.83604942977857</v>
      </c>
      <c r="T26" s="10">
        <f>H26</f>
        <v>2241.1474675033619</v>
      </c>
      <c r="U26" s="10">
        <f>I26</f>
        <v>3993.6102236421725</v>
      </c>
      <c r="V26" s="10">
        <f t="shared" si="18"/>
        <v>2695.4177897574123</v>
      </c>
      <c r="X26" s="10">
        <f>K26</f>
        <v>330.84975450948218</v>
      </c>
      <c r="Y26" s="10">
        <f>L26</f>
        <v>3524.3532811729046</v>
      </c>
      <c r="Z26" s="10">
        <f>M26</f>
        <v>5239.4425233155189</v>
      </c>
      <c r="AA26" s="10">
        <f t="shared" si="20"/>
        <v>4878.0487804878048</v>
      </c>
    </row>
    <row r="27" spans="2:27" x14ac:dyDescent="0.25">
      <c r="B27" s="21">
        <f t="shared" si="10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P27" s="10" t="str">
        <f t="shared" si="21"/>
        <v>*</v>
      </c>
      <c r="Q27" s="10">
        <f t="shared" si="16"/>
        <v>15.690704826460804</v>
      </c>
      <c r="R27" s="10" t="str">
        <f t="shared" si="17"/>
        <v>*</v>
      </c>
      <c r="S27" s="10">
        <f>G27</f>
        <v>67.015145422865572</v>
      </c>
      <c r="T27" s="10">
        <f>H27</f>
        <v>856.75119945167921</v>
      </c>
      <c r="U27" s="10">
        <f>I27</f>
        <v>1496.5579167913797</v>
      </c>
      <c r="V27" s="10">
        <f t="shared" si="18"/>
        <v>1019.3679918450561</v>
      </c>
      <c r="X27" s="10">
        <f>K27</f>
        <v>129.6798205231284</v>
      </c>
      <c r="Y27" s="10">
        <f>L27</f>
        <v>1477.148512511448</v>
      </c>
      <c r="Z27" s="10">
        <f>M27</f>
        <v>2281.4382186530388</v>
      </c>
      <c r="AA27" s="10">
        <f t="shared" si="20"/>
        <v>2123.1422505307855</v>
      </c>
    </row>
    <row r="28" spans="2:27" x14ac:dyDescent="0.25">
      <c r="B28" s="39" t="s">
        <v>63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27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2:27" x14ac:dyDescent="0.25">
      <c r="B30" s="15"/>
      <c r="C30" s="15"/>
      <c r="D30" s="15">
        <v>3</v>
      </c>
      <c r="E30" s="15">
        <f>D30+1</f>
        <v>4</v>
      </c>
      <c r="F30" s="15">
        <f t="shared" ref="F30:N30" si="22">E30+1</f>
        <v>5</v>
      </c>
      <c r="G30" s="15">
        <f t="shared" si="22"/>
        <v>6</v>
      </c>
      <c r="H30" s="15">
        <f t="shared" si="22"/>
        <v>7</v>
      </c>
      <c r="I30" s="15">
        <f t="shared" si="22"/>
        <v>8</v>
      </c>
      <c r="J30" s="15">
        <f t="shared" si="22"/>
        <v>9</v>
      </c>
      <c r="K30" s="15">
        <f t="shared" si="22"/>
        <v>10</v>
      </c>
      <c r="L30" s="15">
        <f t="shared" si="22"/>
        <v>11</v>
      </c>
      <c r="M30" s="15">
        <f t="shared" si="22"/>
        <v>12</v>
      </c>
      <c r="N30" s="15">
        <f t="shared" si="22"/>
        <v>13</v>
      </c>
    </row>
    <row r="31" spans="2:27" x14ac:dyDescent="0.25">
      <c r="B31" s="35"/>
      <c r="C31" s="35"/>
      <c r="D31" s="40" t="s">
        <v>70</v>
      </c>
      <c r="E31" s="41"/>
      <c r="F31" s="41"/>
      <c r="G31" s="41"/>
      <c r="H31" s="41"/>
      <c r="I31" s="41"/>
      <c r="J31" s="41"/>
      <c r="K31" s="41"/>
      <c r="L31" s="41"/>
      <c r="M31" s="41"/>
      <c r="N31" s="42"/>
    </row>
    <row r="32" spans="2:27" x14ac:dyDescent="0.25">
      <c r="B32" s="43" t="str">
        <f>B12</f>
        <v>Inputs</v>
      </c>
      <c r="C32" s="44"/>
      <c r="D32" s="37" t="str">
        <f>D12</f>
        <v>Generic C</v>
      </c>
      <c r="E32" s="37"/>
      <c r="F32" s="37"/>
      <c r="G32" s="37"/>
      <c r="H32" s="37"/>
      <c r="I32" s="37"/>
      <c r="J32" s="37"/>
      <c r="K32" s="38" t="str">
        <f>K12</f>
        <v>CMSIS</v>
      </c>
      <c r="L32" s="38"/>
      <c r="M32" s="38"/>
      <c r="N32" s="38"/>
      <c r="W32" s="35" t="s">
        <v>69</v>
      </c>
      <c r="X32" s="35"/>
      <c r="Y32" s="35"/>
      <c r="Z32" s="35"/>
      <c r="AA32" s="35"/>
    </row>
    <row r="33" spans="2:27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23">E13</f>
        <v>Arduino M0</v>
      </c>
      <c r="F33" s="18" t="str">
        <f t="shared" si="23"/>
        <v>Maple</v>
      </c>
      <c r="G33" s="18" t="str">
        <f t="shared" si="23"/>
        <v>Teensy 3.2</v>
      </c>
      <c r="H33" s="31" t="str">
        <f t="shared" ref="H33" si="24">H13</f>
        <v>Teensy 3.5</v>
      </c>
      <c r="I33" s="31" t="str">
        <f t="shared" ref="I33" si="25">I13</f>
        <v>Teensy 3.6</v>
      </c>
      <c r="J33" s="18" t="str">
        <f t="shared" si="23"/>
        <v>FRDM-K66F</v>
      </c>
      <c r="K33" s="18" t="str">
        <f t="shared" si="23"/>
        <v>Teensy 3.2</v>
      </c>
      <c r="L33" s="31" t="str">
        <f t="shared" ref="L33" si="26">L13</f>
        <v>Teensy 3.5</v>
      </c>
      <c r="M33" s="31" t="str">
        <f t="shared" ref="M33" si="27">M13</f>
        <v>Teensy 3.6</v>
      </c>
      <c r="N33" s="18" t="str">
        <f t="shared" si="23"/>
        <v>FRDM-K66F</v>
      </c>
      <c r="P33" t="s">
        <v>65</v>
      </c>
      <c r="Q33" s="19">
        <v>0.5</v>
      </c>
      <c r="W33" s="29" t="s">
        <v>58</v>
      </c>
      <c r="X33" s="29" t="str">
        <f>K33</f>
        <v>Teensy 3.2</v>
      </c>
      <c r="Y33" s="31" t="str">
        <f>L33</f>
        <v>Teensy 3.5</v>
      </c>
      <c r="Z33" s="31" t="str">
        <f>M33</f>
        <v>Teensy 3.6</v>
      </c>
      <c r="AA33" s="29" t="str">
        <f>N33</f>
        <v>FRDM-K66F</v>
      </c>
    </row>
    <row r="34" spans="2:27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VLOOKUP($B34,$B5:$N9,E$30)/$Q$36*$B34</f>
        <v>20447.284345047923</v>
      </c>
      <c r="F34" s="24">
        <f t="shared" ref="F34:N34" si="28">VLOOKUP($B34,$B5:$N9,F$30)/$Q$36*$B34</f>
        <v>52596.975673898756</v>
      </c>
      <c r="G34" s="24">
        <f t="shared" si="28"/>
        <v>61491.16064565719</v>
      </c>
      <c r="H34" s="24">
        <f t="shared" ref="H34" si="29">VLOOKUP($B34,$B5:$N9,H$30)/$Q$36*$B34</f>
        <v>82177.709296353365</v>
      </c>
      <c r="I34" s="24">
        <f t="shared" ref="I34" si="30">VLOOKUP($B34,$B5:$N9,I$30)/$Q$36*$B34</f>
        <v>136054.42176870749</v>
      </c>
      <c r="J34" s="24">
        <f t="shared" si="28"/>
        <v>91690.544412607444</v>
      </c>
      <c r="K34" s="24">
        <f t="shared" si="28"/>
        <v>228996.70817232001</v>
      </c>
      <c r="L34" s="24">
        <f t="shared" ref="L34" si="31">VLOOKUP($B34,$B5:$N9,L$30)/$Q$36*$B34</f>
        <v>297785.22240833798</v>
      </c>
      <c r="M34" s="24">
        <f t="shared" ref="M34" si="32">VLOOKUP($B34,$B5:$N9,M$30)/$Q$36*$B34</f>
        <v>517464.42432082794</v>
      </c>
      <c r="N34" s="24">
        <f t="shared" si="28"/>
        <v>457142.85714285716</v>
      </c>
      <c r="P34" t="s">
        <v>66</v>
      </c>
      <c r="Q34">
        <f>1/(1-Q33)</f>
        <v>2</v>
      </c>
      <c r="W34" s="30" t="str">
        <f>C34</f>
        <v>Int16</v>
      </c>
      <c r="X34" s="32">
        <f>K7/G7</f>
        <v>3.724058966652354</v>
      </c>
      <c r="Y34" s="32">
        <f>L7/H7</f>
        <v>3.6236739251814627</v>
      </c>
      <c r="Z34" s="32">
        <f>M7/I7</f>
        <v>3.8033635187580854</v>
      </c>
      <c r="AA34" s="32">
        <f>N7/J7</f>
        <v>4.9857142857142867</v>
      </c>
    </row>
    <row r="35" spans="2:27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VLOOKUP($B35,$B14:$N18,E$30)/$Q$36*$B35</f>
        <v>7545.390238151379</v>
      </c>
      <c r="F35" s="24">
        <f t="shared" ref="F35:N35" si="33">VLOOKUP($B35,$B14:$N18,F$30)/$Q$36*$B35</f>
        <v>33003.300330033002</v>
      </c>
      <c r="G35" s="24">
        <f t="shared" si="33"/>
        <v>32219.089810712845</v>
      </c>
      <c r="H35" s="24">
        <f t="shared" ref="H35" si="34">VLOOKUP($B35,$B14:$N18,H$30)/$Q$36*$B35</f>
        <v>42999.193765116899</v>
      </c>
      <c r="I35" s="24">
        <f t="shared" ref="I35" si="35">VLOOKUP($B35,$B14:$N18,I$30)/$Q$36*$B35</f>
        <v>69504.77845351868</v>
      </c>
      <c r="J35" s="24">
        <f t="shared" si="33"/>
        <v>62500</v>
      </c>
      <c r="K35" s="24">
        <f t="shared" si="33"/>
        <v>105367.13862364176</v>
      </c>
      <c r="L35" s="24">
        <f t="shared" ref="L35" si="36">VLOOKUP($B35,$B14:$N18,L$30)/$Q$36*$B35</f>
        <v>138528.13852813852</v>
      </c>
      <c r="M35" s="24">
        <f t="shared" ref="M35" si="37">VLOOKUP($B35,$B14:$N18,M$30)/$Q$36*$B35</f>
        <v>234432.23443223443</v>
      </c>
      <c r="N35" s="24">
        <f t="shared" si="33"/>
        <v>198757.76397515528</v>
      </c>
      <c r="P35" t="s">
        <v>67</v>
      </c>
      <c r="Q35">
        <f>Q34</f>
        <v>2</v>
      </c>
      <c r="W35" s="30" t="str">
        <f>C35</f>
        <v>Int32</v>
      </c>
      <c r="X35" s="32">
        <f>K16/G16</f>
        <v>3.2703325650312816</v>
      </c>
      <c r="Y35" s="32">
        <f>L16/H16</f>
        <v>3.2216450216450219</v>
      </c>
      <c r="Z35" s="32">
        <f>M16/I16</f>
        <v>3.3728937728937729</v>
      </c>
      <c r="AA35" s="32">
        <f>N16/J16</f>
        <v>3.1801242236024843</v>
      </c>
    </row>
    <row r="36" spans="2:27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VLOOKUP($B36,$B23:$N27,E$30)/$Q$36*$B36</f>
        <v>2599.0903183885639</v>
      </c>
      <c r="F36" s="24">
        <f t="shared" ref="F36:N36" si="38">VLOOKUP($B36,$B23:$N27,F$30)/$Q$36*$B36</f>
        <v>8407.3354001366188</v>
      </c>
      <c r="G36" s="24">
        <f t="shared" si="38"/>
        <v>11228.858165485297</v>
      </c>
      <c r="H36" s="24">
        <f t="shared" ref="H36" si="39">VLOOKUP($B36,$B23:$N27,H$30)/$Q$36*$B36</f>
        <v>124416.79626749612</v>
      </c>
      <c r="I36" s="24">
        <f t="shared" ref="I36" si="40">VLOOKUP($B36,$B23:$N27,I$30)/$Q$36*$B36</f>
        <v>217687.07482993198</v>
      </c>
      <c r="J36" s="24">
        <f t="shared" si="38"/>
        <v>147465.43778801843</v>
      </c>
      <c r="K36" s="24">
        <f t="shared" si="38"/>
        <v>21042.110523685526</v>
      </c>
      <c r="L36" s="24">
        <f t="shared" ref="L36" si="41">VLOOKUP($B36,$B23:$N27,L$30)/$Q$36*$B36</f>
        <v>218668.8533552002</v>
      </c>
      <c r="M36" s="24">
        <f t="shared" ref="M36" si="42">VLOOKUP($B36,$B23:$N27,M$30)/$Q$36*$B36</f>
        <v>336983.99326032016</v>
      </c>
      <c r="N36" s="24">
        <f t="shared" si="38"/>
        <v>304761.90476190473</v>
      </c>
      <c r="P36" t="s">
        <v>68</v>
      </c>
      <c r="Q36">
        <f>Q34+Q35</f>
        <v>4</v>
      </c>
      <c r="W36" s="30" t="str">
        <f>C36</f>
        <v>Float32</v>
      </c>
      <c r="X36" s="32">
        <f>K25/G25</f>
        <v>1.8739314553249691</v>
      </c>
      <c r="Y36" s="32">
        <f>L25/H25</f>
        <v>1.7575509088424215</v>
      </c>
      <c r="Z36" s="32">
        <f>M25/I25</f>
        <v>1.5480202190395957</v>
      </c>
      <c r="AA36" s="32">
        <f>N25/J25</f>
        <v>2.0666666666666664</v>
      </c>
    </row>
    <row r="37" spans="2:27" x14ac:dyDescent="0.25">
      <c r="B37" s="39" t="s">
        <v>63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</row>
  </sheetData>
  <mergeCells count="25">
    <mergeCell ref="B20:C20"/>
    <mergeCell ref="B37:N37"/>
    <mergeCell ref="B31:C31"/>
    <mergeCell ref="D31:N31"/>
    <mergeCell ref="B32:C32"/>
    <mergeCell ref="D21:J21"/>
    <mergeCell ref="K21:N21"/>
    <mergeCell ref="B21:C21"/>
    <mergeCell ref="B28:N28"/>
    <mergeCell ref="B11:C11"/>
    <mergeCell ref="B12:C12"/>
    <mergeCell ref="W32:AA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20:N20"/>
    <mergeCell ref="D12:J12"/>
    <mergeCell ref="K12:N12"/>
  </mergeCells>
  <conditionalFormatting sqref="E34:N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AK33" sqref="AK33:AL3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3" max="23" width="10.140625" customWidth="1"/>
    <col min="27" max="27" width="3" style="14" customWidth="1"/>
    <col min="28" max="28" width="11.28515625" customWidth="1"/>
    <col min="34" max="34" width="10.140625" customWidth="1"/>
  </cols>
  <sheetData>
    <row r="2" spans="2:43" ht="18.75" x14ac:dyDescent="0.3">
      <c r="B2" s="45" t="s">
        <v>53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AC2" s="46" t="s">
        <v>56</v>
      </c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>S7</f>
        <v>Arduino Uno</v>
      </c>
      <c r="AE7" t="str">
        <f>T7</f>
        <v>Arduino M0</v>
      </c>
      <c r="AF7" t="str">
        <f>U7</f>
        <v>Maple</v>
      </c>
      <c r="AG7" t="str">
        <f>V7</f>
        <v>Teensy 3.2</v>
      </c>
      <c r="AH7" t="str">
        <f>W7</f>
        <v>Teensy 3.5</v>
      </c>
      <c r="AI7" t="str">
        <f>X7</f>
        <v>Teensy 3.6</v>
      </c>
      <c r="AJ7" t="str">
        <f>Y7</f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>D10</f>
        <v>638.9776357827476</v>
      </c>
      <c r="AF8" s="4">
        <f>E10</f>
        <v>1643.6554898093361</v>
      </c>
      <c r="AG8" s="4">
        <f>F10</f>
        <v>1921.5987701767872</v>
      </c>
      <c r="AH8" s="4">
        <f>G10</f>
        <v>2568.0534155110427</v>
      </c>
      <c r="AI8" s="4">
        <f>H10</f>
        <v>4251.7006802721089</v>
      </c>
      <c r="AJ8" s="4">
        <f>I10</f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>L10</f>
        <v>235.79344494223059</v>
      </c>
      <c r="AF9" s="4">
        <f>M10</f>
        <v>1031.3531353135313</v>
      </c>
      <c r="AG9" s="4">
        <f>N10</f>
        <v>1006.8465565847764</v>
      </c>
      <c r="AH9" s="4">
        <f>O10</f>
        <v>1343.7248051599031</v>
      </c>
      <c r="AI9" s="4">
        <f>P10</f>
        <v>2172.0243266724588</v>
      </c>
      <c r="AJ9" s="4">
        <f>Q10</f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>T10</f>
        <v>81.221572449642622</v>
      </c>
      <c r="AF10" s="4">
        <f>U10</f>
        <v>262.72923125426934</v>
      </c>
      <c r="AG10" s="4">
        <f>V10</f>
        <v>350.90181767141553</v>
      </c>
      <c r="AH10" s="4">
        <f>W10</f>
        <v>3888.0248833592536</v>
      </c>
      <c r="AI10" s="4">
        <f>X10</f>
        <v>6802.7210884353744</v>
      </c>
      <c r="AJ10" s="4">
        <f>Y10</f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V18" t="str">
        <f>'Teensy 3.2'!$C$2</f>
        <v>Teensy 3.2</v>
      </c>
      <c r="W18" t="str">
        <f>'Teensy 3.2'!$C$2</f>
        <v>Teensy 3.2</v>
      </c>
      <c r="X18" t="str">
        <f>'Teensy 3.5'!C2</f>
        <v>Teensy 3.5</v>
      </c>
      <c r="Y18" t="str">
        <f>'NXP K66'!$C$2</f>
        <v>FRDM-K66F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ref="G19" si="3">G7</f>
        <v>Teensy 3.5</v>
      </c>
      <c r="H19" t="str">
        <f t="shared" ref="H19" si="4">H7</f>
        <v>Teensy 3.6</v>
      </c>
      <c r="I19" t="str">
        <f t="shared" si="2"/>
        <v>FRDM-K66F</v>
      </c>
      <c r="K19" t="str">
        <f>C19</f>
        <v>Arduino Uno</v>
      </c>
      <c r="L19" t="str">
        <f t="shared" ref="L19" si="5">D19</f>
        <v>Arduino M0</v>
      </c>
      <c r="M19" t="str">
        <f t="shared" ref="M19" si="6">E19</f>
        <v>Maple</v>
      </c>
      <c r="N19" t="str">
        <f>F19</f>
        <v>Teensy 3.2</v>
      </c>
      <c r="O19" t="str">
        <f>G19</f>
        <v>Teensy 3.5</v>
      </c>
      <c r="P19" t="str">
        <f t="shared" ref="P19" si="7">H19</f>
        <v>Teensy 3.6</v>
      </c>
      <c r="Q19" t="str">
        <f t="shared" ref="Q19" si="8">I19</f>
        <v>FRDM-K66F</v>
      </c>
      <c r="S19" t="str">
        <f>C19</f>
        <v>Arduino Uno</v>
      </c>
      <c r="T19" t="str">
        <f t="shared" ref="T19" si="9">D19</f>
        <v>Arduino M0</v>
      </c>
      <c r="U19" t="str">
        <f t="shared" ref="U19" si="10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1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2">AE17</f>
        <v>Arduino M0</v>
      </c>
      <c r="AF27" t="str">
        <f t="shared" ref="AF27" si="13">AF17</f>
        <v>Maple</v>
      </c>
      <c r="AG27" t="str">
        <f t="shared" si="12"/>
        <v>Teensy 3.2</v>
      </c>
      <c r="AI27" t="str">
        <f t="shared" ref="AI27" si="14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2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5">1/(AD18/1000000)</f>
        <v>11442.381843420255</v>
      </c>
      <c r="AE28" s="9">
        <f t="shared" si="15"/>
        <v>191649.36856299493</v>
      </c>
      <c r="AF28" s="9">
        <f t="shared" ref="AF28" si="16">1/(AF18/1000000)</f>
        <v>481266.63222656539</v>
      </c>
      <c r="AG28" s="9">
        <f t="shared" si="15"/>
        <v>569582.60519690823</v>
      </c>
      <c r="AH28" s="9"/>
      <c r="AI28" s="9">
        <f t="shared" ref="AI28" si="17">1/(AI18/1000000)</f>
        <v>1248323.30597087</v>
      </c>
      <c r="AJ28" s="9">
        <f t="shared" si="15"/>
        <v>851851.72377940314</v>
      </c>
      <c r="AK28" s="9">
        <f t="shared" si="15"/>
        <v>2191888.1801446402</v>
      </c>
      <c r="AL28" s="9">
        <f t="shared" ref="AL28" si="18">1/(AL18/1000000)</f>
        <v>2862783.3218473038</v>
      </c>
      <c r="AM28" s="9">
        <f t="shared" ref="AM28" si="19">1/(AM18/1000000)</f>
        <v>4430715.3877493422</v>
      </c>
      <c r="AN28" s="9">
        <f t="shared" si="15"/>
        <v>4430715.3877493422</v>
      </c>
      <c r="AP28">
        <f>2*AF24</f>
        <v>500</v>
      </c>
      <c r="AQ28" s="9">
        <f t="shared" ref="AQ28:AQ38" si="20">AP28*LOG(AP28/$AF$24)</f>
        <v>150.5149978319906</v>
      </c>
    </row>
    <row r="29" spans="2:43" x14ac:dyDescent="0.25">
      <c r="AC29" t="str">
        <f t="shared" ref="AC29:AC30" si="21">AC19</f>
        <v>Int32</v>
      </c>
      <c r="AD29" s="9">
        <f t="shared" si="15"/>
        <v>3835.0212836993596</v>
      </c>
      <c r="AE29" s="9">
        <f t="shared" si="15"/>
        <v>67559.66885501513</v>
      </c>
      <c r="AF29" s="9">
        <f t="shared" ref="AF29" si="22">1/(AF19/1000000)</f>
        <v>300660.88074342569</v>
      </c>
      <c r="AG29" s="9">
        <f t="shared" si="15"/>
        <v>295649.60096572677</v>
      </c>
      <c r="AH29" s="9"/>
      <c r="AI29" s="9">
        <f t="shared" ref="AI29" si="23">1/(AI19/1000000)</f>
        <v>636624.54356310063</v>
      </c>
      <c r="AJ29" s="9">
        <f t="shared" si="15"/>
        <v>590573.86428921483</v>
      </c>
      <c r="AK29" s="9">
        <f t="shared" si="15"/>
        <v>974187.65539056831</v>
      </c>
      <c r="AL29" s="9">
        <f t="shared" ref="AL29" si="24">1/(AL19/1000000)</f>
        <v>1301499.7288621245</v>
      </c>
      <c r="AM29" s="9">
        <f t="shared" ref="AM29" si="25">1/(AM19/1000000)</f>
        <v>1832213.8722665808</v>
      </c>
      <c r="AN29" s="9">
        <f t="shared" si="15"/>
        <v>1832213.8722665808</v>
      </c>
      <c r="AP29" s="4">
        <f>AP28*2.5</f>
        <v>1250</v>
      </c>
      <c r="AQ29" s="9">
        <f t="shared" si="20"/>
        <v>873.7125054200236</v>
      </c>
    </row>
    <row r="30" spans="2:43" x14ac:dyDescent="0.25">
      <c r="AC30" t="str">
        <f t="shared" si="21"/>
        <v>Float32</v>
      </c>
      <c r="AD30" s="9">
        <f t="shared" si="15"/>
        <v>7551.7088909120412</v>
      </c>
      <c r="AE30" s="9">
        <f t="shared" si="15"/>
        <v>22114.97708170212</v>
      </c>
      <c r="AF30" s="9">
        <f t="shared" ref="AF30" si="26">1/(AF20/1000000)</f>
        <v>71622.658965496739</v>
      </c>
      <c r="AG30" s="9">
        <f t="shared" si="15"/>
        <v>95237.681586357532</v>
      </c>
      <c r="AH30" s="9"/>
      <c r="AI30" s="9">
        <f t="shared" ref="AI30" si="27">1/(AI20/1000000)</f>
        <v>2209517.6368770963</v>
      </c>
      <c r="AJ30" s="9">
        <f t="shared" si="15"/>
        <v>1498928.83812262</v>
      </c>
      <c r="AK30" s="9">
        <f t="shared" si="15"/>
        <v>189660.43895800901</v>
      </c>
      <c r="AL30" s="9">
        <f t="shared" ref="AL30" si="28">1/(AL20/1000000)</f>
        <v>2082493.5773699724</v>
      </c>
      <c r="AM30" s="9">
        <f t="shared" ref="AM30" si="29">1/(AM20/1000000)</f>
        <v>2935992.2110635773</v>
      </c>
      <c r="AN30" s="9">
        <f t="shared" si="15"/>
        <v>2935992.2110635773</v>
      </c>
      <c r="AP30" s="4">
        <f t="shared" ref="AP30:AP36" si="30">AP29*2.5</f>
        <v>3125</v>
      </c>
      <c r="AQ30" s="9">
        <f t="shared" si="20"/>
        <v>3427.8437906501763</v>
      </c>
    </row>
    <row r="31" spans="2:43" x14ac:dyDescent="0.25">
      <c r="AP31" s="4">
        <f t="shared" si="30"/>
        <v>7812.5</v>
      </c>
      <c r="AQ31" s="9">
        <f t="shared" si="20"/>
        <v>11678.515794375735</v>
      </c>
    </row>
    <row r="32" spans="2:43" x14ac:dyDescent="0.25">
      <c r="AC32" t="s">
        <v>47</v>
      </c>
      <c r="AP32" s="4">
        <f t="shared" si="30"/>
        <v>19531.25</v>
      </c>
      <c r="AQ32" s="9">
        <f t="shared" si="20"/>
        <v>36968.555280315071</v>
      </c>
    </row>
    <row r="33" spans="29:43" x14ac:dyDescent="0.25">
      <c r="AD33" t="str">
        <f>AD27</f>
        <v>Arduino Uno</v>
      </c>
      <c r="AE33" t="str">
        <f t="shared" ref="AE33:AN33" si="31">AE27</f>
        <v>Arduino M0</v>
      </c>
      <c r="AF33" t="str">
        <f t="shared" ref="AF33" si="32">AF27</f>
        <v>Maple</v>
      </c>
      <c r="AG33" t="str">
        <f t="shared" si="31"/>
        <v>Teensy 3.2</v>
      </c>
      <c r="AI33" t="str">
        <f t="shared" ref="AI33" si="33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1"/>
        <v>FRDM-K66F CMSIS</v>
      </c>
      <c r="AP33" s="4">
        <f t="shared" si="30"/>
        <v>48828.125</v>
      </c>
      <c r="AQ33" s="9">
        <f t="shared" si="20"/>
        <v>111852.05268672701</v>
      </c>
    </row>
    <row r="34" spans="29:43" x14ac:dyDescent="0.25">
      <c r="AC34" t="str">
        <f>AC28</f>
        <v>Int16</v>
      </c>
      <c r="AD34" s="10">
        <f t="shared" ref="AD34:AN36" ca="1" si="34">FORECAST(AD28,OFFSET($AP$28:$AP$37,MATCH(AD28,$AQ$28:$AQ$37,1)-1,0,2),OFFSET($AQ$28:$AQ$37,MATCH(AD28,$AQ$28:$AQ$37,1)-1,0,2))/$AF$25</f>
        <v>1919.5859775238912</v>
      </c>
      <c r="AE34" s="10">
        <f t="shared" ca="1" si="34"/>
        <v>18960.442297048994</v>
      </c>
      <c r="AF34" s="10">
        <f t="shared" ca="1" si="34"/>
        <v>41933.467937126203</v>
      </c>
      <c r="AG34" s="10">
        <f t="shared" ca="1" si="34"/>
        <v>48520.469600819619</v>
      </c>
      <c r="AH34" s="10"/>
      <c r="AI34" s="10">
        <f t="shared" ref="AI34" ca="1" si="35">FORECAST(AI28,OFFSET($AP$28:$AP$37,MATCH(AI28,$AQ$28:$AQ$37,1)-1,0,2),OFFSET($AQ$28:$AQ$37,MATCH(AI28,$AQ$28:$AQ$37,1)-1,0,2))/$AF$25</f>
        <v>96719.109618369432</v>
      </c>
      <c r="AJ34" s="10">
        <f t="shared" ca="1" si="34"/>
        <v>69573.367408292543</v>
      </c>
      <c r="AK34" s="10">
        <f t="shared" ca="1" si="34"/>
        <v>159626.06148789707</v>
      </c>
      <c r="AL34" s="10">
        <f t="shared" ref="AL34" ca="1" si="36">FORECAST(AL28,OFFSET($AP$28:$AP$37,MATCH(AL28,$AQ$28:$AQ$37,1)-1,0,2),OFFSET($AQ$28:$AQ$37,MATCH(AL28,$AQ$28:$AQ$37,1)-1,0,2))/$AF$25</f>
        <v>203047.62051244031</v>
      </c>
      <c r="AM34" s="10">
        <f t="shared" ref="AM34" ca="1" si="37">FORECAST(AM28,OFFSET($AP$28:$AP$37,MATCH(AM28,$AQ$28:$AQ$37,1)-1,0,2),OFFSET($AQ$28:$AQ$37,MATCH(AM28,$AQ$28:$AQ$37,1)-1,0,2))/$AF$25</f>
        <v>297551.83576709969</v>
      </c>
      <c r="AN34" s="10">
        <f t="shared" ca="1" si="34"/>
        <v>297551.83576709969</v>
      </c>
      <c r="AP34" s="4">
        <f t="shared" si="30"/>
        <v>122070.3125</v>
      </c>
      <c r="AQ34" s="9">
        <f t="shared" si="20"/>
        <v>328206.79293166584</v>
      </c>
    </row>
    <row r="35" spans="29:43" x14ac:dyDescent="0.25">
      <c r="AC35" t="str">
        <f t="shared" ref="AC35:AC36" si="38">AC29</f>
        <v>Int32</v>
      </c>
      <c r="AD35" s="10">
        <f t="shared" ca="1" si="34"/>
        <v>839.08300129390091</v>
      </c>
      <c r="AE35" s="10">
        <f t="shared" ca="1" si="34"/>
        <v>7874.8737069063536</v>
      </c>
      <c r="AF35" s="10">
        <f t="shared" ca="1" si="34"/>
        <v>28186.310893385908</v>
      </c>
      <c r="AG35" s="10">
        <f t="shared" ca="1" si="34"/>
        <v>27762.195973743223</v>
      </c>
      <c r="AH35" s="10"/>
      <c r="AI35" s="10">
        <f t="shared" ref="AI35" ca="1" si="39">FORECAST(AI29,OFFSET($AP$28:$AP$37,MATCH(AI29,$AQ$28:$AQ$37,1)-1,0,2),OFFSET($AQ$28:$AQ$37,MATCH(AI29,$AQ$28:$AQ$37,1)-1,0,2))/$AF$25</f>
        <v>53520.758276840148</v>
      </c>
      <c r="AJ35" s="10">
        <f t="shared" ca="1" si="34"/>
        <v>50086.091921602689</v>
      </c>
      <c r="AK35" s="10">
        <f t="shared" ca="1" si="34"/>
        <v>78442.636374410184</v>
      </c>
      <c r="AL35" s="10">
        <f t="shared" ref="AL35" ca="1" si="40">FORECAST(AL29,OFFSET($AP$28:$AP$37,MATCH(AL29,$AQ$28:$AQ$37,1)-1,0,2),OFFSET($AQ$28:$AQ$37,MATCH(AL29,$AQ$28:$AQ$37,1)-1,0,2))/$AF$25</f>
        <v>100264.352523202</v>
      </c>
      <c r="AM35" s="10">
        <f t="shared" ref="AM35" ca="1" si="41">FORECAST(AM29,OFFSET($AP$28:$AP$37,MATCH(AM29,$AQ$28:$AQ$37,1)-1,0,2),OFFSET($AQ$28:$AQ$37,MATCH(AM29,$AQ$28:$AQ$37,1)-1,0,2))/$AF$25</f>
        <v>135646.77294750587</v>
      </c>
      <c r="AN35" s="10">
        <f t="shared" ca="1" si="34"/>
        <v>135646.77294750587</v>
      </c>
      <c r="AP35" s="4">
        <f t="shared" si="30"/>
        <v>305175.78125</v>
      </c>
      <c r="AQ35" s="9">
        <f t="shared" si="20"/>
        <v>941958.63536628557</v>
      </c>
    </row>
    <row r="36" spans="29:43" x14ac:dyDescent="0.25">
      <c r="AC36" t="str">
        <f t="shared" si="38"/>
        <v>Float32</v>
      </c>
      <c r="AD36" s="10">
        <f t="shared" ca="1" si="34"/>
        <v>1366.978582130911</v>
      </c>
      <c r="AE36" s="10">
        <f t="shared" ca="1" si="34"/>
        <v>3162.1215377362619</v>
      </c>
      <c r="AF36" s="10">
        <f t="shared" ca="1" si="34"/>
        <v>8272.2673834696743</v>
      </c>
      <c r="AG36" s="10">
        <f t="shared" ca="1" si="34"/>
        <v>10582.009816073696</v>
      </c>
      <c r="AH36" s="10"/>
      <c r="AI36" s="10">
        <f t="shared" ref="AI36" ca="1" si="42">FORECAST(AI30,OFFSET($AP$28:$AP$37,MATCH(AI30,$AQ$28:$AQ$37,1)-1,0,2),OFFSET($AQ$28:$AQ$37,MATCH(AI30,$AQ$28:$AQ$37,1)-1,0,2))/$AF$25</f>
        <v>160801.40768454902</v>
      </c>
      <c r="AJ36" s="10">
        <f t="shared" ca="1" si="34"/>
        <v>113426.84279157802</v>
      </c>
      <c r="AK36" s="10">
        <f t="shared" ca="1" si="34"/>
        <v>18792.115091821412</v>
      </c>
      <c r="AL36" s="10">
        <f t="shared" ref="AL36" ca="1" si="43">FORECAST(AL30,OFFSET($AP$28:$AP$37,MATCH(AL30,$AQ$28:$AQ$37,1)-1,0,2),OFFSET($AQ$28:$AQ$37,MATCH(AL30,$AQ$28:$AQ$37,1)-1,0,2))/$AF$25</f>
        <v>152332.78341037425</v>
      </c>
      <c r="AM36" s="10">
        <f t="shared" ref="AM36" ca="1" si="44">FORECAST(AM30,OFFSET($AP$28:$AP$37,MATCH(AM30,$AQ$28:$AQ$37,1)-1,0,2),OFFSET($AQ$28:$AQ$37,MATCH(AM30,$AQ$28:$AQ$37,1)-1,0,2))/$AF$25</f>
        <v>207460.15137108372</v>
      </c>
      <c r="AN36" s="10">
        <f t="shared" ca="1" si="34"/>
        <v>207460.15137108372</v>
      </c>
      <c r="AP36" s="4">
        <f t="shared" si="30"/>
        <v>762939.453125</v>
      </c>
      <c r="AQ36" s="9">
        <f t="shared" si="20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5">AP36*2.5</f>
        <v>1907348.6328125</v>
      </c>
      <c r="AQ37" s="9">
        <f t="shared" si="20"/>
        <v>7405262.1340032946</v>
      </c>
    </row>
    <row r="38" spans="29:43" x14ac:dyDescent="0.25">
      <c r="AP38" s="4">
        <f t="shared" ref="AP38" si="46">AP37*2.5</f>
        <v>4768371.58203125</v>
      </c>
      <c r="AQ38" s="9">
        <f t="shared" si="20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8" max="28" width="9.140625" style="2"/>
  </cols>
  <sheetData>
    <row r="2" spans="2:53" ht="18.75" x14ac:dyDescent="0.3">
      <c r="B2" s="45" t="s">
        <v>55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AD2" s="46" t="s">
        <v>54</v>
      </c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>C7</f>
        <v>Arduino Uno</v>
      </c>
      <c r="AF7" t="str">
        <f>D7</f>
        <v>Arduino M0</v>
      </c>
      <c r="AG7" t="str">
        <f>E7</f>
        <v>Maple</v>
      </c>
      <c r="AH7" t="str">
        <f>F7</f>
        <v>Teensy 3.2</v>
      </c>
      <c r="AI7" t="str">
        <f>G7</f>
        <v>Teensy 3.5</v>
      </c>
      <c r="AJ7" t="str">
        <f>H7</f>
        <v>Teensy 3.6</v>
      </c>
      <c r="AK7" t="str">
        <f>I7</f>
        <v>FRDM-K66F</v>
      </c>
      <c r="AM7" t="str">
        <f>K7</f>
        <v>Arduino Uno</v>
      </c>
      <c r="AN7" t="str">
        <f>L7</f>
        <v>Arduino M0</v>
      </c>
      <c r="AO7" t="str">
        <f>M7</f>
        <v>Maple</v>
      </c>
      <c r="AP7" t="str">
        <f>N7</f>
        <v>Teensy 3.2</v>
      </c>
      <c r="AQ7" t="str">
        <f>O7</f>
        <v>Teensy 3.5</v>
      </c>
      <c r="AR7" t="str">
        <f>P7</f>
        <v>Teensy 3.6</v>
      </c>
      <c r="AS7" t="str">
        <f t="shared" ref="AS7" si="2">Q7</f>
        <v>FRDM-K66F</v>
      </c>
      <c r="AU7" t="str">
        <f>S7</f>
        <v>Arduino Uno</v>
      </c>
      <c r="AV7" t="str">
        <f>T7</f>
        <v>Arduino M0</v>
      </c>
      <c r="AW7" t="str">
        <f>U7</f>
        <v>Maple</v>
      </c>
      <c r="AX7" t="str">
        <f>V7</f>
        <v>Teensy 3.2</v>
      </c>
      <c r="AY7" t="str">
        <f>W7</f>
        <v>Teensy 3.5</v>
      </c>
      <c r="AZ7" t="str">
        <f>X7</f>
        <v>Teensy 3.6</v>
      </c>
      <c r="BA7" t="str">
        <f t="shared" ref="BA7" si="3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>C8/($AD8*LOG($AD8))</f>
        <v>103.41162159384359</v>
      </c>
      <c r="AF8">
        <f>D8/($AD8*LOG($AD8))</f>
        <v>6.6397037796561156</v>
      </c>
      <c r="AG8">
        <f>E8/($AD8*LOG($AD8))</f>
        <v>2.5786466836563151</v>
      </c>
      <c r="AH8">
        <f>F8/($AD8*LOG($AD8))</f>
        <v>2.146796031320958</v>
      </c>
      <c r="AI8">
        <f>G8/($AD8*LOG($AD8))</f>
        <v>1.619439946257589</v>
      </c>
      <c r="AJ8">
        <f>H8/($AD8*LOG($AD8))</f>
        <v>0.96751155763594432</v>
      </c>
      <c r="AK8">
        <f>I8/($AD8*LOG($AD8))</f>
        <v>1.4325814909201748</v>
      </c>
      <c r="AM8">
        <f>K8/($AD8*LOG($AD8))</f>
        <v>260.75474580818349</v>
      </c>
      <c r="AN8">
        <f>L8/($AD8*LOG($AD8))</f>
        <v>16.651164575622904</v>
      </c>
      <c r="AO8">
        <f>M8/($AD8*LOG($AD8))</f>
        <v>3.9697040733903974</v>
      </c>
      <c r="AP8">
        <f>N8/($AD8*LOG($AD8))</f>
        <v>4.0029233543392717</v>
      </c>
      <c r="AQ8">
        <f>O8/($AD8*LOG($AD8))</f>
        <v>3.0188021562288907</v>
      </c>
      <c r="AR8">
        <f>P8/($AD8*LOG($AD8))</f>
        <v>1.8727369634927504</v>
      </c>
      <c r="AS8">
        <f t="shared" ref="AS8:AS13" si="4">Q8/($AD8*LOG($AD8))</f>
        <v>2.1177291604906934</v>
      </c>
      <c r="AU8">
        <f>S8/($AD8*LOG($AD8))</f>
        <v>132.42035868244747</v>
      </c>
      <c r="AV8">
        <f>T8/($AD8*LOG($AD8))</f>
        <v>45.427366697584681</v>
      </c>
      <c r="AW8">
        <f>U8/($AD8*LOG($AD8))</f>
        <v>13.852440155680302</v>
      </c>
      <c r="AX8">
        <f>V8/($AD8*LOG($AD8))</f>
        <v>10.306281914388041</v>
      </c>
      <c r="AY8">
        <f>W8/($AD8*LOG($AD8))</f>
        <v>1.1543700129733583</v>
      </c>
      <c r="AZ8">
        <f>X8/($AD8*LOG($AD8))</f>
        <v>0.66023320885886327</v>
      </c>
      <c r="BA8">
        <f t="shared" ref="BA8:BA13" si="5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6">B9</f>
        <v>64</v>
      </c>
      <c r="AE9">
        <f t="shared" ref="AE9" si="7">C9/($AD9*LOG($AD9))</f>
        <v>87.394391629661698</v>
      </c>
      <c r="AF9">
        <f>D9/($AD9*LOG($AD9))</f>
        <v>5.4258158883160261</v>
      </c>
      <c r="AG9">
        <f>E9/($AD9*LOG($AD9))</f>
        <v>2.0450619834150325</v>
      </c>
      <c r="AH9">
        <f t="shared" ref="AH9:AI13" si="8">F9/($AD9*LOG($AD9))</f>
        <v>1.7682346421744191</v>
      </c>
      <c r="AI9">
        <f t="shared" si="8"/>
        <v>1.3581841429617603</v>
      </c>
      <c r="AJ9">
        <f>H9/($AD9*LOG($AD9))</f>
        <v>0.81491048577705616</v>
      </c>
      <c r="AK9">
        <f t="shared" ref="AK9:AK13" si="9">I9/($AD9*LOG($AD9))</f>
        <v>1.1765162002726075</v>
      </c>
      <c r="AM9">
        <f t="shared" ref="AM9" si="10">K9/($AD9*LOG($AD9))</f>
        <v>0</v>
      </c>
      <c r="AN9">
        <f>L9/($AD9*LOG($AD9))</f>
        <v>14.481530288649596</v>
      </c>
      <c r="AO9">
        <f>M9/($AD9*LOG($AD9))</f>
        <v>3.1869747660325634</v>
      </c>
      <c r="AP9">
        <f>N9/($AD9*LOG($AD9))</f>
        <v>3.3184677531218552</v>
      </c>
      <c r="AQ9">
        <f>O9/($AD9*LOG($AD9))</f>
        <v>2.4931762420482757</v>
      </c>
      <c r="AR9">
        <f>P9/($AD9*LOG($AD9))</f>
        <v>1.5502331109474357</v>
      </c>
      <c r="AS9">
        <f t="shared" si="4"/>
        <v>1.6436623386161429</v>
      </c>
      <c r="AU9">
        <f t="shared" ref="AU9" si="11">S9/($AD9*LOG($AD9))</f>
        <v>0</v>
      </c>
      <c r="AV9">
        <f>T9/($AD9*LOG($AD9))</f>
        <v>43.557051973327788</v>
      </c>
      <c r="AW9">
        <f>U9/($AD9*LOG($AD9))</f>
        <v>13.322315797204526</v>
      </c>
      <c r="AX9">
        <f>V9/($AD9*LOG($AD9))</f>
        <v>9.8273706140417811</v>
      </c>
      <c r="AY9">
        <f>W9/($AD9*LOG($AD9))</f>
        <v>0.82529151107357912</v>
      </c>
      <c r="AZ9">
        <f>X9/($AD9*LOG($AD9))</f>
        <v>0.45503494216425855</v>
      </c>
      <c r="BA9">
        <f t="shared" si="5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6"/>
        <v>128</v>
      </c>
      <c r="AF10">
        <f>D10/($AD10*LOG($AD10))</f>
        <v>5.8022516389494667</v>
      </c>
      <c r="AG10">
        <f>E10/($AD10*LOG($AD10))</f>
        <v>2.2556484965730705</v>
      </c>
      <c r="AH10">
        <f t="shared" si="8"/>
        <v>1.9293877015394902</v>
      </c>
      <c r="AI10">
        <f t="shared" si="8"/>
        <v>1.4437040180235925</v>
      </c>
      <c r="AJ10">
        <f>H10/($AD10*LOG($AD10))</f>
        <v>0.87200612490793261</v>
      </c>
      <c r="AK10">
        <f t="shared" si="9"/>
        <v>1.2939206530309035</v>
      </c>
      <c r="AN10">
        <f>L10/($AD10*LOG($AD10))</f>
        <v>15.723545815197884</v>
      </c>
      <c r="AO10">
        <f>M10/($AD10*LOG($AD10))</f>
        <v>3.5948007598245386</v>
      </c>
      <c r="AP10">
        <f>N10/($AD10*LOG($AD10))</f>
        <v>3.6822979730380898</v>
      </c>
      <c r="AQ10">
        <f>O10/($AD10*LOG($AD10))</f>
        <v>2.7591282234544368</v>
      </c>
      <c r="AR10">
        <f>P10/($AD10*LOG($AD10))</f>
        <v>1.7069371594711402</v>
      </c>
      <c r="AS10">
        <f t="shared" si="4"/>
        <v>1.8982446256499215</v>
      </c>
      <c r="AV10">
        <f>T10/($AD10*LOG($AD10))</f>
        <v>45.646851232425455</v>
      </c>
      <c r="AW10">
        <f>U10/($AD10*LOG($AD10))</f>
        <v>14.11152088700924</v>
      </c>
      <c r="AX10">
        <f>V10/($AD10*LOG($AD10))</f>
        <v>10.565659246439738</v>
      </c>
      <c r="AY10">
        <f>W10/($AD10*LOG($AD10))</f>
        <v>0.95357132366632769</v>
      </c>
      <c r="AZ10">
        <f>X10/($AD10*LOG($AD10))</f>
        <v>0.54500382806745784</v>
      </c>
      <c r="BA10">
        <f t="shared" si="5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6"/>
        <v>256</v>
      </c>
      <c r="AF11">
        <f>D11/($AD11*LOG($AD11))</f>
        <v>4.9942463887491151</v>
      </c>
      <c r="AG11">
        <f>E11/($AD11*LOG($AD11))</f>
        <v>1.9000520363042268</v>
      </c>
      <c r="AH11">
        <f t="shared" si="8"/>
        <v>1.6713450727402044</v>
      </c>
      <c r="AI11">
        <f t="shared" si="8"/>
        <v>1.2681071213783885</v>
      </c>
      <c r="AJ11">
        <f>H11/($AD11*LOG($AD11))</f>
        <v>0.77079112826683327</v>
      </c>
      <c r="AK11">
        <f t="shared" si="9"/>
        <v>1.1127161489710597</v>
      </c>
      <c r="AN11">
        <f>L11/($AD11*LOG($AD11))</f>
        <v>14.213894480223612</v>
      </c>
      <c r="AO11">
        <f>M11/($AD11*LOG($AD11))</f>
        <v>3.0572119498260255</v>
      </c>
      <c r="AP11">
        <f>N11/($AD11*LOG($AD11))</f>
        <v>3.2051415603014783</v>
      </c>
      <c r="AQ11">
        <f>O11/($AD11*LOG($AD11))</f>
        <v>2.3963948082942332</v>
      </c>
      <c r="AR11">
        <f>P11/($AD11*LOG($AD11))</f>
        <v>1.4925967934156987</v>
      </c>
      <c r="AS11">
        <f t="shared" si="4"/>
        <v>1.5733741465042683</v>
      </c>
      <c r="AV11">
        <f>T11/($AD11*LOG($AD11))</f>
        <v>44.361040755407458</v>
      </c>
      <c r="AW11">
        <f>U11/($AD11*LOG($AD11))</f>
        <v>13.812602971104894</v>
      </c>
      <c r="AX11">
        <f>V11/($AD11*LOG($AD11))</f>
        <v>10.212009228413992</v>
      </c>
      <c r="AY11">
        <f>W11/($AD11*LOG($AD11))</f>
        <v>0.72375210739196338</v>
      </c>
      <c r="AZ11">
        <f>X11/($AD11*LOG($AD11))</f>
        <v>0.40615761472646267</v>
      </c>
      <c r="BA11">
        <f t="shared" si="5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6"/>
        <v>512</v>
      </c>
      <c r="AF12">
        <f>D12/($AD12*LOG($AD12))</f>
        <v>5.3368562687610988</v>
      </c>
      <c r="AH12">
        <f t="shared" si="8"/>
        <v>1.8080285724777572</v>
      </c>
      <c r="AI12">
        <f t="shared" si="8"/>
        <v>1.3495332885479909</v>
      </c>
      <c r="AJ12">
        <f>H12/($AD12*LOG($AD12))</f>
        <v>0.81750574210118676</v>
      </c>
      <c r="AK12">
        <f t="shared" si="9"/>
        <v>1.2132823315311265</v>
      </c>
      <c r="AN12">
        <f>L12/($AD12*LOG($AD12))</f>
        <v>15.213248391147571</v>
      </c>
      <c r="AP12">
        <f>N12/($AD12*LOG($AD12))</f>
        <v>3.5021542285075533</v>
      </c>
      <c r="AQ12">
        <f>O12/($AD12*LOG($AD12))</f>
        <v>2.618901992861721</v>
      </c>
      <c r="AR12">
        <f>P12/($AD12*LOG($AD12))</f>
        <v>1.6218910216748239</v>
      </c>
      <c r="AS12">
        <f t="shared" si="4"/>
        <v>1.7741460593571612</v>
      </c>
      <c r="AV12">
        <f>T12/($AD12*LOG($AD12))</f>
        <v>45.944687791528075</v>
      </c>
      <c r="AX12">
        <f>V12/($AD12*LOG($AD12))</f>
        <v>10.757337463521965</v>
      </c>
      <c r="AY12">
        <f>W12/($AD12*LOG($AD12))</f>
        <v>0.84143977264594816</v>
      </c>
      <c r="AZ12">
        <f>X12/($AD12*LOG($AD12))</f>
        <v>0.48170840994004677</v>
      </c>
      <c r="BA12">
        <f t="shared" si="5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6"/>
        <v>1024</v>
      </c>
      <c r="AE13" s="8"/>
      <c r="AF13" s="8">
        <f>D13/($AD13*LOG($AD13))</f>
        <v>4.7380945895574103</v>
      </c>
      <c r="AG13" s="8"/>
      <c r="AH13" s="8">
        <f t="shared" si="8"/>
        <v>1.6139250265688112</v>
      </c>
      <c r="AI13" s="8">
        <f t="shared" si="8"/>
        <v>1.2190567768523175</v>
      </c>
      <c r="AJ13" s="8">
        <f>H13/($AD13*LOG($AD13))</f>
        <v>0.74399510672018332</v>
      </c>
      <c r="AK13" s="8">
        <f t="shared" si="9"/>
        <v>1.0757337463521965</v>
      </c>
      <c r="AM13" s="8"/>
      <c r="AN13" s="8">
        <f>L13/($AD13*LOG($AD13))</f>
        <v>14.056232658532668</v>
      </c>
      <c r="AO13" s="8"/>
      <c r="AP13" s="8">
        <f>N13/($AD13*LOG($AD13))</f>
        <v>3.1399357451576932</v>
      </c>
      <c r="AQ13" s="8">
        <f>O13/($AD13*LOG($AD13))</f>
        <v>2.3430622908333461</v>
      </c>
      <c r="AR13" s="8">
        <f>P13/($AD13*LOG($AD13))</f>
        <v>1.4617132431585427</v>
      </c>
      <c r="AS13" s="8">
        <f t="shared" si="4"/>
        <v>1.5273083467509474</v>
      </c>
      <c r="AU13" s="8"/>
      <c r="AV13" s="8">
        <f>T13/($AD13*LOG($AD13))</f>
        <v>44.920318493257632</v>
      </c>
      <c r="AW13" s="8"/>
      <c r="AX13" s="8">
        <f>V13/($AD13*LOG($AD13))</f>
        <v>10.465176482832947</v>
      </c>
      <c r="AY13" s="8">
        <f>W13/($AD13*LOG($AD13))</f>
        <v>0.66886243613659802</v>
      </c>
      <c r="AZ13" s="8">
        <f>X13/($AD13*LOG($AD13))</f>
        <v>0.37748003234481781</v>
      </c>
      <c r="BA13" s="8">
        <f t="shared" si="5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12">AVERAGE(AH10:AH13)</f>
        <v>1.7556715933315656</v>
      </c>
      <c r="AI14" s="1">
        <f t="shared" ref="AI14" si="13">AVERAGE(AI10:AI13)</f>
        <v>1.3201003012005725</v>
      </c>
      <c r="AJ14" s="1">
        <f t="shared" ref="AJ14" si="14">AVERAGE(AJ10:AJ13)</f>
        <v>0.80107452549903402</v>
      </c>
      <c r="AK14" s="1">
        <f t="shared" si="12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15">AVERAGE(AP10:AP13)</f>
        <v>3.3823823767512038</v>
      </c>
      <c r="AQ14" s="1">
        <f t="shared" ref="AQ14" si="16">AVERAGE(AQ10:AQ13)</f>
        <v>2.5293718288609344</v>
      </c>
      <c r="AR14" s="1">
        <f t="shared" si="15"/>
        <v>1.5707845544300514</v>
      </c>
      <c r="AS14" s="1">
        <f t="shared" ref="AS14" si="17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18">AVERAGE(AX10:AX13)</f>
        <v>10.50004560530216</v>
      </c>
      <c r="AY14" s="1">
        <f t="shared" ref="AY14" si="19">AVERAGE(AY10:AY13)</f>
        <v>0.79690640996020923</v>
      </c>
      <c r="AZ14" s="1">
        <f t="shared" si="18"/>
        <v>0.45258747126969628</v>
      </c>
      <c r="BA14" s="1">
        <f t="shared" ref="BA14" si="20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21">D7</f>
        <v>Arduino M0</v>
      </c>
      <c r="E19" t="str">
        <f t="shared" si="21"/>
        <v>Maple</v>
      </c>
      <c r="F19" t="str">
        <f t="shared" si="21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21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22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23">I19</f>
        <v>FRDM-K66F</v>
      </c>
      <c r="AD19" t="s">
        <v>0</v>
      </c>
      <c r="AE19" t="str">
        <f>C19</f>
        <v>Arduino Uno</v>
      </c>
      <c r="AF19" t="str">
        <f>D19</f>
        <v>Arduino M0</v>
      </c>
      <c r="AG19" t="str">
        <f>E19</f>
        <v>Maple</v>
      </c>
      <c r="AH19" t="str">
        <f>F19</f>
        <v>Teensy 3.2</v>
      </c>
      <c r="AI19" t="str">
        <f>G19</f>
        <v>Teensy 3.5</v>
      </c>
      <c r="AJ19" t="str">
        <f>H19</f>
        <v>Teensy 3.6</v>
      </c>
      <c r="AK19" t="str">
        <f t="shared" ref="AK19" si="24">I19</f>
        <v>FRDM-K66F</v>
      </c>
      <c r="AM19" t="str">
        <f>K19</f>
        <v>Arduino Uno</v>
      </c>
      <c r="AN19" t="str">
        <f>L19</f>
        <v>Arduino M0</v>
      </c>
      <c r="AO19" t="str">
        <f>M19</f>
        <v>Maple</v>
      </c>
      <c r="AP19" t="str">
        <f>N19</f>
        <v>Teensy 3.2</v>
      </c>
      <c r="AQ19" t="str">
        <f>O19</f>
        <v>Teensy 3.5</v>
      </c>
      <c r="AR19" t="str">
        <f>P19</f>
        <v>Teensy 3.6</v>
      </c>
      <c r="AS19" t="str">
        <f t="shared" ref="AS19" si="25">Q19</f>
        <v>FRDM-K66F</v>
      </c>
      <c r="AU19" t="str">
        <f>S19</f>
        <v>Arduino Uno</v>
      </c>
      <c r="AV19" t="str">
        <f>T19</f>
        <v>Arduino M0</v>
      </c>
      <c r="AW19" t="str">
        <f>U19</f>
        <v>Maple</v>
      </c>
      <c r="AX19" t="str">
        <f>V19</f>
        <v>Teensy 3.2</v>
      </c>
      <c r="AY19" t="str">
        <f>W19</f>
        <v>Teensy 3.5</v>
      </c>
      <c r="AZ19" t="str">
        <f>X19</f>
        <v>Teensy 3.6</v>
      </c>
      <c r="BA19" t="str">
        <f t="shared" ref="BA19" si="26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27">F20/($AD20*LOG($AD20))</f>
        <v>0.67269043921469085</v>
      </c>
      <c r="AI20">
        <f t="shared" si="27"/>
        <v>0.50908548054148828</v>
      </c>
      <c r="AJ20">
        <f>H20/($AD20*LOG($AD20))</f>
        <v>0.27904195997053843</v>
      </c>
      <c r="AK20">
        <f t="shared" ref="AK20:AK25" si="28">I20/($AD20*LOG($AD20))</f>
        <v>0.35295486008178223</v>
      </c>
      <c r="AP20">
        <f>N20/($AD20*LOG($AD20))</f>
        <v>1.2602564709978932</v>
      </c>
      <c r="AQ20">
        <f>O20/($AD20*LOG($AD20))</f>
        <v>0.96585059358850067</v>
      </c>
      <c r="AR20">
        <f>P20/($AD20*LOG($AD20))</f>
        <v>0.5609906070241033</v>
      </c>
      <c r="AS20">
        <f t="shared" ref="AS20:AS25" si="29">Q20/($AD20*LOG($AD20))</f>
        <v>0.66438561897747239</v>
      </c>
      <c r="AX20">
        <f>V20/($AD20*LOG($AD20))</f>
        <v>5.8611268824168903</v>
      </c>
      <c r="AY20">
        <f>W20/($AD20*LOG($AD20))</f>
        <v>0.67019899314352538</v>
      </c>
      <c r="AZ20">
        <f>X20/($AD20*LOG($AD20))</f>
        <v>0.4260372781693042</v>
      </c>
      <c r="BA20">
        <f t="shared" ref="BA20:BA25" si="30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31">B21</f>
        <v>64</v>
      </c>
      <c r="AH21">
        <f t="shared" si="27"/>
        <v>0.52337669203303494</v>
      </c>
      <c r="AI21">
        <f t="shared" si="27"/>
        <v>0.39984249100441116</v>
      </c>
      <c r="AJ21">
        <f>H21/($AD21*LOG($AD21))</f>
        <v>0.2299397103179846</v>
      </c>
      <c r="AK21">
        <f t="shared" si="28"/>
        <v>0.25952563241307519</v>
      </c>
      <c r="AP21">
        <f>N21/($AD21*LOG($AD21))</f>
        <v>1.0085166075572103</v>
      </c>
      <c r="AQ21">
        <f>O21/($AD21*LOG($AD21))</f>
        <v>0.77650069217992101</v>
      </c>
      <c r="AR21">
        <f>P21/($AD21*LOG($AD21))</f>
        <v>0.46783820669663689</v>
      </c>
      <c r="AS21">
        <f t="shared" si="29"/>
        <v>0.51905126482615038</v>
      </c>
      <c r="AX21">
        <f>V21/($AD21*LOG($AD21))</f>
        <v>4.7756176705771338</v>
      </c>
      <c r="AY21">
        <f>W21/($AD21*LOG($AD21))</f>
        <v>0.52337669203303494</v>
      </c>
      <c r="AZ21">
        <f>X21/($AD21*LOG($AD21))</f>
        <v>0.34759133034524536</v>
      </c>
      <c r="BA21">
        <f t="shared" si="30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31"/>
        <v>128</v>
      </c>
      <c r="AH22">
        <f t="shared" si="27"/>
        <v>0.51808731247718753</v>
      </c>
      <c r="AI22">
        <f t="shared" si="27"/>
        <v>0.39840892084441509</v>
      </c>
      <c r="AJ22">
        <f>H22/($AD22*LOG($AD22))</f>
        <v>0.22927235869177959</v>
      </c>
      <c r="AK22">
        <f t="shared" si="28"/>
        <v>0.25952563241307519</v>
      </c>
      <c r="AP22">
        <f>N22/($AD22*LOG($AD22))</f>
        <v>1.1259704937692989</v>
      </c>
      <c r="AQ22">
        <f>O22/($AD22*LOG($AD22))</f>
        <v>0.85643458696314811</v>
      </c>
      <c r="AR22">
        <f>P22/($AD22*LOG($AD22))</f>
        <v>0.5060749832054966</v>
      </c>
      <c r="AS22">
        <f t="shared" si="29"/>
        <v>0.59690895455007298</v>
      </c>
      <c r="AX22">
        <f>V22/($AD22*LOG($AD22))</f>
        <v>5.6382314392644028</v>
      </c>
      <c r="AY22">
        <f>W22/($AD22*LOG($AD22))</f>
        <v>0.54255687210470604</v>
      </c>
      <c r="AZ22">
        <f>X22/($AD22*LOG($AD22))</f>
        <v>0.35206505791350884</v>
      </c>
      <c r="BA22">
        <f t="shared" si="30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31"/>
        <v>256</v>
      </c>
      <c r="AH23">
        <f t="shared" si="27"/>
        <v>0.44206947411162195</v>
      </c>
      <c r="AI23">
        <f t="shared" si="27"/>
        <v>0.34104912169483242</v>
      </c>
      <c r="AJ23">
        <f>H23/($AD23*LOG($AD23))</f>
        <v>0.20294904454702481</v>
      </c>
      <c r="AK23">
        <f t="shared" si="28"/>
        <v>0.22059678755111389</v>
      </c>
      <c r="AP23">
        <f>N23/($AD23*LOG($AD23))</f>
        <v>0.96848477875749339</v>
      </c>
      <c r="AQ23">
        <f>O23/($AD23*LOG($AD23))</f>
        <v>0.73789625435847606</v>
      </c>
      <c r="AR23">
        <f>P23/($AD23*LOG($AD23))</f>
        <v>0.44810344506522592</v>
      </c>
      <c r="AS23">
        <f t="shared" si="29"/>
        <v>0.51418515921840524</v>
      </c>
      <c r="AX23">
        <f>V23/($AD23*LOG($AD23))</f>
        <v>4.9026338405073</v>
      </c>
      <c r="AY23">
        <f>W23/($AD23*LOG($AD23))</f>
        <v>0.46023626838053722</v>
      </c>
      <c r="AZ23">
        <f>X23/($AD23*LOG($AD23))</f>
        <v>0.30958163876474709</v>
      </c>
      <c r="BA23">
        <f t="shared" si="30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31"/>
        <v>512</v>
      </c>
      <c r="AH24">
        <f t="shared" si="27"/>
        <v>0.45781763366735417</v>
      </c>
      <c r="AI24">
        <f t="shared" si="27"/>
        <v>0.34831223487972612</v>
      </c>
      <c r="AJ24">
        <f>H24/($AD24*LOG($AD24))</f>
        <v>0.20903347881804243</v>
      </c>
      <c r="AK24">
        <f t="shared" si="28"/>
        <v>0.22348040568903696</v>
      </c>
      <c r="AP24">
        <f>N24/($AD24*LOG($AD24))</f>
        <v>1.0641704376191252</v>
      </c>
      <c r="AQ24">
        <f>O24/($AD24*LOG($AD24))</f>
        <v>0.79982916291571848</v>
      </c>
      <c r="AR24">
        <f>P24/($AD24*LOG($AD24))</f>
        <v>0.4815642290331506</v>
      </c>
      <c r="AS24">
        <f t="shared" si="29"/>
        <v>0.56663096410188085</v>
      </c>
      <c r="AX24">
        <f>V24/($AD24*LOG($AD24))</f>
        <v>5.5591111367415182</v>
      </c>
      <c r="AY24">
        <f>W24/($AD24*LOG($AD24))</f>
        <v>0.48803795175278786</v>
      </c>
      <c r="AZ24">
        <f>X24/($AD24*LOG($AD24))</f>
        <v>0.31598687555360866</v>
      </c>
      <c r="BA24">
        <f t="shared" si="30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31"/>
        <v>1024</v>
      </c>
      <c r="AE25" s="8"/>
      <c r="AF25" s="8"/>
      <c r="AG25" s="8"/>
      <c r="AH25" s="8">
        <f t="shared" si="27"/>
        <v>0.40693619162370187</v>
      </c>
      <c r="AI25" s="8">
        <f t="shared" si="27"/>
        <v>0.30947134037097151</v>
      </c>
      <c r="AJ25" s="8">
        <f>H25/($AD25*LOG($AD25))</f>
        <v>0.1917829542124522</v>
      </c>
      <c r="AK25" s="8">
        <f t="shared" si="28"/>
        <v>0.19918592287703518</v>
      </c>
      <c r="AM25" s="8"/>
      <c r="AN25" s="8"/>
      <c r="AO25" s="8"/>
      <c r="AP25" s="8">
        <f>N25/($AD25*LOG($AD25))</f>
        <v>0.94735939227906907</v>
      </c>
      <c r="AQ25" s="8">
        <f>O25/($AD25*LOG($AD25))</f>
        <v>0.67921750886987964</v>
      </c>
      <c r="AR25" s="8">
        <f>P25/($AD25*LOG($AD25))</f>
        <v>0.43733961946089361</v>
      </c>
      <c r="AS25" s="8">
        <f t="shared" si="29"/>
        <v>0.50542616912446392</v>
      </c>
      <c r="AU25" s="8"/>
      <c r="AV25" s="8"/>
      <c r="AW25" s="8"/>
      <c r="AX25" s="8">
        <f>V25/($AD25*LOG($AD25))</f>
        <v>4.9903470161221088</v>
      </c>
      <c r="AY25" s="8">
        <f>W25/($AD25*LOG($AD25))</f>
        <v>0.42994313893712094</v>
      </c>
      <c r="AZ25" s="8">
        <f>X25/($AD25*LOG($AD25))</f>
        <v>0.28697046804075788</v>
      </c>
      <c r="BA25" s="8">
        <f t="shared" si="30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32">AVERAGE(AH22:AH25)</f>
        <v>0.45622765296996637</v>
      </c>
      <c r="AI26" s="1">
        <f t="shared" ref="AI26" si="33">AVERAGE(AI22:AI25)</f>
        <v>0.34931040444748629</v>
      </c>
      <c r="AJ26" s="1">
        <f t="shared" si="32"/>
        <v>0.20825945906732476</v>
      </c>
      <c r="AK26" s="1">
        <f t="shared" ref="AK26" si="34">AVERAGE(AK22:AK25)</f>
        <v>0.22569718713256531</v>
      </c>
      <c r="AL26" s="1"/>
      <c r="AM26" s="1"/>
      <c r="AN26" s="1"/>
      <c r="AO26" s="1"/>
      <c r="AP26" s="1">
        <f t="shared" ref="AP26:AR26" si="35">AVERAGE(AP22:AP25)</f>
        <v>1.0264962756062466</v>
      </c>
      <c r="AQ26" s="1">
        <f t="shared" ref="AQ26" si="36">AVERAGE(AQ22:AQ25)</f>
        <v>0.76834437827680557</v>
      </c>
      <c r="AR26" s="1">
        <f t="shared" si="35"/>
        <v>0.4682705691911917</v>
      </c>
      <c r="AS26" s="1">
        <f t="shared" ref="AS26" si="37">AVERAGE(AS22:AS25)</f>
        <v>0.54578781174870583</v>
      </c>
      <c r="AT26" s="1"/>
      <c r="AU26" s="1"/>
      <c r="AV26" s="1"/>
      <c r="AW26" s="1"/>
      <c r="AX26" s="1">
        <f t="shared" ref="AX26:AZ26" si="38">AVERAGE(AX22:AX25)</f>
        <v>5.2725808581588325</v>
      </c>
      <c r="AY26" s="1">
        <f t="shared" ref="AY26" si="39">AVERAGE(AY22:AY25)</f>
        <v>0.48019355779378797</v>
      </c>
      <c r="AZ26" s="1">
        <f t="shared" si="38"/>
        <v>0.3161510100681556</v>
      </c>
      <c r="BA26" s="1">
        <f t="shared" ref="BA26" si="40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Systems</vt:lpstr>
      <vt:lpstr>Summary For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2016-10-02T16:48:12Z</dcterms:modified>
</cp:coreProperties>
</file>