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9735" windowHeight="4785" tabRatio="732" activeTab="1"/>
  </bookViews>
  <sheets>
    <sheet name="Systems" sheetId="11" r:id="rId1"/>
    <sheet name="Pretty Comparison" sheetId="10" r:id="rId2"/>
    <sheet name="Comparison" sheetId="3" r:id="rId3"/>
    <sheet name="Arduino Uno" sheetId="4" r:id="rId4"/>
    <sheet name="Arduino M0 Pro" sheetId="1" r:id="rId5"/>
    <sheet name="Maple" sheetId="5" r:id="rId6"/>
    <sheet name="Arduino Due" sheetId="6" r:id="rId7"/>
    <sheet name="Teensy 3.2" sheetId="7" r:id="rId8"/>
    <sheet name="Teensy 3.6" sheetId="13" r:id="rId9"/>
    <sheet name="NXP K66" sheetId="9" r:id="rId10"/>
    <sheet name="Python" sheetId="8" r:id="rId11"/>
    <sheet name="Sheet2" sheetId="12" r:id="rId12"/>
  </sheets>
  <calcPr calcId="145621" calcOnSave="0"/>
</workbook>
</file>

<file path=xl/calcChain.xml><?xml version="1.0" encoding="utf-8"?>
<calcChain xmlns="http://schemas.openxmlformats.org/spreadsheetml/2006/main">
  <c r="I81" i="10" l="1"/>
  <c r="I82" i="10"/>
  <c r="I83" i="10"/>
  <c r="I84" i="10"/>
  <c r="I52" i="10"/>
  <c r="I53" i="10"/>
  <c r="I54" i="10"/>
  <c r="I55" i="10"/>
  <c r="I42" i="10"/>
  <c r="I43" i="10"/>
  <c r="I44" i="10"/>
  <c r="I45" i="10"/>
  <c r="I46" i="10"/>
  <c r="I47" i="10"/>
  <c r="I35" i="10"/>
  <c r="I36" i="10"/>
  <c r="I37" i="10"/>
  <c r="I38" i="10"/>
  <c r="I39" i="10"/>
  <c r="I40" i="10"/>
  <c r="I28" i="10"/>
  <c r="I29" i="10"/>
  <c r="I30" i="10"/>
  <c r="I31" i="10"/>
  <c r="I32" i="10"/>
  <c r="I33" i="10"/>
  <c r="I20" i="10"/>
  <c r="I21" i="10"/>
  <c r="I22" i="10"/>
  <c r="I23" i="10"/>
  <c r="I19" i="10"/>
  <c r="I18" i="10"/>
  <c r="I13" i="10"/>
  <c r="I14" i="10"/>
  <c r="I15" i="10"/>
  <c r="I16" i="10"/>
  <c r="I12" i="10"/>
  <c r="I11" i="10"/>
  <c r="I6" i="10"/>
  <c r="I7" i="10"/>
  <c r="I8" i="10"/>
  <c r="I9" i="10"/>
  <c r="I5" i="10"/>
  <c r="I4" i="10"/>
  <c r="H52" i="7"/>
  <c r="H51" i="7"/>
  <c r="H50" i="7"/>
  <c r="H49" i="7"/>
  <c r="H48" i="7"/>
  <c r="H47" i="7"/>
  <c r="H46" i="7"/>
  <c r="H45" i="7"/>
  <c r="K40" i="7"/>
  <c r="J40" i="7"/>
  <c r="I40" i="7"/>
  <c r="H40" i="7"/>
  <c r="K39" i="7"/>
  <c r="J39" i="7"/>
  <c r="I39" i="7"/>
  <c r="H39" i="7"/>
  <c r="K38" i="7"/>
  <c r="J38" i="7"/>
  <c r="I38" i="7"/>
  <c r="H38" i="7"/>
  <c r="K37" i="7"/>
  <c r="J37" i="7"/>
  <c r="I37" i="7"/>
  <c r="H37" i="7"/>
  <c r="K36" i="7"/>
  <c r="J36" i="7"/>
  <c r="I36" i="7"/>
  <c r="H36" i="7"/>
  <c r="K35" i="7"/>
  <c r="J35" i="7"/>
  <c r="I35" i="7"/>
  <c r="H35" i="7"/>
  <c r="K34" i="7"/>
  <c r="J34" i="7"/>
  <c r="I34" i="7"/>
  <c r="H34" i="7"/>
  <c r="K33" i="7"/>
  <c r="J33" i="7"/>
  <c r="I33" i="7"/>
  <c r="H33" i="7"/>
  <c r="H31" i="7"/>
  <c r="B80" i="10" l="1"/>
  <c r="B79" i="10"/>
  <c r="C83" i="10"/>
  <c r="C84" i="10"/>
  <c r="C82" i="10"/>
  <c r="D78" i="10"/>
  <c r="B84" i="10"/>
  <c r="B83" i="10"/>
  <c r="B82" i="10"/>
  <c r="C81" i="10"/>
  <c r="B81" i="10"/>
  <c r="B51" i="10" l="1"/>
  <c r="B50" i="10"/>
  <c r="B26" i="10"/>
  <c r="N6" i="12"/>
  <c r="O6" i="12"/>
  <c r="P6" i="12"/>
  <c r="Q6" i="12"/>
  <c r="R6" i="12"/>
  <c r="S6" i="12"/>
  <c r="N7" i="12"/>
  <c r="O7" i="12"/>
  <c r="P7" i="12"/>
  <c r="Q7" i="12"/>
  <c r="R7" i="12"/>
  <c r="S7" i="12"/>
  <c r="N8" i="12"/>
  <c r="O8" i="12"/>
  <c r="P8" i="12"/>
  <c r="Q8" i="12"/>
  <c r="R8" i="12"/>
  <c r="S8" i="12"/>
  <c r="N9" i="12"/>
  <c r="O9" i="12"/>
  <c r="P9" i="12"/>
  <c r="Q9" i="12"/>
  <c r="R9" i="12"/>
  <c r="S9" i="12"/>
  <c r="N12" i="12"/>
  <c r="O12" i="12"/>
  <c r="P12" i="12"/>
  <c r="Q12" i="12"/>
  <c r="R12" i="12"/>
  <c r="S12" i="12"/>
  <c r="N13" i="12"/>
  <c r="O13" i="12"/>
  <c r="P13" i="12"/>
  <c r="Q13" i="12"/>
  <c r="R13" i="12"/>
  <c r="S13" i="12"/>
  <c r="N14" i="12"/>
  <c r="O14" i="12"/>
  <c r="P14" i="12"/>
  <c r="Q14" i="12"/>
  <c r="R14" i="12"/>
  <c r="S14" i="12"/>
  <c r="N15" i="12"/>
  <c r="O15" i="12"/>
  <c r="P15" i="12"/>
  <c r="Q15" i="12"/>
  <c r="R15" i="12"/>
  <c r="S15" i="12"/>
  <c r="N16" i="12"/>
  <c r="O16" i="12"/>
  <c r="P16" i="12"/>
  <c r="Q16" i="12"/>
  <c r="R16" i="12"/>
  <c r="S16" i="12"/>
  <c r="N19" i="12"/>
  <c r="O19" i="12"/>
  <c r="P19" i="12"/>
  <c r="Q19" i="12"/>
  <c r="R19" i="12"/>
  <c r="S19" i="12"/>
  <c r="N20" i="12"/>
  <c r="O20" i="12"/>
  <c r="P20" i="12"/>
  <c r="Q20" i="12"/>
  <c r="R20" i="12"/>
  <c r="S20" i="12"/>
  <c r="N21" i="12"/>
  <c r="O21" i="12"/>
  <c r="P21" i="12"/>
  <c r="Q21" i="12"/>
  <c r="R21" i="12"/>
  <c r="S21" i="12"/>
  <c r="N22" i="12"/>
  <c r="O22" i="12"/>
  <c r="P22" i="12"/>
  <c r="Q22" i="12"/>
  <c r="R22" i="12"/>
  <c r="S22" i="12"/>
  <c r="N23" i="12"/>
  <c r="O23" i="12"/>
  <c r="P23" i="12"/>
  <c r="Q23" i="12"/>
  <c r="R23" i="12"/>
  <c r="S23" i="12"/>
  <c r="O5" i="12"/>
  <c r="P5" i="12"/>
  <c r="Q5" i="12"/>
  <c r="R5" i="12"/>
  <c r="S5" i="12"/>
  <c r="N5" i="12"/>
  <c r="B55" i="10" l="1"/>
  <c r="B54" i="10"/>
  <c r="B53" i="10"/>
  <c r="B30" i="10"/>
  <c r="B31" i="10"/>
  <c r="B32" i="10"/>
  <c r="F32" i="10"/>
  <c r="B33" i="10"/>
  <c r="B35" i="10"/>
  <c r="C35" i="10"/>
  <c r="B36" i="10"/>
  <c r="B37" i="10"/>
  <c r="B38" i="10"/>
  <c r="B39" i="10"/>
  <c r="D39" i="10"/>
  <c r="B40" i="10"/>
  <c r="B42" i="10"/>
  <c r="C42" i="10"/>
  <c r="B43" i="10"/>
  <c r="C43" i="10"/>
  <c r="B44" i="10"/>
  <c r="B45" i="10"/>
  <c r="E45" i="10"/>
  <c r="B46" i="10"/>
  <c r="B47" i="10"/>
  <c r="B29" i="10"/>
  <c r="C28" i="10"/>
  <c r="B28" i="10"/>
  <c r="B18" i="10"/>
  <c r="B11" i="10"/>
  <c r="C18" i="10"/>
  <c r="C11" i="10"/>
  <c r="J20" i="10"/>
  <c r="J44" i="10" s="1"/>
  <c r="J21" i="10"/>
  <c r="J45" i="10" s="1"/>
  <c r="J22" i="10"/>
  <c r="J46" i="10" s="1"/>
  <c r="J23" i="10"/>
  <c r="J47" i="10" s="1"/>
  <c r="J19" i="10"/>
  <c r="J43" i="10" s="1"/>
  <c r="H20" i="10"/>
  <c r="H44" i="10" s="1"/>
  <c r="H21" i="10"/>
  <c r="H45" i="10" s="1"/>
  <c r="H22" i="10"/>
  <c r="H46" i="10" s="1"/>
  <c r="H23" i="10"/>
  <c r="H47" i="10" s="1"/>
  <c r="H19" i="10"/>
  <c r="H43" i="10" s="1"/>
  <c r="G20" i="10"/>
  <c r="G44" i="10" s="1"/>
  <c r="G21" i="10"/>
  <c r="G45" i="10" s="1"/>
  <c r="G22" i="10"/>
  <c r="G23" i="10"/>
  <c r="G47" i="10" s="1"/>
  <c r="G19" i="10"/>
  <c r="G43" i="10" s="1"/>
  <c r="F20" i="10"/>
  <c r="F44" i="10" s="1"/>
  <c r="F21" i="10"/>
  <c r="F45" i="10" s="1"/>
  <c r="F22" i="10"/>
  <c r="F46" i="10" s="1"/>
  <c r="F23" i="10"/>
  <c r="F47" i="10" s="1"/>
  <c r="F19" i="10"/>
  <c r="F43" i="10" s="1"/>
  <c r="E20" i="10"/>
  <c r="E44" i="10" s="1"/>
  <c r="E21" i="10"/>
  <c r="E22" i="10"/>
  <c r="E46" i="10" s="1"/>
  <c r="E23" i="10"/>
  <c r="E47" i="10" s="1"/>
  <c r="E19" i="10"/>
  <c r="E43" i="10" s="1"/>
  <c r="D20" i="10"/>
  <c r="D44" i="10" s="1"/>
  <c r="D21" i="10"/>
  <c r="D45" i="10" s="1"/>
  <c r="D22" i="10"/>
  <c r="D46" i="10" s="1"/>
  <c r="D19" i="10"/>
  <c r="D43" i="10" s="1"/>
  <c r="C20" i="10"/>
  <c r="C44" i="10" s="1"/>
  <c r="C21" i="10"/>
  <c r="C45" i="10" s="1"/>
  <c r="C22" i="10"/>
  <c r="C46" i="10" s="1"/>
  <c r="C23" i="10"/>
  <c r="C47" i="10" s="1"/>
  <c r="C19" i="10"/>
  <c r="J18" i="10"/>
  <c r="J42" i="10" s="1"/>
  <c r="H18" i="10"/>
  <c r="H42" i="10" s="1"/>
  <c r="G18" i="10"/>
  <c r="G42" i="10" s="1"/>
  <c r="F18" i="10"/>
  <c r="F42" i="10" s="1"/>
  <c r="E18" i="10"/>
  <c r="E42" i="10" s="1"/>
  <c r="D18" i="10"/>
  <c r="D42" i="10" s="1"/>
  <c r="J13" i="10"/>
  <c r="J37" i="10" s="1"/>
  <c r="J14" i="10"/>
  <c r="J38" i="10" s="1"/>
  <c r="J15" i="10"/>
  <c r="J39" i="10" s="1"/>
  <c r="J16" i="10"/>
  <c r="J40" i="10" s="1"/>
  <c r="J12" i="10"/>
  <c r="J36" i="10" s="1"/>
  <c r="H13" i="10"/>
  <c r="H37" i="10" s="1"/>
  <c r="H14" i="10"/>
  <c r="H38" i="10" s="1"/>
  <c r="H15" i="10"/>
  <c r="H54" i="10" s="1"/>
  <c r="H16" i="10"/>
  <c r="H40" i="10" s="1"/>
  <c r="H12" i="10"/>
  <c r="H36" i="10" s="1"/>
  <c r="G13" i="10"/>
  <c r="G37" i="10" s="1"/>
  <c r="G14" i="10"/>
  <c r="G38" i="10" s="1"/>
  <c r="G15" i="10"/>
  <c r="G39" i="10" s="1"/>
  <c r="G16" i="10"/>
  <c r="G40" i="10" s="1"/>
  <c r="G12" i="10"/>
  <c r="G36" i="10" s="1"/>
  <c r="F6" i="10"/>
  <c r="F30" i="10" s="1"/>
  <c r="F7" i="10"/>
  <c r="F31" i="10" s="1"/>
  <c r="F8" i="10"/>
  <c r="F9" i="10"/>
  <c r="F33" i="10" s="1"/>
  <c r="F5" i="10"/>
  <c r="F29" i="10" s="1"/>
  <c r="F13" i="10"/>
  <c r="F37" i="10" s="1"/>
  <c r="F14" i="10"/>
  <c r="F38" i="10" s="1"/>
  <c r="F15" i="10"/>
  <c r="F39" i="10" s="1"/>
  <c r="F16" i="10"/>
  <c r="F40" i="10" s="1"/>
  <c r="F12" i="10"/>
  <c r="F36" i="10" s="1"/>
  <c r="E13" i="10"/>
  <c r="E37" i="10" s="1"/>
  <c r="E14" i="10"/>
  <c r="E38" i="10" s="1"/>
  <c r="E15" i="10"/>
  <c r="E39" i="10" s="1"/>
  <c r="E16" i="10"/>
  <c r="E40" i="10" s="1"/>
  <c r="E12" i="10"/>
  <c r="E36" i="10" s="1"/>
  <c r="D13" i="10"/>
  <c r="D37" i="10" s="1"/>
  <c r="D14" i="10"/>
  <c r="D38" i="10" s="1"/>
  <c r="D15" i="10"/>
  <c r="D12" i="10"/>
  <c r="D36" i="10" s="1"/>
  <c r="C13" i="10"/>
  <c r="C37" i="10" s="1"/>
  <c r="C14" i="10"/>
  <c r="C38" i="10" s="1"/>
  <c r="C15" i="10"/>
  <c r="C16" i="10"/>
  <c r="C40" i="10" s="1"/>
  <c r="C12" i="10"/>
  <c r="C36" i="10" s="1"/>
  <c r="C5" i="10"/>
  <c r="C29" i="10" s="1"/>
  <c r="C6" i="10"/>
  <c r="C30" i="10" s="1"/>
  <c r="C7" i="10"/>
  <c r="C31" i="10" s="1"/>
  <c r="C8" i="10"/>
  <c r="C32" i="10" s="1"/>
  <c r="C9" i="10"/>
  <c r="C33" i="10" s="1"/>
  <c r="J11" i="10"/>
  <c r="J35" i="10" s="1"/>
  <c r="H11" i="10"/>
  <c r="H35" i="10" s="1"/>
  <c r="G11" i="10"/>
  <c r="G35" i="10" s="1"/>
  <c r="F11" i="10"/>
  <c r="F35" i="10" s="1"/>
  <c r="E11" i="10"/>
  <c r="E35" i="10" s="1"/>
  <c r="D11" i="10"/>
  <c r="D35" i="10" s="1"/>
  <c r="J4" i="10"/>
  <c r="J28" i="10" s="1"/>
  <c r="H4" i="10"/>
  <c r="H28" i="10" s="1"/>
  <c r="G4" i="10"/>
  <c r="G28" i="10" s="1"/>
  <c r="F4" i="10"/>
  <c r="F28" i="10" s="1"/>
  <c r="E4" i="10"/>
  <c r="E28" i="10" s="1"/>
  <c r="D4" i="10"/>
  <c r="D28" i="10" s="1"/>
  <c r="J6" i="10"/>
  <c r="J30" i="10" s="1"/>
  <c r="J7" i="10"/>
  <c r="J31" i="10" s="1"/>
  <c r="J8" i="10"/>
  <c r="J53" i="10" s="1"/>
  <c r="J9" i="10"/>
  <c r="J33" i="10" s="1"/>
  <c r="J5" i="10"/>
  <c r="J29" i="10" s="1"/>
  <c r="H6" i="10"/>
  <c r="H30" i="10" s="1"/>
  <c r="H7" i="10"/>
  <c r="H31" i="10" s="1"/>
  <c r="H8" i="10"/>
  <c r="H32" i="10" s="1"/>
  <c r="H9" i="10"/>
  <c r="H33" i="10" s="1"/>
  <c r="H5" i="10"/>
  <c r="H29" i="10" s="1"/>
  <c r="G6" i="10"/>
  <c r="G30" i="10" s="1"/>
  <c r="G7" i="10"/>
  <c r="G31" i="10" s="1"/>
  <c r="G8" i="10"/>
  <c r="G32" i="10" s="1"/>
  <c r="G82" i="10" s="1"/>
  <c r="G9" i="10"/>
  <c r="G33" i="10" s="1"/>
  <c r="G5" i="10"/>
  <c r="G29" i="10" s="1"/>
  <c r="E6" i="10"/>
  <c r="E30" i="10" s="1"/>
  <c r="E7" i="10"/>
  <c r="E31" i="10" s="1"/>
  <c r="E8" i="10"/>
  <c r="E9" i="10"/>
  <c r="E33" i="10" s="1"/>
  <c r="E5" i="10"/>
  <c r="E29" i="10" s="1"/>
  <c r="D6" i="10"/>
  <c r="D30" i="10" s="1"/>
  <c r="D7" i="10"/>
  <c r="D31" i="10" s="1"/>
  <c r="D8" i="10"/>
  <c r="D53" i="10" s="1"/>
  <c r="D9" i="10"/>
  <c r="D33" i="10" s="1"/>
  <c r="D5" i="10"/>
  <c r="D29" i="10" s="1"/>
  <c r="E84" i="10" l="1"/>
  <c r="J84" i="10"/>
  <c r="E53" i="10"/>
  <c r="F84" i="10"/>
  <c r="D55" i="10"/>
  <c r="D84" i="10"/>
  <c r="H84" i="10"/>
  <c r="E54" i="10"/>
  <c r="D54" i="10"/>
  <c r="G55" i="10"/>
  <c r="G46" i="10"/>
  <c r="G84" i="10" s="1"/>
  <c r="F55" i="10"/>
  <c r="H39" i="10"/>
  <c r="H55" i="10"/>
  <c r="G81" i="10"/>
  <c r="G52" i="10"/>
  <c r="D81" i="10"/>
  <c r="D52" i="10"/>
  <c r="E81" i="10"/>
  <c r="E52" i="10"/>
  <c r="J81" i="10"/>
  <c r="J52" i="10"/>
  <c r="J83" i="10"/>
  <c r="H81" i="10"/>
  <c r="H52" i="10"/>
  <c r="F81" i="10"/>
  <c r="F52" i="10"/>
  <c r="F82" i="10"/>
  <c r="G54" i="10"/>
  <c r="H53" i="10"/>
  <c r="C39" i="10"/>
  <c r="F83" i="10" s="1"/>
  <c r="J32" i="10"/>
  <c r="J82" i="10" s="1"/>
  <c r="E32" i="10"/>
  <c r="E82" i="10" s="1"/>
  <c r="J55" i="10"/>
  <c r="E55" i="10"/>
  <c r="F54" i="10"/>
  <c r="G53" i="10"/>
  <c r="H82" i="10"/>
  <c r="D32" i="10"/>
  <c r="D82" i="10" s="1"/>
  <c r="J54" i="10"/>
  <c r="F53" i="10"/>
  <c r="Q24" i="3"/>
  <c r="Q25" i="3"/>
  <c r="Q26" i="3"/>
  <c r="Q27" i="3"/>
  <c r="Q28" i="3"/>
  <c r="Q29" i="3"/>
  <c r="Q30" i="3"/>
  <c r="Q32" i="3"/>
  <c r="Q33" i="3"/>
  <c r="Q34" i="3"/>
  <c r="Q35" i="3"/>
  <c r="Q37" i="3"/>
  <c r="Q38" i="3"/>
  <c r="Q39" i="3" s="1"/>
  <c r="P24" i="3"/>
  <c r="P25" i="3"/>
  <c r="P26" i="3"/>
  <c r="P27" i="3"/>
  <c r="P28" i="3"/>
  <c r="P29" i="3"/>
  <c r="P30" i="3"/>
  <c r="P32" i="3"/>
  <c r="P33" i="3"/>
  <c r="P34" i="3"/>
  <c r="P35" i="3"/>
  <c r="P37" i="3"/>
  <c r="P38" i="3"/>
  <c r="P39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2" i="3"/>
  <c r="M32" i="3"/>
  <c r="N32" i="3"/>
  <c r="L33" i="3"/>
  <c r="M33" i="3"/>
  <c r="N33" i="3"/>
  <c r="L34" i="3"/>
  <c r="M34" i="3"/>
  <c r="N34" i="3"/>
  <c r="L35" i="3"/>
  <c r="M35" i="3"/>
  <c r="N35" i="3"/>
  <c r="K25" i="3"/>
  <c r="K26" i="3"/>
  <c r="K27" i="3"/>
  <c r="K28" i="3"/>
  <c r="K29" i="3"/>
  <c r="K30" i="3"/>
  <c r="K32" i="3"/>
  <c r="K33" i="3"/>
  <c r="K34" i="3"/>
  <c r="K35" i="3"/>
  <c r="K24" i="3"/>
  <c r="M37" i="3"/>
  <c r="M38" i="3"/>
  <c r="M39" i="3"/>
  <c r="M16" i="3"/>
  <c r="M17" i="3"/>
  <c r="L5" i="3"/>
  <c r="M5" i="3"/>
  <c r="N5" i="3"/>
  <c r="P5" i="3"/>
  <c r="Q5" i="3"/>
  <c r="L6" i="3"/>
  <c r="M6" i="3"/>
  <c r="N6" i="3"/>
  <c r="P6" i="3"/>
  <c r="Q6" i="3"/>
  <c r="L7" i="3"/>
  <c r="M7" i="3"/>
  <c r="N7" i="3"/>
  <c r="P7" i="3"/>
  <c r="Q7" i="3"/>
  <c r="L8" i="3"/>
  <c r="M8" i="3"/>
  <c r="N8" i="3"/>
  <c r="P8" i="3"/>
  <c r="Q8" i="3"/>
  <c r="K6" i="3"/>
  <c r="K7" i="3"/>
  <c r="K8" i="3"/>
  <c r="K5" i="3"/>
  <c r="L4" i="3"/>
  <c r="M4" i="3"/>
  <c r="N4" i="3"/>
  <c r="O4" i="3"/>
  <c r="P4" i="3"/>
  <c r="Q4" i="3"/>
  <c r="K4" i="3"/>
  <c r="E84" i="3"/>
  <c r="E86" i="3"/>
  <c r="E88" i="3"/>
  <c r="E90" i="3"/>
  <c r="E92" i="3"/>
  <c r="E94" i="3"/>
  <c r="E58" i="3"/>
  <c r="E37" i="3"/>
  <c r="E39" i="3"/>
  <c r="E33" i="3"/>
  <c r="E34" i="3"/>
  <c r="E35" i="3"/>
  <c r="E32" i="3"/>
  <c r="E91" i="3" s="1"/>
  <c r="E29" i="3"/>
  <c r="E38" i="3" s="1"/>
  <c r="E30" i="3"/>
  <c r="E89" i="3" s="1"/>
  <c r="E31" i="3"/>
  <c r="E28" i="3"/>
  <c r="E87" i="3" s="1"/>
  <c r="E25" i="3"/>
  <c r="E26" i="3"/>
  <c r="E27" i="3"/>
  <c r="E24" i="3"/>
  <c r="E83" i="3" s="1"/>
  <c r="E21" i="3"/>
  <c r="E111" i="3" s="1"/>
  <c r="E6" i="3"/>
  <c r="E7" i="3"/>
  <c r="E8" i="3"/>
  <c r="E9" i="3"/>
  <c r="E10" i="3"/>
  <c r="E5" i="3"/>
  <c r="E2" i="3"/>
  <c r="E1" i="3"/>
  <c r="H83" i="10" l="1"/>
  <c r="G83" i="10"/>
  <c r="D83" i="10"/>
  <c r="E83" i="10"/>
  <c r="E93" i="3"/>
  <c r="E85" i="3"/>
  <c r="E80" i="3"/>
  <c r="E99" i="3"/>
  <c r="E105" i="3"/>
  <c r="C21" i="3"/>
  <c r="H10" i="4" l="1"/>
  <c r="I10" i="4"/>
  <c r="G14" i="4"/>
  <c r="H14" i="4"/>
  <c r="I14" i="4"/>
  <c r="G15" i="4"/>
  <c r="H15" i="4"/>
  <c r="I15" i="4"/>
  <c r="G16" i="4"/>
  <c r="H16" i="4"/>
  <c r="I16" i="4"/>
  <c r="H13" i="4"/>
  <c r="I13" i="4"/>
  <c r="G13" i="4"/>
  <c r="G10" i="4"/>
  <c r="C2" i="3" l="1"/>
  <c r="L16" i="3"/>
  <c r="N16" i="3"/>
  <c r="O16" i="3"/>
  <c r="P16" i="3"/>
  <c r="Q16" i="3"/>
  <c r="K16" i="3"/>
  <c r="B114" i="3"/>
  <c r="B113" i="3"/>
  <c r="B108" i="3"/>
  <c r="B107" i="3"/>
  <c r="B102" i="3"/>
  <c r="B101" i="3"/>
  <c r="B61" i="3"/>
  <c r="Z61" i="3" s="1"/>
  <c r="B60" i="3"/>
  <c r="Z60" i="3" s="1"/>
  <c r="B82" i="3"/>
  <c r="A87" i="3"/>
  <c r="A91" i="3"/>
  <c r="D5" i="3" l="1"/>
  <c r="D6" i="3"/>
  <c r="D7" i="3"/>
  <c r="D8" i="3"/>
  <c r="D9" i="3"/>
  <c r="D10" i="3"/>
  <c r="C5" i="3"/>
  <c r="C6" i="3"/>
  <c r="C7" i="3"/>
  <c r="C8" i="3"/>
  <c r="O16" i="1"/>
  <c r="K9" i="1"/>
  <c r="L9" i="1"/>
  <c r="G29" i="3" l="1"/>
  <c r="O29" i="3" s="1"/>
  <c r="G30" i="3"/>
  <c r="G31" i="3"/>
  <c r="G28" i="3"/>
  <c r="O28" i="3" s="1"/>
  <c r="G25" i="3"/>
  <c r="O25" i="3" s="1"/>
  <c r="G26" i="3"/>
  <c r="G27" i="3"/>
  <c r="O27" i="3" s="1"/>
  <c r="G24" i="3"/>
  <c r="O24" i="3" s="1"/>
  <c r="G10" i="3"/>
  <c r="G9" i="3"/>
  <c r="G8" i="3"/>
  <c r="O8" i="3" s="1"/>
  <c r="G7" i="3"/>
  <c r="O7" i="3" s="1"/>
  <c r="G6" i="3"/>
  <c r="O6" i="3" s="1"/>
  <c r="G5" i="3"/>
  <c r="O5" i="3" s="1"/>
  <c r="O26" i="3" l="1"/>
  <c r="O37" i="3"/>
  <c r="O30" i="3"/>
  <c r="O38" i="3"/>
  <c r="G86" i="3"/>
  <c r="G89" i="3"/>
  <c r="G88" i="3"/>
  <c r="G83" i="3"/>
  <c r="G87" i="3"/>
  <c r="G84" i="3"/>
  <c r="G90" i="3"/>
  <c r="G85" i="3"/>
  <c r="G32" i="3"/>
  <c r="O32" i="3" s="1"/>
  <c r="G35" i="3"/>
  <c r="O35" i="3" s="1"/>
  <c r="G34" i="3"/>
  <c r="G33" i="3"/>
  <c r="O33" i="3" s="1"/>
  <c r="C33" i="3"/>
  <c r="C92" i="3" s="1"/>
  <c r="C34" i="3"/>
  <c r="C93" i="3" s="1"/>
  <c r="C35" i="3"/>
  <c r="C32" i="3"/>
  <c r="C91" i="3" s="1"/>
  <c r="C29" i="3"/>
  <c r="C88" i="3" s="1"/>
  <c r="C30" i="3"/>
  <c r="C89" i="3" s="1"/>
  <c r="C31" i="3"/>
  <c r="C28" i="3"/>
  <c r="C87" i="3" s="1"/>
  <c r="C25" i="3"/>
  <c r="C84" i="3" s="1"/>
  <c r="C26" i="3"/>
  <c r="C27" i="3"/>
  <c r="C86" i="3" s="1"/>
  <c r="C24" i="3"/>
  <c r="C83" i="3" s="1"/>
  <c r="O34" i="3" l="1"/>
  <c r="O39" i="3"/>
  <c r="O31" i="3"/>
  <c r="P31" i="3"/>
  <c r="L31" i="3"/>
  <c r="M31" i="3"/>
  <c r="K31" i="3"/>
  <c r="Q31" i="3"/>
  <c r="N31" i="3"/>
  <c r="G92" i="3"/>
  <c r="G91" i="3"/>
  <c r="G93" i="3"/>
  <c r="C90" i="3"/>
  <c r="C94" i="3"/>
  <c r="C85" i="3"/>
  <c r="G94" i="3"/>
  <c r="S21" i="3"/>
  <c r="H6" i="3"/>
  <c r="H7" i="3"/>
  <c r="H8" i="3"/>
  <c r="P17" i="3" s="1"/>
  <c r="H9" i="3"/>
  <c r="H10" i="3"/>
  <c r="P21" i="3" l="1"/>
  <c r="H22" i="3" l="1"/>
  <c r="H81" i="3" s="1"/>
  <c r="H21" i="3"/>
  <c r="H111" i="3" l="1"/>
  <c r="H105" i="3"/>
  <c r="H99" i="3"/>
  <c r="H58" i="3"/>
  <c r="AD58" i="3" s="1"/>
  <c r="Z21" i="3"/>
  <c r="H80" i="3"/>
  <c r="H35" i="3"/>
  <c r="H32" i="3"/>
  <c r="H34" i="3"/>
  <c r="H93" i="3" s="1"/>
  <c r="H33" i="3"/>
  <c r="H92" i="3" s="1"/>
  <c r="H26" i="3"/>
  <c r="K10" i="8"/>
  <c r="K11" i="8"/>
  <c r="K12" i="8"/>
  <c r="K13" i="8"/>
  <c r="K14" i="8"/>
  <c r="K15" i="8"/>
  <c r="K16" i="8"/>
  <c r="K17" i="8"/>
  <c r="K18" i="8"/>
  <c r="K19" i="8"/>
  <c r="K20" i="8"/>
  <c r="K21" i="8"/>
  <c r="K9" i="8"/>
  <c r="H85" i="3" l="1"/>
  <c r="H31" i="3"/>
  <c r="H94" i="3"/>
  <c r="H28" i="3"/>
  <c r="H91" i="3"/>
  <c r="H29" i="3"/>
  <c r="H39" i="3"/>
  <c r="H30" i="3"/>
  <c r="H89" i="3" s="1"/>
  <c r="Z26" i="3"/>
  <c r="H5" i="3"/>
  <c r="H24" i="3"/>
  <c r="H25" i="3"/>
  <c r="H84" i="3" s="1"/>
  <c r="H27" i="3"/>
  <c r="Q21" i="3"/>
  <c r="I5" i="3"/>
  <c r="I24" i="3" s="1"/>
  <c r="I6" i="3"/>
  <c r="I25" i="3" s="1"/>
  <c r="I7" i="3"/>
  <c r="I26" i="3" s="1"/>
  <c r="I8" i="3"/>
  <c r="I9" i="3"/>
  <c r="I10" i="3"/>
  <c r="D14" i="8"/>
  <c r="D11" i="8"/>
  <c r="D12" i="8"/>
  <c r="D13" i="8"/>
  <c r="D15" i="8"/>
  <c r="D16" i="8"/>
  <c r="D17" i="8"/>
  <c r="D18" i="8"/>
  <c r="D19" i="8"/>
  <c r="D20" i="8"/>
  <c r="D21" i="8"/>
  <c r="D10" i="8"/>
  <c r="D9" i="8"/>
  <c r="D7" i="8"/>
  <c r="D6" i="8"/>
  <c r="I22" i="3"/>
  <c r="I21" i="3"/>
  <c r="I111" i="3" l="1"/>
  <c r="I105" i="3"/>
  <c r="I58" i="3"/>
  <c r="I99" i="3"/>
  <c r="I37" i="3"/>
  <c r="Z28" i="3"/>
  <c r="H87" i="3"/>
  <c r="Z24" i="3"/>
  <c r="H83" i="3"/>
  <c r="Z27" i="3"/>
  <c r="H86" i="3"/>
  <c r="H38" i="3"/>
  <c r="H88" i="3"/>
  <c r="Z31" i="3"/>
  <c r="H90" i="3"/>
  <c r="Z29" i="3"/>
  <c r="Z30" i="3"/>
  <c r="Z25" i="3"/>
  <c r="H37" i="3"/>
  <c r="I33" i="3"/>
  <c r="I29" i="3"/>
  <c r="I28" i="3"/>
  <c r="I32" i="3"/>
  <c r="I34" i="3"/>
  <c r="I30" i="3"/>
  <c r="I27" i="3"/>
  <c r="G22" i="3"/>
  <c r="G81" i="3" s="1"/>
  <c r="S24" i="3"/>
  <c r="S26" i="3"/>
  <c r="S27" i="3"/>
  <c r="S28" i="3"/>
  <c r="S30" i="3"/>
  <c r="S31" i="3"/>
  <c r="S34" i="3"/>
  <c r="S35" i="3"/>
  <c r="G21" i="3"/>
  <c r="O21" i="3"/>
  <c r="G105" i="3" l="1"/>
  <c r="G111" i="3"/>
  <c r="G99" i="3"/>
  <c r="G58" i="3"/>
  <c r="AC58" i="3" s="1"/>
  <c r="Y21" i="3"/>
  <c r="G80" i="3"/>
  <c r="I38" i="3"/>
  <c r="I39" i="3"/>
  <c r="G39" i="3"/>
  <c r="S33" i="3"/>
  <c r="G38" i="3"/>
  <c r="S29" i="3"/>
  <c r="G37" i="3"/>
  <c r="S25" i="3"/>
  <c r="Y24" i="3"/>
  <c r="S32" i="3"/>
  <c r="Y27" i="3"/>
  <c r="I35" i="3"/>
  <c r="I31" i="3"/>
  <c r="Y31" i="3"/>
  <c r="Y28" i="3"/>
  <c r="Y29" i="3"/>
  <c r="Y25" i="3"/>
  <c r="Y30" i="3"/>
  <c r="Y26" i="3"/>
  <c r="F5" i="3"/>
  <c r="F6" i="3"/>
  <c r="F7" i="3"/>
  <c r="F8" i="3"/>
  <c r="F9" i="3"/>
  <c r="F10" i="3"/>
  <c r="F2" i="3"/>
  <c r="F1" i="3"/>
  <c r="N21" i="3"/>
  <c r="F33" i="3"/>
  <c r="F34" i="3"/>
  <c r="F35" i="3"/>
  <c r="F32" i="3"/>
  <c r="F29" i="3"/>
  <c r="F30" i="3"/>
  <c r="F31" i="3"/>
  <c r="F28" i="3"/>
  <c r="F25" i="3"/>
  <c r="F26" i="3"/>
  <c r="F27" i="3"/>
  <c r="F24" i="3"/>
  <c r="F21" i="3"/>
  <c r="F87" i="3" l="1"/>
  <c r="F86" i="3"/>
  <c r="F89" i="3"/>
  <c r="F93" i="3"/>
  <c r="F84" i="3"/>
  <c r="F88" i="3"/>
  <c r="F92" i="3"/>
  <c r="F83" i="3"/>
  <c r="F91" i="3"/>
  <c r="F90" i="3"/>
  <c r="F85" i="3"/>
  <c r="F99" i="3"/>
  <c r="F105" i="3"/>
  <c r="F111" i="3"/>
  <c r="F80" i="3"/>
  <c r="F94" i="3"/>
  <c r="F58" i="3"/>
  <c r="F38" i="3"/>
  <c r="F39" i="3"/>
  <c r="X24" i="3"/>
  <c r="X27" i="3"/>
  <c r="X26" i="3"/>
  <c r="X21" i="3"/>
  <c r="X25" i="3"/>
  <c r="F37" i="3"/>
  <c r="X31" i="3"/>
  <c r="X29" i="3"/>
  <c r="X28" i="3"/>
  <c r="X30" i="3"/>
  <c r="L21" i="3"/>
  <c r="W21" i="3"/>
  <c r="W27" i="3" l="1"/>
  <c r="W24" i="3"/>
  <c r="W28" i="3"/>
  <c r="W31" i="3"/>
  <c r="W29" i="3"/>
  <c r="W26" i="3"/>
  <c r="W30" i="3"/>
  <c r="W25" i="3"/>
  <c r="D32" i="3"/>
  <c r="D28" i="3"/>
  <c r="D33" i="3"/>
  <c r="D29" i="3"/>
  <c r="D34" i="3"/>
  <c r="D30" i="3"/>
  <c r="D35" i="3"/>
  <c r="D31" i="3"/>
  <c r="D25" i="3"/>
  <c r="D26" i="3"/>
  <c r="D27" i="3"/>
  <c r="D24" i="3"/>
  <c r="M9" i="1"/>
  <c r="D81" i="3"/>
  <c r="D21" i="3"/>
  <c r="A24" i="3"/>
  <c r="B25" i="3"/>
  <c r="B26" i="3"/>
  <c r="B27" i="3"/>
  <c r="B24" i="3"/>
  <c r="D16" i="3"/>
  <c r="D17" i="3"/>
  <c r="D18" i="3"/>
  <c r="D19" i="3"/>
  <c r="D15" i="3"/>
  <c r="B5" i="3"/>
  <c r="B6" i="3"/>
  <c r="B7" i="3"/>
  <c r="B8" i="3"/>
  <c r="B9" i="3"/>
  <c r="I59" i="3" s="1"/>
  <c r="B10" i="3"/>
  <c r="D2" i="3"/>
  <c r="D1" i="3"/>
  <c r="Q17" i="3"/>
  <c r="C1" i="3"/>
  <c r="E59" i="3" l="1"/>
  <c r="E100" i="3"/>
  <c r="E106" i="3" s="1"/>
  <c r="E112" i="3" s="1"/>
  <c r="I60" i="3"/>
  <c r="D86" i="3"/>
  <c r="D92" i="3"/>
  <c r="D89" i="3"/>
  <c r="D84" i="3"/>
  <c r="D93" i="3"/>
  <c r="F100" i="3"/>
  <c r="F106" i="3" s="1"/>
  <c r="F112" i="3" s="1"/>
  <c r="D111" i="3"/>
  <c r="D105" i="3"/>
  <c r="D85" i="3"/>
  <c r="D100" i="3"/>
  <c r="D106" i="3" s="1"/>
  <c r="D112" i="3" s="1"/>
  <c r="C111" i="3"/>
  <c r="C105" i="3"/>
  <c r="B112" i="3"/>
  <c r="B106" i="3"/>
  <c r="D90" i="3"/>
  <c r="G100" i="3"/>
  <c r="G106" i="3" s="1"/>
  <c r="G112" i="3" s="1"/>
  <c r="C100" i="3"/>
  <c r="C106" i="3" s="1"/>
  <c r="C112" i="3" s="1"/>
  <c r="H100" i="3"/>
  <c r="H106" i="3" s="1"/>
  <c r="H112" i="3" s="1"/>
  <c r="I100" i="3"/>
  <c r="I106" i="3" s="1"/>
  <c r="I112" i="3" s="1"/>
  <c r="A83" i="3"/>
  <c r="B59" i="3"/>
  <c r="Z59" i="3" s="1"/>
  <c r="B100" i="3"/>
  <c r="C80" i="3"/>
  <c r="C58" i="3"/>
  <c r="AA58" i="3" s="1"/>
  <c r="C99" i="3"/>
  <c r="D80" i="3"/>
  <c r="D99" i="3"/>
  <c r="D58" i="3"/>
  <c r="AB58" i="3" s="1"/>
  <c r="B28" i="3"/>
  <c r="B83" i="3"/>
  <c r="D91" i="3"/>
  <c r="B31" i="3"/>
  <c r="B86" i="3"/>
  <c r="D83" i="3"/>
  <c r="D38" i="3"/>
  <c r="D88" i="3"/>
  <c r="H59" i="3"/>
  <c r="AD59" i="3" s="1"/>
  <c r="B85" i="3"/>
  <c r="D94" i="3"/>
  <c r="B29" i="3"/>
  <c r="B84" i="3"/>
  <c r="D87" i="3"/>
  <c r="K17" i="3"/>
  <c r="O17" i="3"/>
  <c r="N17" i="3"/>
  <c r="L17" i="3"/>
  <c r="C37" i="3"/>
  <c r="L39" i="3"/>
  <c r="K39" i="3"/>
  <c r="N37" i="3"/>
  <c r="L38" i="3"/>
  <c r="K38" i="3"/>
  <c r="N39" i="3"/>
  <c r="L37" i="3"/>
  <c r="K37" i="3"/>
  <c r="N38" i="3"/>
  <c r="C39" i="3"/>
  <c r="C38" i="3"/>
  <c r="U21" i="3"/>
  <c r="A38" i="3"/>
  <c r="A37" i="3"/>
  <c r="C59" i="3"/>
  <c r="AA59" i="3" s="1"/>
  <c r="D39" i="3"/>
  <c r="A39" i="3"/>
  <c r="B30" i="3"/>
  <c r="E60" i="3" s="1"/>
  <c r="G59" i="3"/>
  <c r="AC59" i="3" s="1"/>
  <c r="F59" i="3"/>
  <c r="D59" i="3"/>
  <c r="AB59" i="3" s="1"/>
  <c r="V21" i="3"/>
  <c r="D37" i="3"/>
  <c r="U29" i="3"/>
  <c r="U31" i="3"/>
  <c r="V27" i="3"/>
  <c r="V31" i="3"/>
  <c r="V29" i="3"/>
  <c r="U25" i="3"/>
  <c r="U30" i="3"/>
  <c r="U28" i="3"/>
  <c r="U24" i="3"/>
  <c r="U27" i="3"/>
  <c r="U26" i="3"/>
  <c r="V25" i="3"/>
  <c r="V26" i="3"/>
  <c r="V24" i="3"/>
  <c r="V28" i="3"/>
  <c r="V30" i="3"/>
  <c r="O13" i="1"/>
  <c r="O14" i="1"/>
  <c r="O15" i="1"/>
  <c r="O12" i="1"/>
  <c r="I12" i="1"/>
  <c r="I13" i="1"/>
  <c r="I14" i="1"/>
  <c r="I15" i="1"/>
  <c r="I16" i="1"/>
  <c r="I17" i="1"/>
  <c r="I18" i="1"/>
  <c r="I10" i="1"/>
  <c r="I11" i="1"/>
  <c r="F11" i="1"/>
  <c r="F12" i="1"/>
  <c r="F13" i="1"/>
  <c r="F14" i="1"/>
  <c r="F15" i="1"/>
  <c r="F16" i="1"/>
  <c r="F17" i="1"/>
  <c r="F18" i="1"/>
  <c r="F10" i="1"/>
  <c r="D21" i="1"/>
  <c r="F101" i="3" l="1"/>
  <c r="F107" i="3" s="1"/>
  <c r="F113" i="3" s="1"/>
  <c r="E101" i="3"/>
  <c r="E107" i="3" s="1"/>
  <c r="E113" i="3" s="1"/>
  <c r="I61" i="3"/>
  <c r="G101" i="3"/>
  <c r="G107" i="3" s="1"/>
  <c r="G113" i="3" s="1"/>
  <c r="C101" i="3"/>
  <c r="C107" i="3" s="1"/>
  <c r="C113" i="3" s="1"/>
  <c r="H101" i="3"/>
  <c r="H107" i="3" s="1"/>
  <c r="H113" i="3" s="1"/>
  <c r="I101" i="3"/>
  <c r="I107" i="3" s="1"/>
  <c r="I113" i="3" s="1"/>
  <c r="D101" i="3"/>
  <c r="D107" i="3" s="1"/>
  <c r="D113" i="3" s="1"/>
  <c r="B33" i="3"/>
  <c r="B92" i="3" s="1"/>
  <c r="B88" i="3"/>
  <c r="H60" i="3"/>
  <c r="AD60" i="3" s="1"/>
  <c r="B89" i="3"/>
  <c r="B35" i="3"/>
  <c r="B90" i="3"/>
  <c r="B32" i="3"/>
  <c r="B91" i="3" s="1"/>
  <c r="B87" i="3"/>
  <c r="B34" i="3"/>
  <c r="E61" i="3" s="1"/>
  <c r="G60" i="3"/>
  <c r="AC60" i="3" s="1"/>
  <c r="F60" i="3"/>
  <c r="D60" i="3"/>
  <c r="AB60" i="3" s="1"/>
  <c r="C60" i="3"/>
  <c r="AA60" i="3" s="1"/>
  <c r="F102" i="3" l="1"/>
  <c r="F108" i="3" s="1"/>
  <c r="F114" i="3" s="1"/>
  <c r="E102" i="3"/>
  <c r="E108" i="3" s="1"/>
  <c r="E114" i="3" s="1"/>
  <c r="B94" i="3"/>
  <c r="C102" i="3"/>
  <c r="C108" i="3" s="1"/>
  <c r="C114" i="3" s="1"/>
  <c r="G102" i="3"/>
  <c r="G108" i="3" s="1"/>
  <c r="G114" i="3" s="1"/>
  <c r="H102" i="3"/>
  <c r="H108" i="3" s="1"/>
  <c r="H114" i="3" s="1"/>
  <c r="I102" i="3"/>
  <c r="I108" i="3" s="1"/>
  <c r="I114" i="3" s="1"/>
  <c r="D102" i="3"/>
  <c r="D108" i="3" s="1"/>
  <c r="D114" i="3" s="1"/>
  <c r="H61" i="3"/>
  <c r="AD61" i="3" s="1"/>
  <c r="B93" i="3"/>
  <c r="G61" i="3"/>
  <c r="AC61" i="3" s="1"/>
  <c r="F61" i="3"/>
  <c r="C61" i="3"/>
  <c r="AA61" i="3" s="1"/>
  <c r="D61" i="3"/>
  <c r="AB61" i="3" s="1"/>
</calcChain>
</file>

<file path=xl/sharedStrings.xml><?xml version="1.0" encoding="utf-8"?>
<sst xmlns="http://schemas.openxmlformats.org/spreadsheetml/2006/main" count="334" uniqueCount="149">
  <si>
    <t>Float</t>
  </si>
  <si>
    <t>Function</t>
  </si>
  <si>
    <t>N_FIR</t>
  </si>
  <si>
    <t>Assumed Sample Rate</t>
  </si>
  <si>
    <t>Hz</t>
  </si>
  <si>
    <t>Sample Period</t>
  </si>
  <si>
    <t>micros</t>
  </si>
  <si>
    <t>Inline</t>
  </si>
  <si>
    <t>Inline, Modulo</t>
  </si>
  <si>
    <t>(non deterministic!)</t>
  </si>
  <si>
    <t>Micros Per Trial</t>
  </si>
  <si>
    <t>Arduino Uno</t>
  </si>
  <si>
    <t>float</t>
  </si>
  <si>
    <t>Sample Rate</t>
  </si>
  <si>
    <t>usec</t>
  </si>
  <si>
    <t>int</t>
  </si>
  <si>
    <t>long</t>
  </si>
  <si>
    <t>Inline, using types.h</t>
  </si>
  <si>
    <t>vs Int</t>
  </si>
  <si>
    <t>Maple</t>
  </si>
  <si>
    <t>double</t>
  </si>
  <si>
    <t>Uno/M0</t>
  </si>
  <si>
    <t>STM32F103RB: a 32-bit ARM Cortex-M3 microprocessor </t>
  </si>
  <si>
    <t>72 MHz</t>
  </si>
  <si>
    <t>http://www.leaflabs.com/about-maple/</t>
  </si>
  <si>
    <t>http://www.arduino.org/products/arduino-m0-pro</t>
  </si>
  <si>
    <t>ATSAMD21G18, Atmel’s SAMD21 MCU, featuring a 32-bit ARM Cortex® M0 core</t>
  </si>
  <si>
    <t>48 MHz</t>
  </si>
  <si>
    <t>https://www.arduino.cc/en/Main/ArduinoBoardUno</t>
  </si>
  <si>
    <t>ATmega328</t>
  </si>
  <si>
    <t>16 MHz</t>
  </si>
  <si>
    <t>Arduino Due</t>
  </si>
  <si>
    <t>https://www.arduino.cc/en/Main/arduinoBoardDue</t>
  </si>
  <si>
    <t>Atmel SAM3X8E ARM Cortex-M3 CPU</t>
  </si>
  <si>
    <t>84 MHz</t>
  </si>
  <si>
    <t>Uno/Due</t>
  </si>
  <si>
    <t>96 MHz, Optimized</t>
  </si>
  <si>
    <t>Teensy 3.1, 72MHz</t>
  </si>
  <si>
    <t>72 MHz, Optimized</t>
  </si>
  <si>
    <t>Teensy 3.1</t>
  </si>
  <si>
    <t>Uno/Teensy</t>
  </si>
  <si>
    <t>96 MHz, Not-Optimized</t>
  </si>
  <si>
    <t>Relative to 96MHz, Optimized</t>
  </si>
  <si>
    <t>fs for N=32</t>
  </si>
  <si>
    <t>Sample Rate While Still Getting Required Resolution</t>
  </si>
  <si>
    <t>kHz</t>
  </si>
  <si>
    <t>Uno/Uno</t>
  </si>
  <si>
    <t>Not Vectorized</t>
  </si>
  <si>
    <t>Scipy.signal</t>
  </si>
  <si>
    <t>Python on PC</t>
  </si>
  <si>
    <t>Python, PC</t>
  </si>
  <si>
    <t>i5, M540, 2.53 GHz</t>
  </si>
  <si>
    <t>Multiple runs</t>
  </si>
  <si>
    <t>Ratio of Time / N</t>
  </si>
  <si>
    <t>FRDM-K66F, with an NXP Kentis MK66FNM0VMD18</t>
  </si>
  <si>
    <t>180 MHz</t>
  </si>
  <si>
    <t>NXP K66</t>
  </si>
  <si>
    <t>Microseconds per trial</t>
  </si>
  <si>
    <t>Uno/Python</t>
  </si>
  <si>
    <t>Uno/K66</t>
  </si>
  <si>
    <t>NXP Kinetis MK20DX256VLH7, Cortex-M4 (No FPU)</t>
  </si>
  <si>
    <t>Teensy/K66</t>
  </si>
  <si>
    <t>int32</t>
  </si>
  <si>
    <t>int16</t>
  </si>
  <si>
    <t>http://www.pjrc.com/store/teensy32.html</t>
  </si>
  <si>
    <t>Teensy 3.2</t>
  </si>
  <si>
    <t>N</t>
  </si>
  <si>
    <t>usec / FIR</t>
  </si>
  <si>
    <t>FIR Per Second</t>
  </si>
  <si>
    <t>FIR/sec</t>
  </si>
  <si>
    <t>FRDM-K66F</t>
  </si>
  <si>
    <t>Frequency Resolution for Fixed Sample Rate</t>
  </si>
  <si>
    <t>Time Per Tap (sec)</t>
  </si>
  <si>
    <t>Taps Per Sample Period</t>
  </si>
  <si>
    <t>Frequency Resolution (Hz)</t>
  </si>
  <si>
    <t>Speed Relative to Arduino Uno (Naïve FIR, Float)</t>
  </si>
  <si>
    <t>Uno</t>
  </si>
  <si>
    <t>M0</t>
  </si>
  <si>
    <t>Due</t>
  </si>
  <si>
    <t>Teensy</t>
  </si>
  <si>
    <t>K66</t>
  </si>
  <si>
    <t>PC</t>
  </si>
  <si>
    <t>Clock Speed (MHz)</t>
  </si>
  <si>
    <t>Clock Speed vs Uno</t>
  </si>
  <si>
    <t>FIR Speed / Clock Speed vs Uno</t>
  </si>
  <si>
    <t>Clock Speed Analysis (Naïve FIR, Float)</t>
  </si>
  <si>
    <t>Arduino M0</t>
  </si>
  <si>
    <t>usec/FIR</t>
  </si>
  <si>
    <t>Uno/Maple</t>
  </si>
  <si>
    <t>Type</t>
  </si>
  <si>
    <t>Int16</t>
  </si>
  <si>
    <t>Int32</t>
  </si>
  <si>
    <t>Float32</t>
  </si>
  <si>
    <t>Inputs</t>
  </si>
  <si>
    <t>N of FIR</t>
  </si>
  <si>
    <t>FIR Performance (Naïve C Implementation)</t>
  </si>
  <si>
    <t>Time to Complete FIR (microseconds, smaller is better)</t>
  </si>
  <si>
    <t>Res (Hz)</t>
  </si>
  <si>
    <t>Max Sample Rate (Hz) with FIR at Given Resolution (Bigger is Better)</t>
  </si>
  <si>
    <t>Arduino</t>
  </si>
  <si>
    <t>NXP</t>
  </si>
  <si>
    <t>AVR</t>
  </si>
  <si>
    <t>96 MHz</t>
  </si>
  <si>
    <t>Brand</t>
  </si>
  <si>
    <t>Model</t>
  </si>
  <si>
    <t>Core</t>
  </si>
  <si>
    <t>RAM</t>
  </si>
  <si>
    <t>8-bit</t>
  </si>
  <si>
    <t>32-bit</t>
  </si>
  <si>
    <t>M0 PRO</t>
  </si>
  <si>
    <t>32 KB</t>
  </si>
  <si>
    <t>2 KB</t>
  </si>
  <si>
    <t>20 KB</t>
  </si>
  <si>
    <t>96 KB</t>
  </si>
  <si>
    <t>64 KB</t>
  </si>
  <si>
    <t>256 KB</t>
  </si>
  <si>
    <t>Clock</t>
  </si>
  <si>
    <t>Width</t>
  </si>
  <si>
    <t>Board</t>
  </si>
  <si>
    <t>Atmel</t>
  </si>
  <si>
    <t>STM</t>
  </si>
  <si>
    <t>MK20DX256</t>
  </si>
  <si>
    <t>SAM3X8E</t>
  </si>
  <si>
    <t>SAMD21G18</t>
  </si>
  <si>
    <t>MEGA328P</t>
  </si>
  <si>
    <t>Microcontroller</t>
  </si>
  <si>
    <t>MK66FN2M0</t>
  </si>
  <si>
    <t>STM32F103</t>
  </si>
  <si>
    <t>FPU</t>
  </si>
  <si>
    <t>No</t>
  </si>
  <si>
    <t>Yes</t>
  </si>
  <si>
    <t>ARM Cortex-M0+</t>
  </si>
  <si>
    <t>ARM Cortex-M3</t>
  </si>
  <si>
    <t>ARM Cortex-M4</t>
  </si>
  <si>
    <t>ARM Cortex-M4F</t>
  </si>
  <si>
    <t>FIR Performance (Naïve C)</t>
  </si>
  <si>
    <t>LeafLabs</t>
  </si>
  <si>
    <t>PJRC</t>
  </si>
  <si>
    <t>FIR Filters Completed per Second (Bigger is Better)</t>
  </si>
  <si>
    <t>Resolution</t>
  </si>
  <si>
    <t>Max Sample Rate (Hz) for FIR Filter of the Given Size  (Bigger is Better)</t>
  </si>
  <si>
    <t>Teensy 3.5</t>
  </si>
  <si>
    <t>Teensy 3.6</t>
  </si>
  <si>
    <t>120 MHz</t>
  </si>
  <si>
    <t>MK66FX1M0VMD18</t>
  </si>
  <si>
    <t>192 KB</t>
  </si>
  <si>
    <t>MK64FX512VMD12</t>
  </si>
  <si>
    <t>https://www.kickstarter.com/projects/paulstoffregen/teensy-35-and-36/description</t>
  </si>
  <si>
    <t>NXP Kinetis MK66FX1M0VMD18, Cortex-M4 (with FPU)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</si>
</sst>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roid Sans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/>
    <xf numFmtId="166" fontId="0" fillId="0" borderId="0" xfId="2" applyNumberFormat="1" applyFont="1"/>
    <xf numFmtId="43" fontId="0" fillId="0" borderId="0" xfId="2" applyNumberFormat="1" applyFon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4" fillId="2" borderId="0" xfId="0" applyFont="1" applyFill="1"/>
    <xf numFmtId="164" fontId="0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1" fontId="4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/>
    <xf numFmtId="3" fontId="0" fillId="0" borderId="4" xfId="0" applyNumberFormat="1" applyBorder="1" applyAlignment="1"/>
    <xf numFmtId="3" fontId="4" fillId="0" borderId="1" xfId="0" applyNumberFormat="1" applyFont="1" applyBorder="1" applyAlignment="1">
      <alignment horizontal="center"/>
    </xf>
    <xf numFmtId="0" fontId="6" fillId="3" borderId="1" xfId="0" applyFont="1" applyFill="1" applyBorder="1"/>
    <xf numFmtId="0" fontId="7" fillId="4" borderId="1" xfId="0" applyFont="1" applyFill="1" applyBorder="1"/>
    <xf numFmtId="0" fontId="7" fillId="4" borderId="1" xfId="0" quotePrefix="1" applyFont="1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164" fontId="4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37" fontId="0" fillId="0" borderId="1" xfId="2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20"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mruColors>
      <color rgb="FFCCFFCC"/>
      <color rgb="FFFFFF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Filter,</a:t>
            </a:r>
            <a:r>
              <a:rPr lang="en-US" sz="1600" baseline="0"/>
              <a:t> Naive C, Int32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'Pretty Comparison'!$D$11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Comparison'!$D$12:$D$16</c:f>
              <c:numCache>
                <c:formatCode>0.0</c:formatCode>
                <c:ptCount val="5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'Pretty Comparison'!$E$11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Comparison'!$E$12:$E$16</c:f>
              <c:numCache>
                <c:formatCode>0.0</c:formatCode>
                <c:ptCount val="5"/>
                <c:pt idx="0">
                  <c:v>10.77</c:v>
                </c:pt>
                <c:pt idx="1">
                  <c:v>20.79</c:v>
                </c:pt>
                <c:pt idx="2">
                  <c:v>40.83</c:v>
                </c:pt>
                <c:pt idx="3">
                  <c:v>80.91</c:v>
                </c:pt>
                <c:pt idx="4">
                  <c:v>161.06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'Pretty Comparison'!$F$11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Comparison'!$F$12:$F$16</c:f>
              <c:numCache>
                <c:formatCode>0.0</c:formatCode>
                <c:ptCount val="5"/>
                <c:pt idx="0">
                  <c:v>5.55</c:v>
                </c:pt>
                <c:pt idx="1">
                  <c:v>10.66</c:v>
                </c:pt>
                <c:pt idx="2">
                  <c:v>20.91</c:v>
                </c:pt>
                <c:pt idx="3">
                  <c:v>41.39</c:v>
                </c:pt>
                <c:pt idx="4">
                  <c:v>82.36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'Pretty Comparison'!$G$11</c:f>
              <c:strCache>
                <c:ptCount val="1"/>
                <c:pt idx="0">
                  <c:v>Arduino Due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Comparison'!$G$12:$G$16</c:f>
              <c:numCache>
                <c:formatCode>0.0</c:formatCode>
                <c:ptCount val="5"/>
                <c:pt idx="0">
                  <c:v>6.49</c:v>
                </c:pt>
                <c:pt idx="1">
                  <c:v>12.6</c:v>
                </c:pt>
                <c:pt idx="2">
                  <c:v>24.8</c:v>
                </c:pt>
                <c:pt idx="3">
                  <c:v>49.21</c:v>
                </c:pt>
                <c:pt idx="4">
                  <c:v>98.05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'Pretty Comparison'!$H$11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Comparison'!$H$12:$H$16</c:f>
              <c:numCache>
                <c:formatCode>0.0</c:formatCode>
                <c:ptCount val="5"/>
                <c:pt idx="0">
                  <c:v>2.16</c:v>
                </c:pt>
                <c:pt idx="1">
                  <c:v>4.16</c:v>
                </c:pt>
                <c:pt idx="2">
                  <c:v>8.17</c:v>
                </c:pt>
                <c:pt idx="3">
                  <c:v>16.2</c:v>
                </c:pt>
                <c:pt idx="4">
                  <c:v>32.229999999999997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'Pretty Comparison'!$I$11</c:f>
              <c:strCache>
                <c:ptCount val="1"/>
                <c:pt idx="0">
                  <c:v>Teensy 3.6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Comparison'!$I$12:$I$16</c:f>
              <c:numCache>
                <c:formatCode>0.0</c:formatCode>
                <c:ptCount val="5"/>
                <c:pt idx="0">
                  <c:v>1.1299999999999999</c:v>
                </c:pt>
                <c:pt idx="1">
                  <c:v>2.2000000000000002</c:v>
                </c:pt>
                <c:pt idx="2">
                  <c:v>4.33</c:v>
                </c:pt>
                <c:pt idx="3">
                  <c:v>8.61</c:v>
                </c:pt>
                <c:pt idx="4">
                  <c:v>17.149999999999999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'Pretty Comparison'!$J$11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Comparison'!$J$12:$J$16</c:f>
              <c:numCache>
                <c:formatCode>0.0</c:formatCode>
                <c:ptCount val="5"/>
                <c:pt idx="0">
                  <c:v>1.2</c:v>
                </c:pt>
                <c:pt idx="1">
                  <c:v>2.4</c:v>
                </c:pt>
                <c:pt idx="2">
                  <c:v>4.7</c:v>
                </c:pt>
                <c:pt idx="3">
                  <c:v>9.3000000000000007</c:v>
                </c:pt>
                <c:pt idx="4">
                  <c:v>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6512"/>
        <c:axId val="144318848"/>
      </c:lineChart>
      <c:catAx>
        <c:axId val="14345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 (N Taps)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318848"/>
        <c:crosses val="autoZero"/>
        <c:auto val="1"/>
        <c:lblAlgn val="ctr"/>
        <c:lblOffset val="100"/>
        <c:noMultiLvlLbl val="0"/>
      </c:catAx>
      <c:valAx>
        <c:axId val="1443188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FIR Filter (microseconds)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3456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78827508263083"/>
          <c:y val="0.23035897969900113"/>
          <c:w val="0.17178032582630445"/>
          <c:h val="0.53664156997530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FIR Filtering Performance, Naive FIR</a:t>
            </a:r>
            <a:endParaRPr lang="en-US" sz="1600">
              <a:effectLst/>
            </a:endParaRPr>
          </a:p>
          <a:p>
            <a:pPr>
              <a:defRPr sz="1600"/>
            </a:pPr>
            <a:r>
              <a:rPr lang="en-US" sz="1100" b="1" i="0" baseline="0">
                <a:effectLst/>
              </a:rPr>
              <a:t>(Smaller is Better)</a:t>
            </a:r>
            <a:endParaRPr lang="en-US" sz="11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Comparison!$C$21:$I$21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  <c:pt idx="6">
                  <c:v>Python, PC</c:v>
                </c:pt>
              </c:strCache>
            </c:strRef>
          </c:cat>
          <c:val>
            <c:numRef>
              <c:f>Comparison!$C$34:$H$34</c:f>
              <c:numCache>
                <c:formatCode>0.0</c:formatCode>
                <c:ptCount val="6"/>
                <c:pt idx="0">
                  <c:v>155</c:v>
                </c:pt>
                <c:pt idx="1">
                  <c:v>34.15</c:v>
                </c:pt>
                <c:pt idx="2">
                  <c:v>24.48</c:v>
                </c:pt>
                <c:pt idx="3" formatCode="General">
                  <c:v>24.8</c:v>
                </c:pt>
                <c:pt idx="4" formatCode="General">
                  <c:v>0</c:v>
                </c:pt>
                <c:pt idx="5" formatCode="0.00">
                  <c:v>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Comparison!$C$21:$I$21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  <c:pt idx="6">
                  <c:v>Python, PC</c:v>
                </c:pt>
              </c:strCache>
            </c:strRef>
          </c:cat>
          <c:val>
            <c:numRef>
              <c:f>Comparison!$C$30:$H$30</c:f>
              <c:numCache>
                <c:formatCode>0.0</c:formatCode>
                <c:ptCount val="6"/>
                <c:pt idx="0">
                  <c:v>503</c:v>
                </c:pt>
                <c:pt idx="1">
                  <c:v>40.83</c:v>
                </c:pt>
                <c:pt idx="2">
                  <c:v>20.91</c:v>
                </c:pt>
                <c:pt idx="3" formatCode="General">
                  <c:v>24.8</c:v>
                </c:pt>
                <c:pt idx="4" formatCode="General">
                  <c:v>0</c:v>
                </c:pt>
                <c:pt idx="5" formatCode="0.00">
                  <c:v>5.4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strRef>
              <c:f>Comparison!$C$21:$I$21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  <c:pt idx="6">
                  <c:v>Python, PC</c:v>
                </c:pt>
              </c:strCache>
            </c:strRef>
          </c:cat>
          <c:val>
            <c:numRef>
              <c:f>Comparison!$C$26:$H$26</c:f>
              <c:numCache>
                <c:formatCode>0.0</c:formatCode>
                <c:ptCount val="6"/>
                <c:pt idx="0">
                  <c:v>1270</c:v>
                </c:pt>
                <c:pt idx="1">
                  <c:v>446.45</c:v>
                </c:pt>
                <c:pt idx="2">
                  <c:v>153.84</c:v>
                </c:pt>
                <c:pt idx="3" formatCode="General">
                  <c:v>143.43</c:v>
                </c:pt>
                <c:pt idx="4" formatCode="General">
                  <c:v>0</c:v>
                </c:pt>
                <c:pt idx="5" formatCode="0.0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61312"/>
        <c:axId val="143671296"/>
      </c:lineChart>
      <c:catAx>
        <c:axId val="14366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671296"/>
        <c:crosses val="autoZero"/>
        <c:auto val="1"/>
        <c:lblAlgn val="ctr"/>
        <c:lblOffset val="100"/>
        <c:noMultiLvlLbl val="0"/>
      </c:catAx>
      <c:valAx>
        <c:axId val="1436712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-Point FIR (usec)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36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21795166229221347"/>
          <c:w val="0.64403785561582649"/>
          <c:h val="0.6095636482939632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Comparison!$B$61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Comparison!$C$58:$H$58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Comparison!$C$61:$H$61</c:f>
              <c:numCache>
                <c:formatCode>_(* #,##0_);_(* \(#,##0\);_(* "-"??_);_(@_)</c:formatCode>
                <c:ptCount val="6"/>
                <c:pt idx="0">
                  <c:v>10160.010160015239</c:v>
                </c:pt>
                <c:pt idx="1">
                  <c:v>21645.351229957632</c:v>
                </c:pt>
                <c:pt idx="2">
                  <c:v>25565.499628245681</c:v>
                </c:pt>
                <c:pt idx="3">
                  <c:v>25400.025400038103</c:v>
                </c:pt>
                <c:pt idx="4">
                  <c:v>0</c:v>
                </c:pt>
                <c:pt idx="5">
                  <c:v>54433.105395181738</c:v>
                </c:pt>
              </c:numCache>
            </c:numRef>
          </c:val>
        </c:ser>
        <c:ser>
          <c:idx val="1"/>
          <c:order val="0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Comparison!$C$58:$H$58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Comparison!$C$60:$H$60</c:f>
              <c:numCache>
                <c:formatCode>_(* #,##0_);_(* \(#,##0\);_(* "-"??_);_(@_)</c:formatCode>
                <c:ptCount val="6"/>
                <c:pt idx="0">
                  <c:v>5639.9596744324917</c:v>
                </c:pt>
                <c:pt idx="1">
                  <c:v>19795.674375415139</c:v>
                </c:pt>
                <c:pt idx="2">
                  <c:v>27661.961651868794</c:v>
                </c:pt>
                <c:pt idx="3">
                  <c:v>25400.025400038103</c:v>
                </c:pt>
                <c:pt idx="4">
                  <c:v>0</c:v>
                </c:pt>
                <c:pt idx="5">
                  <c:v>54433.105395181738</c:v>
                </c:pt>
              </c:numCache>
            </c:numRef>
          </c:val>
        </c:ser>
        <c:ser>
          <c:idx val="0"/>
          <c:order val="1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Comparison!$C$58:$H$58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Comparison!$C$59:$H$59</c:f>
              <c:numCache>
                <c:formatCode>_(* #,##0_);_(* \(#,##0\);_(* "-"??_);_(@_)</c:formatCode>
                <c:ptCount val="6"/>
                <c:pt idx="0">
                  <c:v>3549.4260376644552</c:v>
                </c:pt>
                <c:pt idx="1">
                  <c:v>5986.5081443669142</c:v>
                </c:pt>
                <c:pt idx="2">
                  <c:v>10198.24299408514</c:v>
                </c:pt>
                <c:pt idx="3">
                  <c:v>10561.849922156138</c:v>
                </c:pt>
                <c:pt idx="4">
                  <c:v>0</c:v>
                </c:pt>
                <c:pt idx="5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05984"/>
        <c:axId val="143707520"/>
      </c:barChart>
      <c:catAx>
        <c:axId val="14370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3707520"/>
        <c:crosses val="autoZero"/>
        <c:auto val="1"/>
        <c:lblAlgn val="ctr"/>
        <c:lblOffset val="100"/>
        <c:noMultiLvlLbl val="0"/>
      </c:catAx>
      <c:valAx>
        <c:axId val="14370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43705984"/>
        <c:crosses val="autoZero"/>
        <c:crossBetween val="between"/>
        <c:majorUnit val="1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542799327766317"/>
          <c:y val="0.19480351414406533"/>
          <c:w val="0.68940648465762355"/>
          <c:h val="0.6327117964421114"/>
        </c:manualLayout>
      </c:layout>
      <c:lineChart>
        <c:grouping val="standard"/>
        <c:varyColors val="0"/>
        <c:ser>
          <c:idx val="2"/>
          <c:order val="0"/>
          <c:tx>
            <c:strRef>
              <c:f>Comparison!$A$39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(Comparison!$C$58:$D$58,Comparison!$F$58:$J$58)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(Comparison!$K$39:$L$39,Comparison!$N$39:$P$39)</c:f>
              <c:numCache>
                <c:formatCode>_(* #,##0.00_);_(* \(#,##0.00\);_(* "-"??_);_(@_)</c:formatCode>
                <c:ptCount val="5"/>
                <c:pt idx="0">
                  <c:v>1</c:v>
                </c:pt>
                <c:pt idx="1">
                  <c:v>4.5387994143484631</c:v>
                </c:pt>
                <c:pt idx="2">
                  <c:v>6.25</c:v>
                </c:pt>
                <c:pt idx="3">
                  <c:v>0</c:v>
                </c:pt>
                <c:pt idx="4">
                  <c:v>28.703703703703702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(Comparison!$C$58:$D$58,Comparison!$F$58:$J$58)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(Comparison!$K$38:$L$38,Comparison!$N$38:$P$38)</c:f>
              <c:numCache>
                <c:formatCode>_(* #,##0.00_);_(* \(#,##0.00\);_(* "-"??_);_(@_)</c:formatCode>
                <c:ptCount val="5"/>
                <c:pt idx="0">
                  <c:v>0.30815109343936381</c:v>
                </c:pt>
                <c:pt idx="1">
                  <c:v>3.7962282635317171</c:v>
                </c:pt>
                <c:pt idx="2">
                  <c:v>6.25</c:v>
                </c:pt>
                <c:pt idx="3">
                  <c:v>0</c:v>
                </c:pt>
                <c:pt idx="4">
                  <c:v>28.703703703703702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(Comparison!$C$58:$D$58,Comparison!$F$58:$J$58)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(Comparison!$K$37:$L$37,Comparison!$N$37:$P$37)</c:f>
              <c:numCache>
                <c:formatCode>_(* #,##0.00_);_(* \(#,##0.00\);_(* "-"??_);_(@_)</c:formatCode>
                <c:ptCount val="5"/>
                <c:pt idx="0">
                  <c:v>0.12204724409448819</c:v>
                </c:pt>
                <c:pt idx="1">
                  <c:v>0.3471833351999104</c:v>
                </c:pt>
                <c:pt idx="2">
                  <c:v>1.0806665272258245</c:v>
                </c:pt>
                <c:pt idx="3">
                  <c:v>0</c:v>
                </c:pt>
                <c:pt idx="4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59264"/>
        <c:axId val="144460800"/>
      </c:lineChart>
      <c:catAx>
        <c:axId val="144459264"/>
        <c:scaling>
          <c:orientation val="minMax"/>
        </c:scaling>
        <c:delete val="0"/>
        <c:axPos val="b"/>
        <c:majorTickMark val="out"/>
        <c:minorTickMark val="none"/>
        <c:tickLblPos val="low"/>
        <c:crossAx val="144460800"/>
        <c:crosses val="autoZero"/>
        <c:auto val="1"/>
        <c:lblAlgn val="ctr"/>
        <c:lblOffset val="100"/>
        <c:noMultiLvlLbl val="0"/>
      </c:catAx>
      <c:valAx>
        <c:axId val="1444608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Relative</a:t>
                </a:r>
                <a:r>
                  <a:rPr lang="en-US" baseline="0"/>
                  <a:t> to Uno (int)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843974784092163E-2"/>
              <c:y val="0.2040627734033245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144459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217907270633632"/>
          <c:y val="0.38359069699620879"/>
          <c:w val="0.11437554676998553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/>
              <a:t>Naive</a:t>
            </a:r>
            <a:r>
              <a:rPr lang="en-US" sz="1600" baseline="0"/>
              <a:t> FIR</a:t>
            </a:r>
          </a:p>
          <a:p>
            <a:pPr>
              <a:defRPr sz="1600"/>
            </a:pPr>
            <a:r>
              <a:rPr lang="en-US" sz="1100" baseline="0"/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Comparison!$A$91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Comparison!$C$80:$H$80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Comparison!$C$94:$H$94</c:f>
              <c:numCache>
                <c:formatCode>0</c:formatCode>
                <c:ptCount val="6"/>
                <c:pt idx="0">
                  <c:v>3246.7532467532469</c:v>
                </c:pt>
                <c:pt idx="1">
                  <c:v>14803.849000740192</c:v>
                </c:pt>
                <c:pt idx="2">
                  <c:v>20605.8108386565</c:v>
                </c:pt>
                <c:pt idx="3">
                  <c:v>20321.072952651899</c:v>
                </c:pt>
                <c:pt idx="4">
                  <c:v>0</c:v>
                </c:pt>
                <c:pt idx="5">
                  <c:v>93457.943925233645</c:v>
                </c:pt>
              </c:numCache>
            </c:numRef>
          </c:val>
        </c:ser>
        <c:ser>
          <c:idx val="1"/>
          <c:order val="1"/>
          <c:tx>
            <c:strRef>
              <c:f>Comparison!$A$87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Comparison!$C$80:$H$80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Comparison!$C$90:$H$90</c:f>
              <c:numCache>
                <c:formatCode>0</c:formatCode>
                <c:ptCount val="6"/>
                <c:pt idx="0">
                  <c:v>1000</c:v>
                </c:pt>
                <c:pt idx="1">
                  <c:v>12359.411692003461</c:v>
                </c:pt>
                <c:pt idx="2">
                  <c:v>24160.425223483933</c:v>
                </c:pt>
                <c:pt idx="3">
                  <c:v>20321.072952651899</c:v>
                </c:pt>
                <c:pt idx="4">
                  <c:v>0</c:v>
                </c:pt>
                <c:pt idx="5">
                  <c:v>93457.943925233645</c:v>
                </c:pt>
              </c:numCache>
            </c:numRef>
          </c:val>
        </c:ser>
        <c:ser>
          <c:idx val="0"/>
          <c:order val="2"/>
          <c:tx>
            <c:strRef>
              <c:f>Comparison!$A$83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Comparison!$C$80:$H$80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Comparison!$C$86:$H$86</c:f>
              <c:numCache>
                <c:formatCode>0</c:formatCode>
                <c:ptCount val="6"/>
                <c:pt idx="0">
                  <c:v>396.51070578905632</c:v>
                </c:pt>
                <c:pt idx="1">
                  <c:v>1120.1469632815824</c:v>
                </c:pt>
                <c:pt idx="2">
                  <c:v>3265.7326671238693</c:v>
                </c:pt>
                <c:pt idx="3">
                  <c:v>3485.1705991008257</c:v>
                </c:pt>
                <c:pt idx="4">
                  <c:v>0</c:v>
                </c:pt>
                <c:pt idx="5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03936"/>
        <c:axId val="144505472"/>
      </c:barChart>
      <c:catAx>
        <c:axId val="14450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505472"/>
        <c:crosses val="autoZero"/>
        <c:auto val="1"/>
        <c:lblAlgn val="ctr"/>
        <c:lblOffset val="100"/>
        <c:noMultiLvlLbl val="0"/>
      </c:catAx>
      <c:valAx>
        <c:axId val="144505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FIR Filters Per Second</a:t>
                </a:r>
              </a:p>
            </c:rich>
          </c:tx>
          <c:layout>
            <c:manualLayout>
              <c:xMode val="edge"/>
              <c:yMode val="edge"/>
              <c:x val="3.2273395993098627E-2"/>
              <c:y val="0.1948035141440653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44503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372979225054494"/>
          <c:y val="0.3743314377369496"/>
          <c:w val="8.5931224698607603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(Smaller is Better)</a:t>
            </a:r>
            <a:endParaRPr lang="en-US" sz="1100"/>
          </a:p>
        </c:rich>
      </c:tx>
      <c:layout>
        <c:manualLayout>
          <c:xMode val="edge"/>
          <c:yMode val="edge"/>
          <c:x val="0.25205089194359181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Comparison!$B$114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Comparison!$C$111:$H$111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Comparison!$C$114:$H$114</c:f>
              <c:numCache>
                <c:formatCode>0</c:formatCode>
                <c:ptCount val="6"/>
                <c:pt idx="0">
                  <c:v>2464</c:v>
                </c:pt>
                <c:pt idx="1">
                  <c:v>540.39999999999986</c:v>
                </c:pt>
                <c:pt idx="2">
                  <c:v>388.23999999999995</c:v>
                </c:pt>
                <c:pt idx="3">
                  <c:v>393.68</c:v>
                </c:pt>
                <c:pt idx="4">
                  <c:v>0</c:v>
                </c:pt>
                <c:pt idx="5">
                  <c:v>85.6</c:v>
                </c:pt>
              </c:numCache>
            </c:numRef>
          </c:val>
        </c:ser>
        <c:ser>
          <c:idx val="1"/>
          <c:order val="1"/>
          <c:tx>
            <c:strRef>
              <c:f>Comparison!$B$113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Comparison!$C$111:$H$111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Comparison!$C$113:$H$113</c:f>
              <c:numCache>
                <c:formatCode>0</c:formatCode>
                <c:ptCount val="6"/>
                <c:pt idx="0">
                  <c:v>8000</c:v>
                </c:pt>
                <c:pt idx="1">
                  <c:v>647.28</c:v>
                </c:pt>
                <c:pt idx="2">
                  <c:v>331.12</c:v>
                </c:pt>
                <c:pt idx="3">
                  <c:v>393.68</c:v>
                </c:pt>
                <c:pt idx="4">
                  <c:v>0</c:v>
                </c:pt>
                <c:pt idx="5">
                  <c:v>85.6</c:v>
                </c:pt>
              </c:numCache>
            </c:numRef>
          </c:val>
        </c:ser>
        <c:ser>
          <c:idx val="0"/>
          <c:order val="2"/>
          <c:tx>
            <c:strRef>
              <c:f>Comparison!$B$112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Comparison!$C$111:$H$111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Comparison!$C$112:$H$112</c:f>
              <c:numCache>
                <c:formatCode>0</c:formatCode>
                <c:ptCount val="6"/>
                <c:pt idx="0">
                  <c:v>20319.999999999996</c:v>
                </c:pt>
                <c:pt idx="1">
                  <c:v>7143.2</c:v>
                </c:pt>
                <c:pt idx="2">
                  <c:v>2461.44</c:v>
                </c:pt>
                <c:pt idx="3">
                  <c:v>2294.88</c:v>
                </c:pt>
                <c:pt idx="4">
                  <c:v>0</c:v>
                </c:pt>
                <c:pt idx="5">
                  <c:v>79.999999999999986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14144"/>
        <c:axId val="144615680"/>
      </c:barChart>
      <c:catAx>
        <c:axId val="14461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4615680"/>
        <c:crosses val="autoZero"/>
        <c:auto val="1"/>
        <c:lblAlgn val="ctr"/>
        <c:lblOffset val="100"/>
        <c:noMultiLvlLbl val="0"/>
      </c:catAx>
      <c:valAx>
        <c:axId val="1446156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Finest FIR Frequency Resolution (Hz) for 32kHz Sample Rate</a:t>
                </a:r>
              </a:p>
            </c:rich>
          </c:tx>
          <c:layout>
            <c:manualLayout>
              <c:xMode val="edge"/>
              <c:yMode val="edge"/>
              <c:x val="3.2273312943320101E-2"/>
              <c:y val="0.1253590696996208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44614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92100182392455"/>
          <c:y val="0.36044254884806071"/>
          <c:w val="8.5931224698607603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Speed, Arduino Uno</a:t>
            </a:r>
          </a:p>
          <a:p>
            <a:pPr>
              <a:defRPr sz="1600"/>
            </a:pPr>
            <a:r>
              <a:rPr lang="en-US" sz="1100"/>
              <a:t>(Smaller is Better)</a:t>
            </a:r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8638958365498428"/>
          <c:h val="0.63668884591299479"/>
        </c:manualLayout>
      </c:layout>
      <c:lineChart>
        <c:grouping val="standard"/>
        <c:varyColors val="0"/>
        <c:ser>
          <c:idx val="6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Comparison!$C$32:$C$35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Comparison!$C$28:$C$31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Comparison!$C$24:$C$27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78304"/>
        <c:axId val="144980224"/>
      </c:lineChart>
      <c:catAx>
        <c:axId val="14497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980224"/>
        <c:crosses val="autoZero"/>
        <c:auto val="1"/>
        <c:lblAlgn val="ctr"/>
        <c:lblOffset val="100"/>
        <c:noMultiLvlLbl val="0"/>
      </c:catAx>
      <c:valAx>
        <c:axId val="14498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4978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28958880139997"/>
          <c:y val="0.36325385788790032"/>
          <c:w val="0.16016510911914555"/>
          <c:h val="0.28498826101991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Speed, Arduino Uno</a:t>
            </a:r>
          </a:p>
          <a:p>
            <a:pPr>
              <a:defRPr sz="1600"/>
            </a:pPr>
            <a:r>
              <a:rPr lang="en-US" sz="1100"/>
              <a:t>(Smaller is Better)</a:t>
            </a:r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8638958365498428"/>
          <c:h val="0.63668884591299479"/>
        </c:manualLayout>
      </c:layout>
      <c:lineChart>
        <c:grouping val="standard"/>
        <c:varyColors val="0"/>
        <c:ser>
          <c:idx val="6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Comparison!$C$32:$C$35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Comparison!$C$28:$C$31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Comparison!$C$24:$C$27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35648"/>
        <c:axId val="145037568"/>
      </c:lineChart>
      <c:catAx>
        <c:axId val="14503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037568"/>
        <c:crosses val="autoZero"/>
        <c:auto val="1"/>
        <c:lblAlgn val="ctr"/>
        <c:lblOffset val="100"/>
        <c:noMultiLvlLbl val="0"/>
      </c:catAx>
      <c:valAx>
        <c:axId val="1450375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5035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28958880139997"/>
          <c:y val="0.36325385788790032"/>
          <c:w val="0.16016510911914555"/>
          <c:h val="0.28498826101991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21795166229221347"/>
          <c:w val="0.64403785561582649"/>
          <c:h val="0.6095636482939632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Comparison!$B$61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Comparison!$AA$58:$AD$58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Comparison!$AA$61:$AD$61</c:f>
              <c:numCache>
                <c:formatCode>General</c:formatCode>
                <c:ptCount val="4"/>
                <c:pt idx="0">
                  <c:v>10160.010160015239</c:v>
                </c:pt>
                <c:pt idx="1">
                  <c:v>21645.351229957632</c:v>
                </c:pt>
                <c:pt idx="2">
                  <c:v>0</c:v>
                </c:pt>
                <c:pt idx="3">
                  <c:v>54433.105395181738</c:v>
                </c:pt>
              </c:numCache>
            </c:numRef>
          </c:val>
        </c:ser>
        <c:ser>
          <c:idx val="1"/>
          <c:order val="0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Comparison!$AA$58:$AD$58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Comparison!$AA$60:$AD$60</c:f>
              <c:numCache>
                <c:formatCode>General</c:formatCode>
                <c:ptCount val="4"/>
                <c:pt idx="0">
                  <c:v>5639.9596744324917</c:v>
                </c:pt>
                <c:pt idx="1">
                  <c:v>19795.674375415139</c:v>
                </c:pt>
                <c:pt idx="2">
                  <c:v>0</c:v>
                </c:pt>
                <c:pt idx="3">
                  <c:v>54433.105395181738</c:v>
                </c:pt>
              </c:numCache>
            </c:numRef>
          </c:val>
        </c:ser>
        <c:ser>
          <c:idx val="0"/>
          <c:order val="1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Comparison!$AA$58:$AD$58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Comparison!$AA$59:$AD$59</c:f>
              <c:numCache>
                <c:formatCode>General</c:formatCode>
                <c:ptCount val="4"/>
                <c:pt idx="0">
                  <c:v>3549.4260376644552</c:v>
                </c:pt>
                <c:pt idx="1">
                  <c:v>5986.5081443669142</c:v>
                </c:pt>
                <c:pt idx="2">
                  <c:v>0</c:v>
                </c:pt>
                <c:pt idx="3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84800"/>
        <c:axId val="145086336"/>
      </c:barChart>
      <c:catAx>
        <c:axId val="14508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5086336"/>
        <c:crosses val="autoZero"/>
        <c:auto val="1"/>
        <c:lblAlgn val="ctr"/>
        <c:lblOffset val="100"/>
        <c:noMultiLvlLbl val="0"/>
      </c:catAx>
      <c:valAx>
        <c:axId val="145086336"/>
        <c:scaling>
          <c:orientation val="minMax"/>
          <c:max val="6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45084800"/>
        <c:crosses val="autoZero"/>
        <c:crossBetween val="between"/>
        <c:majorUnit val="1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Uno'!$C$13:$C$16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Uno'!$D$10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Uno'!$D$13:$D$16</c:f>
              <c:numCache>
                <c:formatCode>General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Uno'!$E$10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Uno'!$E$13:$E$16</c:f>
              <c:numCache>
                <c:formatCode>General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31232"/>
        <c:axId val="144833536"/>
      </c:lineChart>
      <c:catAx>
        <c:axId val="14483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833536"/>
        <c:crosses val="autoZero"/>
        <c:auto val="1"/>
        <c:lblAlgn val="ctr"/>
        <c:lblOffset val="100"/>
        <c:noMultiLvlLbl val="0"/>
      </c:catAx>
      <c:valAx>
        <c:axId val="14483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831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Uno'!$C$13:$C$16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Uno'!$D$10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Uno'!$D$13:$D$16</c:f>
              <c:numCache>
                <c:formatCode>General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Uno'!$E$10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Uno'!$E$13:$E$16</c:f>
              <c:numCache>
                <c:formatCode>General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38432"/>
        <c:axId val="145140736"/>
      </c:lineChart>
      <c:catAx>
        <c:axId val="14513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140736"/>
        <c:crosses val="autoZero"/>
        <c:auto val="1"/>
        <c:lblAlgn val="ctr"/>
        <c:lblOffset val="100"/>
        <c:noMultiLvlLbl val="0"/>
      </c:catAx>
      <c:valAx>
        <c:axId val="1451407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138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</a:t>
            </a:r>
            <a:r>
              <a:rPr lang="en-US" sz="1600" baseline="0"/>
              <a:t> Filters </a:t>
            </a:r>
            <a:r>
              <a:rPr lang="en-US" sz="1600"/>
              <a:t>Per Second</a:t>
            </a:r>
          </a:p>
          <a:p>
            <a:pPr>
              <a:defRPr sz="1600"/>
            </a:pPr>
            <a:r>
              <a:rPr lang="en-US" sz="1100" b="0"/>
              <a:t>(Naive C,</a:t>
            </a:r>
            <a:r>
              <a:rPr lang="en-US" sz="1100" b="0" baseline="0"/>
              <a:t> N=128,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'Pretty Comparison'!$B$39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Comparison'!$D$35:$J$35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'Pretty Comparison'!$D$39:$J$39</c:f>
              <c:numCache>
                <c:formatCode>#,##0</c:formatCode>
                <c:ptCount val="7"/>
                <c:pt idx="0">
                  <c:v>1000</c:v>
                </c:pt>
                <c:pt idx="1">
                  <c:v>12359.411692003461</c:v>
                </c:pt>
                <c:pt idx="2">
                  <c:v>24160.425223483933</c:v>
                </c:pt>
                <c:pt idx="3">
                  <c:v>20321.072952651899</c:v>
                </c:pt>
                <c:pt idx="4">
                  <c:v>61728.395061728399</c:v>
                </c:pt>
                <c:pt idx="5">
                  <c:v>116144.01858304298</c:v>
                </c:pt>
                <c:pt idx="6">
                  <c:v>107526.8817204301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356480"/>
        <c:axId val="144358016"/>
      </c:barChart>
      <c:catAx>
        <c:axId val="14435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4358016"/>
        <c:crosses val="autoZero"/>
        <c:auto val="1"/>
        <c:lblAlgn val="ctr"/>
        <c:lblOffset val="100"/>
        <c:noMultiLvlLbl val="0"/>
      </c:catAx>
      <c:valAx>
        <c:axId val="144358016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4435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Filters per Second,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(Bigger </a:t>
            </a:r>
            <a:r>
              <a:rPr lang="en-US" sz="1100" baseline="0"/>
              <a:t>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Uno'!$G$13:$G$16</c:f>
              <c:numCache>
                <c:formatCode>0</c:formatCode>
                <c:ptCount val="4"/>
                <c:pt idx="0">
                  <c:v>3215.4340836012861</c:v>
                </c:pt>
                <c:pt idx="1">
                  <c:v>1607.7170418006431</c:v>
                </c:pt>
                <c:pt idx="2">
                  <c:v>787.40157480314963</c:v>
                </c:pt>
                <c:pt idx="3">
                  <c:v>396.51070578905632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Uno'!$H$10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Uno'!$H$13:$H$16</c:f>
              <c:numCache>
                <c:formatCode>0</c:formatCode>
                <c:ptCount val="4"/>
                <c:pt idx="0">
                  <c:v>24390.243902439026</c:v>
                </c:pt>
                <c:pt idx="1">
                  <c:v>12658.227848101265</c:v>
                </c:pt>
                <c:pt idx="2">
                  <c:v>6451.6129032258068</c:v>
                </c:pt>
                <c:pt idx="3">
                  <c:v>3246.7532467532469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Uno'!$I$10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Uno'!$I$13:$I$16</c:f>
              <c:numCache>
                <c:formatCode>0</c:formatCode>
                <c:ptCount val="4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29536"/>
        <c:axId val="144931840"/>
      </c:lineChart>
      <c:catAx>
        <c:axId val="14492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931840"/>
        <c:crosses val="autoZero"/>
        <c:auto val="1"/>
        <c:lblAlgn val="ctr"/>
        <c:lblOffset val="100"/>
        <c:noMultiLvlLbl val="0"/>
      </c:catAx>
      <c:valAx>
        <c:axId val="144931840"/>
        <c:scaling>
          <c:orientation val="minMax"/>
          <c:max val="48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4929536"/>
        <c:crosses val="autoZero"/>
        <c:crossBetween val="between"/>
        <c:majorUnit val="8000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(Bigger </a:t>
            </a:r>
            <a:r>
              <a:rPr lang="en-US" sz="1100" baseline="0"/>
              <a:t>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Uno'!$G$13:$G$16</c:f>
              <c:numCache>
                <c:formatCode>0</c:formatCode>
                <c:ptCount val="4"/>
                <c:pt idx="0">
                  <c:v>3215.4340836012861</c:v>
                </c:pt>
                <c:pt idx="1">
                  <c:v>1607.7170418006431</c:v>
                </c:pt>
                <c:pt idx="2">
                  <c:v>787.40157480314963</c:v>
                </c:pt>
                <c:pt idx="3">
                  <c:v>396.51070578905632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Uno'!$H$10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7.7071290944123313E-3"/>
                  <c:y val="-4.7388252598043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Uno'!$H$13:$H$16</c:f>
              <c:numCache>
                <c:formatCode>0</c:formatCode>
                <c:ptCount val="4"/>
                <c:pt idx="0">
                  <c:v>24390.243902439026</c:v>
                </c:pt>
                <c:pt idx="1">
                  <c:v>12658.227848101265</c:v>
                </c:pt>
                <c:pt idx="2">
                  <c:v>6451.6129032258068</c:v>
                </c:pt>
                <c:pt idx="3">
                  <c:v>3246.7532467532469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Uno'!$I$10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Uno'!$I$13:$I$16</c:f>
              <c:numCache>
                <c:formatCode>0</c:formatCode>
                <c:ptCount val="4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67872"/>
        <c:axId val="145195008"/>
      </c:lineChart>
      <c:catAx>
        <c:axId val="14516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195008"/>
        <c:crosses val="autoZero"/>
        <c:auto val="1"/>
        <c:lblAlgn val="ctr"/>
        <c:lblOffset val="100"/>
        <c:noMultiLvlLbl val="0"/>
      </c:catAx>
      <c:valAx>
        <c:axId val="145195008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5167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Scaling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Python!$K$9:$K$21</c:f>
              <c:numCache>
                <c:formatCode>General</c:formatCode>
                <c:ptCount val="13"/>
                <c:pt idx="0">
                  <c:v>1.4246666666666667</c:v>
                </c:pt>
                <c:pt idx="1">
                  <c:v>0.6993125</c:v>
                </c:pt>
                <c:pt idx="2">
                  <c:v>0.34403125000000001</c:v>
                </c:pt>
                <c:pt idx="3">
                  <c:v>0.17789843750000001</c:v>
                </c:pt>
                <c:pt idx="4">
                  <c:v>0.13063671874999999</c:v>
                </c:pt>
                <c:pt idx="5">
                  <c:v>6.8507812500000001E-2</c:v>
                </c:pt>
                <c:pt idx="6">
                  <c:v>4.2874023437499999E-2</c:v>
                </c:pt>
                <c:pt idx="7">
                  <c:v>3.52666015625E-2</c:v>
                </c:pt>
                <c:pt idx="8">
                  <c:v>2.671240234375E-2</c:v>
                </c:pt>
                <c:pt idx="9">
                  <c:v>2.3727213541666667E-2</c:v>
                </c:pt>
                <c:pt idx="10">
                  <c:v>2.42724609375E-2</c:v>
                </c:pt>
                <c:pt idx="11">
                  <c:v>2.4598795572916665E-2</c:v>
                </c:pt>
                <c:pt idx="12">
                  <c:v>2.2399495442708334E-2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79936"/>
        <c:axId val="143327616"/>
      </c:scatterChart>
      <c:valAx>
        <c:axId val="145479936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43327616"/>
        <c:crosses val="autoZero"/>
        <c:crossBetween val="midCat"/>
        <c:majorUnit val="4"/>
      </c:valAx>
      <c:valAx>
        <c:axId val="1433276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FIR Tap (usec)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479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Time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Python!$D$9:$D$21</c:f>
              <c:numCache>
                <c:formatCode>0.00</c:formatCode>
                <c:ptCount val="13"/>
                <c:pt idx="0">
                  <c:v>5.698666666666667</c:v>
                </c:pt>
                <c:pt idx="1">
                  <c:v>5.5945</c:v>
                </c:pt>
                <c:pt idx="2">
                  <c:v>5.5045000000000002</c:v>
                </c:pt>
                <c:pt idx="3">
                  <c:v>5.6927500000000002</c:v>
                </c:pt>
                <c:pt idx="4">
                  <c:v>8.3607499999999995</c:v>
                </c:pt>
                <c:pt idx="5">
                  <c:v>8.7690000000000001</c:v>
                </c:pt>
                <c:pt idx="6">
                  <c:v>10.97575</c:v>
                </c:pt>
                <c:pt idx="7">
                  <c:v>18.0565</c:v>
                </c:pt>
                <c:pt idx="8">
                  <c:v>27.3535</c:v>
                </c:pt>
                <c:pt idx="9">
                  <c:v>48.593333333333334</c:v>
                </c:pt>
                <c:pt idx="10">
                  <c:v>99.42</c:v>
                </c:pt>
                <c:pt idx="11">
                  <c:v>201.51333333333332</c:v>
                </c:pt>
                <c:pt idx="12">
                  <c:v>366.99333333333334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61312"/>
        <c:axId val="145263232"/>
      </c:scatterChart>
      <c:valAx>
        <c:axId val="145261312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263232"/>
        <c:crosses val="autoZero"/>
        <c:crossBetween val="midCat"/>
        <c:majorUnit val="4"/>
      </c:valAx>
      <c:valAx>
        <c:axId val="1452632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Run (usec)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526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 Time</a:t>
            </a:r>
            <a:r>
              <a:rPr lang="en-US" sz="1600" baseline="0"/>
              <a:t>, Naive C, N=128</a:t>
            </a:r>
          </a:p>
          <a:p>
            <a:pPr>
              <a:defRPr sz="1600"/>
            </a:pPr>
            <a:r>
              <a:rPr lang="en-US" sz="1100" b="0" baseline="0"/>
              <a:t>(Smaller is Better)</a:t>
            </a:r>
            <a:endParaRPr lang="en-US" sz="11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04754886575054"/>
          <c:y val="0.21648123439175887"/>
          <c:w val="0.77527368004476038"/>
          <c:h val="0.6773114551178673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'Pretty Comparison'!$B$8</c:f>
              <c:strCache>
                <c:ptCount val="1"/>
                <c:pt idx="0">
                  <c:v>Int16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Comparison'!$D$11:$J$11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'Pretty Comparison'!$D$8:$J$8</c:f>
              <c:numCache>
                <c:formatCode>0.0</c:formatCode>
                <c:ptCount val="7"/>
                <c:pt idx="0">
                  <c:v>308</c:v>
                </c:pt>
                <c:pt idx="1">
                  <c:v>67.55</c:v>
                </c:pt>
                <c:pt idx="2">
                  <c:v>48.53</c:v>
                </c:pt>
                <c:pt idx="3">
                  <c:v>49.21</c:v>
                </c:pt>
                <c:pt idx="4">
                  <c:v>16.2</c:v>
                </c:pt>
                <c:pt idx="5">
                  <c:v>9.32</c:v>
                </c:pt>
                <c:pt idx="6">
                  <c:v>10.7</c:v>
                </c:pt>
              </c:numCache>
            </c:numRef>
          </c:val>
        </c:ser>
        <c:ser>
          <c:idx val="0"/>
          <c:order val="1"/>
          <c:tx>
            <c:strRef>
              <c:f>'Pretty Comparison'!$B$15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Comparison'!$D$11:$J$11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'Pretty Comparison'!$D$15:$J$15</c:f>
              <c:numCache>
                <c:formatCode>0.0</c:formatCode>
                <c:ptCount val="7"/>
                <c:pt idx="0">
                  <c:v>1000</c:v>
                </c:pt>
                <c:pt idx="1">
                  <c:v>80.91</c:v>
                </c:pt>
                <c:pt idx="2">
                  <c:v>41.39</c:v>
                </c:pt>
                <c:pt idx="3">
                  <c:v>49.21</c:v>
                </c:pt>
                <c:pt idx="4">
                  <c:v>16.2</c:v>
                </c:pt>
                <c:pt idx="5">
                  <c:v>8.61</c:v>
                </c:pt>
                <c:pt idx="6">
                  <c:v>9.3000000000000007</c:v>
                </c:pt>
              </c:numCache>
            </c:numRef>
          </c:val>
        </c:ser>
        <c:ser>
          <c:idx val="1"/>
          <c:order val="2"/>
          <c:tx>
            <c:strRef>
              <c:f>'Pretty Comparison'!$B$22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Comparison'!$D$11:$J$11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'Pretty Comparison'!$D$22:$J$22</c:f>
              <c:numCache>
                <c:formatCode>0.0</c:formatCode>
                <c:ptCount val="7"/>
                <c:pt idx="0">
                  <c:v>2522</c:v>
                </c:pt>
                <c:pt idx="1">
                  <c:v>892.74</c:v>
                </c:pt>
                <c:pt idx="2">
                  <c:v>306.20999999999998</c:v>
                </c:pt>
                <c:pt idx="3">
                  <c:v>286.93</c:v>
                </c:pt>
                <c:pt idx="4">
                  <c:v>230.49</c:v>
                </c:pt>
                <c:pt idx="5">
                  <c:v>11.5</c:v>
                </c:pt>
                <c:pt idx="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057856"/>
        <c:axId val="144059392"/>
      </c:barChart>
      <c:catAx>
        <c:axId val="14405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059392"/>
        <c:crosses val="autoZero"/>
        <c:auto val="1"/>
        <c:lblAlgn val="ctr"/>
        <c:lblOffset val="100"/>
        <c:noMultiLvlLbl val="0"/>
      </c:catAx>
      <c:valAx>
        <c:axId val="1440593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405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</a:t>
            </a:r>
            <a:r>
              <a:rPr lang="en-US" sz="1600" baseline="0"/>
              <a:t> Time, Naive C, N=128</a:t>
            </a:r>
          </a:p>
          <a:p>
            <a:pPr>
              <a:defRPr sz="1600"/>
            </a:pPr>
            <a:r>
              <a:rPr lang="en-US" sz="1100" b="0" baseline="0"/>
              <a:t>(Smaller is Better)</a:t>
            </a:r>
            <a:endParaRPr lang="en-US" sz="11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04754886575054"/>
          <c:y val="0.21648123439175887"/>
          <c:w val="0.77527368004476038"/>
          <c:h val="0.67731145511786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'Pretty Comparison'!$B$15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Comparison'!$D$11:$J$11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'Pretty Comparison'!$D$15:$J$15</c:f>
              <c:numCache>
                <c:formatCode>0.0</c:formatCode>
                <c:ptCount val="7"/>
                <c:pt idx="0">
                  <c:v>1000</c:v>
                </c:pt>
                <c:pt idx="1">
                  <c:v>80.91</c:v>
                </c:pt>
                <c:pt idx="2">
                  <c:v>41.39</c:v>
                </c:pt>
                <c:pt idx="3">
                  <c:v>49.21</c:v>
                </c:pt>
                <c:pt idx="4">
                  <c:v>16.2</c:v>
                </c:pt>
                <c:pt idx="5">
                  <c:v>8.61</c:v>
                </c:pt>
                <c:pt idx="6">
                  <c:v>9.3000000000000007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02912"/>
        <c:axId val="144104448"/>
      </c:barChart>
      <c:catAx>
        <c:axId val="14410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4104448"/>
        <c:crosses val="autoZero"/>
        <c:auto val="1"/>
        <c:lblAlgn val="ctr"/>
        <c:lblOffset val="100"/>
        <c:noMultiLvlLbl val="0"/>
      </c:catAx>
      <c:valAx>
        <c:axId val="1441044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410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Max</a:t>
            </a:r>
            <a:r>
              <a:rPr lang="en-US" sz="1600" baseline="0"/>
              <a:t> Sample Rate for Sustained 250 Hz FIR Filtering</a:t>
            </a:r>
          </a:p>
          <a:p>
            <a:pPr>
              <a:defRPr sz="1600"/>
            </a:pPr>
            <a:r>
              <a:rPr lang="en-US" sz="1100" b="0"/>
              <a:t>(250 Hz Resolution, Naive C, Bigger</a:t>
            </a:r>
            <a:r>
              <a:rPr lang="en-US" sz="1100" b="0" baseline="0"/>
              <a:t>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'Pretty Comparison'!$B$54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'Pretty Comparison'!$D$52:$J$52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'Pretty Comparison'!$D$54:$J$54</c:f>
              <c:numCache>
                <c:formatCode>#,##0</c:formatCode>
                <c:ptCount val="7"/>
                <c:pt idx="0">
                  <c:v>5656.8542494923804</c:v>
                </c:pt>
                <c:pt idx="1">
                  <c:v>19887.211321452556</c:v>
                </c:pt>
                <c:pt idx="2">
                  <c:v>27805.280202714839</c:v>
                </c:pt>
                <c:pt idx="3">
                  <c:v>25500.477142297961</c:v>
                </c:pt>
                <c:pt idx="4">
                  <c:v>44444.444444444445</c:v>
                </c:pt>
                <c:pt idx="5">
                  <c:v>60963.994247895011</c:v>
                </c:pt>
                <c:pt idx="6">
                  <c:v>58658.846008541317</c:v>
                </c:pt>
              </c:numCache>
            </c:numRef>
          </c:val>
        </c:ser>
        <c:ser>
          <c:idx val="2"/>
          <c:order val="1"/>
          <c:tx>
            <c:strRef>
              <c:f>'Pretty Comparison'!$B$55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'Pretty Comparison'!$D$52:$J$52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'Pretty Comparison'!$D$55:$J$55</c:f>
              <c:numCache>
                <c:formatCode>#,##0</c:formatCode>
                <c:ptCount val="7"/>
                <c:pt idx="0">
                  <c:v>3562.0699860123191</c:v>
                </c:pt>
                <c:pt idx="1">
                  <c:v>5987.0445818459248</c:v>
                </c:pt>
                <c:pt idx="2">
                  <c:v>10222.692666218809</c:v>
                </c:pt>
                <c:pt idx="3">
                  <c:v>10560.561498861054</c:v>
                </c:pt>
                <c:pt idx="4">
                  <c:v>11782.811914019254</c:v>
                </c:pt>
                <c:pt idx="5">
                  <c:v>52750.437871662958</c:v>
                </c:pt>
                <c:pt idx="6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50912"/>
        <c:axId val="144152448"/>
      </c:barChart>
      <c:catAx>
        <c:axId val="14415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4152448"/>
        <c:crosses val="autoZero"/>
        <c:auto val="1"/>
        <c:lblAlgn val="ctr"/>
        <c:lblOffset val="100"/>
        <c:noMultiLvlLbl val="0"/>
      </c:catAx>
      <c:valAx>
        <c:axId val="144152448"/>
        <c:scaling>
          <c:orientation val="minMax"/>
          <c:max val="7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250 Hz FIR Filter</a:t>
                </a:r>
              </a:p>
            </c:rich>
          </c:tx>
          <c:layout>
            <c:manualLayout>
              <c:xMode val="edge"/>
              <c:yMode val="edge"/>
              <c:x val="1.5686274509803921E-2"/>
              <c:y val="0.1887218536543163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4415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</a:t>
            </a:r>
            <a:r>
              <a:rPr lang="en-US" sz="1600" baseline="0"/>
              <a:t> Filters </a:t>
            </a:r>
            <a:r>
              <a:rPr lang="en-US" sz="1600"/>
              <a:t>Per Second</a:t>
            </a:r>
          </a:p>
          <a:p>
            <a:pPr>
              <a:defRPr sz="1600"/>
            </a:pPr>
            <a:r>
              <a:rPr lang="en-US" sz="1100" b="0"/>
              <a:t>(Naive C,</a:t>
            </a:r>
            <a:r>
              <a:rPr lang="en-US" sz="1100" b="0" baseline="0"/>
              <a:t> N=128,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'Pretty Comparison'!$B$39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-6.27943381592128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88383014477638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Comparison'!$D$35:$J$35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'Pretty Comparison'!$D$39:$J$39</c:f>
              <c:numCache>
                <c:formatCode>#,##0</c:formatCode>
                <c:ptCount val="7"/>
                <c:pt idx="0">
                  <c:v>1000</c:v>
                </c:pt>
                <c:pt idx="1">
                  <c:v>12359.411692003461</c:v>
                </c:pt>
                <c:pt idx="2">
                  <c:v>24160.425223483933</c:v>
                </c:pt>
                <c:pt idx="3">
                  <c:v>20321.072952651899</c:v>
                </c:pt>
                <c:pt idx="4">
                  <c:v>61728.395061728399</c:v>
                </c:pt>
                <c:pt idx="5">
                  <c:v>116144.01858304298</c:v>
                </c:pt>
                <c:pt idx="6">
                  <c:v>107526.8817204301</c:v>
                </c:pt>
              </c:numCache>
            </c:numRef>
          </c:val>
        </c:ser>
        <c:ser>
          <c:idx val="1"/>
          <c:order val="1"/>
          <c:tx>
            <c:strRef>
              <c:f>'Pretty Comparison'!$B$46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04657230265354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255886763184256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255886763184256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04657230265354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8.372578421228375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5117735263685128E-2"/>
                  <c:y val="-3.99800037020853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2.5117735263685128E-2"/>
                  <c:y val="3.99800037020853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Comparison'!$D$35:$J$35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'Pretty Comparison'!$D$46:$J$46</c:f>
              <c:numCache>
                <c:formatCode>#,##0</c:formatCode>
                <c:ptCount val="7"/>
                <c:pt idx="0">
                  <c:v>396.51070578905632</c:v>
                </c:pt>
                <c:pt idx="1">
                  <c:v>1120.1469632815824</c:v>
                </c:pt>
                <c:pt idx="2">
                  <c:v>3265.7326671238693</c:v>
                </c:pt>
                <c:pt idx="3">
                  <c:v>3485.1705991008257</c:v>
                </c:pt>
                <c:pt idx="4">
                  <c:v>4338.5830187860647</c:v>
                </c:pt>
                <c:pt idx="5">
                  <c:v>86956.521739130432</c:v>
                </c:pt>
                <c:pt idx="6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54720"/>
        <c:axId val="144656256"/>
      </c:barChart>
      <c:catAx>
        <c:axId val="14465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4656256"/>
        <c:crosses val="autoZero"/>
        <c:auto val="1"/>
        <c:lblAlgn val="ctr"/>
        <c:lblOffset val="100"/>
        <c:noMultiLvlLbl val="0"/>
      </c:catAx>
      <c:valAx>
        <c:axId val="144656256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4465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 Speed</a:t>
            </a:r>
          </a:p>
          <a:p>
            <a:pPr>
              <a:defRPr sz="1600"/>
            </a:pPr>
            <a:r>
              <a:rPr lang="en-US" sz="1100" b="0" baseline="0"/>
              <a:t>(Naive C, Int32, Bigger Values are Better)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'Pretty Comparison'!$D$11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Comparison'!$D$36:$D$40</c:f>
              <c:numCache>
                <c:formatCode>#,##0</c:formatCode>
                <c:ptCount val="5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'Pretty Comparison'!$E$11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Comparison'!$E$36:$E$40</c:f>
              <c:numCache>
                <c:formatCode>#,##0</c:formatCode>
                <c:ptCount val="5"/>
                <c:pt idx="0">
                  <c:v>92850.510677808736</c:v>
                </c:pt>
                <c:pt idx="1">
                  <c:v>48100.048100048101</c:v>
                </c:pt>
                <c:pt idx="2">
                  <c:v>24491.795248591723</c:v>
                </c:pt>
                <c:pt idx="3">
                  <c:v>12359.411692003461</c:v>
                </c:pt>
                <c:pt idx="4">
                  <c:v>6208.8662610207375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'Pretty Comparison'!$F$11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Comparison'!$F$36:$F$40</c:f>
              <c:numCache>
                <c:formatCode>#,##0</c:formatCode>
                <c:ptCount val="5"/>
                <c:pt idx="0">
                  <c:v>180180.18018018018</c:v>
                </c:pt>
                <c:pt idx="1">
                  <c:v>93808.630393996253</c:v>
                </c:pt>
                <c:pt idx="2">
                  <c:v>47824.007651841224</c:v>
                </c:pt>
                <c:pt idx="3">
                  <c:v>24160.425223483933</c:v>
                </c:pt>
                <c:pt idx="4">
                  <c:v>12141.816415735793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'Pretty Comparison'!$G$11</c:f>
              <c:strCache>
                <c:ptCount val="1"/>
                <c:pt idx="0">
                  <c:v>Arduino Due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Comparison'!$G$36:$G$40</c:f>
              <c:numCache>
                <c:formatCode>#,##0</c:formatCode>
                <c:ptCount val="5"/>
                <c:pt idx="0">
                  <c:v>154083.20493066256</c:v>
                </c:pt>
                <c:pt idx="1">
                  <c:v>79365.079365079364</c:v>
                </c:pt>
                <c:pt idx="2">
                  <c:v>40322.580645161288</c:v>
                </c:pt>
                <c:pt idx="3">
                  <c:v>20321.072952651899</c:v>
                </c:pt>
                <c:pt idx="4">
                  <c:v>10198.878123406426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'Pretty Comparison'!$H$11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Comparison'!$H$36:$H$40</c:f>
              <c:numCache>
                <c:formatCode>#,##0</c:formatCode>
                <c:ptCount val="5"/>
                <c:pt idx="0">
                  <c:v>462962.96296296292</c:v>
                </c:pt>
                <c:pt idx="1">
                  <c:v>240384.61538461538</c:v>
                </c:pt>
                <c:pt idx="2">
                  <c:v>122399.02080783354</c:v>
                </c:pt>
                <c:pt idx="3">
                  <c:v>61728.395061728399</c:v>
                </c:pt>
                <c:pt idx="4">
                  <c:v>31026.993484331371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'Pretty Comparison'!$I$35</c:f>
              <c:strCache>
                <c:ptCount val="1"/>
                <c:pt idx="0">
                  <c:v>Teensy 3.6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Comparison'!$I$36:$I$40</c:f>
              <c:numCache>
                <c:formatCode>#,##0</c:formatCode>
                <c:ptCount val="5"/>
                <c:pt idx="0">
                  <c:v>884955.75221238949</c:v>
                </c:pt>
                <c:pt idx="1">
                  <c:v>454545.45454545453</c:v>
                </c:pt>
                <c:pt idx="2">
                  <c:v>230946.88221709005</c:v>
                </c:pt>
                <c:pt idx="3">
                  <c:v>116144.01858304298</c:v>
                </c:pt>
                <c:pt idx="4">
                  <c:v>58309.037900874639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'Pretty Comparison'!$J$11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Comparison'!$J$36:$J$40</c:f>
              <c:numCache>
                <c:formatCode>#,##0</c:formatCode>
                <c:ptCount val="5"/>
                <c:pt idx="0">
                  <c:v>833333.33333333337</c:v>
                </c:pt>
                <c:pt idx="1">
                  <c:v>416666.66666666669</c:v>
                </c:pt>
                <c:pt idx="2">
                  <c:v>212765.95744680849</c:v>
                </c:pt>
                <c:pt idx="3">
                  <c:v>107526.8817204301</c:v>
                </c:pt>
                <c:pt idx="4">
                  <c:v>54054.054054054053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57408"/>
        <c:axId val="144259328"/>
      </c:lineChart>
      <c:catAx>
        <c:axId val="14425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 (N Taps)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259328"/>
        <c:crosses val="autoZero"/>
        <c:auto val="1"/>
        <c:lblAlgn val="ctr"/>
        <c:lblOffset val="100"/>
        <c:noMultiLvlLbl val="0"/>
      </c:catAx>
      <c:valAx>
        <c:axId val="144259328"/>
        <c:scaling>
          <c:logBase val="10"/>
          <c:orientation val="minMax"/>
          <c:min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Completed Per Second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44257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78827508263083"/>
          <c:y val="0.23035897969900113"/>
          <c:w val="0.17178032582630445"/>
          <c:h val="0.53664156997530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</a:t>
            </a:r>
            <a:r>
              <a:rPr lang="en-US" sz="1600" baseline="0"/>
              <a:t> Speed</a:t>
            </a:r>
            <a:r>
              <a:rPr lang="en-US" sz="1600"/>
              <a:t>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  <a:r>
              <a:rPr lang="en-US" sz="1600" baseline="0"/>
              <a:t>, f</a:t>
            </a:r>
            <a:r>
              <a:rPr lang="en-US" sz="1600"/>
              <a:t>loat32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1318692247488829"/>
          <c:h val="0.63668884591299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Arduino Uno</c:v>
                </c:pt>
              </c:strCache>
            </c:strRef>
          </c:tx>
          <c:marker>
            <c:symbol val="triangle"/>
            <c:size val="7"/>
          </c:marker>
          <c:xVal>
            <c:numRef>
              <c:f>Comparison!$B$5:$B$8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Comparison!$C$5:$C$8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Arduino M0</c:v>
                </c:pt>
              </c:strCache>
            </c:strRef>
          </c:tx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Comparison!$D$5:$D$10</c:f>
              <c:numCache>
                <c:formatCode>General</c:formatCode>
                <c:ptCount val="6"/>
                <c:pt idx="0">
                  <c:v>114.83</c:v>
                </c:pt>
                <c:pt idx="1">
                  <c:v>226.47</c:v>
                </c:pt>
                <c:pt idx="2">
                  <c:v>446.45</c:v>
                </c:pt>
                <c:pt idx="3">
                  <c:v>892.74</c:v>
                </c:pt>
                <c:pt idx="4">
                  <c:v>1783.68</c:v>
                </c:pt>
                <c:pt idx="5">
                  <c:v>3567.42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Comparison!$E$1</c:f>
              <c:strCache>
                <c:ptCount val="1"/>
                <c:pt idx="0">
                  <c:v>Maple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Comparison!$E$5:$E$10</c:f>
              <c:numCache>
                <c:formatCode>General</c:formatCode>
                <c:ptCount val="6"/>
                <c:pt idx="0">
                  <c:v>39.39</c:v>
                </c:pt>
                <c:pt idx="1">
                  <c:v>77.59</c:v>
                </c:pt>
                <c:pt idx="2">
                  <c:v>153.84</c:v>
                </c:pt>
                <c:pt idx="3">
                  <c:v>306.20999999999998</c:v>
                </c:pt>
                <c:pt idx="4">
                  <c:v>610.84</c:v>
                </c:pt>
                <c:pt idx="5">
                  <c:v>1220.43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Comparison!$F$1</c:f>
              <c:strCache>
                <c:ptCount val="1"/>
                <c:pt idx="0">
                  <c:v>Arduino Due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Comparison!$F$5:$F$10</c:f>
              <c:numCache>
                <c:formatCode>General</c:formatCode>
                <c:ptCount val="6"/>
                <c:pt idx="0">
                  <c:v>35.69</c:v>
                </c:pt>
                <c:pt idx="1">
                  <c:v>71.64</c:v>
                </c:pt>
                <c:pt idx="2">
                  <c:v>143.43</c:v>
                </c:pt>
                <c:pt idx="3">
                  <c:v>286.93</c:v>
                </c:pt>
                <c:pt idx="4">
                  <c:v>573.83000000000004</c:v>
                </c:pt>
                <c:pt idx="5">
                  <c:v>1147.53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Comparison!$G$1</c:f>
              <c:strCache>
                <c:ptCount val="1"/>
                <c:pt idx="0">
                  <c:v>Teensy 3.2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7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Comparison!$G$5:$G$10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Comparison!$H$1</c:f>
              <c:strCache>
                <c:ptCount val="1"/>
                <c:pt idx="0">
                  <c:v>NXP K66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Comparison!$H$5:$H$10</c:f>
              <c:numCache>
                <c:formatCode>0.00</c:formatCode>
                <c:ptCount val="6"/>
                <c:pt idx="0">
                  <c:v>1.3</c:v>
                </c:pt>
                <c:pt idx="1">
                  <c:v>2.7</c:v>
                </c:pt>
                <c:pt idx="2">
                  <c:v>5</c:v>
                </c:pt>
                <c:pt idx="3">
                  <c:v>10</c:v>
                </c:pt>
                <c:pt idx="4">
                  <c:v>19.899999999999999</c:v>
                </c:pt>
                <c:pt idx="5">
                  <c:v>39.700000000000003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37120"/>
        <c:axId val="143647872"/>
      </c:scatterChart>
      <c:valAx>
        <c:axId val="143637120"/>
        <c:scaling>
          <c:logBase val="2"/>
          <c:orientation val="minMax"/>
          <c:max val="512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647872"/>
        <c:crosses val="autoZero"/>
        <c:crossBetween val="midCat"/>
        <c:majorUnit val="2"/>
      </c:valAx>
      <c:valAx>
        <c:axId val="143647872"/>
        <c:scaling>
          <c:logBase val="10"/>
          <c:orientation val="minMax"/>
          <c:max val="10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637120"/>
        <c:crosses val="autoZero"/>
        <c:crossBetween val="midCat"/>
        <c:majorUnit val="10"/>
        <c:minorUnit val="10"/>
      </c:valAx>
    </c:plotArea>
    <c:legend>
      <c:legendPos val="r"/>
      <c:layout>
        <c:manualLayout>
          <c:xMode val="edge"/>
          <c:yMode val="edge"/>
          <c:x val="0.71284895813064553"/>
          <c:y val="0.24340369081892446"/>
          <c:w val="0.1887206313743654"/>
          <c:h val="0.46440861222539109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200" b="1" i="0" u="none" strike="noStrike" baseline="0">
                <a:effectLst/>
              </a:rPr>
              <a:t>(Smaller is Better)</a:t>
            </a:r>
            <a:endParaRPr lang="en-US" sz="1200"/>
          </a:p>
        </c:rich>
      </c:tx>
      <c:layout>
        <c:manualLayout>
          <c:xMode val="edge"/>
          <c:yMode val="edge"/>
          <c:x val="0.23307771683515091"/>
          <c:y val="3.703703703703703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Comparison!$C$34:$H$34</c:f>
              <c:numCache>
                <c:formatCode>0.0</c:formatCode>
                <c:ptCount val="6"/>
                <c:pt idx="0">
                  <c:v>155</c:v>
                </c:pt>
                <c:pt idx="1">
                  <c:v>34.15</c:v>
                </c:pt>
                <c:pt idx="2">
                  <c:v>24.48</c:v>
                </c:pt>
                <c:pt idx="3" formatCode="General">
                  <c:v>24.8</c:v>
                </c:pt>
                <c:pt idx="4" formatCode="General">
                  <c:v>0</c:v>
                </c:pt>
                <c:pt idx="5" formatCode="0.00">
                  <c:v>5.4</c:v>
                </c:pt>
              </c:numCache>
            </c:numRef>
          </c:val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Comparison!$C$30:$H$30</c:f>
              <c:numCache>
                <c:formatCode>0.0</c:formatCode>
                <c:ptCount val="6"/>
                <c:pt idx="0">
                  <c:v>503</c:v>
                </c:pt>
                <c:pt idx="1">
                  <c:v>40.83</c:v>
                </c:pt>
                <c:pt idx="2">
                  <c:v>20.91</c:v>
                </c:pt>
                <c:pt idx="3" formatCode="General">
                  <c:v>24.8</c:v>
                </c:pt>
                <c:pt idx="4" formatCode="General">
                  <c:v>0</c:v>
                </c:pt>
                <c:pt idx="5" formatCode="0.00">
                  <c:v>5.4</c:v>
                </c:pt>
              </c:numCache>
            </c:numRef>
          </c:val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Comparison!$C$26:$H$26</c:f>
              <c:numCache>
                <c:formatCode>0.0</c:formatCode>
                <c:ptCount val="6"/>
                <c:pt idx="0">
                  <c:v>1270</c:v>
                </c:pt>
                <c:pt idx="1">
                  <c:v>446.45</c:v>
                </c:pt>
                <c:pt idx="2">
                  <c:v>153.84</c:v>
                </c:pt>
                <c:pt idx="3" formatCode="General">
                  <c:v>143.43</c:v>
                </c:pt>
                <c:pt idx="4" formatCode="General">
                  <c:v>0</c:v>
                </c:pt>
                <c:pt idx="5" formatCode="0.0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63392"/>
        <c:axId val="143569280"/>
      </c:barChart>
      <c:catAx>
        <c:axId val="14356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569280"/>
        <c:crosses val="autoZero"/>
        <c:auto val="1"/>
        <c:lblAlgn val="ctr"/>
        <c:lblOffset val="100"/>
        <c:noMultiLvlLbl val="0"/>
      </c:catAx>
      <c:valAx>
        <c:axId val="1435692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64-Point FIR (usec)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356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image" Target="../media/image1.jpeg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400049</xdr:colOff>
      <xdr:row>0</xdr:row>
      <xdr:rowOff>109536</xdr:rowOff>
    </xdr:from>
    <xdr:to>
      <xdr:col>20</xdr:col>
      <xdr:colOff>352425</xdr:colOff>
      <xdr:row>16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409574</xdr:colOff>
      <xdr:row>32</xdr:row>
      <xdr:rowOff>61912</xdr:rowOff>
    </xdr:from>
    <xdr:to>
      <xdr:col>20</xdr:col>
      <xdr:colOff>381000</xdr:colOff>
      <xdr:row>49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476248</xdr:colOff>
      <xdr:row>16</xdr:row>
      <xdr:rowOff>4762</xdr:rowOff>
    </xdr:from>
    <xdr:to>
      <xdr:col>30</xdr:col>
      <xdr:colOff>438149</xdr:colOff>
      <xdr:row>31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400048</xdr:colOff>
      <xdr:row>15</xdr:row>
      <xdr:rowOff>185737</xdr:rowOff>
    </xdr:from>
    <xdr:to>
      <xdr:col>20</xdr:col>
      <xdr:colOff>361949</xdr:colOff>
      <xdr:row>31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219075</xdr:colOff>
      <xdr:row>56</xdr:row>
      <xdr:rowOff>80961</xdr:rowOff>
    </xdr:from>
    <xdr:to>
      <xdr:col>9</xdr:col>
      <xdr:colOff>600075</xdr:colOff>
      <xdr:row>73</xdr:row>
      <xdr:rowOff>9524</xdr:rowOff>
    </xdr:to>
    <xdr:grpSp>
      <xdr:nvGrpSpPr>
        <xdr:cNvPr id="4" name="Group 3"/>
        <xdr:cNvGrpSpPr/>
      </xdr:nvGrpSpPr>
      <xdr:grpSpPr>
        <a:xfrm>
          <a:off x="828675" y="10891836"/>
          <a:ext cx="6677025" cy="3167063"/>
          <a:chOff x="828675" y="10891836"/>
          <a:chExt cx="5838825" cy="3167063"/>
        </a:xfrm>
      </xdr:grpSpPr>
      <xdr:graphicFrame macro="">
        <xdr:nvGraphicFramePr>
          <xdr:cNvPr id="10" name="Chart 9"/>
          <xdr:cNvGraphicFramePr/>
        </xdr:nvGraphicFramePr>
        <xdr:xfrm>
          <a:off x="828675" y="10891836"/>
          <a:ext cx="5838825" cy="3167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cxnSp macro="">
        <xdr:nvCxnSpPr>
          <xdr:cNvPr id="3" name="Straight Connector 2"/>
          <xdr:cNvCxnSpPr/>
        </xdr:nvCxnSpPr>
        <xdr:spPr>
          <a:xfrm>
            <a:off x="1556203" y="12363450"/>
            <a:ext cx="4345003" cy="0"/>
          </a:xfrm>
          <a:prstGeom prst="line">
            <a:avLst/>
          </a:prstGeom>
          <a:ln w="2857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419099</xdr:colOff>
      <xdr:row>49</xdr:row>
      <xdr:rowOff>138112</xdr:rowOff>
    </xdr:from>
    <xdr:to>
      <xdr:col>20</xdr:col>
      <xdr:colOff>390525</xdr:colOff>
      <xdr:row>66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485774</xdr:colOff>
      <xdr:row>0</xdr:row>
      <xdr:rowOff>119061</xdr:rowOff>
    </xdr:from>
    <xdr:to>
      <xdr:col>30</xdr:col>
      <xdr:colOff>438150</xdr:colOff>
      <xdr:row>16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3</xdr:row>
      <xdr:rowOff>4762</xdr:rowOff>
    </xdr:from>
    <xdr:to>
      <xdr:col>28</xdr:col>
      <xdr:colOff>47625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357187</xdr:colOff>
      <xdr:row>40</xdr:row>
      <xdr:rowOff>57149</xdr:rowOff>
    </xdr:from>
    <xdr:to>
      <xdr:col>13</xdr:col>
      <xdr:colOff>442912</xdr:colOff>
      <xdr:row>55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219075</xdr:colOff>
      <xdr:row>40</xdr:row>
      <xdr:rowOff>76199</xdr:rowOff>
    </xdr:from>
    <xdr:to>
      <xdr:col>25</xdr:col>
      <xdr:colOff>495300</xdr:colOff>
      <xdr:row>55</xdr:row>
      <xdr:rowOff>142874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590553</xdr:colOff>
      <xdr:row>62</xdr:row>
      <xdr:rowOff>66675</xdr:rowOff>
    </xdr:from>
    <xdr:to>
      <xdr:col>13</xdr:col>
      <xdr:colOff>28575</xdr:colOff>
      <xdr:row>76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381001</xdr:colOff>
      <xdr:row>62</xdr:row>
      <xdr:rowOff>104775</xdr:rowOff>
    </xdr:from>
    <xdr:to>
      <xdr:col>24</xdr:col>
      <xdr:colOff>219075</xdr:colOff>
      <xdr:row>76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352424</xdr:colOff>
      <xdr:row>79</xdr:row>
      <xdr:rowOff>171450</xdr:rowOff>
    </xdr:from>
    <xdr:to>
      <xdr:col>22</xdr:col>
      <xdr:colOff>419100</xdr:colOff>
      <xdr:row>94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514350</xdr:colOff>
      <xdr:row>97</xdr:row>
      <xdr:rowOff>38100</xdr:rowOff>
    </xdr:from>
    <xdr:to>
      <xdr:col>23</xdr:col>
      <xdr:colOff>57150</xdr:colOff>
      <xdr:row>111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123825</xdr:colOff>
      <xdr:row>22</xdr:row>
      <xdr:rowOff>85725</xdr:rowOff>
    </xdr:from>
    <xdr:to>
      <xdr:col>24</xdr:col>
      <xdr:colOff>390525</xdr:colOff>
      <xdr:row>38</xdr:row>
      <xdr:rowOff>4763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428625</xdr:colOff>
      <xdr:row>22</xdr:row>
      <xdr:rowOff>9525</xdr:rowOff>
    </xdr:from>
    <xdr:to>
      <xdr:col>31</xdr:col>
      <xdr:colOff>409575</xdr:colOff>
      <xdr:row>37</xdr:row>
      <xdr:rowOff>119063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476252</xdr:colOff>
      <xdr:row>62</xdr:row>
      <xdr:rowOff>66675</xdr:rowOff>
    </xdr:from>
    <xdr:to>
      <xdr:col>32</xdr:col>
      <xdr:colOff>171452</xdr:colOff>
      <xdr:row>76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2</xdr:row>
      <xdr:rowOff>38100</xdr:rowOff>
    </xdr:from>
    <xdr:to>
      <xdr:col>18</xdr:col>
      <xdr:colOff>104775</xdr:colOff>
      <xdr:row>17</xdr:row>
      <xdr:rowOff>0</xdr:rowOff>
    </xdr:to>
    <xdr:pic>
      <xdr:nvPicPr>
        <xdr:cNvPr id="2" name="Picture 1" descr="https://www.arduino.cc/en/uploads/Main/ArduinoUno_R3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419100"/>
          <a:ext cx="42862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285749</xdr:colOff>
      <xdr:row>19</xdr:row>
      <xdr:rowOff>100012</xdr:rowOff>
    </xdr:from>
    <xdr:to>
      <xdr:col>9</xdr:col>
      <xdr:colOff>352424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19</xdr:row>
      <xdr:rowOff>95250</xdr:rowOff>
    </xdr:from>
    <xdr:to>
      <xdr:col>17</xdr:col>
      <xdr:colOff>561975</xdr:colOff>
      <xdr:row>34</xdr:row>
      <xdr:rowOff>185738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285750</xdr:colOff>
      <xdr:row>36</xdr:row>
      <xdr:rowOff>0</xdr:rowOff>
    </xdr:from>
    <xdr:to>
      <xdr:col>9</xdr:col>
      <xdr:colOff>352425</xdr:colOff>
      <xdr:row>51</xdr:row>
      <xdr:rowOff>90488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504825</xdr:colOff>
      <xdr:row>36</xdr:row>
      <xdr:rowOff>19050</xdr:rowOff>
    </xdr:from>
    <xdr:to>
      <xdr:col>17</xdr:col>
      <xdr:colOff>571500</xdr:colOff>
      <xdr:row>51</xdr:row>
      <xdr:rowOff>109538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19</xdr:row>
      <xdr:rowOff>19050</xdr:rowOff>
    </xdr:from>
    <xdr:to>
      <xdr:col>15</xdr:col>
      <xdr:colOff>504825</xdr:colOff>
      <xdr:row>33</xdr:row>
      <xdr:rowOff>95250</xdr:rowOff>
    </xdr:to>
    <xdr:pic>
      <xdr:nvPicPr>
        <xdr:cNvPr id="2" name="Picture 1" descr="http://www.arduino.org/images/products/Arduino-M0Pro-fl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638550"/>
          <a:ext cx="36576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2</xdr:row>
      <xdr:rowOff>9525</xdr:rowOff>
    </xdr:from>
    <xdr:to>
      <xdr:col>10</xdr:col>
      <xdr:colOff>561975</xdr:colOff>
      <xdr:row>13</xdr:row>
      <xdr:rowOff>95250</xdr:rowOff>
    </xdr:to>
    <xdr:pic>
      <xdr:nvPicPr>
        <xdr:cNvPr id="2" name="Picture 1" descr="Ma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200025"/>
          <a:ext cx="22860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13484</xdr:colOff>
      <xdr:row>4</xdr:row>
      <xdr:rowOff>66675</xdr:rowOff>
    </xdr:from>
    <xdr:to>
      <xdr:col>13</xdr:col>
      <xdr:colOff>476249</xdr:colOff>
      <xdr:row>15</xdr:row>
      <xdr:rowOff>171450</xdr:rowOff>
    </xdr:to>
    <xdr:pic>
      <xdr:nvPicPr>
        <xdr:cNvPr id="2" name="Picture 1" descr="https://www.arduino.cc/en/uploads/Main/ArduinoDue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684" y="828675"/>
          <a:ext cx="412036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13</xdr:col>
      <xdr:colOff>0</xdr:colOff>
      <xdr:row>12</xdr:row>
      <xdr:rowOff>36576</xdr:rowOff>
    </xdr:to>
    <xdr:pic>
      <xdr:nvPicPr>
        <xdr:cNvPr id="5" name="Picture 4" descr="http://www.pjrc.com/store/teensy3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71500"/>
          <a:ext cx="3657600" cy="1751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5</xdr:row>
      <xdr:rowOff>161925</xdr:rowOff>
    </xdr:from>
    <xdr:to>
      <xdr:col>16</xdr:col>
      <xdr:colOff>152400</xdr:colOff>
      <xdr:row>12</xdr:row>
      <xdr:rowOff>180975</xdr:rowOff>
    </xdr:to>
    <xdr:pic>
      <xdr:nvPicPr>
        <xdr:cNvPr id="3" name="Picture 2" descr="https://ksr-ugc.imgix.net/assets/013/384/642/4b5b213495ffe94ab56a547e080f8a5a_original.jpg?w=680&amp;fit=max&amp;v=1471301219&amp;auto=format&amp;q=92&amp;s=925f9702ad831cea745af7399d5eb5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23925"/>
          <a:ext cx="457200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19</xdr:row>
      <xdr:rowOff>95250</xdr:rowOff>
    </xdr:from>
    <xdr:to>
      <xdr:col>19</xdr:col>
      <xdr:colOff>152400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</xdr:row>
      <xdr:rowOff>38100</xdr:rowOff>
    </xdr:from>
    <xdr:to>
      <xdr:col>19</xdr:col>
      <xdr:colOff>128587</xdr:colOff>
      <xdr:row>18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7"/>
  <sheetViews>
    <sheetView workbookViewId="0">
      <selection activeCell="C30" sqref="C30"/>
    </sheetView>
  </sheetViews>
  <sheetFormatPr defaultRowHeight="15"/>
  <cols>
    <col min="2" max="2" width="9.85546875" customWidth="1"/>
    <col min="3" max="3" width="13.85546875" customWidth="1"/>
    <col min="4" max="4" width="8" customWidth="1"/>
    <col min="5" max="5" width="20.42578125" customWidth="1"/>
    <col min="6" max="6" width="17.42578125" customWidth="1"/>
    <col min="7" max="7" width="9.5703125" customWidth="1"/>
    <col min="8" max="8" width="7.85546875" customWidth="1"/>
    <col min="9" max="9" width="5.28515625" customWidth="1"/>
    <col min="10" max="10" width="7.85546875" customWidth="1"/>
  </cols>
  <sheetData>
    <row r="4" spans="2:10" ht="15.75">
      <c r="B4" s="39" t="s">
        <v>118</v>
      </c>
      <c r="C4" s="39"/>
      <c r="D4" s="38" t="s">
        <v>125</v>
      </c>
      <c r="E4" s="38"/>
      <c r="F4" s="38"/>
      <c r="G4" s="38"/>
      <c r="H4" s="38"/>
      <c r="I4" s="38"/>
      <c r="J4" s="38"/>
    </row>
    <row r="5" spans="2:10" ht="15.75">
      <c r="B5" s="25" t="s">
        <v>103</v>
      </c>
      <c r="C5" s="25" t="s">
        <v>104</v>
      </c>
      <c r="D5" s="36" t="s">
        <v>103</v>
      </c>
      <c r="E5" s="36" t="s">
        <v>104</v>
      </c>
      <c r="F5" s="36" t="s">
        <v>105</v>
      </c>
      <c r="G5" s="36" t="s">
        <v>116</v>
      </c>
      <c r="H5" s="36" t="s">
        <v>117</v>
      </c>
      <c r="I5" s="36" t="s">
        <v>128</v>
      </c>
      <c r="J5" s="36" t="s">
        <v>106</v>
      </c>
    </row>
    <row r="6" spans="2:10" ht="15.75">
      <c r="B6" s="26" t="s">
        <v>99</v>
      </c>
      <c r="C6" s="26" t="s">
        <v>76</v>
      </c>
      <c r="D6" s="26" t="s">
        <v>119</v>
      </c>
      <c r="E6" s="26" t="s">
        <v>124</v>
      </c>
      <c r="F6" s="26" t="s">
        <v>101</v>
      </c>
      <c r="G6" s="26" t="s">
        <v>30</v>
      </c>
      <c r="H6" s="26" t="s">
        <v>107</v>
      </c>
      <c r="I6" s="26" t="s">
        <v>129</v>
      </c>
      <c r="J6" s="26" t="s">
        <v>111</v>
      </c>
    </row>
    <row r="7" spans="2:10" ht="15.75">
      <c r="B7" s="26" t="s">
        <v>99</v>
      </c>
      <c r="C7" s="26" t="s">
        <v>109</v>
      </c>
      <c r="D7" s="26" t="s">
        <v>119</v>
      </c>
      <c r="E7" s="26" t="s">
        <v>123</v>
      </c>
      <c r="F7" s="26" t="s">
        <v>131</v>
      </c>
      <c r="G7" s="26" t="s">
        <v>27</v>
      </c>
      <c r="H7" s="26" t="s">
        <v>108</v>
      </c>
      <c r="I7" s="26" t="s">
        <v>129</v>
      </c>
      <c r="J7" s="26" t="s">
        <v>110</v>
      </c>
    </row>
    <row r="8" spans="2:10" ht="15.75">
      <c r="B8" s="26" t="s">
        <v>136</v>
      </c>
      <c r="C8" s="26" t="s">
        <v>19</v>
      </c>
      <c r="D8" s="26" t="s">
        <v>120</v>
      </c>
      <c r="E8" s="26" t="s">
        <v>127</v>
      </c>
      <c r="F8" s="26" t="s">
        <v>132</v>
      </c>
      <c r="G8" s="26" t="s">
        <v>23</v>
      </c>
      <c r="H8" s="26" t="s">
        <v>108</v>
      </c>
      <c r="I8" s="26" t="s">
        <v>129</v>
      </c>
      <c r="J8" s="26" t="s">
        <v>112</v>
      </c>
    </row>
    <row r="9" spans="2:10" ht="15.75">
      <c r="B9" s="26" t="s">
        <v>99</v>
      </c>
      <c r="C9" s="26" t="s">
        <v>78</v>
      </c>
      <c r="D9" s="26" t="s">
        <v>119</v>
      </c>
      <c r="E9" s="26" t="s">
        <v>122</v>
      </c>
      <c r="F9" s="26" t="s">
        <v>132</v>
      </c>
      <c r="G9" s="26" t="s">
        <v>34</v>
      </c>
      <c r="H9" s="26" t="s">
        <v>108</v>
      </c>
      <c r="I9" s="26" t="s">
        <v>129</v>
      </c>
      <c r="J9" s="26" t="s">
        <v>113</v>
      </c>
    </row>
    <row r="10" spans="2:10" ht="15.75">
      <c r="B10" s="26" t="s">
        <v>137</v>
      </c>
      <c r="C10" s="27" t="s">
        <v>65</v>
      </c>
      <c r="D10" s="27" t="s">
        <v>100</v>
      </c>
      <c r="E10" s="26" t="s">
        <v>121</v>
      </c>
      <c r="F10" s="26" t="s">
        <v>133</v>
      </c>
      <c r="G10" s="26" t="s">
        <v>102</v>
      </c>
      <c r="H10" s="26" t="s">
        <v>108</v>
      </c>
      <c r="I10" s="26" t="s">
        <v>129</v>
      </c>
      <c r="J10" s="26" t="s">
        <v>114</v>
      </c>
    </row>
    <row r="11" spans="2:10" ht="15.75">
      <c r="B11" s="26" t="s">
        <v>137</v>
      </c>
      <c r="C11" s="27" t="s">
        <v>141</v>
      </c>
      <c r="D11" s="27" t="s">
        <v>100</v>
      </c>
      <c r="E11" s="26" t="s">
        <v>146</v>
      </c>
      <c r="F11" s="26" t="s">
        <v>133</v>
      </c>
      <c r="G11" s="26" t="s">
        <v>143</v>
      </c>
      <c r="H11" s="26" t="s">
        <v>108</v>
      </c>
      <c r="I11" s="26" t="s">
        <v>130</v>
      </c>
      <c r="J11" s="26" t="s">
        <v>145</v>
      </c>
    </row>
    <row r="12" spans="2:10" ht="15.75">
      <c r="B12" s="26" t="s">
        <v>137</v>
      </c>
      <c r="C12" s="27" t="s">
        <v>142</v>
      </c>
      <c r="D12" s="27" t="s">
        <v>100</v>
      </c>
      <c r="E12" s="26" t="s">
        <v>144</v>
      </c>
      <c r="F12" s="26" t="s">
        <v>133</v>
      </c>
      <c r="G12" s="26" t="s">
        <v>55</v>
      </c>
      <c r="H12" s="26" t="s">
        <v>108</v>
      </c>
      <c r="I12" s="26" t="s">
        <v>130</v>
      </c>
      <c r="J12" s="26" t="s">
        <v>115</v>
      </c>
    </row>
    <row r="13" spans="2:10" ht="15.75">
      <c r="B13" s="26" t="s">
        <v>100</v>
      </c>
      <c r="C13" s="26" t="s">
        <v>70</v>
      </c>
      <c r="D13" s="26" t="s">
        <v>100</v>
      </c>
      <c r="E13" s="26" t="s">
        <v>126</v>
      </c>
      <c r="F13" s="26" t="s">
        <v>134</v>
      </c>
      <c r="G13" s="26" t="s">
        <v>55</v>
      </c>
      <c r="H13" s="26" t="s">
        <v>108</v>
      </c>
      <c r="I13" s="26" t="s">
        <v>130</v>
      </c>
      <c r="J13" s="26" t="s">
        <v>115</v>
      </c>
    </row>
    <row r="17" spans="5:5" ht="15.75">
      <c r="E17" s="26"/>
    </row>
  </sheetData>
  <mergeCells count="2">
    <mergeCell ref="D4:J4"/>
    <mergeCell ref="B4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C7" sqref="C7"/>
    </sheetView>
  </sheetViews>
  <sheetFormatPr defaultRowHeight="15"/>
  <sheetData>
    <row r="2" spans="2:5">
      <c r="B2" t="s">
        <v>24</v>
      </c>
    </row>
    <row r="3" spans="2:5">
      <c r="B3" s="5" t="s">
        <v>54</v>
      </c>
    </row>
    <row r="4" spans="2:5">
      <c r="B4" s="5" t="s">
        <v>55</v>
      </c>
    </row>
    <row r="5" spans="2:5">
      <c r="C5" t="s">
        <v>57</v>
      </c>
    </row>
    <row r="6" spans="2:5">
      <c r="C6" t="s">
        <v>70</v>
      </c>
    </row>
    <row r="7" spans="2:5">
      <c r="C7" t="s">
        <v>17</v>
      </c>
    </row>
    <row r="8" spans="2:5">
      <c r="C8" t="s">
        <v>12</v>
      </c>
      <c r="D8" t="s">
        <v>62</v>
      </c>
      <c r="E8" t="s">
        <v>63</v>
      </c>
    </row>
    <row r="9" spans="2:5">
      <c r="B9">
        <v>4</v>
      </c>
      <c r="C9" s="6"/>
      <c r="E9" s="6"/>
    </row>
    <row r="10" spans="2:5">
      <c r="B10">
        <v>8</v>
      </c>
      <c r="C10" s="6">
        <v>0.8</v>
      </c>
      <c r="D10">
        <v>0.7</v>
      </c>
      <c r="E10" s="6">
        <v>0.8</v>
      </c>
    </row>
    <row r="11" spans="2:5">
      <c r="B11">
        <v>16</v>
      </c>
      <c r="C11" s="6">
        <v>1.3</v>
      </c>
      <c r="D11">
        <v>1.2</v>
      </c>
      <c r="E11">
        <v>1.4</v>
      </c>
    </row>
    <row r="12" spans="2:5">
      <c r="B12">
        <v>32</v>
      </c>
      <c r="C12" s="6">
        <v>2.7</v>
      </c>
      <c r="D12">
        <v>2.4</v>
      </c>
      <c r="E12">
        <v>2.8</v>
      </c>
    </row>
    <row r="13" spans="2:5">
      <c r="B13">
        <v>64</v>
      </c>
      <c r="C13" s="6">
        <v>5</v>
      </c>
      <c r="D13">
        <v>4.7</v>
      </c>
      <c r="E13">
        <v>5.4</v>
      </c>
    </row>
    <row r="14" spans="2:5">
      <c r="B14">
        <v>128</v>
      </c>
      <c r="C14" s="6">
        <v>10</v>
      </c>
      <c r="D14">
        <v>9.3000000000000007</v>
      </c>
      <c r="E14">
        <v>10.7</v>
      </c>
    </row>
    <row r="15" spans="2:5">
      <c r="B15">
        <v>256</v>
      </c>
      <c r="C15" s="6">
        <v>19.899999999999999</v>
      </c>
      <c r="D15">
        <v>18.5</v>
      </c>
      <c r="E15">
        <v>21.3</v>
      </c>
    </row>
    <row r="16" spans="2:5">
      <c r="B16">
        <v>512</v>
      </c>
      <c r="C16" s="6">
        <v>39.700000000000003</v>
      </c>
      <c r="D16">
        <v>36.799999999999997</v>
      </c>
      <c r="E16">
        <v>42.4</v>
      </c>
    </row>
    <row r="17" spans="2:5">
      <c r="B17">
        <v>1024</v>
      </c>
      <c r="C17" s="6">
        <v>79.2</v>
      </c>
      <c r="D17">
        <v>73.5</v>
      </c>
      <c r="E17">
        <v>84.8</v>
      </c>
    </row>
    <row r="18" spans="2:5">
      <c r="D18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1"/>
  <sheetViews>
    <sheetView topLeftCell="A3" workbookViewId="0">
      <selection activeCell="L25" sqref="K25:L25"/>
    </sheetView>
  </sheetViews>
  <sheetFormatPr defaultRowHeight="15"/>
  <cols>
    <col min="3" max="4" width="11.85546875" customWidth="1"/>
    <col min="5" max="5" width="2.85546875" customWidth="1"/>
    <col min="10" max="10" width="3.5703125" customWidth="1"/>
  </cols>
  <sheetData>
    <row r="6" spans="2:11">
      <c r="C6" t="s">
        <v>49</v>
      </c>
      <c r="D6" t="str">
        <f>C6</f>
        <v>Python on PC</v>
      </c>
    </row>
    <row r="7" spans="2:11">
      <c r="C7" t="s">
        <v>51</v>
      </c>
      <c r="D7" t="str">
        <f>C7</f>
        <v>i5, M540, 2.53 GHz</v>
      </c>
    </row>
    <row r="8" spans="2:11">
      <c r="C8" t="s">
        <v>47</v>
      </c>
      <c r="D8" t="s">
        <v>48</v>
      </c>
      <c r="F8" t="s">
        <v>52</v>
      </c>
      <c r="K8" t="s">
        <v>53</v>
      </c>
    </row>
    <row r="9" spans="2:11">
      <c r="B9">
        <v>4</v>
      </c>
      <c r="C9">
        <v>12.5</v>
      </c>
      <c r="D9" s="10">
        <f>AVERAGE(F9:H9)</f>
        <v>5.698666666666667</v>
      </c>
      <c r="F9">
        <v>5.5460000000000003</v>
      </c>
      <c r="G9">
        <v>5.47</v>
      </c>
      <c r="H9">
        <v>6.08</v>
      </c>
      <c r="K9">
        <f>D9/B9</f>
        <v>1.4246666666666667</v>
      </c>
    </row>
    <row r="10" spans="2:11">
      <c r="B10">
        <v>8</v>
      </c>
      <c r="C10">
        <v>21.9</v>
      </c>
      <c r="D10" s="10">
        <f>AVERAGE(F10:I10)</f>
        <v>5.5945</v>
      </c>
      <c r="F10">
        <v>5.6680000000000001</v>
      </c>
      <c r="G10">
        <v>5</v>
      </c>
      <c r="H10">
        <v>6.55</v>
      </c>
      <c r="I10">
        <v>5.16</v>
      </c>
      <c r="K10">
        <f t="shared" ref="K10:K21" si="0">D10/B10</f>
        <v>0.6993125</v>
      </c>
    </row>
    <row r="11" spans="2:11">
      <c r="B11">
        <v>16</v>
      </c>
      <c r="C11">
        <v>37.4</v>
      </c>
      <c r="D11" s="10">
        <f t="shared" ref="D11:D21" si="1">AVERAGE(F11:I11)</f>
        <v>5.5045000000000002</v>
      </c>
      <c r="F11">
        <v>5.7679999999999998</v>
      </c>
      <c r="G11">
        <v>5.3</v>
      </c>
      <c r="H11">
        <v>6.1</v>
      </c>
      <c r="I11">
        <v>4.8499999999999996</v>
      </c>
      <c r="K11">
        <f t="shared" si="0"/>
        <v>0.34403125000000001</v>
      </c>
    </row>
    <row r="12" spans="2:11">
      <c r="B12">
        <v>32</v>
      </c>
      <c r="C12">
        <v>58</v>
      </c>
      <c r="D12" s="10">
        <f t="shared" si="1"/>
        <v>5.6927500000000002</v>
      </c>
      <c r="F12">
        <v>5.9109999999999996</v>
      </c>
      <c r="G12">
        <v>6.41</v>
      </c>
      <c r="H12">
        <v>5.15</v>
      </c>
      <c r="I12">
        <v>5.3</v>
      </c>
      <c r="K12">
        <f t="shared" si="0"/>
        <v>0.17789843750000001</v>
      </c>
    </row>
    <row r="13" spans="2:11">
      <c r="B13">
        <v>64</v>
      </c>
      <c r="C13">
        <v>90.2</v>
      </c>
      <c r="D13" s="10">
        <f t="shared" si="1"/>
        <v>8.3607499999999995</v>
      </c>
      <c r="F13">
        <v>10.183</v>
      </c>
      <c r="G13">
        <v>8.9</v>
      </c>
      <c r="H13">
        <v>7.02</v>
      </c>
      <c r="I13">
        <v>7.34</v>
      </c>
      <c r="K13">
        <f t="shared" si="0"/>
        <v>0.13063671874999999</v>
      </c>
    </row>
    <row r="14" spans="2:11">
      <c r="B14">
        <v>128</v>
      </c>
      <c r="C14">
        <v>222.9</v>
      </c>
      <c r="D14" s="10">
        <f>AVERAGE(H14:I14,F14)</f>
        <v>8.7690000000000001</v>
      </c>
      <c r="F14">
        <v>8.1969999999999992</v>
      </c>
      <c r="G14">
        <v>18.11</v>
      </c>
      <c r="H14">
        <v>8.27</v>
      </c>
      <c r="I14">
        <v>9.84</v>
      </c>
      <c r="K14">
        <f t="shared" si="0"/>
        <v>6.8507812500000001E-2</v>
      </c>
    </row>
    <row r="15" spans="2:11">
      <c r="B15">
        <v>256</v>
      </c>
      <c r="C15">
        <v>423.3</v>
      </c>
      <c r="D15" s="10">
        <f t="shared" si="1"/>
        <v>10.97575</v>
      </c>
      <c r="F15">
        <v>11.093</v>
      </c>
      <c r="G15">
        <v>10.33</v>
      </c>
      <c r="H15">
        <v>11.87</v>
      </c>
      <c r="I15">
        <v>10.61</v>
      </c>
      <c r="K15">
        <f t="shared" si="0"/>
        <v>4.2874023437499999E-2</v>
      </c>
    </row>
    <row r="16" spans="2:11">
      <c r="B16">
        <v>512</v>
      </c>
      <c r="C16">
        <v>829.2</v>
      </c>
      <c r="D16" s="10">
        <f t="shared" si="1"/>
        <v>18.0565</v>
      </c>
      <c r="F16">
        <v>20.045999999999999</v>
      </c>
      <c r="G16">
        <v>17.88</v>
      </c>
      <c r="H16">
        <v>16.25</v>
      </c>
      <c r="I16">
        <v>18.05</v>
      </c>
      <c r="K16">
        <f t="shared" si="0"/>
        <v>3.52666015625E-2</v>
      </c>
    </row>
    <row r="17" spans="2:11">
      <c r="B17">
        <v>1024</v>
      </c>
      <c r="D17" s="10">
        <f t="shared" si="1"/>
        <v>27.3535</v>
      </c>
      <c r="F17">
        <v>29.384</v>
      </c>
      <c r="G17">
        <v>26.82</v>
      </c>
      <c r="H17">
        <v>27.16</v>
      </c>
      <c r="I17">
        <v>26.05</v>
      </c>
      <c r="K17">
        <f t="shared" si="0"/>
        <v>2.671240234375E-2</v>
      </c>
    </row>
    <row r="18" spans="2:11">
      <c r="B18">
        <v>2048</v>
      </c>
      <c r="D18" s="10">
        <f t="shared" si="1"/>
        <v>48.593333333333334</v>
      </c>
      <c r="G18">
        <v>47</v>
      </c>
      <c r="H18">
        <v>49.97</v>
      </c>
      <c r="I18">
        <v>48.81</v>
      </c>
      <c r="K18">
        <f t="shared" si="0"/>
        <v>2.3727213541666667E-2</v>
      </c>
    </row>
    <row r="19" spans="2:11">
      <c r="B19">
        <v>4096</v>
      </c>
      <c r="D19" s="10">
        <f t="shared" si="1"/>
        <v>99.42</v>
      </c>
      <c r="G19">
        <v>94.1</v>
      </c>
      <c r="H19">
        <v>91.43</v>
      </c>
      <c r="I19">
        <v>112.73</v>
      </c>
      <c r="K19">
        <f t="shared" si="0"/>
        <v>2.42724609375E-2</v>
      </c>
    </row>
    <row r="20" spans="2:11">
      <c r="B20">
        <v>8192</v>
      </c>
      <c r="D20" s="10">
        <f t="shared" si="1"/>
        <v>201.51333333333332</v>
      </c>
      <c r="G20">
        <v>229.32</v>
      </c>
      <c r="H20">
        <v>181.94</v>
      </c>
      <c r="I20">
        <v>193.28</v>
      </c>
      <c r="K20">
        <f t="shared" si="0"/>
        <v>2.4598795572916665E-2</v>
      </c>
    </row>
    <row r="21" spans="2:11">
      <c r="B21">
        <v>16384</v>
      </c>
      <c r="D21" s="10">
        <f t="shared" si="1"/>
        <v>366.99333333333334</v>
      </c>
      <c r="G21">
        <v>377.01</v>
      </c>
      <c r="H21">
        <v>342.47</v>
      </c>
      <c r="I21">
        <v>381.5</v>
      </c>
      <c r="K21">
        <f t="shared" si="0"/>
        <v>2.2399495442708334E-2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3"/>
  <sheetViews>
    <sheetView topLeftCell="C1" workbookViewId="0">
      <selection activeCell="T13" sqref="T13"/>
    </sheetView>
  </sheetViews>
  <sheetFormatPr defaultRowHeight="15"/>
  <sheetData>
    <row r="2" spans="3:19">
      <c r="C2" t="s">
        <v>95</v>
      </c>
    </row>
    <row r="3" spans="3:19">
      <c r="C3" t="s">
        <v>93</v>
      </c>
      <c r="E3" t="s">
        <v>96</v>
      </c>
    </row>
    <row r="4" spans="3:19">
      <c r="C4" t="s">
        <v>89</v>
      </c>
      <c r="D4" t="s">
        <v>94</v>
      </c>
      <c r="E4" t="s">
        <v>11</v>
      </c>
      <c r="F4" t="s">
        <v>86</v>
      </c>
      <c r="G4" t="s">
        <v>19</v>
      </c>
      <c r="H4" t="s">
        <v>31</v>
      </c>
      <c r="I4" t="s">
        <v>65</v>
      </c>
      <c r="J4" t="s">
        <v>70</v>
      </c>
    </row>
    <row r="5" spans="3:19">
      <c r="C5" t="s">
        <v>90</v>
      </c>
      <c r="D5">
        <v>16</v>
      </c>
      <c r="E5">
        <v>41</v>
      </c>
      <c r="F5">
        <v>9.11</v>
      </c>
      <c r="G5">
        <v>6.45</v>
      </c>
      <c r="H5">
        <v>6.49</v>
      </c>
      <c r="I5">
        <v>1.99</v>
      </c>
      <c r="J5">
        <v>1.4</v>
      </c>
      <c r="N5">
        <f>E5/$D5</f>
        <v>2.5625</v>
      </c>
      <c r="O5">
        <f t="shared" ref="O5:S5" si="0">F5/$D5</f>
        <v>0.56937499999999996</v>
      </c>
      <c r="P5">
        <f t="shared" si="0"/>
        <v>0.40312500000000001</v>
      </c>
      <c r="Q5">
        <f t="shared" si="0"/>
        <v>0.40562500000000001</v>
      </c>
      <c r="R5">
        <f t="shared" si="0"/>
        <v>0.124375</v>
      </c>
      <c r="S5">
        <f t="shared" si="0"/>
        <v>8.7499999999999994E-2</v>
      </c>
    </row>
    <row r="6" spans="3:19">
      <c r="C6" t="s">
        <v>90</v>
      </c>
      <c r="D6">
        <v>32</v>
      </c>
      <c r="E6">
        <v>79</v>
      </c>
      <c r="F6">
        <v>17.46</v>
      </c>
      <c r="G6">
        <v>12.47</v>
      </c>
      <c r="H6">
        <v>12.6</v>
      </c>
      <c r="I6">
        <v>3.82</v>
      </c>
      <c r="J6">
        <v>2.8</v>
      </c>
      <c r="N6">
        <f t="shared" ref="N6:N23" si="1">E6/$D6</f>
        <v>2.46875</v>
      </c>
      <c r="O6">
        <f t="shared" ref="O6:O23" si="2">F6/$D6</f>
        <v>0.54562500000000003</v>
      </c>
      <c r="P6">
        <f t="shared" ref="P6:P23" si="3">G6/$D6</f>
        <v>0.38968750000000002</v>
      </c>
      <c r="Q6">
        <f t="shared" ref="Q6:Q23" si="4">H6/$D6</f>
        <v>0.39374999999999999</v>
      </c>
      <c r="R6">
        <f t="shared" ref="R6:R23" si="5">I6/$D6</f>
        <v>0.119375</v>
      </c>
      <c r="S6">
        <f t="shared" ref="S6:S23" si="6">J6/$D6</f>
        <v>8.7499999999999994E-2</v>
      </c>
    </row>
    <row r="7" spans="3:19">
      <c r="C7" t="s">
        <v>90</v>
      </c>
      <c r="D7">
        <v>64</v>
      </c>
      <c r="E7">
        <v>155</v>
      </c>
      <c r="F7">
        <v>34.15</v>
      </c>
      <c r="G7">
        <v>24.48</v>
      </c>
      <c r="H7">
        <v>24.8</v>
      </c>
      <c r="I7">
        <v>7.5</v>
      </c>
      <c r="J7">
        <v>5.4</v>
      </c>
      <c r="N7">
        <f t="shared" si="1"/>
        <v>2.421875</v>
      </c>
      <c r="O7">
        <f t="shared" si="2"/>
        <v>0.53359374999999998</v>
      </c>
      <c r="P7">
        <f t="shared" si="3"/>
        <v>0.38250000000000001</v>
      </c>
      <c r="Q7">
        <f t="shared" si="4"/>
        <v>0.38750000000000001</v>
      </c>
      <c r="R7">
        <f t="shared" si="5"/>
        <v>0.1171875</v>
      </c>
      <c r="S7">
        <f t="shared" si="6"/>
        <v>8.4375000000000006E-2</v>
      </c>
    </row>
    <row r="8" spans="3:19">
      <c r="C8" t="s">
        <v>90</v>
      </c>
      <c r="D8">
        <v>128</v>
      </c>
      <c r="E8">
        <v>308</v>
      </c>
      <c r="F8">
        <v>67.55</v>
      </c>
      <c r="G8">
        <v>48.53</v>
      </c>
      <c r="H8">
        <v>49.21</v>
      </c>
      <c r="I8">
        <v>14.85</v>
      </c>
      <c r="J8">
        <v>10.7</v>
      </c>
      <c r="N8">
        <f t="shared" si="1"/>
        <v>2.40625</v>
      </c>
      <c r="O8">
        <f t="shared" si="2"/>
        <v>0.52773437499999998</v>
      </c>
      <c r="P8">
        <f t="shared" si="3"/>
        <v>0.37914062500000001</v>
      </c>
      <c r="Q8">
        <f t="shared" si="4"/>
        <v>0.38445312500000001</v>
      </c>
      <c r="R8">
        <f t="shared" si="5"/>
        <v>0.116015625</v>
      </c>
      <c r="S8">
        <f t="shared" si="6"/>
        <v>8.3593749999999994E-2</v>
      </c>
    </row>
    <row r="9" spans="3:19">
      <c r="C9" t="s">
        <v>90</v>
      </c>
      <c r="D9">
        <v>256</v>
      </c>
      <c r="E9">
        <v>612</v>
      </c>
      <c r="F9">
        <v>134.35</v>
      </c>
      <c r="G9">
        <v>96.64</v>
      </c>
      <c r="H9">
        <v>98.05</v>
      </c>
      <c r="I9">
        <v>29.55</v>
      </c>
      <c r="J9">
        <v>21.3</v>
      </c>
      <c r="N9">
        <f t="shared" si="1"/>
        <v>2.390625</v>
      </c>
      <c r="O9">
        <f t="shared" si="2"/>
        <v>0.52480468749999998</v>
      </c>
      <c r="P9">
        <f t="shared" si="3"/>
        <v>0.3775</v>
      </c>
      <c r="Q9">
        <f t="shared" si="4"/>
        <v>0.38300781249999999</v>
      </c>
      <c r="R9">
        <f t="shared" si="5"/>
        <v>0.1154296875</v>
      </c>
      <c r="S9">
        <f t="shared" si="6"/>
        <v>8.3203125000000003E-2</v>
      </c>
    </row>
    <row r="11" spans="3:19">
      <c r="C11" t="s">
        <v>89</v>
      </c>
      <c r="D11" t="s">
        <v>94</v>
      </c>
      <c r="E11" t="s">
        <v>11</v>
      </c>
      <c r="F11" t="s">
        <v>86</v>
      </c>
      <c r="G11" t="s">
        <v>19</v>
      </c>
      <c r="H11" t="s">
        <v>31</v>
      </c>
      <c r="I11" t="s">
        <v>65</v>
      </c>
      <c r="J11" t="s">
        <v>70</v>
      </c>
    </row>
    <row r="12" spans="3:19">
      <c r="C12" t="s">
        <v>91</v>
      </c>
      <c r="D12">
        <v>16</v>
      </c>
      <c r="E12">
        <v>129</v>
      </c>
      <c r="F12">
        <v>10.77</v>
      </c>
      <c r="G12">
        <v>5.55</v>
      </c>
      <c r="H12">
        <v>6.49</v>
      </c>
      <c r="I12">
        <v>1.99</v>
      </c>
      <c r="J12">
        <v>1.2</v>
      </c>
      <c r="N12">
        <f t="shared" si="1"/>
        <v>8.0625</v>
      </c>
      <c r="O12">
        <f t="shared" si="2"/>
        <v>0.67312499999999997</v>
      </c>
      <c r="P12">
        <f t="shared" si="3"/>
        <v>0.34687499999999999</v>
      </c>
      <c r="Q12">
        <f t="shared" si="4"/>
        <v>0.40562500000000001</v>
      </c>
      <c r="R12">
        <f t="shared" si="5"/>
        <v>0.124375</v>
      </c>
      <c r="S12">
        <f t="shared" si="6"/>
        <v>7.4999999999999997E-2</v>
      </c>
    </row>
    <row r="13" spans="3:19">
      <c r="C13" t="s">
        <v>91</v>
      </c>
      <c r="D13">
        <v>32</v>
      </c>
      <c r="E13">
        <v>254</v>
      </c>
      <c r="F13">
        <v>20.79</v>
      </c>
      <c r="G13">
        <v>10.66</v>
      </c>
      <c r="H13">
        <v>12.6</v>
      </c>
      <c r="I13">
        <v>3.82</v>
      </c>
      <c r="J13">
        <v>2.4</v>
      </c>
      <c r="N13">
        <f t="shared" si="1"/>
        <v>7.9375</v>
      </c>
      <c r="O13">
        <f t="shared" si="2"/>
        <v>0.64968749999999997</v>
      </c>
      <c r="P13">
        <f t="shared" si="3"/>
        <v>0.333125</v>
      </c>
      <c r="Q13">
        <f t="shared" si="4"/>
        <v>0.39374999999999999</v>
      </c>
      <c r="R13">
        <f t="shared" si="5"/>
        <v>0.119375</v>
      </c>
      <c r="S13">
        <f t="shared" si="6"/>
        <v>7.4999999999999997E-2</v>
      </c>
    </row>
    <row r="14" spans="3:19">
      <c r="C14" t="s">
        <v>91</v>
      </c>
      <c r="D14">
        <v>64</v>
      </c>
      <c r="E14">
        <v>503</v>
      </c>
      <c r="F14">
        <v>40.83</v>
      </c>
      <c r="G14">
        <v>20.91</v>
      </c>
      <c r="H14">
        <v>24.8</v>
      </c>
      <c r="I14">
        <v>7.5</v>
      </c>
      <c r="J14">
        <v>4.7</v>
      </c>
      <c r="N14">
        <f t="shared" si="1"/>
        <v>7.859375</v>
      </c>
      <c r="O14">
        <f t="shared" si="2"/>
        <v>0.63796874999999997</v>
      </c>
      <c r="P14">
        <f t="shared" si="3"/>
        <v>0.32671875</v>
      </c>
      <c r="Q14">
        <f t="shared" si="4"/>
        <v>0.38750000000000001</v>
      </c>
      <c r="R14">
        <f t="shared" si="5"/>
        <v>0.1171875</v>
      </c>
      <c r="S14">
        <f t="shared" si="6"/>
        <v>7.3437500000000003E-2</v>
      </c>
    </row>
    <row r="15" spans="3:19">
      <c r="C15" t="s">
        <v>91</v>
      </c>
      <c r="D15">
        <v>128</v>
      </c>
      <c r="E15">
        <v>1000</v>
      </c>
      <c r="F15">
        <v>80.91</v>
      </c>
      <c r="G15">
        <v>41.39</v>
      </c>
      <c r="H15">
        <v>49.21</v>
      </c>
      <c r="I15">
        <v>14.85</v>
      </c>
      <c r="J15">
        <v>9.3000000000000007</v>
      </c>
      <c r="N15">
        <f t="shared" si="1"/>
        <v>7.8125</v>
      </c>
      <c r="O15">
        <f t="shared" si="2"/>
        <v>0.63210937499999997</v>
      </c>
      <c r="P15">
        <f t="shared" si="3"/>
        <v>0.323359375</v>
      </c>
      <c r="Q15">
        <f t="shared" si="4"/>
        <v>0.38445312500000001</v>
      </c>
      <c r="R15">
        <f t="shared" si="5"/>
        <v>0.116015625</v>
      </c>
      <c r="S15">
        <f t="shared" si="6"/>
        <v>7.2656250000000006E-2</v>
      </c>
    </row>
    <row r="16" spans="3:19">
      <c r="C16" t="s">
        <v>91</v>
      </c>
      <c r="D16">
        <v>256</v>
      </c>
      <c r="F16">
        <v>161.06</v>
      </c>
      <c r="G16">
        <v>82.36</v>
      </c>
      <c r="H16">
        <v>98.05</v>
      </c>
      <c r="I16">
        <v>29.55</v>
      </c>
      <c r="J16">
        <v>18.5</v>
      </c>
      <c r="N16">
        <f t="shared" si="1"/>
        <v>0</v>
      </c>
      <c r="O16">
        <f t="shared" si="2"/>
        <v>0.62914062500000001</v>
      </c>
      <c r="P16">
        <f t="shared" si="3"/>
        <v>0.32171875</v>
      </c>
      <c r="Q16">
        <f t="shared" si="4"/>
        <v>0.38300781249999999</v>
      </c>
      <c r="R16">
        <f t="shared" si="5"/>
        <v>0.1154296875</v>
      </c>
      <c r="S16">
        <f t="shared" si="6"/>
        <v>7.2265625E-2</v>
      </c>
    </row>
    <row r="18" spans="3:19">
      <c r="C18" t="s">
        <v>89</v>
      </c>
      <c r="D18" t="s">
        <v>94</v>
      </c>
      <c r="E18" t="s">
        <v>11</v>
      </c>
      <c r="F18" t="s">
        <v>86</v>
      </c>
      <c r="G18" t="s">
        <v>19</v>
      </c>
      <c r="H18" t="s">
        <v>31</v>
      </c>
      <c r="I18" t="s">
        <v>65</v>
      </c>
      <c r="J18" t="s">
        <v>70</v>
      </c>
    </row>
    <row r="19" spans="3:19">
      <c r="C19" t="s">
        <v>92</v>
      </c>
      <c r="D19">
        <v>16</v>
      </c>
      <c r="E19">
        <v>311</v>
      </c>
      <c r="F19">
        <v>114.83</v>
      </c>
      <c r="G19">
        <v>39.39</v>
      </c>
      <c r="H19">
        <v>35.69</v>
      </c>
      <c r="I19">
        <v>30.53</v>
      </c>
      <c r="J19">
        <v>1.3</v>
      </c>
      <c r="N19">
        <f t="shared" si="1"/>
        <v>19.4375</v>
      </c>
      <c r="O19">
        <f t="shared" si="2"/>
        <v>7.1768749999999999</v>
      </c>
      <c r="P19">
        <f t="shared" si="3"/>
        <v>2.461875</v>
      </c>
      <c r="Q19">
        <f t="shared" si="4"/>
        <v>2.2306249999999999</v>
      </c>
      <c r="R19">
        <f t="shared" si="5"/>
        <v>1.9081250000000001</v>
      </c>
      <c r="S19">
        <f t="shared" si="6"/>
        <v>8.1250000000000003E-2</v>
      </c>
    </row>
    <row r="20" spans="3:19">
      <c r="C20" t="s">
        <v>92</v>
      </c>
      <c r="D20">
        <v>32</v>
      </c>
      <c r="E20">
        <v>622</v>
      </c>
      <c r="F20">
        <v>226.47</v>
      </c>
      <c r="G20">
        <v>77.59</v>
      </c>
      <c r="H20">
        <v>71.64</v>
      </c>
      <c r="I20">
        <v>62.01</v>
      </c>
      <c r="J20">
        <v>2.7</v>
      </c>
      <c r="N20">
        <f t="shared" si="1"/>
        <v>19.4375</v>
      </c>
      <c r="O20">
        <f t="shared" si="2"/>
        <v>7.0771875</v>
      </c>
      <c r="P20">
        <f t="shared" si="3"/>
        <v>2.4246875000000001</v>
      </c>
      <c r="Q20">
        <f t="shared" si="4"/>
        <v>2.23875</v>
      </c>
      <c r="R20">
        <f t="shared" si="5"/>
        <v>1.9378124999999999</v>
      </c>
      <c r="S20">
        <f t="shared" si="6"/>
        <v>8.4375000000000006E-2</v>
      </c>
    </row>
    <row r="21" spans="3:19">
      <c r="C21" t="s">
        <v>92</v>
      </c>
      <c r="D21">
        <v>64</v>
      </c>
      <c r="E21">
        <v>1270</v>
      </c>
      <c r="F21">
        <v>446.45</v>
      </c>
      <c r="G21">
        <v>153.84</v>
      </c>
      <c r="H21">
        <v>143.43</v>
      </c>
      <c r="I21">
        <v>124.89</v>
      </c>
      <c r="J21">
        <v>5</v>
      </c>
      <c r="N21">
        <f t="shared" si="1"/>
        <v>19.84375</v>
      </c>
      <c r="O21">
        <f t="shared" si="2"/>
        <v>6.9757812499999998</v>
      </c>
      <c r="P21">
        <f t="shared" si="3"/>
        <v>2.4037500000000001</v>
      </c>
      <c r="Q21">
        <f t="shared" si="4"/>
        <v>2.2410937500000001</v>
      </c>
      <c r="R21">
        <f t="shared" si="5"/>
        <v>1.95140625</v>
      </c>
      <c r="S21">
        <f t="shared" si="6"/>
        <v>7.8125E-2</v>
      </c>
    </row>
    <row r="22" spans="3:19">
      <c r="C22" t="s">
        <v>92</v>
      </c>
      <c r="D22">
        <v>128</v>
      </c>
      <c r="E22">
        <v>2522</v>
      </c>
      <c r="F22">
        <v>892.74</v>
      </c>
      <c r="G22">
        <v>306.20999999999998</v>
      </c>
      <c r="H22">
        <v>286.93</v>
      </c>
      <c r="I22">
        <v>250.57</v>
      </c>
      <c r="J22">
        <v>10</v>
      </c>
      <c r="N22">
        <f t="shared" si="1"/>
        <v>19.703125</v>
      </c>
      <c r="O22">
        <f t="shared" si="2"/>
        <v>6.9745312500000001</v>
      </c>
      <c r="P22">
        <f t="shared" si="3"/>
        <v>2.3922656249999998</v>
      </c>
      <c r="Q22">
        <f t="shared" si="4"/>
        <v>2.2416406250000001</v>
      </c>
      <c r="R22">
        <f t="shared" si="5"/>
        <v>1.9575781249999999</v>
      </c>
      <c r="S22">
        <f t="shared" si="6"/>
        <v>7.8125E-2</v>
      </c>
    </row>
    <row r="23" spans="3:19">
      <c r="C23" t="s">
        <v>92</v>
      </c>
      <c r="D23">
        <v>256</v>
      </c>
      <c r="F23">
        <v>1783.68</v>
      </c>
      <c r="G23">
        <v>610.84</v>
      </c>
      <c r="H23">
        <v>573.83000000000004</v>
      </c>
      <c r="I23">
        <v>501.85</v>
      </c>
      <c r="J23">
        <v>19.899999999999999</v>
      </c>
      <c r="N23">
        <f t="shared" si="1"/>
        <v>0</v>
      </c>
      <c r="O23">
        <f t="shared" si="2"/>
        <v>6.9675000000000002</v>
      </c>
      <c r="P23">
        <f t="shared" si="3"/>
        <v>2.3860937500000001</v>
      </c>
      <c r="Q23">
        <f t="shared" si="4"/>
        <v>2.2415234375000002</v>
      </c>
      <c r="R23">
        <f t="shared" si="5"/>
        <v>1.9603515625000001</v>
      </c>
      <c r="S23">
        <f t="shared" si="6"/>
        <v>7.7734374999999994E-2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tabSelected="1" topLeftCell="A59" workbookViewId="0">
      <selection activeCell="J87" sqref="J87"/>
    </sheetView>
  </sheetViews>
  <sheetFormatPr defaultRowHeight="15"/>
  <cols>
    <col min="3" max="3" width="9.85546875" customWidth="1"/>
    <col min="4" max="10" width="12.5703125" style="15" customWidth="1"/>
  </cols>
  <sheetData>
    <row r="2" spans="2:10" ht="18.75">
      <c r="B2" s="40" t="s">
        <v>135</v>
      </c>
      <c r="C2" s="40"/>
      <c r="D2" s="40"/>
      <c r="E2" s="40"/>
      <c r="F2" s="40"/>
      <c r="G2" s="40"/>
      <c r="H2" s="40"/>
      <c r="I2" s="40"/>
      <c r="J2" s="40"/>
    </row>
    <row r="3" spans="2:10">
      <c r="B3" s="41" t="s">
        <v>93</v>
      </c>
      <c r="C3" s="42"/>
      <c r="D3" s="41" t="s">
        <v>96</v>
      </c>
      <c r="E3" s="43"/>
      <c r="F3" s="43"/>
      <c r="G3" s="43"/>
      <c r="H3" s="43"/>
      <c r="I3" s="43"/>
      <c r="J3" s="42"/>
    </row>
    <row r="4" spans="2:10">
      <c r="B4" s="28" t="s">
        <v>89</v>
      </c>
      <c r="C4" s="28" t="s">
        <v>94</v>
      </c>
      <c r="D4" s="28" t="str">
        <f>'Arduino Uno'!$B$2</f>
        <v>Arduino Uno</v>
      </c>
      <c r="E4" s="28" t="str">
        <f>'Arduino M0 Pro'!$C$6</f>
        <v>Arduino M0</v>
      </c>
      <c r="F4" s="28" t="str">
        <f>Maple!$B$1</f>
        <v>Maple</v>
      </c>
      <c r="G4" s="28" t="str">
        <f>'Arduino Due'!$C$6</f>
        <v>Arduino Due</v>
      </c>
      <c r="H4" s="28" t="str">
        <f>'Teensy 3.2'!$C$18</f>
        <v>Teensy 3.2</v>
      </c>
      <c r="I4" s="28" t="str">
        <f>'Teensy 3.6'!B4</f>
        <v>Teensy 3.6</v>
      </c>
      <c r="J4" s="28" t="str">
        <f>'NXP K66'!$C$6</f>
        <v>FRDM-K66F</v>
      </c>
    </row>
    <row r="5" spans="2:10">
      <c r="B5" s="29" t="s">
        <v>90</v>
      </c>
      <c r="C5" s="29">
        <f>'Arduino Uno'!$B13</f>
        <v>16</v>
      </c>
      <c r="D5" s="30">
        <f>'Arduino Uno'!D13</f>
        <v>41</v>
      </c>
      <c r="E5" s="30">
        <f>'Arduino M0 Pro'!L12</f>
        <v>9.11</v>
      </c>
      <c r="F5" s="30">
        <f>Maple!F11</f>
        <v>6.45</v>
      </c>
      <c r="G5" s="30">
        <f>'Arduino Due'!F11</f>
        <v>6.49</v>
      </c>
      <c r="H5" s="30">
        <f>'Teensy 3.2'!D7</f>
        <v>2.16</v>
      </c>
      <c r="I5" s="30">
        <f>'Teensy 3.6'!E8</f>
        <v>1.23</v>
      </c>
      <c r="J5" s="30">
        <f>'NXP K66'!E11</f>
        <v>1.4</v>
      </c>
    </row>
    <row r="6" spans="2:10">
      <c r="B6" s="29" t="s">
        <v>90</v>
      </c>
      <c r="C6" s="29">
        <f>'Arduino Uno'!$B14</f>
        <v>32</v>
      </c>
      <c r="D6" s="30">
        <f>'Arduino Uno'!D14</f>
        <v>79</v>
      </c>
      <c r="E6" s="30">
        <f>'Arduino M0 Pro'!L13</f>
        <v>17.46</v>
      </c>
      <c r="F6" s="30">
        <f>Maple!F12</f>
        <v>12.47</v>
      </c>
      <c r="G6" s="30">
        <f>'Arduino Due'!F12</f>
        <v>12.6</v>
      </c>
      <c r="H6" s="30">
        <f>'Teensy 3.2'!D8</f>
        <v>4.16</v>
      </c>
      <c r="I6" s="30">
        <f>'Teensy 3.6'!E9</f>
        <v>2.39</v>
      </c>
      <c r="J6" s="30">
        <f>'NXP K66'!E12</f>
        <v>2.8</v>
      </c>
    </row>
    <row r="7" spans="2:10">
      <c r="B7" s="29" t="s">
        <v>90</v>
      </c>
      <c r="C7" s="29">
        <f>'Arduino Uno'!$B15</f>
        <v>64</v>
      </c>
      <c r="D7" s="30">
        <f>'Arduino Uno'!D15</f>
        <v>155</v>
      </c>
      <c r="E7" s="30">
        <f>'Arduino M0 Pro'!L14</f>
        <v>34.15</v>
      </c>
      <c r="F7" s="30">
        <f>Maple!F13</f>
        <v>24.48</v>
      </c>
      <c r="G7" s="30">
        <f>'Arduino Due'!F13</f>
        <v>24.8</v>
      </c>
      <c r="H7" s="30">
        <f>'Teensy 3.2'!D9</f>
        <v>8.17</v>
      </c>
      <c r="I7" s="30">
        <f>'Teensy 3.6'!E10</f>
        <v>4.7</v>
      </c>
      <c r="J7" s="30">
        <f>'NXP K66'!E13</f>
        <v>5.4</v>
      </c>
    </row>
    <row r="8" spans="2:10">
      <c r="B8" s="29" t="s">
        <v>90</v>
      </c>
      <c r="C8" s="29">
        <f>'Arduino Uno'!$B16</f>
        <v>128</v>
      </c>
      <c r="D8" s="30">
        <f>'Arduino Uno'!D16</f>
        <v>308</v>
      </c>
      <c r="E8" s="30">
        <f>'Arduino M0 Pro'!L15</f>
        <v>67.55</v>
      </c>
      <c r="F8" s="30">
        <f>Maple!F14</f>
        <v>48.53</v>
      </c>
      <c r="G8" s="30">
        <f>'Arduino Due'!F14</f>
        <v>49.21</v>
      </c>
      <c r="H8" s="30">
        <f>'Teensy 3.2'!D10</f>
        <v>16.2</v>
      </c>
      <c r="I8" s="30">
        <f>'Teensy 3.6'!E11</f>
        <v>9.32</v>
      </c>
      <c r="J8" s="30">
        <f>'NXP K66'!E14</f>
        <v>10.7</v>
      </c>
    </row>
    <row r="9" spans="2:10">
      <c r="B9" s="29" t="s">
        <v>90</v>
      </c>
      <c r="C9" s="29">
        <f>'Arduino Uno'!$B17</f>
        <v>256</v>
      </c>
      <c r="D9" s="30">
        <f>'Arduino Uno'!D17</f>
        <v>612</v>
      </c>
      <c r="E9" s="30">
        <f>'Arduino M0 Pro'!L16</f>
        <v>134.35</v>
      </c>
      <c r="F9" s="30">
        <f>Maple!F15</f>
        <v>96.64</v>
      </c>
      <c r="G9" s="30">
        <f>'Arduino Due'!F15</f>
        <v>98.05</v>
      </c>
      <c r="H9" s="30">
        <f>'Teensy 3.2'!D11</f>
        <v>32.229999999999997</v>
      </c>
      <c r="I9" s="30">
        <f>'Teensy 3.6'!E12</f>
        <v>18.579999999999998</v>
      </c>
      <c r="J9" s="30">
        <f>'NXP K66'!E15</f>
        <v>21.3</v>
      </c>
    </row>
    <row r="10" spans="2:10">
      <c r="B10" s="31"/>
      <c r="C10" s="32"/>
      <c r="D10" s="32"/>
      <c r="E10" s="32"/>
      <c r="F10" s="32"/>
      <c r="G10" s="32"/>
      <c r="H10" s="32"/>
      <c r="I10" s="32"/>
      <c r="J10" s="33"/>
    </row>
    <row r="11" spans="2:10">
      <c r="B11" s="28" t="str">
        <f>B4</f>
        <v>Type</v>
      </c>
      <c r="C11" s="28" t="str">
        <f>C4</f>
        <v>N of FIR</v>
      </c>
      <c r="D11" s="28" t="str">
        <f>'Arduino Uno'!$B$2</f>
        <v>Arduino Uno</v>
      </c>
      <c r="E11" s="28" t="str">
        <f>'Arduino M0 Pro'!$C$6</f>
        <v>Arduino M0</v>
      </c>
      <c r="F11" s="28" t="str">
        <f>Maple!$B$1</f>
        <v>Maple</v>
      </c>
      <c r="G11" s="28" t="str">
        <f>'Arduino Due'!$C$6</f>
        <v>Arduino Due</v>
      </c>
      <c r="H11" s="28" t="str">
        <f>'Teensy 3.2'!$C$18</f>
        <v>Teensy 3.2</v>
      </c>
      <c r="I11" s="28" t="str">
        <f>'Teensy 3.6'!B4</f>
        <v>Teensy 3.6</v>
      </c>
      <c r="J11" s="34" t="str">
        <f>'NXP K66'!$C$6</f>
        <v>FRDM-K66F</v>
      </c>
    </row>
    <row r="12" spans="2:10">
      <c r="B12" s="29" t="s">
        <v>91</v>
      </c>
      <c r="C12" s="29">
        <f>'Arduino Uno'!B13</f>
        <v>16</v>
      </c>
      <c r="D12" s="30">
        <f>'Arduino Uno'!E13</f>
        <v>129</v>
      </c>
      <c r="E12" s="30">
        <f>'Arduino M0 Pro'!M12</f>
        <v>10.77</v>
      </c>
      <c r="F12" s="30">
        <f>Maple!E11</f>
        <v>5.55</v>
      </c>
      <c r="G12" s="30">
        <f>'Arduino Due'!E11</f>
        <v>6.49</v>
      </c>
      <c r="H12" s="30">
        <f>'Teensy 3.2'!D7</f>
        <v>2.16</v>
      </c>
      <c r="I12" s="30">
        <f>'Teensy 3.6'!D8</f>
        <v>1.1299999999999999</v>
      </c>
      <c r="J12" s="30">
        <f>'NXP K66'!D11</f>
        <v>1.2</v>
      </c>
    </row>
    <row r="13" spans="2:10">
      <c r="B13" s="29" t="s">
        <v>91</v>
      </c>
      <c r="C13" s="29">
        <f>'Arduino Uno'!B14</f>
        <v>32</v>
      </c>
      <c r="D13" s="30">
        <f>'Arduino Uno'!E14</f>
        <v>254</v>
      </c>
      <c r="E13" s="30">
        <f>'Arduino M0 Pro'!M13</f>
        <v>20.79</v>
      </c>
      <c r="F13" s="30">
        <f>Maple!E12</f>
        <v>10.66</v>
      </c>
      <c r="G13" s="30">
        <f>'Arduino Due'!E12</f>
        <v>12.6</v>
      </c>
      <c r="H13" s="30">
        <f>'Teensy 3.2'!D8</f>
        <v>4.16</v>
      </c>
      <c r="I13" s="30">
        <f>'Teensy 3.6'!D9</f>
        <v>2.2000000000000002</v>
      </c>
      <c r="J13" s="30">
        <f>'NXP K66'!D12</f>
        <v>2.4</v>
      </c>
    </row>
    <row r="14" spans="2:10">
      <c r="B14" s="29" t="s">
        <v>91</v>
      </c>
      <c r="C14" s="29">
        <f>'Arduino Uno'!B15</f>
        <v>64</v>
      </c>
      <c r="D14" s="30">
        <f>'Arduino Uno'!E15</f>
        <v>503</v>
      </c>
      <c r="E14" s="30">
        <f>'Arduino M0 Pro'!M14</f>
        <v>40.83</v>
      </c>
      <c r="F14" s="30">
        <f>Maple!E13</f>
        <v>20.91</v>
      </c>
      <c r="G14" s="30">
        <f>'Arduino Due'!E13</f>
        <v>24.8</v>
      </c>
      <c r="H14" s="30">
        <f>'Teensy 3.2'!D9</f>
        <v>8.17</v>
      </c>
      <c r="I14" s="30">
        <f>'Teensy 3.6'!D10</f>
        <v>4.33</v>
      </c>
      <c r="J14" s="30">
        <f>'NXP K66'!D13</f>
        <v>4.7</v>
      </c>
    </row>
    <row r="15" spans="2:10">
      <c r="B15" s="29" t="s">
        <v>91</v>
      </c>
      <c r="C15" s="29">
        <f>'Arduino Uno'!B16</f>
        <v>128</v>
      </c>
      <c r="D15" s="30">
        <f>'Arduino Uno'!E16</f>
        <v>1000</v>
      </c>
      <c r="E15" s="30">
        <f>'Arduino M0 Pro'!M15</f>
        <v>80.91</v>
      </c>
      <c r="F15" s="30">
        <f>Maple!E14</f>
        <v>41.39</v>
      </c>
      <c r="G15" s="30">
        <f>'Arduino Due'!E14</f>
        <v>49.21</v>
      </c>
      <c r="H15" s="30">
        <f>'Teensy 3.2'!D10</f>
        <v>16.2</v>
      </c>
      <c r="I15" s="30">
        <f>'Teensy 3.6'!D11</f>
        <v>8.61</v>
      </c>
      <c r="J15" s="30">
        <f>'NXP K66'!D14</f>
        <v>9.3000000000000007</v>
      </c>
    </row>
    <row r="16" spans="2:10">
      <c r="B16" s="29" t="s">
        <v>91</v>
      </c>
      <c r="C16" s="29">
        <f>'Arduino Uno'!B17</f>
        <v>256</v>
      </c>
      <c r="D16" s="30"/>
      <c r="E16" s="30">
        <f>'Arduino M0 Pro'!M16</f>
        <v>161.06</v>
      </c>
      <c r="F16" s="30">
        <f>Maple!E15</f>
        <v>82.36</v>
      </c>
      <c r="G16" s="30">
        <f>'Arduino Due'!E15</f>
        <v>98.05</v>
      </c>
      <c r="H16" s="30">
        <f>'Teensy 3.2'!D11</f>
        <v>32.229999999999997</v>
      </c>
      <c r="I16" s="30">
        <f>'Teensy 3.6'!D12</f>
        <v>17.149999999999999</v>
      </c>
      <c r="J16" s="30">
        <f>'NXP K66'!D15</f>
        <v>18.5</v>
      </c>
    </row>
    <row r="17" spans="2:10">
      <c r="B17" s="44"/>
      <c r="C17" s="45"/>
      <c r="D17" s="45"/>
      <c r="E17" s="45"/>
      <c r="F17" s="45"/>
      <c r="G17" s="45"/>
      <c r="H17" s="45"/>
      <c r="I17" s="45"/>
      <c r="J17" s="46"/>
    </row>
    <row r="18" spans="2:10">
      <c r="B18" s="28" t="str">
        <f>B4</f>
        <v>Type</v>
      </c>
      <c r="C18" s="28" t="str">
        <f>C4</f>
        <v>N of FIR</v>
      </c>
      <c r="D18" s="28" t="str">
        <f>'Arduino Uno'!$B$2</f>
        <v>Arduino Uno</v>
      </c>
      <c r="E18" s="28" t="str">
        <f>'Arduino M0 Pro'!$C$6</f>
        <v>Arduino M0</v>
      </c>
      <c r="F18" s="28" t="str">
        <f>Maple!$B$1</f>
        <v>Maple</v>
      </c>
      <c r="G18" s="28" t="str">
        <f>'Arduino Due'!$C$6</f>
        <v>Arduino Due</v>
      </c>
      <c r="H18" s="28" t="str">
        <f>'Teensy 3.2'!$C$18</f>
        <v>Teensy 3.2</v>
      </c>
      <c r="I18" s="28" t="str">
        <f>'Teensy 3.6'!B4</f>
        <v>Teensy 3.6</v>
      </c>
      <c r="J18" s="34" t="str">
        <f>'NXP K66'!$C$6</f>
        <v>FRDM-K66F</v>
      </c>
    </row>
    <row r="19" spans="2:10">
      <c r="B19" s="29" t="s">
        <v>92</v>
      </c>
      <c r="C19" s="29">
        <f>'Arduino Uno'!B13</f>
        <v>16</v>
      </c>
      <c r="D19" s="30">
        <f>'Arduino Uno'!C13</f>
        <v>311</v>
      </c>
      <c r="E19" s="30">
        <f>'Arduino M0 Pro'!K12</f>
        <v>114.83</v>
      </c>
      <c r="F19" s="30">
        <f>Maple!D11</f>
        <v>39.39</v>
      </c>
      <c r="G19" s="30">
        <f>'Arduino Due'!D11</f>
        <v>35.69</v>
      </c>
      <c r="H19" s="30">
        <f>'Teensy 3.2'!C7</f>
        <v>29.24</v>
      </c>
      <c r="I19" s="30">
        <f>'Teensy 3.6'!C8</f>
        <v>1.53</v>
      </c>
      <c r="J19" s="30">
        <f>'NXP K66'!C11</f>
        <v>1.3</v>
      </c>
    </row>
    <row r="20" spans="2:10">
      <c r="B20" s="29" t="s">
        <v>92</v>
      </c>
      <c r="C20" s="29">
        <f>'Arduino Uno'!B14</f>
        <v>32</v>
      </c>
      <c r="D20" s="30">
        <f>'Arduino Uno'!C14</f>
        <v>622</v>
      </c>
      <c r="E20" s="30">
        <f>'Arduino M0 Pro'!K13</f>
        <v>226.47</v>
      </c>
      <c r="F20" s="30">
        <f>Maple!D12</f>
        <v>77.59</v>
      </c>
      <c r="G20" s="30">
        <f>'Arduino Due'!D12</f>
        <v>71.64</v>
      </c>
      <c r="H20" s="30">
        <f>'Teensy 3.2'!C8</f>
        <v>58.05</v>
      </c>
      <c r="I20" s="30">
        <f>'Teensy 3.6'!C9</f>
        <v>2.95</v>
      </c>
      <c r="J20" s="30">
        <f>'NXP K66'!C12</f>
        <v>2.7</v>
      </c>
    </row>
    <row r="21" spans="2:10">
      <c r="B21" s="29" t="s">
        <v>92</v>
      </c>
      <c r="C21" s="29">
        <f>'Arduino Uno'!B15</f>
        <v>64</v>
      </c>
      <c r="D21" s="30">
        <f>'Arduino Uno'!C15</f>
        <v>1270</v>
      </c>
      <c r="E21" s="30">
        <f>'Arduino M0 Pro'!K14</f>
        <v>446.45</v>
      </c>
      <c r="F21" s="30">
        <f>Maple!D13</f>
        <v>153.84</v>
      </c>
      <c r="G21" s="30">
        <f>'Arduino Due'!D13</f>
        <v>143.43</v>
      </c>
      <c r="H21" s="30">
        <f>'Teensy 3.2'!C9</f>
        <v>115.52</v>
      </c>
      <c r="I21" s="30">
        <f>'Teensy 3.6'!C10</f>
        <v>5.79</v>
      </c>
      <c r="J21" s="30">
        <f>'NXP K66'!C13</f>
        <v>5</v>
      </c>
    </row>
    <row r="22" spans="2:10">
      <c r="B22" s="29" t="s">
        <v>92</v>
      </c>
      <c r="C22" s="29">
        <f>'Arduino Uno'!B16</f>
        <v>128</v>
      </c>
      <c r="D22" s="30">
        <f>'Arduino Uno'!C16</f>
        <v>2522</v>
      </c>
      <c r="E22" s="30">
        <f>'Arduino M0 Pro'!K15</f>
        <v>892.74</v>
      </c>
      <c r="F22" s="30">
        <f>Maple!D14</f>
        <v>306.20999999999998</v>
      </c>
      <c r="G22" s="30">
        <f>'Arduino Due'!D14</f>
        <v>286.93</v>
      </c>
      <c r="H22" s="30">
        <f>'Teensy 3.2'!C10</f>
        <v>230.49</v>
      </c>
      <c r="I22" s="30">
        <f>'Teensy 3.6'!C11</f>
        <v>11.5</v>
      </c>
      <c r="J22" s="30">
        <f>'NXP K66'!C14</f>
        <v>10</v>
      </c>
    </row>
    <row r="23" spans="2:10">
      <c r="B23" s="29" t="s">
        <v>92</v>
      </c>
      <c r="C23" s="29">
        <f>'Arduino Uno'!B17</f>
        <v>256</v>
      </c>
      <c r="D23" s="30"/>
      <c r="E23" s="30">
        <f>'Arduino M0 Pro'!K16</f>
        <v>1783.68</v>
      </c>
      <c r="F23" s="30">
        <f>Maple!D15</f>
        <v>610.84</v>
      </c>
      <c r="G23" s="30">
        <f>'Arduino Due'!D15</f>
        <v>573.83000000000004</v>
      </c>
      <c r="H23" s="30">
        <f>'Teensy 3.2'!C11</f>
        <v>460.29</v>
      </c>
      <c r="I23" s="30">
        <f>'Teensy 3.6'!C12</f>
        <v>22.88</v>
      </c>
      <c r="J23" s="30">
        <f>'NXP K66'!C15</f>
        <v>19.899999999999999</v>
      </c>
    </row>
    <row r="26" spans="2:10" ht="18.75">
      <c r="B26" s="40" t="str">
        <f>B2</f>
        <v>FIR Performance (Naïve C)</v>
      </c>
      <c r="C26" s="40"/>
      <c r="D26" s="40"/>
      <c r="E26" s="40"/>
      <c r="F26" s="40"/>
      <c r="G26" s="40"/>
      <c r="H26" s="40"/>
      <c r="I26" s="40"/>
      <c r="J26" s="40"/>
    </row>
    <row r="27" spans="2:10">
      <c r="B27" s="41" t="s">
        <v>93</v>
      </c>
      <c r="C27" s="42"/>
      <c r="D27" s="41" t="s">
        <v>138</v>
      </c>
      <c r="E27" s="43"/>
      <c r="F27" s="43"/>
      <c r="G27" s="43"/>
      <c r="H27" s="43"/>
      <c r="I27" s="43"/>
      <c r="J27" s="42"/>
    </row>
    <row r="28" spans="2:10">
      <c r="B28" s="17" t="str">
        <f>B4</f>
        <v>Type</v>
      </c>
      <c r="C28" s="17" t="str">
        <f t="shared" ref="C28:J28" si="0">C4</f>
        <v>N of FIR</v>
      </c>
      <c r="D28" s="20" t="str">
        <f t="shared" si="0"/>
        <v>Arduino Uno</v>
      </c>
      <c r="E28" s="20" t="str">
        <f t="shared" si="0"/>
        <v>Arduino M0</v>
      </c>
      <c r="F28" s="20" t="str">
        <f t="shared" si="0"/>
        <v>Maple</v>
      </c>
      <c r="G28" s="20" t="str">
        <f t="shared" si="0"/>
        <v>Arduino Due</v>
      </c>
      <c r="H28" s="20" t="str">
        <f t="shared" si="0"/>
        <v>Teensy 3.2</v>
      </c>
      <c r="I28" s="20" t="str">
        <f t="shared" ref="I28" si="1">I4</f>
        <v>Teensy 3.6</v>
      </c>
      <c r="J28" s="20" t="str">
        <f t="shared" si="0"/>
        <v>FRDM-K66F</v>
      </c>
    </row>
    <row r="29" spans="2:10">
      <c r="B29" s="16" t="str">
        <f>B5</f>
        <v>Int16</v>
      </c>
      <c r="C29" s="16">
        <f>C5</f>
        <v>16</v>
      </c>
      <c r="D29" s="21">
        <f>1000000/D5</f>
        <v>24390.243902439026</v>
      </c>
      <c r="E29" s="21">
        <f t="shared" ref="E29:J29" si="2">1000000/E5</f>
        <v>109769.48408342482</v>
      </c>
      <c r="F29" s="21">
        <f t="shared" si="2"/>
        <v>155038.75968992247</v>
      </c>
      <c r="G29" s="21">
        <f t="shared" si="2"/>
        <v>154083.20493066256</v>
      </c>
      <c r="H29" s="21">
        <f t="shared" si="2"/>
        <v>462962.96296296292</v>
      </c>
      <c r="I29" s="21">
        <f t="shared" ref="I29" si="3">1000000/I5</f>
        <v>813008.13008130086</v>
      </c>
      <c r="J29" s="21">
        <f t="shared" si="2"/>
        <v>714285.71428571432</v>
      </c>
    </row>
    <row r="30" spans="2:10">
      <c r="B30" s="16" t="str">
        <f t="shared" ref="B30:C30" si="4">B6</f>
        <v>Int16</v>
      </c>
      <c r="C30" s="16">
        <f t="shared" si="4"/>
        <v>32</v>
      </c>
      <c r="D30" s="21">
        <f t="shared" ref="D30:J30" si="5">1000000/D6</f>
        <v>12658.227848101265</v>
      </c>
      <c r="E30" s="21">
        <f t="shared" si="5"/>
        <v>57273.768613974797</v>
      </c>
      <c r="F30" s="21">
        <f t="shared" si="5"/>
        <v>80192.46190858059</v>
      </c>
      <c r="G30" s="21">
        <f t="shared" si="5"/>
        <v>79365.079365079364</v>
      </c>
      <c r="H30" s="21">
        <f t="shared" si="5"/>
        <v>240384.61538461538</v>
      </c>
      <c r="I30" s="21">
        <f t="shared" ref="I30" si="6">1000000/I6</f>
        <v>418410.04184100416</v>
      </c>
      <c r="J30" s="21">
        <f t="shared" si="5"/>
        <v>357142.85714285716</v>
      </c>
    </row>
    <row r="31" spans="2:10">
      <c r="B31" s="16" t="str">
        <f t="shared" ref="B31:C31" si="7">B7</f>
        <v>Int16</v>
      </c>
      <c r="C31" s="16">
        <f t="shared" si="7"/>
        <v>64</v>
      </c>
      <c r="D31" s="21">
        <f t="shared" ref="D31:J31" si="8">1000000/D7</f>
        <v>6451.6129032258068</v>
      </c>
      <c r="E31" s="21">
        <f t="shared" si="8"/>
        <v>29282.576866764277</v>
      </c>
      <c r="F31" s="21">
        <f t="shared" si="8"/>
        <v>40849.67320261438</v>
      </c>
      <c r="G31" s="21">
        <f t="shared" si="8"/>
        <v>40322.580645161288</v>
      </c>
      <c r="H31" s="21">
        <f t="shared" si="8"/>
        <v>122399.02080783354</v>
      </c>
      <c r="I31" s="21">
        <f t="shared" ref="I31" si="9">1000000/I7</f>
        <v>212765.95744680849</v>
      </c>
      <c r="J31" s="21">
        <f t="shared" si="8"/>
        <v>185185.18518518517</v>
      </c>
    </row>
    <row r="32" spans="2:10">
      <c r="B32" s="16" t="str">
        <f t="shared" ref="B32:C32" si="10">B8</f>
        <v>Int16</v>
      </c>
      <c r="C32" s="16">
        <f t="shared" si="10"/>
        <v>128</v>
      </c>
      <c r="D32" s="21">
        <f t="shared" ref="D32:J32" si="11">1000000/D8</f>
        <v>3246.7532467532469</v>
      </c>
      <c r="E32" s="21">
        <f t="shared" si="11"/>
        <v>14803.849000740192</v>
      </c>
      <c r="F32" s="21">
        <f t="shared" si="11"/>
        <v>20605.8108386565</v>
      </c>
      <c r="G32" s="21">
        <f t="shared" si="11"/>
        <v>20321.072952651899</v>
      </c>
      <c r="H32" s="21">
        <f t="shared" si="11"/>
        <v>61728.395061728399</v>
      </c>
      <c r="I32" s="21">
        <f t="shared" ref="I32" si="12">1000000/I8</f>
        <v>107296.13733905579</v>
      </c>
      <c r="J32" s="21">
        <f t="shared" si="11"/>
        <v>93457.943925233645</v>
      </c>
    </row>
    <row r="33" spans="2:10">
      <c r="B33" s="16" t="str">
        <f t="shared" ref="B33:C33" si="13">B9</f>
        <v>Int16</v>
      </c>
      <c r="C33" s="16">
        <f t="shared" si="13"/>
        <v>256</v>
      </c>
      <c r="D33" s="21">
        <f t="shared" ref="D33:J33" si="14">1000000/D9</f>
        <v>1633.9869281045751</v>
      </c>
      <c r="E33" s="21">
        <f t="shared" si="14"/>
        <v>7443.2452549311502</v>
      </c>
      <c r="F33" s="21">
        <f t="shared" si="14"/>
        <v>10347.682119205298</v>
      </c>
      <c r="G33" s="21">
        <f t="shared" si="14"/>
        <v>10198.878123406426</v>
      </c>
      <c r="H33" s="21">
        <f t="shared" si="14"/>
        <v>31026.993484331371</v>
      </c>
      <c r="I33" s="21">
        <f t="shared" ref="I33" si="15">1000000/I9</f>
        <v>53821.313240043062</v>
      </c>
      <c r="J33" s="21">
        <f t="shared" si="14"/>
        <v>46948.356807511736</v>
      </c>
    </row>
    <row r="34" spans="2:10">
      <c r="B34" s="18"/>
      <c r="C34" s="19"/>
      <c r="D34" s="22"/>
      <c r="E34" s="22"/>
      <c r="F34" s="22"/>
      <c r="G34" s="22"/>
      <c r="H34" s="22"/>
      <c r="I34" s="22"/>
      <c r="J34" s="23"/>
    </row>
    <row r="35" spans="2:10">
      <c r="B35" s="17" t="str">
        <f t="shared" ref="B35:C35" si="16">B11</f>
        <v>Type</v>
      </c>
      <c r="C35" s="17" t="str">
        <f t="shared" si="16"/>
        <v>N of FIR</v>
      </c>
      <c r="D35" s="24" t="str">
        <f>D11</f>
        <v>Arduino Uno</v>
      </c>
      <c r="E35" s="24" t="str">
        <f t="shared" ref="E35:J35" si="17">E11</f>
        <v>Arduino M0</v>
      </c>
      <c r="F35" s="24" t="str">
        <f t="shared" si="17"/>
        <v>Maple</v>
      </c>
      <c r="G35" s="24" t="str">
        <f t="shared" si="17"/>
        <v>Arduino Due</v>
      </c>
      <c r="H35" s="24" t="str">
        <f t="shared" si="17"/>
        <v>Teensy 3.2</v>
      </c>
      <c r="I35" s="24" t="str">
        <f t="shared" ref="I35" si="18">I11</f>
        <v>Teensy 3.6</v>
      </c>
      <c r="J35" s="24" t="str">
        <f t="shared" si="17"/>
        <v>FRDM-K66F</v>
      </c>
    </row>
    <row r="36" spans="2:10">
      <c r="B36" s="16" t="str">
        <f t="shared" ref="B36:C36" si="19">B12</f>
        <v>Int32</v>
      </c>
      <c r="C36" s="16">
        <f t="shared" si="19"/>
        <v>16</v>
      </c>
      <c r="D36" s="21">
        <f t="shared" ref="D36:J36" si="20">1000000/D12</f>
        <v>7751.937984496124</v>
      </c>
      <c r="E36" s="21">
        <f t="shared" si="20"/>
        <v>92850.510677808736</v>
      </c>
      <c r="F36" s="21">
        <f t="shared" si="20"/>
        <v>180180.18018018018</v>
      </c>
      <c r="G36" s="21">
        <f t="shared" si="20"/>
        <v>154083.20493066256</v>
      </c>
      <c r="H36" s="21">
        <f t="shared" si="20"/>
        <v>462962.96296296292</v>
      </c>
      <c r="I36" s="21">
        <f t="shared" ref="I36" si="21">1000000/I12</f>
        <v>884955.75221238949</v>
      </c>
      <c r="J36" s="21">
        <f t="shared" si="20"/>
        <v>833333.33333333337</v>
      </c>
    </row>
    <row r="37" spans="2:10">
      <c r="B37" s="16" t="str">
        <f t="shared" ref="B37:C37" si="22">B13</f>
        <v>Int32</v>
      </c>
      <c r="C37" s="16">
        <f t="shared" si="22"/>
        <v>32</v>
      </c>
      <c r="D37" s="21">
        <f t="shared" ref="D37:J37" si="23">1000000/D13</f>
        <v>3937.0078740157483</v>
      </c>
      <c r="E37" s="21">
        <f t="shared" si="23"/>
        <v>48100.048100048101</v>
      </c>
      <c r="F37" s="21">
        <f t="shared" si="23"/>
        <v>93808.630393996253</v>
      </c>
      <c r="G37" s="21">
        <f t="shared" si="23"/>
        <v>79365.079365079364</v>
      </c>
      <c r="H37" s="21">
        <f t="shared" si="23"/>
        <v>240384.61538461538</v>
      </c>
      <c r="I37" s="21">
        <f t="shared" ref="I37" si="24">1000000/I13</f>
        <v>454545.45454545453</v>
      </c>
      <c r="J37" s="21">
        <f t="shared" si="23"/>
        <v>416666.66666666669</v>
      </c>
    </row>
    <row r="38" spans="2:10">
      <c r="B38" s="16" t="str">
        <f t="shared" ref="B38:C38" si="25">B14</f>
        <v>Int32</v>
      </c>
      <c r="C38" s="16">
        <f t="shared" si="25"/>
        <v>64</v>
      </c>
      <c r="D38" s="21">
        <f t="shared" ref="D38:J38" si="26">1000000/D14</f>
        <v>1988.0715705765408</v>
      </c>
      <c r="E38" s="21">
        <f t="shared" si="26"/>
        <v>24491.795248591723</v>
      </c>
      <c r="F38" s="21">
        <f t="shared" si="26"/>
        <v>47824.007651841224</v>
      </c>
      <c r="G38" s="21">
        <f t="shared" si="26"/>
        <v>40322.580645161288</v>
      </c>
      <c r="H38" s="21">
        <f t="shared" si="26"/>
        <v>122399.02080783354</v>
      </c>
      <c r="I38" s="21">
        <f t="shared" ref="I38" si="27">1000000/I14</f>
        <v>230946.88221709005</v>
      </c>
      <c r="J38" s="21">
        <f t="shared" si="26"/>
        <v>212765.95744680849</v>
      </c>
    </row>
    <row r="39" spans="2:10">
      <c r="B39" s="16" t="str">
        <f t="shared" ref="B39:C39" si="28">B15</f>
        <v>Int32</v>
      </c>
      <c r="C39" s="16">
        <f t="shared" si="28"/>
        <v>128</v>
      </c>
      <c r="D39" s="21">
        <f t="shared" ref="D39:J39" si="29">1000000/D15</f>
        <v>1000</v>
      </c>
      <c r="E39" s="21">
        <f t="shared" si="29"/>
        <v>12359.411692003461</v>
      </c>
      <c r="F39" s="21">
        <f t="shared" si="29"/>
        <v>24160.425223483933</v>
      </c>
      <c r="G39" s="21">
        <f t="shared" si="29"/>
        <v>20321.072952651899</v>
      </c>
      <c r="H39" s="21">
        <f t="shared" si="29"/>
        <v>61728.395061728399</v>
      </c>
      <c r="I39" s="21">
        <f t="shared" ref="I39" si="30">1000000/I15</f>
        <v>116144.01858304298</v>
      </c>
      <c r="J39" s="21">
        <f t="shared" si="29"/>
        <v>107526.8817204301</v>
      </c>
    </row>
    <row r="40" spans="2:10">
      <c r="B40" s="16" t="str">
        <f t="shared" ref="B40:C40" si="31">B16</f>
        <v>Int32</v>
      </c>
      <c r="C40" s="16">
        <f t="shared" si="31"/>
        <v>256</v>
      </c>
      <c r="D40" s="21"/>
      <c r="E40" s="21">
        <f t="shared" ref="E40:J40" si="32">1000000/E16</f>
        <v>6208.8662610207375</v>
      </c>
      <c r="F40" s="21">
        <f t="shared" si="32"/>
        <v>12141.816415735793</v>
      </c>
      <c r="G40" s="21">
        <f t="shared" si="32"/>
        <v>10198.878123406426</v>
      </c>
      <c r="H40" s="21">
        <f t="shared" si="32"/>
        <v>31026.993484331371</v>
      </c>
      <c r="I40" s="21">
        <f t="shared" ref="I40" si="33">1000000/I16</f>
        <v>58309.037900874639</v>
      </c>
      <c r="J40" s="21">
        <f t="shared" si="32"/>
        <v>54054.054054054053</v>
      </c>
    </row>
    <row r="41" spans="2:10">
      <c r="B41" s="18"/>
      <c r="C41" s="19"/>
      <c r="D41" s="22"/>
      <c r="E41" s="22"/>
      <c r="F41" s="22"/>
      <c r="G41" s="22"/>
      <c r="H41" s="22"/>
      <c r="I41" s="22"/>
      <c r="J41" s="23"/>
    </row>
    <row r="42" spans="2:10">
      <c r="B42" s="17" t="str">
        <f t="shared" ref="B42:C42" si="34">B18</f>
        <v>Type</v>
      </c>
      <c r="C42" s="17" t="str">
        <f t="shared" si="34"/>
        <v>N of FIR</v>
      </c>
      <c r="D42" s="24" t="str">
        <f>D18</f>
        <v>Arduino Uno</v>
      </c>
      <c r="E42" s="24" t="str">
        <f t="shared" ref="E42:J42" si="35">E18</f>
        <v>Arduino M0</v>
      </c>
      <c r="F42" s="24" t="str">
        <f t="shared" si="35"/>
        <v>Maple</v>
      </c>
      <c r="G42" s="24" t="str">
        <f t="shared" si="35"/>
        <v>Arduino Due</v>
      </c>
      <c r="H42" s="24" t="str">
        <f t="shared" si="35"/>
        <v>Teensy 3.2</v>
      </c>
      <c r="I42" s="24" t="str">
        <f t="shared" ref="I42" si="36">I18</f>
        <v>Teensy 3.6</v>
      </c>
      <c r="J42" s="24" t="str">
        <f t="shared" si="35"/>
        <v>FRDM-K66F</v>
      </c>
    </row>
    <row r="43" spans="2:10">
      <c r="B43" s="16" t="str">
        <f t="shared" ref="B43:C43" si="37">B19</f>
        <v>Float32</v>
      </c>
      <c r="C43" s="16">
        <f t="shared" si="37"/>
        <v>16</v>
      </c>
      <c r="D43" s="21">
        <f t="shared" ref="D43:J43" si="38">1000000/D19</f>
        <v>3215.4340836012861</v>
      </c>
      <c r="E43" s="21">
        <f t="shared" si="38"/>
        <v>8708.52564660803</v>
      </c>
      <c r="F43" s="21">
        <f t="shared" si="38"/>
        <v>25387.154100025386</v>
      </c>
      <c r="G43" s="21">
        <f t="shared" si="38"/>
        <v>28019.052956010088</v>
      </c>
      <c r="H43" s="21">
        <f t="shared" si="38"/>
        <v>34199.726402188782</v>
      </c>
      <c r="I43" s="21">
        <f t="shared" ref="I43" si="39">1000000/I19</f>
        <v>653594.77124183008</v>
      </c>
      <c r="J43" s="21">
        <f t="shared" si="38"/>
        <v>769230.76923076925</v>
      </c>
    </row>
    <row r="44" spans="2:10">
      <c r="B44" s="16" t="str">
        <f t="shared" ref="B44:C44" si="40">B20</f>
        <v>Float32</v>
      </c>
      <c r="C44" s="16">
        <f t="shared" si="40"/>
        <v>32</v>
      </c>
      <c r="D44" s="21">
        <f t="shared" ref="D44:J44" si="41">1000000/D20</f>
        <v>1607.7170418006431</v>
      </c>
      <c r="E44" s="21">
        <f t="shared" si="41"/>
        <v>4415.5958846646354</v>
      </c>
      <c r="F44" s="21">
        <f t="shared" si="41"/>
        <v>12888.258796236629</v>
      </c>
      <c r="G44" s="21">
        <f t="shared" si="41"/>
        <v>13958.682300390843</v>
      </c>
      <c r="H44" s="21">
        <f t="shared" si="41"/>
        <v>17226.528854435834</v>
      </c>
      <c r="I44" s="21">
        <f t="shared" ref="I44" si="42">1000000/I20</f>
        <v>338983.05084745761</v>
      </c>
      <c r="J44" s="21">
        <f t="shared" si="41"/>
        <v>370370.37037037034</v>
      </c>
    </row>
    <row r="45" spans="2:10">
      <c r="B45" s="16" t="str">
        <f t="shared" ref="B45:C45" si="43">B21</f>
        <v>Float32</v>
      </c>
      <c r="C45" s="16">
        <f t="shared" si="43"/>
        <v>64</v>
      </c>
      <c r="D45" s="21">
        <f t="shared" ref="D45:J45" si="44">1000000/D21</f>
        <v>787.40157480314963</v>
      </c>
      <c r="E45" s="21">
        <f t="shared" si="44"/>
        <v>2239.8924851607126</v>
      </c>
      <c r="F45" s="21">
        <f t="shared" si="44"/>
        <v>6500.2600104004159</v>
      </c>
      <c r="G45" s="21">
        <f t="shared" si="44"/>
        <v>6972.0421111343512</v>
      </c>
      <c r="H45" s="21">
        <f t="shared" si="44"/>
        <v>8656.5096952908589</v>
      </c>
      <c r="I45" s="21">
        <f t="shared" ref="I45" si="45">1000000/I21</f>
        <v>172711.57167530226</v>
      </c>
      <c r="J45" s="21">
        <f t="shared" si="44"/>
        <v>200000</v>
      </c>
    </row>
    <row r="46" spans="2:10">
      <c r="B46" s="16" t="str">
        <f t="shared" ref="B46:C46" si="46">B22</f>
        <v>Float32</v>
      </c>
      <c r="C46" s="16">
        <f t="shared" si="46"/>
        <v>128</v>
      </c>
      <c r="D46" s="21">
        <f t="shared" ref="D46:J46" si="47">1000000/D22</f>
        <v>396.51070578905632</v>
      </c>
      <c r="E46" s="21">
        <f t="shared" si="47"/>
        <v>1120.1469632815824</v>
      </c>
      <c r="F46" s="21">
        <f t="shared" si="47"/>
        <v>3265.7326671238693</v>
      </c>
      <c r="G46" s="21">
        <f t="shared" si="47"/>
        <v>3485.1705991008257</v>
      </c>
      <c r="H46" s="21">
        <f t="shared" si="47"/>
        <v>4338.5830187860647</v>
      </c>
      <c r="I46" s="21">
        <f t="shared" ref="I46" si="48">1000000/I22</f>
        <v>86956.521739130432</v>
      </c>
      <c r="J46" s="21">
        <f t="shared" si="47"/>
        <v>100000</v>
      </c>
    </row>
    <row r="47" spans="2:10">
      <c r="B47" s="16" t="str">
        <f t="shared" ref="B47:C47" si="49">B23</f>
        <v>Float32</v>
      </c>
      <c r="C47" s="16">
        <f t="shared" si="49"/>
        <v>256</v>
      </c>
      <c r="D47" s="21"/>
      <c r="E47" s="21">
        <f t="shared" ref="E47:J47" si="50">1000000/E23</f>
        <v>560.63867958378182</v>
      </c>
      <c r="F47" s="21">
        <f t="shared" si="50"/>
        <v>1637.0899089778011</v>
      </c>
      <c r="G47" s="21">
        <f t="shared" si="50"/>
        <v>1742.6764024188346</v>
      </c>
      <c r="H47" s="21">
        <f t="shared" si="50"/>
        <v>2172.5433965543461</v>
      </c>
      <c r="I47" s="21">
        <f t="shared" ref="I47" si="51">1000000/I23</f>
        <v>43706.293706293705</v>
      </c>
      <c r="J47" s="21">
        <f t="shared" si="50"/>
        <v>50251.256281407041</v>
      </c>
    </row>
    <row r="50" spans="2:10" ht="18.75">
      <c r="B50" s="40" t="str">
        <f>B2</f>
        <v>FIR Performance (Naïve C)</v>
      </c>
      <c r="C50" s="40"/>
      <c r="D50" s="40"/>
      <c r="E50" s="40"/>
      <c r="F50" s="40"/>
      <c r="G50" s="40"/>
      <c r="H50" s="40"/>
      <c r="I50" s="40"/>
      <c r="J50" s="40"/>
    </row>
    <row r="51" spans="2:10">
      <c r="B51" s="41" t="str">
        <f>B3</f>
        <v>Inputs</v>
      </c>
      <c r="C51" s="42"/>
      <c r="D51" s="41" t="s">
        <v>98</v>
      </c>
      <c r="E51" s="43"/>
      <c r="F51" s="43"/>
      <c r="G51" s="43"/>
      <c r="H51" s="43"/>
      <c r="I51" s="43"/>
      <c r="J51" s="42"/>
    </row>
    <row r="52" spans="2:10">
      <c r="B52" s="28" t="s">
        <v>89</v>
      </c>
      <c r="C52" s="28" t="s">
        <v>97</v>
      </c>
      <c r="D52" s="35" t="str">
        <f t="shared" ref="D52:J52" si="52">D28</f>
        <v>Arduino Uno</v>
      </c>
      <c r="E52" s="35" t="str">
        <f t="shared" si="52"/>
        <v>Arduino M0</v>
      </c>
      <c r="F52" s="35" t="str">
        <f t="shared" si="52"/>
        <v>Maple</v>
      </c>
      <c r="G52" s="35" t="str">
        <f t="shared" si="52"/>
        <v>Arduino Due</v>
      </c>
      <c r="H52" s="35" t="str">
        <f t="shared" si="52"/>
        <v>Teensy 3.2</v>
      </c>
      <c r="I52" s="35" t="str">
        <f t="shared" ref="I52" si="53">I28</f>
        <v>Teensy 3.6</v>
      </c>
      <c r="J52" s="35" t="str">
        <f t="shared" si="52"/>
        <v>FRDM-K66F</v>
      </c>
    </row>
    <row r="53" spans="2:10">
      <c r="B53" s="29" t="str">
        <f>B32</f>
        <v>Int16</v>
      </c>
      <c r="C53" s="29">
        <v>250</v>
      </c>
      <c r="D53" s="21">
        <f>SQRT($C53/(D8*0.000001/$C8))</f>
        <v>10192.94382875251</v>
      </c>
      <c r="E53" s="21">
        <f t="shared" ref="E53:J53" si="54">SQRT($C53/(E8*0.000001/$C8))</f>
        <v>21765.18247163773</v>
      </c>
      <c r="F53" s="21">
        <f t="shared" si="54"/>
        <v>25678.511382808159</v>
      </c>
      <c r="G53" s="21">
        <f t="shared" si="54"/>
        <v>25500.477142297961</v>
      </c>
      <c r="H53" s="21">
        <f t="shared" si="54"/>
        <v>44444.444444444445</v>
      </c>
      <c r="I53" s="21">
        <f t="shared" ref="I53" si="55">SQRT($C53/(I8*0.000001/$C8))</f>
        <v>58595.873530904762</v>
      </c>
      <c r="J53" s="21">
        <f t="shared" si="54"/>
        <v>54686.874161973057</v>
      </c>
    </row>
    <row r="54" spans="2:10">
      <c r="B54" s="29" t="str">
        <f>B39</f>
        <v>Int32</v>
      </c>
      <c r="C54" s="29">
        <v>250</v>
      </c>
      <c r="D54" s="21">
        <f>SQRT($C54/(D15*0.000001/$C15))</f>
        <v>5656.8542494923804</v>
      </c>
      <c r="E54" s="21">
        <f t="shared" ref="E54:J54" si="56">SQRT($C54/(E15*0.000001/$C15))</f>
        <v>19887.211321452556</v>
      </c>
      <c r="F54" s="21">
        <f t="shared" si="56"/>
        <v>27805.280202714839</v>
      </c>
      <c r="G54" s="21">
        <f t="shared" si="56"/>
        <v>25500.477142297961</v>
      </c>
      <c r="H54" s="21">
        <f t="shared" si="56"/>
        <v>44444.444444444445</v>
      </c>
      <c r="I54" s="21">
        <f t="shared" ref="I54" si="57">SQRT($C54/(I15*0.000001/$C15))</f>
        <v>60963.994247895011</v>
      </c>
      <c r="J54" s="21">
        <f t="shared" si="56"/>
        <v>58658.846008541317</v>
      </c>
    </row>
    <row r="55" spans="2:10">
      <c r="B55" s="29" t="str">
        <f>B46</f>
        <v>Float32</v>
      </c>
      <c r="C55" s="29">
        <v>250</v>
      </c>
      <c r="D55" s="21">
        <f>SQRT($C55/(D22*0.000001/$C22))</f>
        <v>3562.0699860123191</v>
      </c>
      <c r="E55" s="21">
        <f t="shared" ref="E55:J55" si="58">SQRT($C55/(E22*0.000001/$C22))</f>
        <v>5987.0445818459248</v>
      </c>
      <c r="F55" s="21">
        <f t="shared" si="58"/>
        <v>10222.692666218809</v>
      </c>
      <c r="G55" s="21">
        <f t="shared" si="58"/>
        <v>10560.561498861054</v>
      </c>
      <c r="H55" s="21">
        <f t="shared" si="58"/>
        <v>11782.811914019254</v>
      </c>
      <c r="I55" s="21">
        <f t="shared" ref="I55" si="59">SQRT($C55/(I22*0.000001/$C22))</f>
        <v>52750.437871662958</v>
      </c>
      <c r="J55" s="21">
        <f t="shared" si="58"/>
        <v>56568.542494923808</v>
      </c>
    </row>
    <row r="76" spans="2:10">
      <c r="B76" t="s">
        <v>139</v>
      </c>
      <c r="D76" s="15">
        <v>250</v>
      </c>
      <c r="E76" s="15" t="s">
        <v>4</v>
      </c>
    </row>
    <row r="77" spans="2:10">
      <c r="B77" t="s">
        <v>13</v>
      </c>
      <c r="D77" s="15">
        <v>44100</v>
      </c>
      <c r="E77" s="15" t="s">
        <v>4</v>
      </c>
    </row>
    <row r="78" spans="2:10">
      <c r="B78" t="s">
        <v>66</v>
      </c>
      <c r="D78" s="15">
        <f>ROUND(D77/D76,0)</f>
        <v>176</v>
      </c>
    </row>
    <row r="79" spans="2:10" ht="18.75">
      <c r="B79" s="40" t="str">
        <f>B2</f>
        <v>FIR Performance (Naïve C)</v>
      </c>
      <c r="C79" s="40"/>
      <c r="D79" s="40"/>
      <c r="E79" s="40"/>
      <c r="F79" s="40"/>
      <c r="G79" s="40"/>
      <c r="H79" s="40"/>
      <c r="I79" s="40"/>
      <c r="J79" s="40"/>
    </row>
    <row r="80" spans="2:10">
      <c r="B80" s="41" t="str">
        <f>B27</f>
        <v>Inputs</v>
      </c>
      <c r="C80" s="42"/>
      <c r="D80" s="41" t="s">
        <v>140</v>
      </c>
      <c r="E80" s="43"/>
      <c r="F80" s="43"/>
      <c r="G80" s="43"/>
      <c r="H80" s="43"/>
      <c r="I80" s="43"/>
      <c r="J80" s="42"/>
    </row>
    <row r="81" spans="2:10">
      <c r="B81" s="28" t="str">
        <f>B28</f>
        <v>Type</v>
      </c>
      <c r="C81" s="28" t="str">
        <f t="shared" ref="C81:J81" si="60">C28</f>
        <v>N of FIR</v>
      </c>
      <c r="D81" s="28" t="str">
        <f t="shared" si="60"/>
        <v>Arduino Uno</v>
      </c>
      <c r="E81" s="28" t="str">
        <f t="shared" si="60"/>
        <v>Arduino M0</v>
      </c>
      <c r="F81" s="28" t="str">
        <f t="shared" si="60"/>
        <v>Maple</v>
      </c>
      <c r="G81" s="28" t="str">
        <f t="shared" si="60"/>
        <v>Arduino Due</v>
      </c>
      <c r="H81" s="28" t="str">
        <f t="shared" si="60"/>
        <v>Teensy 3.2</v>
      </c>
      <c r="I81" s="28" t="str">
        <f t="shared" ref="I81" si="61">I28</f>
        <v>Teensy 3.6</v>
      </c>
      <c r="J81" s="28" t="str">
        <f t="shared" si="60"/>
        <v>FRDM-K66F</v>
      </c>
    </row>
    <row r="82" spans="2:10">
      <c r="B82" s="29" t="str">
        <f>B32</f>
        <v>Int16</v>
      </c>
      <c r="C82" s="29">
        <f>$D$78</f>
        <v>176</v>
      </c>
      <c r="D82" s="37">
        <f>D32*$C32/$C82</f>
        <v>2361.2750885478158</v>
      </c>
      <c r="E82" s="37">
        <f t="shared" ref="E82:J82" si="62">E32*$C32/$C82</f>
        <v>10766.435636901959</v>
      </c>
      <c r="F82" s="37">
        <f t="shared" si="62"/>
        <v>14986.044246295636</v>
      </c>
      <c r="G82" s="37">
        <f t="shared" si="62"/>
        <v>14778.962147383199</v>
      </c>
      <c r="H82" s="37">
        <f t="shared" si="62"/>
        <v>44893.37822671156</v>
      </c>
      <c r="I82" s="37">
        <f t="shared" ref="I82" si="63">I32*$C32/$C82</f>
        <v>78033.554428404212</v>
      </c>
      <c r="J82" s="37">
        <f t="shared" si="62"/>
        <v>67969.413763806282</v>
      </c>
    </row>
    <row r="83" spans="2:10">
      <c r="B83" s="29" t="str">
        <f>B39</f>
        <v>Int32</v>
      </c>
      <c r="C83" s="29">
        <f t="shared" ref="C83:C84" si="64">$D$78</f>
        <v>176</v>
      </c>
      <c r="D83" s="37">
        <f>D39*$C39/$C83</f>
        <v>727.27272727272725</v>
      </c>
      <c r="E83" s="37">
        <f t="shared" ref="E83:J83" si="65">E39*$C39/$C83</f>
        <v>8988.6630487297898</v>
      </c>
      <c r="F83" s="37">
        <f t="shared" si="65"/>
        <v>17571.21834435195</v>
      </c>
      <c r="G83" s="37">
        <f t="shared" si="65"/>
        <v>14778.962147383199</v>
      </c>
      <c r="H83" s="37">
        <f t="shared" si="65"/>
        <v>44893.37822671156</v>
      </c>
      <c r="I83" s="37">
        <f t="shared" ref="I83" si="66">I39*$C39/$C83</f>
        <v>84468.377151303983</v>
      </c>
      <c r="J83" s="37">
        <f t="shared" si="65"/>
        <v>78201.368523949161</v>
      </c>
    </row>
    <row r="84" spans="2:10">
      <c r="B84" s="29" t="str">
        <f>B46</f>
        <v>Float32</v>
      </c>
      <c r="C84" s="29">
        <f t="shared" si="64"/>
        <v>176</v>
      </c>
      <c r="D84" s="37">
        <f>D46*$C46/$C84</f>
        <v>288.37142239204098</v>
      </c>
      <c r="E84" s="37">
        <f t="shared" ref="E84:J84" si="67">E46*$C46/$C84</f>
        <v>814.65233693205994</v>
      </c>
      <c r="F84" s="37">
        <f t="shared" si="67"/>
        <v>2375.078303362814</v>
      </c>
      <c r="G84" s="37">
        <f t="shared" si="67"/>
        <v>2534.6695266187821</v>
      </c>
      <c r="H84" s="37">
        <f t="shared" si="67"/>
        <v>3155.3331045716836</v>
      </c>
      <c r="I84" s="37">
        <f t="shared" ref="I84" si="68">I46*$C46/$C84</f>
        <v>63241.106719367584</v>
      </c>
      <c r="J84" s="37">
        <f t="shared" si="67"/>
        <v>72727.272727272721</v>
      </c>
    </row>
  </sheetData>
  <mergeCells count="13">
    <mergeCell ref="B2:J2"/>
    <mergeCell ref="D3:J3"/>
    <mergeCell ref="B3:C3"/>
    <mergeCell ref="B17:J17"/>
    <mergeCell ref="B26:J26"/>
    <mergeCell ref="B79:J79"/>
    <mergeCell ref="B80:C80"/>
    <mergeCell ref="D80:J80"/>
    <mergeCell ref="B27:C27"/>
    <mergeCell ref="D27:J27"/>
    <mergeCell ref="D51:J51"/>
    <mergeCell ref="B50:J50"/>
    <mergeCell ref="B51:C51"/>
  </mergeCells>
  <conditionalFormatting sqref="D53:J55">
    <cfRule type="cellIs" dxfId="19" priority="3" operator="greaterThanOrEqual">
      <formula>44100</formula>
    </cfRule>
    <cfRule type="cellIs" dxfId="18" priority="4" operator="between">
      <formula>32000</formula>
      <formula>44100</formula>
    </cfRule>
    <cfRule type="cellIs" dxfId="17" priority="5" operator="lessThan">
      <formula>32000</formula>
    </cfRule>
  </conditionalFormatting>
  <conditionalFormatting sqref="D82:J84">
    <cfRule type="cellIs" dxfId="16" priority="1" operator="lessThan">
      <formula>$D$77</formula>
    </cfRule>
    <cfRule type="cellIs" dxfId="15" priority="2" operator="greaterThanOrEqual">
      <formula>$D$77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4"/>
  <sheetViews>
    <sheetView zoomScaleNormal="100" workbookViewId="0">
      <selection activeCell="G9" sqref="G9"/>
    </sheetView>
  </sheetViews>
  <sheetFormatPr defaultRowHeight="15"/>
  <cols>
    <col min="3" max="3" width="9.5703125" customWidth="1"/>
    <col min="4" max="5" width="10" customWidth="1"/>
    <col min="6" max="9" width="9.28515625" customWidth="1"/>
    <col min="10" max="10" width="2.140625" customWidth="1"/>
    <col min="11" max="11" width="9" customWidth="1"/>
    <col min="12" max="17" width="9.28515625" customWidth="1"/>
    <col min="18" max="18" width="1.7109375" customWidth="1"/>
    <col min="19" max="19" width="9.28515625" customWidth="1"/>
    <col min="20" max="20" width="2.5703125" customWidth="1"/>
    <col min="21" max="21" width="9.28515625" customWidth="1"/>
  </cols>
  <sheetData>
    <row r="1" spans="2:17">
      <c r="C1" t="str">
        <f>'Arduino Uno'!B7</f>
        <v>Arduino Uno</v>
      </c>
      <c r="D1" t="str">
        <f>'Arduino M0 Pro'!C6</f>
        <v>Arduino M0</v>
      </c>
      <c r="E1" t="str">
        <f>Maple!B1</f>
        <v>Maple</v>
      </c>
      <c r="F1" t="str">
        <f>'Arduino Due'!C6</f>
        <v>Arduino Due</v>
      </c>
      <c r="G1" t="s">
        <v>65</v>
      </c>
      <c r="H1" t="s">
        <v>56</v>
      </c>
      <c r="I1" t="s">
        <v>50</v>
      </c>
    </row>
    <row r="2" spans="2:17">
      <c r="C2" t="str">
        <f>'Arduino Uno'!$C$10</f>
        <v>float</v>
      </c>
      <c r="D2" t="str">
        <f>'Arduino M0 Pro'!C7</f>
        <v>Float</v>
      </c>
      <c r="E2" t="str">
        <f>Maple!D8</f>
        <v>float</v>
      </c>
      <c r="F2" t="str">
        <f>'Arduino Due'!D8</f>
        <v>float</v>
      </c>
      <c r="G2" t="s">
        <v>12</v>
      </c>
      <c r="H2" t="s">
        <v>12</v>
      </c>
      <c r="I2" t="s">
        <v>12</v>
      </c>
    </row>
    <row r="3" spans="2:17">
      <c r="K3" s="47" t="s">
        <v>75</v>
      </c>
      <c r="L3" s="47"/>
      <c r="M3" s="47"/>
      <c r="N3" s="47"/>
      <c r="O3" s="47"/>
      <c r="P3" s="47"/>
      <c r="Q3" s="47"/>
    </row>
    <row r="4" spans="2:17">
      <c r="B4" t="s">
        <v>2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K4" t="str">
        <f>C1</f>
        <v>Arduino Uno</v>
      </c>
      <c r="L4" t="str">
        <f t="shared" ref="L4:Q4" si="0">D1</f>
        <v>Arduino M0</v>
      </c>
      <c r="M4" t="str">
        <f t="shared" si="0"/>
        <v>Maple</v>
      </c>
      <c r="N4" t="str">
        <f t="shared" si="0"/>
        <v>Arduino Due</v>
      </c>
      <c r="O4" t="str">
        <f t="shared" si="0"/>
        <v>Teensy 3.2</v>
      </c>
      <c r="P4" t="str">
        <f t="shared" si="0"/>
        <v>NXP K66</v>
      </c>
      <c r="Q4" t="str">
        <f t="shared" si="0"/>
        <v>Python, PC</v>
      </c>
    </row>
    <row r="5" spans="2:17">
      <c r="B5">
        <f>'Arduino M0 Pro'!B12</f>
        <v>16</v>
      </c>
      <c r="C5">
        <f>'Arduino Uno'!C13</f>
        <v>311</v>
      </c>
      <c r="D5">
        <f>'Arduino M0 Pro'!K12</f>
        <v>114.83</v>
      </c>
      <c r="E5">
        <f>Maple!D11</f>
        <v>39.39</v>
      </c>
      <c r="F5">
        <f>'Arduino Due'!D11</f>
        <v>35.69</v>
      </c>
      <c r="G5" t="e">
        <f>'Teensy 3.2'!#REF!</f>
        <v>#REF!</v>
      </c>
      <c r="H5" s="10">
        <f>'NXP K66'!C11</f>
        <v>1.3</v>
      </c>
      <c r="I5" s="10">
        <f>Python!D11</f>
        <v>5.5045000000000002</v>
      </c>
      <c r="K5" s="4">
        <f>$C5/C5</f>
        <v>1</v>
      </c>
      <c r="L5" s="4">
        <f t="shared" ref="L5:Q8" si="1">$C5/D5</f>
        <v>2.7083514760950971</v>
      </c>
      <c r="M5" s="4">
        <f t="shared" si="1"/>
        <v>7.8954049251078953</v>
      </c>
      <c r="N5" s="4">
        <f t="shared" si="1"/>
        <v>8.7139254693191379</v>
      </c>
      <c r="O5" s="4" t="e">
        <f t="shared" si="1"/>
        <v>#REF!</v>
      </c>
      <c r="P5" s="4">
        <f t="shared" si="1"/>
        <v>239.23076923076923</v>
      </c>
      <c r="Q5" s="4">
        <f t="shared" si="1"/>
        <v>56.499227904441817</v>
      </c>
    </row>
    <row r="6" spans="2:17">
      <c r="B6">
        <f>'Arduino M0 Pro'!B13</f>
        <v>32</v>
      </c>
      <c r="C6">
        <f>'Arduino Uno'!C14</f>
        <v>622</v>
      </c>
      <c r="D6">
        <f>'Arduino M0 Pro'!K13</f>
        <v>226.47</v>
      </c>
      <c r="E6">
        <f>Maple!D12</f>
        <v>77.59</v>
      </c>
      <c r="F6">
        <f>'Arduino Due'!D12</f>
        <v>71.64</v>
      </c>
      <c r="G6" t="e">
        <f>'Teensy 3.2'!#REF!</f>
        <v>#REF!</v>
      </c>
      <c r="H6" s="10">
        <f>'NXP K66'!C12</f>
        <v>2.7</v>
      </c>
      <c r="I6" s="10">
        <f>Python!D12</f>
        <v>5.6927500000000002</v>
      </c>
      <c r="K6" s="4">
        <f t="shared" ref="K6:K8" si="2">$C6/C6</f>
        <v>1</v>
      </c>
      <c r="L6" s="4">
        <f t="shared" si="1"/>
        <v>2.7465006402614032</v>
      </c>
      <c r="M6" s="4">
        <f t="shared" si="1"/>
        <v>8.0164969712591834</v>
      </c>
      <c r="N6" s="4">
        <f t="shared" si="1"/>
        <v>8.6823003908431051</v>
      </c>
      <c r="O6" s="4" t="e">
        <f t="shared" si="1"/>
        <v>#REF!</v>
      </c>
      <c r="P6" s="4">
        <f t="shared" si="1"/>
        <v>230.37037037037035</v>
      </c>
      <c r="Q6" s="4">
        <f t="shared" si="1"/>
        <v>109.26178033463616</v>
      </c>
    </row>
    <row r="7" spans="2:17">
      <c r="B7">
        <f>'Arduino M0 Pro'!B14</f>
        <v>64</v>
      </c>
      <c r="C7">
        <f>'Arduino Uno'!C15</f>
        <v>1270</v>
      </c>
      <c r="D7">
        <f>'Arduino M0 Pro'!K14</f>
        <v>446.45</v>
      </c>
      <c r="E7">
        <f>Maple!D13</f>
        <v>153.84</v>
      </c>
      <c r="F7">
        <f>'Arduino Due'!D13</f>
        <v>143.43</v>
      </c>
      <c r="G7" t="e">
        <f>'Teensy 3.2'!#REF!</f>
        <v>#REF!</v>
      </c>
      <c r="H7" s="10">
        <f>'NXP K66'!C13</f>
        <v>5</v>
      </c>
      <c r="I7" s="10">
        <f>Python!D13</f>
        <v>8.3607499999999995</v>
      </c>
      <c r="K7" s="4">
        <f t="shared" si="2"/>
        <v>1</v>
      </c>
      <c r="L7" s="4">
        <f t="shared" si="1"/>
        <v>2.8446634561541049</v>
      </c>
      <c r="M7" s="4">
        <f t="shared" si="1"/>
        <v>8.2553302132085289</v>
      </c>
      <c r="N7" s="4">
        <f t="shared" si="1"/>
        <v>8.8544934811406257</v>
      </c>
      <c r="O7" s="4" t="e">
        <f t="shared" si="1"/>
        <v>#REF!</v>
      </c>
      <c r="P7" s="4">
        <f t="shared" si="1"/>
        <v>254</v>
      </c>
      <c r="Q7" s="4">
        <f t="shared" si="1"/>
        <v>151.90024818347638</v>
      </c>
    </row>
    <row r="8" spans="2:17">
      <c r="B8">
        <f>'Arduino M0 Pro'!B15</f>
        <v>128</v>
      </c>
      <c r="C8">
        <f>'Arduino Uno'!C16</f>
        <v>2522</v>
      </c>
      <c r="D8">
        <f>'Arduino M0 Pro'!K15</f>
        <v>892.74</v>
      </c>
      <c r="E8">
        <f>Maple!D14</f>
        <v>306.20999999999998</v>
      </c>
      <c r="F8">
        <f>'Arduino Due'!D14</f>
        <v>286.93</v>
      </c>
      <c r="G8" t="e">
        <f>'Teensy 3.2'!#REF!</f>
        <v>#REF!</v>
      </c>
      <c r="H8" s="10">
        <f>'NXP K66'!C14</f>
        <v>10</v>
      </c>
      <c r="I8" s="10">
        <f>Python!D14</f>
        <v>8.7690000000000001</v>
      </c>
      <c r="K8" s="4">
        <f t="shared" si="2"/>
        <v>1</v>
      </c>
      <c r="L8" s="4">
        <f t="shared" si="1"/>
        <v>2.8250106413961511</v>
      </c>
      <c r="M8" s="4">
        <f t="shared" si="1"/>
        <v>8.2361777864863992</v>
      </c>
      <c r="N8" s="4">
        <f t="shared" si="1"/>
        <v>8.789600250932283</v>
      </c>
      <c r="O8" s="4" t="e">
        <f t="shared" si="1"/>
        <v>#REF!</v>
      </c>
      <c r="P8" s="4">
        <f t="shared" si="1"/>
        <v>252.2</v>
      </c>
      <c r="Q8" s="4">
        <f t="shared" si="1"/>
        <v>287.60405975595847</v>
      </c>
    </row>
    <row r="9" spans="2:17">
      <c r="B9">
        <f>'Arduino M0 Pro'!B16</f>
        <v>256</v>
      </c>
      <c r="D9">
        <f>'Arduino M0 Pro'!K16</f>
        <v>1783.68</v>
      </c>
      <c r="E9">
        <f>Maple!D15</f>
        <v>610.84</v>
      </c>
      <c r="F9">
        <f>'Arduino Due'!D15</f>
        <v>573.83000000000004</v>
      </c>
      <c r="G9" t="e">
        <f>'Teensy 3.2'!#REF!</f>
        <v>#REF!</v>
      </c>
      <c r="H9" s="10">
        <f>'NXP K66'!C15</f>
        <v>19.899999999999999</v>
      </c>
      <c r="I9" s="10">
        <f>Python!D15</f>
        <v>10.97575</v>
      </c>
      <c r="L9" s="10"/>
      <c r="M9" s="10"/>
      <c r="N9" s="10"/>
      <c r="O9" s="10"/>
      <c r="P9" s="10"/>
      <c r="Q9" s="10"/>
    </row>
    <row r="10" spans="2:17">
      <c r="B10">
        <f>'Arduino M0 Pro'!B17</f>
        <v>512</v>
      </c>
      <c r="D10">
        <f>'Arduino M0 Pro'!K17</f>
        <v>3567.42</v>
      </c>
      <c r="E10">
        <f>Maple!D16</f>
        <v>1220.43</v>
      </c>
      <c r="F10">
        <f>'Arduino Due'!D16</f>
        <v>1147.53</v>
      </c>
      <c r="G10" t="e">
        <f>'Teensy 3.2'!#REF!</f>
        <v>#REF!</v>
      </c>
      <c r="H10" s="10">
        <f>'NXP K66'!C16</f>
        <v>39.700000000000003</v>
      </c>
      <c r="I10" s="10">
        <f>Python!D16</f>
        <v>18.0565</v>
      </c>
    </row>
    <row r="11" spans="2:17">
      <c r="H11" s="10"/>
      <c r="I11" s="10"/>
    </row>
    <row r="13" spans="2:17">
      <c r="C13" t="s">
        <v>13</v>
      </c>
      <c r="D13" t="s">
        <v>5</v>
      </c>
      <c r="K13" s="47" t="s">
        <v>85</v>
      </c>
      <c r="L13" s="47"/>
      <c r="M13" s="47"/>
      <c r="N13" s="47"/>
      <c r="O13" s="47"/>
      <c r="P13" s="47"/>
      <c r="Q13" s="47"/>
    </row>
    <row r="14" spans="2:17">
      <c r="C14" t="s">
        <v>4</v>
      </c>
      <c r="D14" t="s">
        <v>14</v>
      </c>
      <c r="K14" t="s">
        <v>76</v>
      </c>
      <c r="L14" t="s">
        <v>77</v>
      </c>
      <c r="N14" t="s">
        <v>78</v>
      </c>
      <c r="O14" t="s">
        <v>79</v>
      </c>
      <c r="P14" t="s">
        <v>80</v>
      </c>
      <c r="Q14" t="s">
        <v>81</v>
      </c>
    </row>
    <row r="15" spans="2:17">
      <c r="C15">
        <v>6000</v>
      </c>
      <c r="D15" s="4">
        <f>1/C15*1000000</f>
        <v>166.66666666666666</v>
      </c>
      <c r="E15" s="4"/>
      <c r="J15" s="1" t="s">
        <v>82</v>
      </c>
      <c r="K15">
        <v>16</v>
      </c>
      <c r="L15">
        <v>48</v>
      </c>
      <c r="M15">
        <v>72</v>
      </c>
      <c r="N15">
        <v>84</v>
      </c>
      <c r="O15">
        <v>96</v>
      </c>
      <c r="P15">
        <v>180</v>
      </c>
      <c r="Q15">
        <v>2530</v>
      </c>
    </row>
    <row r="16" spans="2:17">
      <c r="C16">
        <v>8000</v>
      </c>
      <c r="D16" s="4">
        <f t="shared" ref="D16:D19" si="3">1/C16*1000000</f>
        <v>125</v>
      </c>
      <c r="E16" s="4"/>
      <c r="J16" s="1" t="s">
        <v>83</v>
      </c>
      <c r="K16" s="4">
        <f t="shared" ref="K16:Q16" si="4">K15/$K15</f>
        <v>1</v>
      </c>
      <c r="L16" s="4">
        <f t="shared" si="4"/>
        <v>3</v>
      </c>
      <c r="M16" s="4">
        <f t="shared" ref="M16" si="5">M15/$K15</f>
        <v>4.5</v>
      </c>
      <c r="N16" s="4">
        <f t="shared" si="4"/>
        <v>5.25</v>
      </c>
      <c r="O16" s="4">
        <f t="shared" si="4"/>
        <v>6</v>
      </c>
      <c r="P16" s="4">
        <f t="shared" si="4"/>
        <v>11.25</v>
      </c>
      <c r="Q16" s="4">
        <f t="shared" si="4"/>
        <v>158.125</v>
      </c>
    </row>
    <row r="17" spans="1:26">
      <c r="C17">
        <v>11025</v>
      </c>
      <c r="D17" s="4">
        <f t="shared" si="3"/>
        <v>90.702947845804985</v>
      </c>
      <c r="E17" s="4"/>
      <c r="J17" s="1" t="s">
        <v>84</v>
      </c>
      <c r="K17" s="14">
        <f>K8/K16</f>
        <v>1</v>
      </c>
      <c r="L17" s="14">
        <f t="shared" ref="L17:Q17" si="6">L8/L16</f>
        <v>0.94167021379871707</v>
      </c>
      <c r="M17" s="14">
        <f t="shared" ref="M17" si="7">M8/M16</f>
        <v>1.830261730330311</v>
      </c>
      <c r="N17" s="14">
        <f t="shared" si="6"/>
        <v>1.6742095716061491</v>
      </c>
      <c r="O17" s="14" t="e">
        <f t="shared" si="6"/>
        <v>#REF!</v>
      </c>
      <c r="P17" s="14">
        <f t="shared" si="6"/>
        <v>22.417777777777776</v>
      </c>
      <c r="Q17" s="14">
        <f t="shared" si="6"/>
        <v>1.8188399035949943</v>
      </c>
    </row>
    <row r="18" spans="1:26">
      <c r="C18">
        <v>22050</v>
      </c>
      <c r="D18" s="4">
        <f t="shared" si="3"/>
        <v>45.351473922902493</v>
      </c>
      <c r="E18" s="4"/>
      <c r="F18" s="4"/>
      <c r="G18" s="4"/>
      <c r="H18" s="4"/>
      <c r="I18" s="4"/>
      <c r="J18" s="4"/>
      <c r="R18" s="4"/>
      <c r="S18" s="4"/>
      <c r="T18" s="4"/>
      <c r="U18" s="4"/>
    </row>
    <row r="19" spans="1:26">
      <c r="C19">
        <v>44100</v>
      </c>
      <c r="D19" s="4">
        <f t="shared" si="3"/>
        <v>22.675736961451246</v>
      </c>
      <c r="E19" s="4"/>
      <c r="F19" s="4"/>
      <c r="G19" s="4"/>
      <c r="H19" s="4"/>
      <c r="I19" s="4"/>
      <c r="J19" s="4"/>
      <c r="R19" s="4"/>
      <c r="S19" s="4"/>
      <c r="T19" s="4"/>
      <c r="U19" s="4"/>
    </row>
    <row r="21" spans="1:26">
      <c r="C21" t="str">
        <f>'Arduino Uno'!B7</f>
        <v>Arduino Uno</v>
      </c>
      <c r="D21" s="4" t="str">
        <f>'Arduino M0 Pro'!K6</f>
        <v>Arduino M0</v>
      </c>
      <c r="E21" s="4" t="str">
        <f>Maple!C6</f>
        <v>Maple</v>
      </c>
      <c r="F21" t="str">
        <f>'Arduino Due'!C6</f>
        <v>Arduino Due</v>
      </c>
      <c r="G21" t="str">
        <f>'Teensy 3.2'!C18</f>
        <v>Teensy 3.2</v>
      </c>
      <c r="H21" t="str">
        <f>'NXP K66'!C6</f>
        <v>FRDM-K66F</v>
      </c>
      <c r="I21" t="str">
        <f>I1</f>
        <v>Python, PC</v>
      </c>
      <c r="L21">
        <f>48/16</f>
        <v>3</v>
      </c>
      <c r="N21">
        <f>84/16</f>
        <v>5.25</v>
      </c>
      <c r="O21">
        <f>96/16</f>
        <v>6</v>
      </c>
      <c r="P21">
        <f>180/16</f>
        <v>11.25</v>
      </c>
      <c r="Q21">
        <f>2530/16</f>
        <v>158.125</v>
      </c>
      <c r="S21">
        <f>180/96</f>
        <v>1.875</v>
      </c>
      <c r="U21" t="str">
        <f>C21</f>
        <v>Arduino Uno</v>
      </c>
      <c r="V21" t="str">
        <f>D21</f>
        <v>Arduino M0</v>
      </c>
      <c r="W21" t="e">
        <f>#REF!</f>
        <v>#REF!</v>
      </c>
      <c r="X21" t="str">
        <f t="shared" ref="X21:Z21" si="8">F21</f>
        <v>Arduino Due</v>
      </c>
      <c r="Y21" t="str">
        <f t="shared" si="8"/>
        <v>Teensy 3.2</v>
      </c>
      <c r="Z21" t="str">
        <f t="shared" si="8"/>
        <v>FRDM-K66F</v>
      </c>
    </row>
    <row r="22" spans="1:26">
      <c r="D22" s="4"/>
      <c r="E22" s="4"/>
      <c r="G22" t="str">
        <f>'Teensy 3.2'!C19</f>
        <v>96 MHz, Optimized</v>
      </c>
      <c r="H22" t="str">
        <f>'NXP K66'!C7</f>
        <v>Inline, using types.h</v>
      </c>
      <c r="I22" t="str">
        <f>Python!C7</f>
        <v>i5, M540, 2.53 GHz</v>
      </c>
    </row>
    <row r="23" spans="1:26">
      <c r="B23" t="s">
        <v>2</v>
      </c>
      <c r="C23" t="s">
        <v>14</v>
      </c>
      <c r="D23" t="s">
        <v>14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  <c r="K23" t="s">
        <v>46</v>
      </c>
      <c r="L23" t="s">
        <v>21</v>
      </c>
      <c r="M23" t="s">
        <v>88</v>
      </c>
      <c r="N23" t="s">
        <v>35</v>
      </c>
      <c r="O23" t="s">
        <v>40</v>
      </c>
      <c r="P23" t="s">
        <v>59</v>
      </c>
      <c r="Q23" t="s">
        <v>58</v>
      </c>
      <c r="S23" t="s">
        <v>61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</row>
    <row r="24" spans="1:26">
      <c r="A24" t="str">
        <f>'Arduino Uno'!C10</f>
        <v>float</v>
      </c>
      <c r="B24">
        <f>'Arduino Uno'!B13</f>
        <v>16</v>
      </c>
      <c r="C24" s="4">
        <f>C5</f>
        <v>311</v>
      </c>
      <c r="D24" s="4">
        <f>'Arduino M0 Pro'!K12</f>
        <v>114.83</v>
      </c>
      <c r="E24" s="4">
        <f>Maple!D11</f>
        <v>39.39</v>
      </c>
      <c r="F24">
        <f>'Arduino Due'!D11</f>
        <v>35.69</v>
      </c>
      <c r="G24" t="e">
        <f>'Teensy 3.2'!#REF!</f>
        <v>#REF!</v>
      </c>
      <c r="H24" s="10">
        <f>'NXP K66'!C11</f>
        <v>1.3</v>
      </c>
      <c r="I24" s="10">
        <f>I5</f>
        <v>5.5045000000000002</v>
      </c>
      <c r="K24">
        <f>$C24/C24</f>
        <v>1</v>
      </c>
      <c r="L24">
        <f t="shared" ref="L24:N35" si="9">$C24/D24</f>
        <v>2.7083514760950971</v>
      </c>
      <c r="M24">
        <f t="shared" si="9"/>
        <v>7.8954049251078953</v>
      </c>
      <c r="N24">
        <f t="shared" si="9"/>
        <v>8.7139254693191379</v>
      </c>
      <c r="O24" t="e">
        <f t="shared" ref="O24:O35" si="10">$C24/G24</f>
        <v>#REF!</v>
      </c>
      <c r="P24">
        <f t="shared" ref="P24:P35" si="11">$C24/H24</f>
        <v>239.23076923076923</v>
      </c>
      <c r="Q24" s="6">
        <f>$C24/I24</f>
        <v>56.499227904441817</v>
      </c>
      <c r="R24" s="6"/>
      <c r="S24" s="6" t="e">
        <f>G24/H24</f>
        <v>#REF!</v>
      </c>
      <c r="T24" s="6"/>
      <c r="U24" s="6">
        <f t="shared" ref="U24:V27" si="12">C24/C32</f>
        <v>7.5853658536585362</v>
      </c>
      <c r="V24" s="6">
        <f t="shared" si="12"/>
        <v>12.604829857299672</v>
      </c>
      <c r="W24" s="6" t="e">
        <f>#REF!/#REF!</f>
        <v>#REF!</v>
      </c>
      <c r="X24" s="6">
        <f t="shared" ref="X24:Z24" si="13">F24/F32</f>
        <v>5.499229583975346</v>
      </c>
      <c r="Y24" s="6" t="e">
        <f t="shared" si="13"/>
        <v>#REF!</v>
      </c>
      <c r="Z24" s="6">
        <f t="shared" si="13"/>
        <v>0.92857142857142871</v>
      </c>
    </row>
    <row r="25" spans="1:26">
      <c r="B25">
        <f>'Arduino Uno'!B14</f>
        <v>32</v>
      </c>
      <c r="C25" s="4">
        <f t="shared" ref="C25:C27" si="14">C6</f>
        <v>622</v>
      </c>
      <c r="D25" s="4">
        <f>'Arduino M0 Pro'!K13</f>
        <v>226.47</v>
      </c>
      <c r="E25" s="4">
        <f>Maple!D12</f>
        <v>77.59</v>
      </c>
      <c r="F25">
        <f>'Arduino Due'!D12</f>
        <v>71.64</v>
      </c>
      <c r="G25" t="e">
        <f>'Teensy 3.2'!#REF!</f>
        <v>#REF!</v>
      </c>
      <c r="H25" s="10">
        <f>'NXP K66'!C12</f>
        <v>2.7</v>
      </c>
      <c r="I25" s="10">
        <f t="shared" ref="I25:I27" si="15">I6</f>
        <v>5.6927500000000002</v>
      </c>
      <c r="K25">
        <f t="shared" ref="K25:K35" si="16">$C25/C25</f>
        <v>1</v>
      </c>
      <c r="L25">
        <f t="shared" si="9"/>
        <v>2.7465006402614032</v>
      </c>
      <c r="M25">
        <f t="shared" si="9"/>
        <v>8.0164969712591834</v>
      </c>
      <c r="N25">
        <f t="shared" si="9"/>
        <v>8.6823003908431051</v>
      </c>
      <c r="O25" t="e">
        <f t="shared" si="10"/>
        <v>#REF!</v>
      </c>
      <c r="P25">
        <f t="shared" si="11"/>
        <v>230.37037037037035</v>
      </c>
      <c r="Q25" s="6">
        <f t="shared" ref="Q25:Q35" si="17">$C25/I25</f>
        <v>109.26178033463616</v>
      </c>
      <c r="R25" s="6"/>
      <c r="S25" s="6" t="e">
        <f t="shared" ref="S25:S35" si="18">G25/H25</f>
        <v>#REF!</v>
      </c>
      <c r="T25" s="6"/>
      <c r="U25" s="6">
        <f t="shared" si="12"/>
        <v>7.8734177215189876</v>
      </c>
      <c r="V25" s="6">
        <f t="shared" si="12"/>
        <v>12.970790378006873</v>
      </c>
      <c r="W25" s="6" t="e">
        <f>#REF!/#REF!</f>
        <v>#REF!</v>
      </c>
      <c r="X25" s="6">
        <f t="shared" ref="X25:X27" si="19">F25/F33</f>
        <v>5.6857142857142859</v>
      </c>
      <c r="Y25" s="6" t="e">
        <f t="shared" ref="Y25:Z27" si="20">G25/G33</f>
        <v>#REF!</v>
      </c>
      <c r="Z25" s="6">
        <f t="shared" si="20"/>
        <v>0.96428571428571441</v>
      </c>
    </row>
    <row r="26" spans="1:26">
      <c r="B26">
        <f>'Arduino Uno'!B15</f>
        <v>64</v>
      </c>
      <c r="C26" s="4">
        <f t="shared" si="14"/>
        <v>1270</v>
      </c>
      <c r="D26" s="4">
        <f>'Arduino M0 Pro'!K14</f>
        <v>446.45</v>
      </c>
      <c r="E26" s="4">
        <f>Maple!D13</f>
        <v>153.84</v>
      </c>
      <c r="F26">
        <f>'Arduino Due'!D13</f>
        <v>143.43</v>
      </c>
      <c r="G26" t="e">
        <f>'Teensy 3.2'!#REF!</f>
        <v>#REF!</v>
      </c>
      <c r="H26" s="10">
        <f>'NXP K66'!C13</f>
        <v>5</v>
      </c>
      <c r="I26" s="10">
        <f t="shared" si="15"/>
        <v>8.3607499999999995</v>
      </c>
      <c r="K26">
        <f t="shared" si="16"/>
        <v>1</v>
      </c>
      <c r="L26">
        <f t="shared" si="9"/>
        <v>2.8446634561541049</v>
      </c>
      <c r="M26">
        <f t="shared" si="9"/>
        <v>8.2553302132085289</v>
      </c>
      <c r="N26">
        <f t="shared" si="9"/>
        <v>8.8544934811406257</v>
      </c>
      <c r="O26" t="e">
        <f t="shared" si="10"/>
        <v>#REF!</v>
      </c>
      <c r="P26">
        <f t="shared" si="11"/>
        <v>254</v>
      </c>
      <c r="Q26" s="6">
        <f t="shared" si="17"/>
        <v>151.90024818347638</v>
      </c>
      <c r="R26" s="6"/>
      <c r="S26" s="6" t="e">
        <f t="shared" si="18"/>
        <v>#REF!</v>
      </c>
      <c r="T26" s="6"/>
      <c r="U26" s="6">
        <f t="shared" si="12"/>
        <v>8.193548387096774</v>
      </c>
      <c r="V26" s="6">
        <f t="shared" si="12"/>
        <v>13.07320644216691</v>
      </c>
      <c r="W26" s="6" t="e">
        <f>#REF!/#REF!</f>
        <v>#REF!</v>
      </c>
      <c r="X26" s="6">
        <f t="shared" si="19"/>
        <v>5.7834677419354836</v>
      </c>
      <c r="Y26" s="6" t="e">
        <f t="shared" si="20"/>
        <v>#REF!</v>
      </c>
      <c r="Z26" s="6">
        <f t="shared" si="20"/>
        <v>0.92592592592592582</v>
      </c>
    </row>
    <row r="27" spans="1:26">
      <c r="B27">
        <f>'Arduino Uno'!B16</f>
        <v>128</v>
      </c>
      <c r="C27" s="4">
        <f t="shared" si="14"/>
        <v>2522</v>
      </c>
      <c r="D27" s="4">
        <f>'Arduino M0 Pro'!K15</f>
        <v>892.74</v>
      </c>
      <c r="E27" s="4">
        <f>Maple!D14</f>
        <v>306.20999999999998</v>
      </c>
      <c r="F27">
        <f>'Arduino Due'!D14</f>
        <v>286.93</v>
      </c>
      <c r="G27" t="e">
        <f>'Teensy 3.2'!#REF!</f>
        <v>#REF!</v>
      </c>
      <c r="H27" s="10">
        <f>'NXP K66'!C14</f>
        <v>10</v>
      </c>
      <c r="I27" s="10">
        <f t="shared" si="15"/>
        <v>8.7690000000000001</v>
      </c>
      <c r="K27">
        <f t="shared" si="16"/>
        <v>1</v>
      </c>
      <c r="L27">
        <f t="shared" si="9"/>
        <v>2.8250106413961511</v>
      </c>
      <c r="M27">
        <f t="shared" si="9"/>
        <v>8.2361777864863992</v>
      </c>
      <c r="N27">
        <f t="shared" si="9"/>
        <v>8.789600250932283</v>
      </c>
      <c r="O27" t="e">
        <f t="shared" si="10"/>
        <v>#REF!</v>
      </c>
      <c r="P27">
        <f t="shared" si="11"/>
        <v>252.2</v>
      </c>
      <c r="Q27" s="6">
        <f t="shared" si="17"/>
        <v>287.60405975595847</v>
      </c>
      <c r="R27" s="6"/>
      <c r="S27" s="6" t="e">
        <f t="shared" si="18"/>
        <v>#REF!</v>
      </c>
      <c r="T27" s="6"/>
      <c r="U27" s="6">
        <f t="shared" si="12"/>
        <v>8.1883116883116891</v>
      </c>
      <c r="V27" s="6">
        <f t="shared" si="12"/>
        <v>13.215988156920799</v>
      </c>
      <c r="W27" s="6" t="e">
        <f>#REF!/#REF!</f>
        <v>#REF!</v>
      </c>
      <c r="X27" s="6">
        <f t="shared" si="19"/>
        <v>5.83072546230441</v>
      </c>
      <c r="Y27" s="6" t="e">
        <f t="shared" si="20"/>
        <v>#REF!</v>
      </c>
      <c r="Z27" s="6">
        <f t="shared" si="20"/>
        <v>0.93457943925233655</v>
      </c>
    </row>
    <row r="28" spans="1:26">
      <c r="A28" t="s">
        <v>62</v>
      </c>
      <c r="B28">
        <f>B24</f>
        <v>16</v>
      </c>
      <c r="C28" s="4">
        <f>'Arduino Uno'!E13</f>
        <v>129</v>
      </c>
      <c r="D28" s="4">
        <f>'Arduino M0 Pro'!M12</f>
        <v>10.77</v>
      </c>
      <c r="E28" s="4">
        <f>Maple!E11</f>
        <v>5.55</v>
      </c>
      <c r="F28">
        <f>'Arduino Due'!E11</f>
        <v>6.49</v>
      </c>
      <c r="G28" t="e">
        <f>'Teensy 3.2'!#REF!</f>
        <v>#REF!</v>
      </c>
      <c r="H28" s="10">
        <f>H32</f>
        <v>1.4</v>
      </c>
      <c r="I28" s="10">
        <f>I24</f>
        <v>5.5045000000000002</v>
      </c>
      <c r="K28">
        <f t="shared" si="16"/>
        <v>1</v>
      </c>
      <c r="L28">
        <f t="shared" si="9"/>
        <v>11.977715877437326</v>
      </c>
      <c r="M28">
        <f t="shared" si="9"/>
        <v>23.243243243243246</v>
      </c>
      <c r="N28">
        <f t="shared" si="9"/>
        <v>19.876733436055471</v>
      </c>
      <c r="O28" t="e">
        <f t="shared" si="10"/>
        <v>#REF!</v>
      </c>
      <c r="P28">
        <f t="shared" si="11"/>
        <v>92.142857142857153</v>
      </c>
      <c r="Q28" s="6">
        <f t="shared" si="17"/>
        <v>23.435371060041785</v>
      </c>
      <c r="R28" s="6"/>
      <c r="S28" s="6" t="e">
        <f t="shared" si="18"/>
        <v>#REF!</v>
      </c>
      <c r="T28" s="6"/>
      <c r="U28" s="6">
        <f t="shared" ref="U28:V31" si="21">C28/C32</f>
        <v>3.1463414634146343</v>
      </c>
      <c r="V28" s="6">
        <f t="shared" si="21"/>
        <v>1.1822173435784853</v>
      </c>
      <c r="W28" s="6" t="e">
        <f>#REF!/#REF!</f>
        <v>#REF!</v>
      </c>
      <c r="X28" s="6">
        <f t="shared" ref="X28:Z28" si="22">F28/F32</f>
        <v>1</v>
      </c>
      <c r="Y28" s="6" t="e">
        <f t="shared" si="22"/>
        <v>#REF!</v>
      </c>
      <c r="Z28" s="6">
        <f t="shared" si="22"/>
        <v>1</v>
      </c>
    </row>
    <row r="29" spans="1:26">
      <c r="B29">
        <f t="shared" ref="B29:B35" si="23">B25</f>
        <v>32</v>
      </c>
      <c r="C29" s="4">
        <f>'Arduino Uno'!E14</f>
        <v>254</v>
      </c>
      <c r="D29" s="4">
        <f>'Arduino M0 Pro'!M13</f>
        <v>20.79</v>
      </c>
      <c r="E29" s="4">
        <f>Maple!E12</f>
        <v>10.66</v>
      </c>
      <c r="F29">
        <f>'Arduino Due'!E12</f>
        <v>12.6</v>
      </c>
      <c r="G29" t="e">
        <f>'Teensy 3.2'!#REF!</f>
        <v>#REF!</v>
      </c>
      <c r="H29" s="10">
        <f t="shared" ref="H29:H31" si="24">H33</f>
        <v>2.8</v>
      </c>
      <c r="I29" s="10">
        <f t="shared" ref="I29:I31" si="25">I25</f>
        <v>5.6927500000000002</v>
      </c>
      <c r="K29">
        <f t="shared" si="16"/>
        <v>1</v>
      </c>
      <c r="L29">
        <f t="shared" si="9"/>
        <v>12.217412217412218</v>
      </c>
      <c r="M29">
        <f t="shared" si="9"/>
        <v>23.827392120075046</v>
      </c>
      <c r="N29">
        <f t="shared" si="9"/>
        <v>20.158730158730158</v>
      </c>
      <c r="O29" t="e">
        <f t="shared" si="10"/>
        <v>#REF!</v>
      </c>
      <c r="P29">
        <f t="shared" si="11"/>
        <v>90.714285714285722</v>
      </c>
      <c r="Q29" s="6">
        <f t="shared" si="17"/>
        <v>44.618154670414121</v>
      </c>
      <c r="R29" s="6"/>
      <c r="S29" s="6" t="e">
        <f t="shared" si="18"/>
        <v>#REF!</v>
      </c>
      <c r="T29" s="6"/>
      <c r="U29" s="6">
        <f t="shared" si="21"/>
        <v>3.2151898734177213</v>
      </c>
      <c r="V29" s="6">
        <f t="shared" si="21"/>
        <v>1.1907216494845361</v>
      </c>
      <c r="W29" s="6" t="e">
        <f>#REF!/#REF!</f>
        <v>#REF!</v>
      </c>
      <c r="X29" s="6">
        <f t="shared" ref="X29:X31" si="26">F29/F33</f>
        <v>1</v>
      </c>
      <c r="Y29" s="6" t="e">
        <f t="shared" ref="Y29:Z31" si="27">G29/G33</f>
        <v>#REF!</v>
      </c>
      <c r="Z29" s="6">
        <f t="shared" si="27"/>
        <v>1</v>
      </c>
    </row>
    <row r="30" spans="1:26">
      <c r="B30">
        <f t="shared" si="23"/>
        <v>64</v>
      </c>
      <c r="C30" s="4">
        <f>'Arduino Uno'!E15</f>
        <v>503</v>
      </c>
      <c r="D30" s="4">
        <f>'Arduino M0 Pro'!M14</f>
        <v>40.83</v>
      </c>
      <c r="E30" s="4">
        <f>Maple!E13</f>
        <v>20.91</v>
      </c>
      <c r="F30">
        <f>'Arduino Due'!E13</f>
        <v>24.8</v>
      </c>
      <c r="G30" t="e">
        <f>'Teensy 3.2'!#REF!</f>
        <v>#REF!</v>
      </c>
      <c r="H30" s="10">
        <f t="shared" si="24"/>
        <v>5.4</v>
      </c>
      <c r="I30" s="10">
        <f t="shared" si="25"/>
        <v>8.3607499999999995</v>
      </c>
      <c r="K30">
        <f t="shared" si="16"/>
        <v>1</v>
      </c>
      <c r="L30">
        <f t="shared" si="9"/>
        <v>12.319373010041637</v>
      </c>
      <c r="M30">
        <f t="shared" si="9"/>
        <v>24.055475848876135</v>
      </c>
      <c r="N30">
        <f t="shared" si="9"/>
        <v>20.282258064516128</v>
      </c>
      <c r="O30" t="e">
        <f t="shared" si="10"/>
        <v>#REF!</v>
      </c>
      <c r="P30">
        <f t="shared" si="11"/>
        <v>93.148148148148138</v>
      </c>
      <c r="Q30" s="6">
        <f t="shared" si="17"/>
        <v>60.162066800227258</v>
      </c>
      <c r="R30" s="6"/>
      <c r="S30" s="6" t="e">
        <f t="shared" si="18"/>
        <v>#REF!</v>
      </c>
      <c r="T30" s="6"/>
      <c r="U30" s="6">
        <f t="shared" si="21"/>
        <v>3.2451612903225806</v>
      </c>
      <c r="V30" s="6">
        <f t="shared" si="21"/>
        <v>1.1956076134699853</v>
      </c>
      <c r="W30" s="6" t="e">
        <f>#REF!/#REF!</f>
        <v>#REF!</v>
      </c>
      <c r="X30" s="6">
        <f t="shared" si="26"/>
        <v>1</v>
      </c>
      <c r="Y30" s="6" t="e">
        <f t="shared" si="27"/>
        <v>#REF!</v>
      </c>
      <c r="Z30" s="6">
        <f t="shared" si="27"/>
        <v>1</v>
      </c>
    </row>
    <row r="31" spans="1:26">
      <c r="B31">
        <f t="shared" si="23"/>
        <v>128</v>
      </c>
      <c r="C31" s="4">
        <f>'Arduino Uno'!E16</f>
        <v>1000</v>
      </c>
      <c r="D31" s="4">
        <f>'Arduino M0 Pro'!M15</f>
        <v>80.91</v>
      </c>
      <c r="E31" s="4">
        <f>Maple!E14</f>
        <v>41.39</v>
      </c>
      <c r="F31">
        <f>'Arduino Due'!E14</f>
        <v>49.21</v>
      </c>
      <c r="G31" t="e">
        <f>'Teensy 3.2'!#REF!</f>
        <v>#REF!</v>
      </c>
      <c r="H31" s="10">
        <f t="shared" si="24"/>
        <v>10.7</v>
      </c>
      <c r="I31" s="10">
        <f t="shared" si="25"/>
        <v>8.7690000000000001</v>
      </c>
      <c r="K31">
        <f t="shared" si="16"/>
        <v>1</v>
      </c>
      <c r="L31">
        <f t="shared" si="9"/>
        <v>12.35941169200346</v>
      </c>
      <c r="M31">
        <f t="shared" si="9"/>
        <v>24.160425223483934</v>
      </c>
      <c r="N31">
        <f t="shared" si="9"/>
        <v>20.3210729526519</v>
      </c>
      <c r="O31" t="e">
        <f t="shared" si="10"/>
        <v>#REF!</v>
      </c>
      <c r="P31">
        <f t="shared" si="11"/>
        <v>93.45794392523365</v>
      </c>
      <c r="Q31" s="6">
        <f t="shared" si="17"/>
        <v>114.03808872163303</v>
      </c>
      <c r="R31" s="6"/>
      <c r="S31" s="6" t="e">
        <f t="shared" si="18"/>
        <v>#REF!</v>
      </c>
      <c r="T31" s="6"/>
      <c r="U31" s="6">
        <f t="shared" si="21"/>
        <v>3.2467532467532467</v>
      </c>
      <c r="V31" s="6">
        <f t="shared" si="21"/>
        <v>1.197779422649889</v>
      </c>
      <c r="W31" s="6" t="e">
        <f>#REF!/#REF!</f>
        <v>#REF!</v>
      </c>
      <c r="X31" s="6">
        <f t="shared" si="26"/>
        <v>1</v>
      </c>
      <c r="Y31" s="6" t="e">
        <f t="shared" si="27"/>
        <v>#REF!</v>
      </c>
      <c r="Z31" s="6">
        <f t="shared" si="27"/>
        <v>1</v>
      </c>
    </row>
    <row r="32" spans="1:26">
      <c r="A32" t="s">
        <v>63</v>
      </c>
      <c r="B32">
        <f t="shared" si="23"/>
        <v>16</v>
      </c>
      <c r="C32" s="4">
        <f>'Arduino Uno'!D13</f>
        <v>41</v>
      </c>
      <c r="D32" s="4">
        <f>'Arduino M0 Pro'!L12</f>
        <v>9.11</v>
      </c>
      <c r="E32" s="4">
        <f>Maple!F11</f>
        <v>6.45</v>
      </c>
      <c r="F32">
        <f>'Arduino Due'!F11</f>
        <v>6.49</v>
      </c>
      <c r="G32" t="e">
        <f>G28</f>
        <v>#REF!</v>
      </c>
      <c r="H32" s="10">
        <f>'NXP K66'!E11</f>
        <v>1.4</v>
      </c>
      <c r="I32" s="10">
        <f>I24</f>
        <v>5.5045000000000002</v>
      </c>
      <c r="K32">
        <f t="shared" si="16"/>
        <v>1</v>
      </c>
      <c r="L32">
        <f t="shared" si="9"/>
        <v>4.5005488474204176</v>
      </c>
      <c r="M32">
        <f t="shared" si="9"/>
        <v>6.3565891472868215</v>
      </c>
      <c r="N32">
        <f t="shared" si="9"/>
        <v>6.3174114021571643</v>
      </c>
      <c r="O32" t="e">
        <f t="shared" si="10"/>
        <v>#REF!</v>
      </c>
      <c r="P32">
        <f t="shared" si="11"/>
        <v>29.285714285714288</v>
      </c>
      <c r="Q32" s="6">
        <f t="shared" si="17"/>
        <v>7.4484512671450629</v>
      </c>
      <c r="R32" s="6"/>
      <c r="S32" s="6" t="e">
        <f t="shared" si="18"/>
        <v>#REF!</v>
      </c>
      <c r="T32" s="6"/>
      <c r="U32" s="6"/>
      <c r="V32" s="6"/>
      <c r="W32" s="6"/>
      <c r="X32" s="6"/>
    </row>
    <row r="33" spans="1:24">
      <c r="B33">
        <f t="shared" si="23"/>
        <v>32</v>
      </c>
      <c r="C33" s="4">
        <f>'Arduino Uno'!D14</f>
        <v>79</v>
      </c>
      <c r="D33" s="4">
        <f>'Arduino M0 Pro'!L13</f>
        <v>17.46</v>
      </c>
      <c r="E33" s="4">
        <f>Maple!F12</f>
        <v>12.47</v>
      </c>
      <c r="F33">
        <f>'Arduino Due'!F12</f>
        <v>12.6</v>
      </c>
      <c r="G33" t="e">
        <f t="shared" ref="G33:G35" si="28">G29</f>
        <v>#REF!</v>
      </c>
      <c r="H33" s="10">
        <f>'NXP K66'!E12</f>
        <v>2.8</v>
      </c>
      <c r="I33" s="10">
        <f t="shared" ref="I33:I35" si="29">I25</f>
        <v>5.6927500000000002</v>
      </c>
      <c r="K33">
        <f t="shared" si="16"/>
        <v>1</v>
      </c>
      <c r="L33">
        <f t="shared" si="9"/>
        <v>4.5246277205040091</v>
      </c>
      <c r="M33">
        <f t="shared" si="9"/>
        <v>6.3352044907778664</v>
      </c>
      <c r="N33">
        <f t="shared" si="9"/>
        <v>6.2698412698412698</v>
      </c>
      <c r="O33" t="e">
        <f t="shared" si="10"/>
        <v>#REF!</v>
      </c>
      <c r="P33">
        <f t="shared" si="11"/>
        <v>28.214285714285715</v>
      </c>
      <c r="Q33" s="6">
        <f t="shared" si="17"/>
        <v>13.877300074656361</v>
      </c>
      <c r="R33" s="6"/>
      <c r="S33" s="6" t="e">
        <f t="shared" si="18"/>
        <v>#REF!</v>
      </c>
      <c r="T33" s="6"/>
      <c r="U33" s="6"/>
      <c r="V33" s="6"/>
      <c r="W33" s="6"/>
      <c r="X33" s="6"/>
    </row>
    <row r="34" spans="1:24">
      <c r="B34">
        <f>B30</f>
        <v>64</v>
      </c>
      <c r="C34" s="4">
        <f>'Arduino Uno'!D15</f>
        <v>155</v>
      </c>
      <c r="D34" s="4">
        <f>'Arduino M0 Pro'!L14</f>
        <v>34.15</v>
      </c>
      <c r="E34" s="4">
        <f>Maple!F13</f>
        <v>24.48</v>
      </c>
      <c r="F34">
        <f>'Arduino Due'!F13</f>
        <v>24.8</v>
      </c>
      <c r="G34" t="e">
        <f t="shared" si="28"/>
        <v>#REF!</v>
      </c>
      <c r="H34" s="10">
        <f>'NXP K66'!E13</f>
        <v>5.4</v>
      </c>
      <c r="I34" s="10">
        <f t="shared" si="29"/>
        <v>8.3607499999999995</v>
      </c>
      <c r="K34">
        <f t="shared" si="16"/>
        <v>1</v>
      </c>
      <c r="L34">
        <f t="shared" si="9"/>
        <v>4.5387994143484631</v>
      </c>
      <c r="M34">
        <f t="shared" si="9"/>
        <v>6.3316993464052285</v>
      </c>
      <c r="N34">
        <f t="shared" si="9"/>
        <v>6.25</v>
      </c>
      <c r="O34" t="e">
        <f t="shared" si="10"/>
        <v>#REF!</v>
      </c>
      <c r="P34">
        <f t="shared" si="11"/>
        <v>28.703703703703702</v>
      </c>
      <c r="Q34" s="6">
        <f t="shared" si="17"/>
        <v>18.539006668062076</v>
      </c>
      <c r="R34" s="6"/>
      <c r="S34" s="6" t="e">
        <f t="shared" si="18"/>
        <v>#REF!</v>
      </c>
      <c r="T34" s="6"/>
      <c r="U34" s="6"/>
      <c r="V34" s="6"/>
      <c r="W34" s="6"/>
      <c r="X34" s="6"/>
    </row>
    <row r="35" spans="1:24">
      <c r="B35">
        <f t="shared" si="23"/>
        <v>128</v>
      </c>
      <c r="C35" s="4">
        <f>'Arduino Uno'!D16</f>
        <v>308</v>
      </c>
      <c r="D35" s="4">
        <f>'Arduino M0 Pro'!L15</f>
        <v>67.55</v>
      </c>
      <c r="E35" s="4">
        <f>Maple!F14</f>
        <v>48.53</v>
      </c>
      <c r="F35">
        <f>'Arduino Due'!F14</f>
        <v>49.21</v>
      </c>
      <c r="G35" t="e">
        <f t="shared" si="28"/>
        <v>#REF!</v>
      </c>
      <c r="H35" s="10">
        <f>'NXP K66'!E14</f>
        <v>10.7</v>
      </c>
      <c r="I35" s="10">
        <f t="shared" si="29"/>
        <v>8.7690000000000001</v>
      </c>
      <c r="K35">
        <f t="shared" si="16"/>
        <v>1</v>
      </c>
      <c r="L35">
        <f t="shared" si="9"/>
        <v>4.5595854922279795</v>
      </c>
      <c r="M35">
        <f t="shared" si="9"/>
        <v>6.3465897383062018</v>
      </c>
      <c r="N35">
        <f t="shared" si="9"/>
        <v>6.2588904694167855</v>
      </c>
      <c r="O35" t="e">
        <f t="shared" si="10"/>
        <v>#REF!</v>
      </c>
      <c r="P35">
        <f t="shared" si="11"/>
        <v>28.785046728971963</v>
      </c>
      <c r="Q35" s="6">
        <f t="shared" si="17"/>
        <v>35.12373132626297</v>
      </c>
      <c r="R35" s="6"/>
      <c r="S35" s="6" t="e">
        <f t="shared" si="18"/>
        <v>#REF!</v>
      </c>
      <c r="T35" s="6"/>
      <c r="U35" s="6"/>
      <c r="V35" s="6"/>
      <c r="W35" s="6"/>
      <c r="X35" s="6"/>
    </row>
    <row r="37" spans="1:24">
      <c r="A37" t="str">
        <f>A24</f>
        <v>float</v>
      </c>
      <c r="B37" t="s">
        <v>43</v>
      </c>
      <c r="C37" s="8">
        <f>1/(C25*0.000001)</f>
        <v>1607.7170418006433</v>
      </c>
      <c r="D37" s="8">
        <f t="shared" ref="D37:G37" si="30">1/(D25*0.000001)</f>
        <v>4415.5958846646354</v>
      </c>
      <c r="E37" s="8">
        <f t="shared" ref="E37" si="31">1/(E25*0.000001)</f>
        <v>12888.258796236629</v>
      </c>
      <c r="F37" s="8">
        <f t="shared" si="30"/>
        <v>13958.682300390843</v>
      </c>
      <c r="G37" s="8" t="e">
        <f t="shared" si="30"/>
        <v>#REF!</v>
      </c>
      <c r="H37" s="8">
        <f t="shared" ref="H37" si="32">1/(H25*0.000001)</f>
        <v>370370.37037037039</v>
      </c>
      <c r="I37" s="8">
        <f>1/(I25*0.000001)</f>
        <v>175662.02626147293</v>
      </c>
      <c r="J37" t="s">
        <v>4</v>
      </c>
      <c r="K37" s="9">
        <f>$C$34/C26</f>
        <v>0.12204724409448819</v>
      </c>
      <c r="L37" s="9">
        <f>$C$34/D26</f>
        <v>0.3471833351999104</v>
      </c>
      <c r="M37" s="9">
        <f>$C$34/E26</f>
        <v>1.0075403016120645</v>
      </c>
      <c r="N37" s="9">
        <f t="shared" ref="N37" si="33">$C$34/F26</f>
        <v>1.0806665272258245</v>
      </c>
      <c r="O37" s="9" t="e">
        <f t="shared" ref="O37" si="34">$C$34/G26</f>
        <v>#REF!</v>
      </c>
      <c r="P37" s="9">
        <f t="shared" ref="P37" si="35">$C$34/H26</f>
        <v>31</v>
      </c>
      <c r="Q37" s="9">
        <f>$C$35/I27</f>
        <v>35.12373132626297</v>
      </c>
    </row>
    <row r="38" spans="1:24">
      <c r="A38" t="str">
        <f>A28</f>
        <v>int32</v>
      </c>
      <c r="B38" t="s">
        <v>43</v>
      </c>
      <c r="C38" s="8">
        <f>1/(C29*0.000001)</f>
        <v>3937.0078740157483</v>
      </c>
      <c r="D38" s="8">
        <f t="shared" ref="D38:G38" si="36">1/(D29*0.000001)</f>
        <v>48100.048100048101</v>
      </c>
      <c r="E38" s="8">
        <f t="shared" ref="E38" si="37">1/(E29*0.000001)</f>
        <v>93808.630393996253</v>
      </c>
      <c r="F38" s="8">
        <f t="shared" si="36"/>
        <v>79365.079365079364</v>
      </c>
      <c r="G38" s="8" t="e">
        <f t="shared" si="36"/>
        <v>#REF!</v>
      </c>
      <c r="H38" s="8">
        <f t="shared" ref="H38" si="38">1/(H29*0.000001)</f>
        <v>357142.85714285716</v>
      </c>
      <c r="I38" s="8">
        <f t="shared" ref="I38" si="39">1/(I29*0.000001)</f>
        <v>175662.02626147293</v>
      </c>
      <c r="J38" t="s">
        <v>4</v>
      </c>
      <c r="K38" s="9">
        <f>$C$34/C30</f>
        <v>0.30815109343936381</v>
      </c>
      <c r="L38" s="9">
        <f>$C$34/D30</f>
        <v>3.7962282635317171</v>
      </c>
      <c r="M38" s="9">
        <f>$C$34/E30</f>
        <v>7.4127211860353901</v>
      </c>
      <c r="N38" s="9">
        <f t="shared" ref="N38" si="40">$C$34/F30</f>
        <v>6.25</v>
      </c>
      <c r="O38" s="9" t="e">
        <f t="shared" ref="O38" si="41">$C$34/G30</f>
        <v>#REF!</v>
      </c>
      <c r="P38" s="9">
        <f t="shared" ref="P38" si="42">$C$34/H30</f>
        <v>28.703703703703702</v>
      </c>
      <c r="Q38" s="9">
        <f>Q37</f>
        <v>35.12373132626297</v>
      </c>
    </row>
    <row r="39" spans="1:24">
      <c r="A39" t="str">
        <f>A32</f>
        <v>int16</v>
      </c>
      <c r="B39" t="s">
        <v>43</v>
      </c>
      <c r="C39" s="8">
        <f>1/(C33*0.000001)</f>
        <v>12658.227848101267</v>
      </c>
      <c r="D39" s="8">
        <f t="shared" ref="D39:G39" si="43">1/(D33*0.000001)</f>
        <v>57273.768613974804</v>
      </c>
      <c r="E39" s="8">
        <f t="shared" ref="E39" si="44">1/(E33*0.000001)</f>
        <v>80192.46190858059</v>
      </c>
      <c r="F39" s="8">
        <f t="shared" si="43"/>
        <v>79365.079365079364</v>
      </c>
      <c r="G39" s="8" t="e">
        <f t="shared" si="43"/>
        <v>#REF!</v>
      </c>
      <c r="H39" s="8">
        <f t="shared" ref="H39" si="45">1/(H33*0.000001)</f>
        <v>357142.85714285716</v>
      </c>
      <c r="I39" s="8">
        <f t="shared" ref="I39" si="46">1/(I33*0.000001)</f>
        <v>175662.02626147293</v>
      </c>
      <c r="J39" t="s">
        <v>4</v>
      </c>
      <c r="K39" s="9">
        <f>$C$34/C34</f>
        <v>1</v>
      </c>
      <c r="L39" s="9">
        <f>$C$34/D34</f>
        <v>4.5387994143484631</v>
      </c>
      <c r="M39" s="9">
        <f>$C$34/E34</f>
        <v>6.3316993464052285</v>
      </c>
      <c r="N39" s="9">
        <f t="shared" ref="N39" si="47">$C$34/F34</f>
        <v>6.25</v>
      </c>
      <c r="O39" s="9" t="e">
        <f t="shared" ref="O39" si="48">$C$34/G34</f>
        <v>#REF!</v>
      </c>
      <c r="P39" s="9">
        <f t="shared" ref="P39" si="49">$C$34/H34</f>
        <v>28.703703703703702</v>
      </c>
      <c r="Q39" s="9">
        <f>Q38</f>
        <v>35.12373132626297</v>
      </c>
    </row>
    <row r="57" spans="2:30" s="13" customFormat="1">
      <c r="B57" s="13" t="s">
        <v>44</v>
      </c>
      <c r="G57" s="13">
        <v>250</v>
      </c>
      <c r="J57" s="13" t="s">
        <v>4</v>
      </c>
    </row>
    <row r="58" spans="2:30">
      <c r="C58" t="str">
        <f t="shared" ref="C58:I58" si="50">C$21</f>
        <v>Arduino Uno</v>
      </c>
      <c r="D58" t="str">
        <f t="shared" si="50"/>
        <v>Arduino M0</v>
      </c>
      <c r="E58" t="str">
        <f t="shared" si="50"/>
        <v>Maple</v>
      </c>
      <c r="F58" t="str">
        <f t="shared" si="50"/>
        <v>Arduino Due</v>
      </c>
      <c r="G58" t="str">
        <f t="shared" si="50"/>
        <v>Teensy 3.2</v>
      </c>
      <c r="H58" t="str">
        <f t="shared" si="50"/>
        <v>FRDM-K66F</v>
      </c>
      <c r="I58" t="str">
        <f t="shared" si="50"/>
        <v>Python, PC</v>
      </c>
      <c r="AA58" t="str">
        <f>C58</f>
        <v>Arduino Uno</v>
      </c>
      <c r="AB58" t="str">
        <f t="shared" ref="AB58" si="51">D58</f>
        <v>Arduino M0</v>
      </c>
      <c r="AC58" t="str">
        <f>G58</f>
        <v>Teensy 3.2</v>
      </c>
      <c r="AD58" t="str">
        <f>H58</f>
        <v>FRDM-K66F</v>
      </c>
    </row>
    <row r="59" spans="2:30">
      <c r="B59" t="str">
        <f>$A$24</f>
        <v>float</v>
      </c>
      <c r="C59" s="8">
        <f t="shared" ref="C59:H59" si="52">SQRT($G$57/((C26*0.000001)/$B26))</f>
        <v>3549.4260376644552</v>
      </c>
      <c r="D59" s="8">
        <f t="shared" si="52"/>
        <v>5986.5081443669142</v>
      </c>
      <c r="E59" s="8">
        <f t="shared" si="52"/>
        <v>10198.24299408514</v>
      </c>
      <c r="F59" s="8">
        <f t="shared" si="52"/>
        <v>10561.849922156138</v>
      </c>
      <c r="G59" s="8" t="e">
        <f t="shared" si="52"/>
        <v>#REF!</v>
      </c>
      <c r="H59" s="8">
        <f t="shared" si="52"/>
        <v>56568.542494923808</v>
      </c>
      <c r="I59" s="8">
        <f>SQRT($G$57/((I9*0.000001)/$B9))</f>
        <v>76361.22447565374</v>
      </c>
      <c r="J59" t="s">
        <v>45</v>
      </c>
      <c r="Z59" t="str">
        <f>B59</f>
        <v>float</v>
      </c>
      <c r="AA59">
        <f t="shared" ref="AA59:AA61" si="53">C59</f>
        <v>3549.4260376644552</v>
      </c>
      <c r="AB59">
        <f t="shared" ref="AB59:AB61" si="54">D59</f>
        <v>5986.5081443669142</v>
      </c>
      <c r="AC59" t="e">
        <f t="shared" ref="AC59:AC61" si="55">G59</f>
        <v>#REF!</v>
      </c>
      <c r="AD59">
        <f t="shared" ref="AD59:AD61" si="56">H59</f>
        <v>56568.542494923808</v>
      </c>
    </row>
    <row r="60" spans="2:30">
      <c r="B60" t="str">
        <f>$A$28</f>
        <v>int32</v>
      </c>
      <c r="C60" s="8">
        <f t="shared" ref="C60:H60" si="57">SQRT($G$57/((C30*0.000001)/$B30))</f>
        <v>5639.9596744324917</v>
      </c>
      <c r="D60" s="8">
        <f t="shared" si="57"/>
        <v>19795.674375415139</v>
      </c>
      <c r="E60" s="8">
        <f t="shared" si="57"/>
        <v>27661.961651868794</v>
      </c>
      <c r="F60" s="8">
        <f t="shared" si="57"/>
        <v>25400.025400038103</v>
      </c>
      <c r="G60" s="8" t="e">
        <f t="shared" si="57"/>
        <v>#REF!</v>
      </c>
      <c r="H60" s="8">
        <f t="shared" si="57"/>
        <v>54433.105395181738</v>
      </c>
      <c r="I60" s="8">
        <f>I59</f>
        <v>76361.22447565374</v>
      </c>
      <c r="J60" t="s">
        <v>45</v>
      </c>
      <c r="Z60" t="str">
        <f t="shared" ref="Z60:Z61" si="58">B60</f>
        <v>int32</v>
      </c>
      <c r="AA60">
        <f t="shared" si="53"/>
        <v>5639.9596744324917</v>
      </c>
      <c r="AB60">
        <f t="shared" si="54"/>
        <v>19795.674375415139</v>
      </c>
      <c r="AC60" t="e">
        <f t="shared" si="55"/>
        <v>#REF!</v>
      </c>
      <c r="AD60">
        <f t="shared" si="56"/>
        <v>54433.105395181738</v>
      </c>
    </row>
    <row r="61" spans="2:30">
      <c r="B61" t="str">
        <f>$A$32</f>
        <v>int16</v>
      </c>
      <c r="C61" s="8">
        <f t="shared" ref="C61:H61" si="59">SQRT($G$57/((C34*0.000001)/$B34))</f>
        <v>10160.010160015239</v>
      </c>
      <c r="D61" s="8">
        <f t="shared" si="59"/>
        <v>21645.351229957632</v>
      </c>
      <c r="E61" s="8">
        <f t="shared" si="59"/>
        <v>25565.499628245681</v>
      </c>
      <c r="F61" s="8">
        <f t="shared" si="59"/>
        <v>25400.025400038103</v>
      </c>
      <c r="G61" s="8" t="e">
        <f t="shared" si="59"/>
        <v>#REF!</v>
      </c>
      <c r="H61" s="8">
        <f t="shared" si="59"/>
        <v>54433.105395181738</v>
      </c>
      <c r="I61" s="8">
        <f>I60</f>
        <v>76361.22447565374</v>
      </c>
      <c r="J61" t="s">
        <v>45</v>
      </c>
      <c r="Z61" t="str">
        <f t="shared" si="58"/>
        <v>int16</v>
      </c>
      <c r="AA61">
        <f t="shared" si="53"/>
        <v>10160.010160015239</v>
      </c>
      <c r="AB61">
        <f t="shared" si="54"/>
        <v>21645.351229957632</v>
      </c>
      <c r="AC61" t="e">
        <f t="shared" si="55"/>
        <v>#REF!</v>
      </c>
      <c r="AD61">
        <f t="shared" si="56"/>
        <v>54433.105395181738</v>
      </c>
    </row>
    <row r="79" spans="2:8" s="12" customFormat="1">
      <c r="B79" s="13" t="s">
        <v>68</v>
      </c>
    </row>
    <row r="80" spans="2:8">
      <c r="C80" t="str">
        <f t="shared" ref="C80:H80" si="60">C21</f>
        <v>Arduino Uno</v>
      </c>
      <c r="D80" t="str">
        <f t="shared" si="60"/>
        <v>Arduino M0</v>
      </c>
      <c r="E80" t="str">
        <f t="shared" si="60"/>
        <v>Maple</v>
      </c>
      <c r="F80" t="str">
        <f t="shared" si="60"/>
        <v>Arduino Due</v>
      </c>
      <c r="G80" t="str">
        <f t="shared" si="60"/>
        <v>Teensy 3.2</v>
      </c>
      <c r="H80" t="str">
        <f t="shared" si="60"/>
        <v>FRDM-K66F</v>
      </c>
    </row>
    <row r="81" spans="1:9">
      <c r="D81">
        <f>D22</f>
        <v>0</v>
      </c>
      <c r="G81" t="str">
        <f>G22</f>
        <v>96 MHz, Optimized</v>
      </c>
      <c r="H81" t="str">
        <f>H22</f>
        <v>Inline, using types.h</v>
      </c>
    </row>
    <row r="82" spans="1:9">
      <c r="B82" t="str">
        <f t="shared" ref="B82:B94" si="61">B23</f>
        <v>N_FIR</v>
      </c>
      <c r="C82" t="s">
        <v>69</v>
      </c>
      <c r="D82" t="s">
        <v>69</v>
      </c>
      <c r="E82" t="s">
        <v>69</v>
      </c>
      <c r="F82" t="s">
        <v>69</v>
      </c>
      <c r="G82" t="s">
        <v>69</v>
      </c>
      <c r="H82" t="s">
        <v>69</v>
      </c>
    </row>
    <row r="83" spans="1:9">
      <c r="A83" t="str">
        <f>A24</f>
        <v>float</v>
      </c>
      <c r="B83">
        <f t="shared" si="61"/>
        <v>16</v>
      </c>
      <c r="C83" s="11">
        <f t="shared" ref="C83:H94" si="62">1000000/C24</f>
        <v>3215.4340836012861</v>
      </c>
      <c r="D83" s="11">
        <f t="shared" si="62"/>
        <v>8708.52564660803</v>
      </c>
      <c r="E83" s="11">
        <f t="shared" ref="E83" si="63">1000000/E24</f>
        <v>25387.154100025386</v>
      </c>
      <c r="F83" s="11">
        <f t="shared" si="62"/>
        <v>28019.052956010088</v>
      </c>
      <c r="G83" s="11" t="e">
        <f t="shared" si="62"/>
        <v>#REF!</v>
      </c>
      <c r="H83" s="11">
        <f t="shared" si="62"/>
        <v>769230.76923076925</v>
      </c>
      <c r="I83" s="11"/>
    </row>
    <row r="84" spans="1:9">
      <c r="B84">
        <f t="shared" si="61"/>
        <v>32</v>
      </c>
      <c r="C84" s="11">
        <f t="shared" si="62"/>
        <v>1607.7170418006431</v>
      </c>
      <c r="D84" s="11">
        <f t="shared" si="62"/>
        <v>4415.5958846646354</v>
      </c>
      <c r="E84" s="11">
        <f t="shared" ref="E84" si="64">1000000/E25</f>
        <v>12888.258796236629</v>
      </c>
      <c r="F84" s="11">
        <f t="shared" si="62"/>
        <v>13958.682300390843</v>
      </c>
      <c r="G84" s="11" t="e">
        <f t="shared" si="62"/>
        <v>#REF!</v>
      </c>
      <c r="H84" s="11">
        <f t="shared" si="62"/>
        <v>370370.37037037034</v>
      </c>
      <c r="I84" s="11"/>
    </row>
    <row r="85" spans="1:9">
      <c r="B85">
        <f t="shared" si="61"/>
        <v>64</v>
      </c>
      <c r="C85" s="11">
        <f t="shared" si="62"/>
        <v>787.40157480314963</v>
      </c>
      <c r="D85" s="11">
        <f t="shared" si="62"/>
        <v>2239.8924851607126</v>
      </c>
      <c r="E85" s="11">
        <f t="shared" ref="E85" si="65">1000000/E26</f>
        <v>6500.2600104004159</v>
      </c>
      <c r="F85" s="11">
        <f t="shared" si="62"/>
        <v>6972.0421111343512</v>
      </c>
      <c r="G85" s="11" t="e">
        <f t="shared" si="62"/>
        <v>#REF!</v>
      </c>
      <c r="H85" s="11">
        <f t="shared" si="62"/>
        <v>200000</v>
      </c>
      <c r="I85" s="11"/>
    </row>
    <row r="86" spans="1:9">
      <c r="B86">
        <f t="shared" si="61"/>
        <v>128</v>
      </c>
      <c r="C86" s="11">
        <f t="shared" si="62"/>
        <v>396.51070578905632</v>
      </c>
      <c r="D86" s="11">
        <f t="shared" si="62"/>
        <v>1120.1469632815824</v>
      </c>
      <c r="E86" s="11">
        <f t="shared" ref="E86" si="66">1000000/E27</f>
        <v>3265.7326671238693</v>
      </c>
      <c r="F86" s="11">
        <f t="shared" si="62"/>
        <v>3485.1705991008257</v>
      </c>
      <c r="G86" s="11" t="e">
        <f t="shared" si="62"/>
        <v>#REF!</v>
      </c>
      <c r="H86" s="11">
        <f t="shared" si="62"/>
        <v>100000</v>
      </c>
      <c r="I86" s="11"/>
    </row>
    <row r="87" spans="1:9">
      <c r="A87" t="str">
        <f>A28</f>
        <v>int32</v>
      </c>
      <c r="B87">
        <f t="shared" si="61"/>
        <v>16</v>
      </c>
      <c r="C87" s="11">
        <f t="shared" si="62"/>
        <v>7751.937984496124</v>
      </c>
      <c r="D87" s="11">
        <f t="shared" si="62"/>
        <v>92850.510677808736</v>
      </c>
      <c r="E87" s="11">
        <f t="shared" ref="E87" si="67">1000000/E28</f>
        <v>180180.18018018018</v>
      </c>
      <c r="F87" s="11">
        <f t="shared" si="62"/>
        <v>154083.20493066256</v>
      </c>
      <c r="G87" s="11" t="e">
        <f t="shared" si="62"/>
        <v>#REF!</v>
      </c>
      <c r="H87" s="11">
        <f t="shared" si="62"/>
        <v>714285.71428571432</v>
      </c>
      <c r="I87" s="11"/>
    </row>
    <row r="88" spans="1:9">
      <c r="B88">
        <f t="shared" si="61"/>
        <v>32</v>
      </c>
      <c r="C88" s="11">
        <f t="shared" si="62"/>
        <v>3937.0078740157483</v>
      </c>
      <c r="D88" s="11">
        <f t="shared" si="62"/>
        <v>48100.048100048101</v>
      </c>
      <c r="E88" s="11">
        <f t="shared" ref="E88" si="68">1000000/E29</f>
        <v>93808.630393996253</v>
      </c>
      <c r="F88" s="11">
        <f t="shared" si="62"/>
        <v>79365.079365079364</v>
      </c>
      <c r="G88" s="11" t="e">
        <f t="shared" si="62"/>
        <v>#REF!</v>
      </c>
      <c r="H88" s="11">
        <f t="shared" si="62"/>
        <v>357142.85714285716</v>
      </c>
      <c r="I88" s="11"/>
    </row>
    <row r="89" spans="1:9">
      <c r="B89">
        <f t="shared" si="61"/>
        <v>64</v>
      </c>
      <c r="C89" s="11">
        <f t="shared" si="62"/>
        <v>1988.0715705765408</v>
      </c>
      <c r="D89" s="11">
        <f t="shared" si="62"/>
        <v>24491.795248591723</v>
      </c>
      <c r="E89" s="11">
        <f t="shared" ref="E89" si="69">1000000/E30</f>
        <v>47824.007651841224</v>
      </c>
      <c r="F89" s="11">
        <f t="shared" si="62"/>
        <v>40322.580645161288</v>
      </c>
      <c r="G89" s="11" t="e">
        <f t="shared" si="62"/>
        <v>#REF!</v>
      </c>
      <c r="H89" s="11">
        <f t="shared" si="62"/>
        <v>185185.18518518517</v>
      </c>
      <c r="I89" s="11"/>
    </row>
    <row r="90" spans="1:9">
      <c r="B90">
        <f t="shared" si="61"/>
        <v>128</v>
      </c>
      <c r="C90" s="11">
        <f t="shared" si="62"/>
        <v>1000</v>
      </c>
      <c r="D90" s="11">
        <f t="shared" si="62"/>
        <v>12359.411692003461</v>
      </c>
      <c r="E90" s="11">
        <f t="shared" ref="E90" si="70">1000000/E31</f>
        <v>24160.425223483933</v>
      </c>
      <c r="F90" s="11">
        <f t="shared" si="62"/>
        <v>20321.072952651899</v>
      </c>
      <c r="G90" s="11" t="e">
        <f t="shared" si="62"/>
        <v>#REF!</v>
      </c>
      <c r="H90" s="11">
        <f t="shared" si="62"/>
        <v>93457.943925233645</v>
      </c>
      <c r="I90" s="11"/>
    </row>
    <row r="91" spans="1:9">
      <c r="A91" t="str">
        <f>A32</f>
        <v>int16</v>
      </c>
      <c r="B91">
        <f t="shared" si="61"/>
        <v>16</v>
      </c>
      <c r="C91" s="11">
        <f t="shared" si="62"/>
        <v>24390.243902439026</v>
      </c>
      <c r="D91" s="11">
        <f t="shared" si="62"/>
        <v>109769.48408342482</v>
      </c>
      <c r="E91" s="11">
        <f t="shared" ref="E91" si="71">1000000/E32</f>
        <v>155038.75968992247</v>
      </c>
      <c r="F91" s="11">
        <f t="shared" si="62"/>
        <v>154083.20493066256</v>
      </c>
      <c r="G91" s="11" t="e">
        <f t="shared" si="62"/>
        <v>#REF!</v>
      </c>
      <c r="H91" s="11">
        <f t="shared" si="62"/>
        <v>714285.71428571432</v>
      </c>
      <c r="I91" s="11"/>
    </row>
    <row r="92" spans="1:9">
      <c r="B92">
        <f t="shared" si="61"/>
        <v>32</v>
      </c>
      <c r="C92" s="11">
        <f t="shared" si="62"/>
        <v>12658.227848101265</v>
      </c>
      <c r="D92" s="11">
        <f t="shared" si="62"/>
        <v>57273.768613974797</v>
      </c>
      <c r="E92" s="11">
        <f t="shared" ref="E92" si="72">1000000/E33</f>
        <v>80192.46190858059</v>
      </c>
      <c r="F92" s="11">
        <f t="shared" si="62"/>
        <v>79365.079365079364</v>
      </c>
      <c r="G92" s="11" t="e">
        <f t="shared" si="62"/>
        <v>#REF!</v>
      </c>
      <c r="H92" s="11">
        <f t="shared" si="62"/>
        <v>357142.85714285716</v>
      </c>
      <c r="I92" s="11"/>
    </row>
    <row r="93" spans="1:9">
      <c r="B93">
        <f t="shared" si="61"/>
        <v>64</v>
      </c>
      <c r="C93" s="11">
        <f t="shared" si="62"/>
        <v>6451.6129032258068</v>
      </c>
      <c r="D93" s="11">
        <f t="shared" si="62"/>
        <v>29282.576866764277</v>
      </c>
      <c r="E93" s="11">
        <f t="shared" ref="E93" si="73">1000000/E34</f>
        <v>40849.67320261438</v>
      </c>
      <c r="F93" s="11">
        <f t="shared" si="62"/>
        <v>40322.580645161288</v>
      </c>
      <c r="G93" s="11" t="e">
        <f t="shared" si="62"/>
        <v>#REF!</v>
      </c>
      <c r="H93" s="11">
        <f t="shared" si="62"/>
        <v>185185.18518518517</v>
      </c>
      <c r="I93" s="11"/>
    </row>
    <row r="94" spans="1:9">
      <c r="B94">
        <f t="shared" si="61"/>
        <v>128</v>
      </c>
      <c r="C94" s="11">
        <f t="shared" si="62"/>
        <v>3246.7532467532469</v>
      </c>
      <c r="D94" s="11">
        <f t="shared" si="62"/>
        <v>14803.849000740192</v>
      </c>
      <c r="E94" s="11">
        <f t="shared" ref="E94" si="74">1000000/E35</f>
        <v>20605.8108386565</v>
      </c>
      <c r="F94" s="11">
        <f t="shared" si="62"/>
        <v>20321.072952651899</v>
      </c>
      <c r="G94" s="11" t="e">
        <f t="shared" si="62"/>
        <v>#REF!</v>
      </c>
      <c r="H94" s="11">
        <f t="shared" si="62"/>
        <v>93457.943925233645</v>
      </c>
      <c r="I94" s="11"/>
    </row>
    <row r="96" spans="1:9" s="13" customFormat="1">
      <c r="B96" s="13" t="s">
        <v>71</v>
      </c>
      <c r="H96" s="13">
        <v>32000</v>
      </c>
      <c r="I96" s="13" t="s">
        <v>4</v>
      </c>
    </row>
    <row r="98" spans="2:9">
      <c r="B98" t="s">
        <v>72</v>
      </c>
    </row>
    <row r="99" spans="2:9">
      <c r="C99" t="str">
        <f t="shared" ref="C99:I99" si="75">C$21</f>
        <v>Arduino Uno</v>
      </c>
      <c r="D99" t="str">
        <f t="shared" si="75"/>
        <v>Arduino M0</v>
      </c>
      <c r="E99" t="str">
        <f t="shared" si="75"/>
        <v>Maple</v>
      </c>
      <c r="F99" t="str">
        <f t="shared" si="75"/>
        <v>Arduino Due</v>
      </c>
      <c r="G99" t="str">
        <f t="shared" si="75"/>
        <v>Teensy 3.2</v>
      </c>
      <c r="H99" t="str">
        <f t="shared" si="75"/>
        <v>FRDM-K66F</v>
      </c>
      <c r="I99" t="str">
        <f t="shared" si="75"/>
        <v>Python, PC</v>
      </c>
    </row>
    <row r="100" spans="2:9">
      <c r="B100" t="str">
        <f>$A$24</f>
        <v>float</v>
      </c>
      <c r="C100">
        <f>C26*0.000001/$B26</f>
        <v>1.9843749999999998E-5</v>
      </c>
      <c r="D100">
        <f t="shared" ref="D100:E100" si="76">D26*0.000001/$B26</f>
        <v>6.9757812499999997E-6</v>
      </c>
      <c r="E100">
        <f t="shared" si="76"/>
        <v>2.4037500000000001E-6</v>
      </c>
      <c r="F100">
        <f>F26*0.000001/$B26</f>
        <v>2.24109375E-6</v>
      </c>
      <c r="G100" t="e">
        <f>G26*0.000001/$B26</f>
        <v>#REF!</v>
      </c>
      <c r="H100">
        <f>H26*0.000001/$B26</f>
        <v>7.8124999999999993E-8</v>
      </c>
      <c r="I100">
        <f>I26*0.000001/$B26</f>
        <v>1.3063671874999999E-7</v>
      </c>
    </row>
    <row r="101" spans="2:9">
      <c r="B101" t="str">
        <f>$A$28</f>
        <v>int32</v>
      </c>
      <c r="C101">
        <f>C31*0.000001/$B31</f>
        <v>7.8125000000000002E-6</v>
      </c>
      <c r="D101">
        <f t="shared" ref="D101:E101" si="77">D31*0.000001/$B31</f>
        <v>6.3210937499999997E-7</v>
      </c>
      <c r="E101">
        <f t="shared" si="77"/>
        <v>3.2335937500000001E-7</v>
      </c>
      <c r="F101">
        <f>F31*0.000001/$B31</f>
        <v>3.8445312499999999E-7</v>
      </c>
      <c r="G101" t="e">
        <f>G31*0.000001/$B31</f>
        <v>#REF!</v>
      </c>
      <c r="H101">
        <f>H31*0.000001/$B31</f>
        <v>8.3593749999999994E-8</v>
      </c>
      <c r="I101">
        <f>I31*0.000001/$B31</f>
        <v>6.8507812500000002E-8</v>
      </c>
    </row>
    <row r="102" spans="2:9">
      <c r="B102" t="str">
        <f>$A$32</f>
        <v>int16</v>
      </c>
      <c r="C102">
        <f>C35*0.000001/$B35</f>
        <v>2.40625E-6</v>
      </c>
      <c r="D102">
        <f t="shared" ref="D102:E102" si="78">D35*0.000001/$B35</f>
        <v>5.2773437499999991E-7</v>
      </c>
      <c r="E102">
        <f t="shared" si="78"/>
        <v>3.7914062499999998E-7</v>
      </c>
      <c r="F102">
        <f>F35*0.000001/$B35</f>
        <v>3.8445312499999999E-7</v>
      </c>
      <c r="G102" t="e">
        <f>G35*0.000001/$B35</f>
        <v>#REF!</v>
      </c>
      <c r="H102">
        <f>H35*0.000001/$B35</f>
        <v>8.3593749999999994E-8</v>
      </c>
      <c r="I102">
        <f>I35*0.000001/$B35</f>
        <v>6.8507812500000002E-8</v>
      </c>
    </row>
    <row r="104" spans="2:9">
      <c r="B104" t="s">
        <v>73</v>
      </c>
    </row>
    <row r="105" spans="2:9">
      <c r="C105" t="str">
        <f t="shared" ref="C105:I105" si="79">C$21</f>
        <v>Arduino Uno</v>
      </c>
      <c r="D105" t="str">
        <f t="shared" si="79"/>
        <v>Arduino M0</v>
      </c>
      <c r="E105" t="str">
        <f t="shared" si="79"/>
        <v>Maple</v>
      </c>
      <c r="F105" t="str">
        <f t="shared" si="79"/>
        <v>Arduino Due</v>
      </c>
      <c r="G105" t="str">
        <f t="shared" si="79"/>
        <v>Teensy 3.2</v>
      </c>
      <c r="H105" t="str">
        <f t="shared" si="79"/>
        <v>FRDM-K66F</v>
      </c>
      <c r="I105" t="str">
        <f t="shared" si="79"/>
        <v>Python, PC</v>
      </c>
    </row>
    <row r="106" spans="2:9">
      <c r="B106" t="str">
        <f>$A$24</f>
        <v>float</v>
      </c>
      <c r="C106" s="10">
        <f t="shared" ref="C106:I108" si="80">(1/$H$96)/C100</f>
        <v>1.5748031496062995</v>
      </c>
      <c r="D106" s="10">
        <f t="shared" si="80"/>
        <v>4.4797849703214245</v>
      </c>
      <c r="E106" s="10">
        <f t="shared" ref="E106" si="81">(1/$H$96)/E100</f>
        <v>13.000520020800831</v>
      </c>
      <c r="F106" s="10">
        <f t="shared" si="80"/>
        <v>13.944084222268703</v>
      </c>
      <c r="G106" s="10" t="e">
        <f t="shared" si="80"/>
        <v>#REF!</v>
      </c>
      <c r="H106" s="10">
        <f t="shared" si="80"/>
        <v>400.00000000000006</v>
      </c>
      <c r="I106" s="10">
        <f t="shared" si="80"/>
        <v>239.21298926531713</v>
      </c>
    </row>
    <row r="107" spans="2:9">
      <c r="B107" t="str">
        <f>$A$28</f>
        <v>int32</v>
      </c>
      <c r="C107" s="10">
        <f t="shared" si="80"/>
        <v>4</v>
      </c>
      <c r="D107" s="10">
        <f t="shared" si="80"/>
        <v>49.437646768013849</v>
      </c>
      <c r="E107" s="10">
        <f t="shared" ref="E107" si="82">(1/$H$96)/E101</f>
        <v>96.641700893935734</v>
      </c>
      <c r="F107" s="10">
        <f t="shared" si="80"/>
        <v>81.284291810607598</v>
      </c>
      <c r="G107" s="10" t="e">
        <f t="shared" si="80"/>
        <v>#REF!</v>
      </c>
      <c r="H107" s="10">
        <f t="shared" si="80"/>
        <v>373.8317757009346</v>
      </c>
      <c r="I107" s="10">
        <f t="shared" si="80"/>
        <v>456.15235488653212</v>
      </c>
    </row>
    <row r="108" spans="2:9">
      <c r="B108" t="str">
        <f>$A$32</f>
        <v>int16</v>
      </c>
      <c r="C108" s="10">
        <f t="shared" si="80"/>
        <v>12.987012987012987</v>
      </c>
      <c r="D108" s="10">
        <f t="shared" si="80"/>
        <v>59.21539600296078</v>
      </c>
      <c r="E108" s="10">
        <f t="shared" ref="E108" si="83">(1/$H$96)/E102</f>
        <v>82.42324335462601</v>
      </c>
      <c r="F108" s="10">
        <f t="shared" si="80"/>
        <v>81.284291810607598</v>
      </c>
      <c r="G108" s="10" t="e">
        <f t="shared" si="80"/>
        <v>#REF!</v>
      </c>
      <c r="H108" s="10">
        <f t="shared" si="80"/>
        <v>373.8317757009346</v>
      </c>
      <c r="I108" s="10">
        <f t="shared" si="80"/>
        <v>456.15235488653212</v>
      </c>
    </row>
    <row r="110" spans="2:9">
      <c r="B110" t="s">
        <v>74</v>
      </c>
    </row>
    <row r="111" spans="2:9">
      <c r="C111" t="str">
        <f t="shared" ref="C111:I111" si="84">C$21</f>
        <v>Arduino Uno</v>
      </c>
      <c r="D111" t="str">
        <f t="shared" si="84"/>
        <v>Arduino M0</v>
      </c>
      <c r="E111" t="str">
        <f t="shared" si="84"/>
        <v>Maple</v>
      </c>
      <c r="F111" t="str">
        <f t="shared" si="84"/>
        <v>Arduino Due</v>
      </c>
      <c r="G111" t="str">
        <f t="shared" si="84"/>
        <v>Teensy 3.2</v>
      </c>
      <c r="H111" t="str">
        <f t="shared" si="84"/>
        <v>FRDM-K66F</v>
      </c>
      <c r="I111" t="str">
        <f t="shared" si="84"/>
        <v>Python, PC</v>
      </c>
    </row>
    <row r="112" spans="2:9">
      <c r="B112" t="str">
        <f>$A$24</f>
        <v>float</v>
      </c>
      <c r="C112" s="11">
        <f t="shared" ref="C112:I114" si="85">$H$96/C106</f>
        <v>20319.999999999996</v>
      </c>
      <c r="D112" s="11">
        <f t="shared" si="85"/>
        <v>7143.2</v>
      </c>
      <c r="E112" s="11">
        <f t="shared" ref="E112" si="86">$H$96/E106</f>
        <v>2461.44</v>
      </c>
      <c r="F112" s="11">
        <f t="shared" si="85"/>
        <v>2294.88</v>
      </c>
      <c r="G112" s="11" t="e">
        <f t="shared" si="85"/>
        <v>#REF!</v>
      </c>
      <c r="H112" s="11">
        <f t="shared" si="85"/>
        <v>79.999999999999986</v>
      </c>
      <c r="I112" s="11">
        <f t="shared" si="85"/>
        <v>133.77199999999999</v>
      </c>
    </row>
    <row r="113" spans="2:9">
      <c r="B113" t="str">
        <f>$A$28</f>
        <v>int32</v>
      </c>
      <c r="C113" s="11">
        <f t="shared" si="85"/>
        <v>8000</v>
      </c>
      <c r="D113" s="11">
        <f t="shared" si="85"/>
        <v>647.28</v>
      </c>
      <c r="E113" s="11">
        <f t="shared" ref="E113" si="87">$H$96/E107</f>
        <v>331.12</v>
      </c>
      <c r="F113" s="11">
        <f t="shared" si="85"/>
        <v>393.68</v>
      </c>
      <c r="G113" s="11" t="e">
        <f t="shared" si="85"/>
        <v>#REF!</v>
      </c>
      <c r="H113" s="11">
        <f t="shared" si="85"/>
        <v>85.6</v>
      </c>
      <c r="I113" s="11">
        <f t="shared" si="85"/>
        <v>70.152000000000001</v>
      </c>
    </row>
    <row r="114" spans="2:9">
      <c r="B114" t="str">
        <f>$A$32</f>
        <v>int16</v>
      </c>
      <c r="C114" s="11">
        <f t="shared" si="85"/>
        <v>2464</v>
      </c>
      <c r="D114" s="11">
        <f t="shared" si="85"/>
        <v>540.39999999999986</v>
      </c>
      <c r="E114" s="11">
        <f t="shared" ref="E114" si="88">$H$96/E108</f>
        <v>388.23999999999995</v>
      </c>
      <c r="F114" s="11">
        <f t="shared" si="85"/>
        <v>393.68</v>
      </c>
      <c r="G114" s="11" t="e">
        <f t="shared" si="85"/>
        <v>#REF!</v>
      </c>
      <c r="H114" s="11">
        <f t="shared" si="85"/>
        <v>85.6</v>
      </c>
      <c r="I114" s="11">
        <f t="shared" si="85"/>
        <v>70.152000000000001</v>
      </c>
    </row>
  </sheetData>
  <mergeCells count="2">
    <mergeCell ref="K3:Q3"/>
    <mergeCell ref="K13:Q13"/>
  </mergeCells>
  <conditionalFormatting sqref="C24:I35">
    <cfRule type="cellIs" dxfId="14" priority="21" stopIfTrue="1" operator="lessThan">
      <formula>$D$19</formula>
    </cfRule>
    <cfRule type="cellIs" dxfId="13" priority="22" stopIfTrue="1" operator="lessThan">
      <formula>$D$18</formula>
    </cfRule>
    <cfRule type="cellIs" dxfId="12" priority="23" stopIfTrue="1" operator="lessThan">
      <formula>$D$17</formula>
    </cfRule>
    <cfRule type="cellIs" dxfId="11" priority="24" stopIfTrue="1" operator="lessThan">
      <formula>$D$16</formula>
    </cfRule>
    <cfRule type="cellIs" dxfId="10" priority="25" stopIfTrue="1" operator="greaterThan">
      <formula>$D$16</formula>
    </cfRule>
  </conditionalFormatting>
  <conditionalFormatting sqref="C37:I39 C59:I61">
    <cfRule type="cellIs" dxfId="9" priority="16" stopIfTrue="1" operator="greaterThan">
      <formula>$C$19</formula>
    </cfRule>
    <cfRule type="cellIs" dxfId="8" priority="17" stopIfTrue="1" operator="greaterThan">
      <formula>$C$18</formula>
    </cfRule>
    <cfRule type="cellIs" dxfId="7" priority="18" stopIfTrue="1" operator="greaterThan">
      <formula>$C$17</formula>
    </cfRule>
    <cfRule type="cellIs" dxfId="6" priority="19" stopIfTrue="1" operator="greaterThan">
      <formula>$C$16</formula>
    </cfRule>
    <cfRule type="cellIs" dxfId="5" priority="20" stopIfTrue="1" operator="lessThan">
      <formula>$C$16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E17" sqref="E17"/>
    </sheetView>
  </sheetViews>
  <sheetFormatPr defaultRowHeight="15"/>
  <cols>
    <col min="11" max="12" width="9.140625" style="3"/>
  </cols>
  <sheetData>
    <row r="2" spans="2:12">
      <c r="B2" t="s">
        <v>11</v>
      </c>
    </row>
    <row r="3" spans="2:12">
      <c r="B3" t="s">
        <v>28</v>
      </c>
    </row>
    <row r="4" spans="2:12">
      <c r="B4" t="s">
        <v>29</v>
      </c>
    </row>
    <row r="5" spans="2:12">
      <c r="B5" t="s">
        <v>30</v>
      </c>
    </row>
    <row r="6" spans="2:12">
      <c r="L6"/>
    </row>
    <row r="7" spans="2:12">
      <c r="B7" t="s">
        <v>11</v>
      </c>
    </row>
    <row r="9" spans="2:12">
      <c r="C9" t="s">
        <v>87</v>
      </c>
      <c r="D9" t="s">
        <v>87</v>
      </c>
      <c r="E9" t="s">
        <v>87</v>
      </c>
      <c r="G9" t="s">
        <v>69</v>
      </c>
      <c r="H9" t="s">
        <v>69</v>
      </c>
      <c r="I9" t="s">
        <v>69</v>
      </c>
      <c r="K9"/>
      <c r="L9"/>
    </row>
    <row r="10" spans="2:12">
      <c r="B10" t="s">
        <v>2</v>
      </c>
      <c r="C10" t="s">
        <v>12</v>
      </c>
      <c r="D10" t="s">
        <v>63</v>
      </c>
      <c r="E10" t="s">
        <v>62</v>
      </c>
      <c r="G10" t="str">
        <f>C10</f>
        <v>float</v>
      </c>
      <c r="H10" t="str">
        <f t="shared" ref="H10:I10" si="0">D10</f>
        <v>int16</v>
      </c>
      <c r="I10" t="str">
        <f t="shared" si="0"/>
        <v>int32</v>
      </c>
      <c r="K10"/>
      <c r="L10"/>
    </row>
    <row r="11" spans="2:12">
      <c r="B11">
        <v>4</v>
      </c>
      <c r="K11"/>
      <c r="L11"/>
    </row>
    <row r="12" spans="2:12">
      <c r="B12">
        <v>8</v>
      </c>
      <c r="K12"/>
      <c r="L12"/>
    </row>
    <row r="13" spans="2:12">
      <c r="B13">
        <v>16</v>
      </c>
      <c r="C13">
        <v>311</v>
      </c>
      <c r="D13">
        <v>41</v>
      </c>
      <c r="E13">
        <v>129</v>
      </c>
      <c r="G13" s="11">
        <f>1000000/C13</f>
        <v>3215.4340836012861</v>
      </c>
      <c r="H13" s="11">
        <f t="shared" ref="H13:I13" si="1">1000000/D13</f>
        <v>24390.243902439026</v>
      </c>
      <c r="I13" s="11">
        <f t="shared" si="1"/>
        <v>7751.937984496124</v>
      </c>
      <c r="K13"/>
      <c r="L13"/>
    </row>
    <row r="14" spans="2:12">
      <c r="B14">
        <v>32</v>
      </c>
      <c r="C14">
        <v>622</v>
      </c>
      <c r="D14">
        <v>79</v>
      </c>
      <c r="E14">
        <v>254</v>
      </c>
      <c r="G14" s="11">
        <f t="shared" ref="G14:G16" si="2">1000000/C14</f>
        <v>1607.7170418006431</v>
      </c>
      <c r="H14" s="11">
        <f t="shared" ref="H14:H16" si="3">1000000/D14</f>
        <v>12658.227848101265</v>
      </c>
      <c r="I14" s="11">
        <f t="shared" ref="I14:I16" si="4">1000000/E14</f>
        <v>3937.0078740157483</v>
      </c>
      <c r="K14"/>
      <c r="L14"/>
    </row>
    <row r="15" spans="2:12">
      <c r="B15">
        <v>64</v>
      </c>
      <c r="C15" s="3">
        <v>1270</v>
      </c>
      <c r="D15">
        <v>155</v>
      </c>
      <c r="E15">
        <v>503</v>
      </c>
      <c r="G15" s="11">
        <f t="shared" si="2"/>
        <v>787.40157480314963</v>
      </c>
      <c r="H15" s="11">
        <f t="shared" si="3"/>
        <v>6451.6129032258068</v>
      </c>
      <c r="I15" s="11">
        <f t="shared" si="4"/>
        <v>1988.0715705765408</v>
      </c>
      <c r="K15"/>
      <c r="L15"/>
    </row>
    <row r="16" spans="2:12">
      <c r="B16">
        <v>128</v>
      </c>
      <c r="C16">
        <v>2522</v>
      </c>
      <c r="D16">
        <v>308</v>
      </c>
      <c r="E16">
        <v>1000</v>
      </c>
      <c r="G16" s="11">
        <f t="shared" si="2"/>
        <v>396.51070578905632</v>
      </c>
      <c r="H16" s="11">
        <f t="shared" si="3"/>
        <v>3246.7532467532469</v>
      </c>
      <c r="I16" s="11">
        <f t="shared" si="4"/>
        <v>1000</v>
      </c>
      <c r="K16"/>
      <c r="L16"/>
    </row>
    <row r="17" spans="2:12">
      <c r="B17">
        <v>256</v>
      </c>
      <c r="C17" s="3"/>
      <c r="D17">
        <v>612</v>
      </c>
      <c r="K17"/>
      <c r="L17"/>
    </row>
    <row r="18" spans="2:12">
      <c r="D18" s="3"/>
      <c r="E18" s="3"/>
      <c r="K18"/>
      <c r="L18"/>
    </row>
    <row r="19" spans="2:12">
      <c r="C19" s="3"/>
      <c r="D19" s="3"/>
      <c r="K19"/>
      <c r="L19"/>
    </row>
    <row r="20" spans="2:12">
      <c r="C20" s="3"/>
      <c r="D20" s="3"/>
      <c r="K20"/>
      <c r="L20"/>
    </row>
    <row r="21" spans="2:12">
      <c r="C21" s="3"/>
      <c r="D21" s="3"/>
      <c r="K21"/>
      <c r="L21"/>
    </row>
    <row r="22" spans="2:12">
      <c r="C22" s="3"/>
      <c r="D22" s="3"/>
      <c r="K22"/>
      <c r="L22"/>
    </row>
    <row r="23" spans="2:12">
      <c r="C23" s="3"/>
      <c r="D23" s="3"/>
      <c r="K23"/>
      <c r="L23"/>
    </row>
    <row r="24" spans="2:12">
      <c r="C24" s="3"/>
      <c r="D24" s="3"/>
      <c r="K24"/>
      <c r="L24"/>
    </row>
    <row r="25" spans="2:12">
      <c r="C25" s="3"/>
      <c r="D25" s="3"/>
      <c r="K25"/>
      <c r="L25"/>
    </row>
    <row r="26" spans="2:12">
      <c r="C26" s="3"/>
      <c r="D26" s="3"/>
      <c r="K26"/>
      <c r="L26"/>
    </row>
    <row r="27" spans="2:12">
      <c r="C27" s="3"/>
      <c r="D27" s="3"/>
      <c r="K27"/>
      <c r="L27"/>
    </row>
    <row r="28" spans="2:12">
      <c r="C28" s="3"/>
      <c r="D28" s="3"/>
      <c r="K28"/>
      <c r="L28"/>
    </row>
    <row r="29" spans="2:12">
      <c r="C29" s="3"/>
      <c r="D29" s="3"/>
      <c r="K29"/>
      <c r="L29"/>
    </row>
    <row r="30" spans="2:12">
      <c r="C30" s="3"/>
      <c r="D30" s="3"/>
      <c r="K30"/>
      <c r="L30"/>
    </row>
    <row r="31" spans="2:12">
      <c r="C31" s="3"/>
      <c r="D31" s="3"/>
      <c r="K31"/>
      <c r="L31"/>
    </row>
    <row r="32" spans="2:12">
      <c r="C32" s="3"/>
      <c r="D32" s="3"/>
      <c r="K32"/>
      <c r="L32"/>
    </row>
    <row r="33" spans="3:12">
      <c r="C33" s="3"/>
      <c r="D33" s="3"/>
      <c r="K33"/>
      <c r="L33"/>
    </row>
    <row r="34" spans="3:12">
      <c r="C34" s="3"/>
      <c r="D34" s="3"/>
      <c r="K34"/>
      <c r="L34"/>
    </row>
    <row r="35" spans="3:12">
      <c r="C35" s="3"/>
      <c r="D35" s="3"/>
      <c r="K35"/>
      <c r="L35"/>
    </row>
    <row r="36" spans="3:12">
      <c r="C36" s="3"/>
      <c r="D36" s="3"/>
      <c r="K36"/>
      <c r="L36"/>
    </row>
    <row r="37" spans="3:12">
      <c r="D37" s="3"/>
      <c r="E37" s="3"/>
      <c r="K37"/>
      <c r="L3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K7" sqref="K7"/>
    </sheetView>
  </sheetViews>
  <sheetFormatPr defaultRowHeight="15"/>
  <sheetData>
    <row r="2" spans="2:15">
      <c r="B2" t="s">
        <v>25</v>
      </c>
    </row>
    <row r="3" spans="2:15">
      <c r="B3" t="s">
        <v>26</v>
      </c>
    </row>
    <row r="4" spans="2:15">
      <c r="B4" t="s">
        <v>27</v>
      </c>
    </row>
    <row r="6" spans="2:15">
      <c r="C6" t="s">
        <v>86</v>
      </c>
      <c r="K6" t="s">
        <v>86</v>
      </c>
    </row>
    <row r="7" spans="2:15">
      <c r="C7" t="s">
        <v>0</v>
      </c>
      <c r="K7" t="s">
        <v>17</v>
      </c>
    </row>
    <row r="8" spans="2:15">
      <c r="C8" t="s">
        <v>1</v>
      </c>
      <c r="E8" t="s">
        <v>7</v>
      </c>
      <c r="H8" t="s">
        <v>8</v>
      </c>
      <c r="K8" t="s">
        <v>12</v>
      </c>
      <c r="L8" t="s">
        <v>63</v>
      </c>
      <c r="M8" t="s">
        <v>62</v>
      </c>
    </row>
    <row r="9" spans="2:15">
      <c r="B9" t="s">
        <v>2</v>
      </c>
      <c r="C9" t="s">
        <v>10</v>
      </c>
      <c r="H9" t="s">
        <v>9</v>
      </c>
      <c r="K9" t="str">
        <f>$C$9</f>
        <v>Micros Per Trial</v>
      </c>
      <c r="L9" t="str">
        <f t="shared" ref="L9:M9" si="0">$C$9</f>
        <v>Micros Per Trial</v>
      </c>
      <c r="M9" t="str">
        <f t="shared" si="0"/>
        <v>Micros Per Trial</v>
      </c>
    </row>
    <row r="10" spans="2:15">
      <c r="B10">
        <v>4</v>
      </c>
      <c r="C10">
        <v>30.2</v>
      </c>
      <c r="E10">
        <v>27.42</v>
      </c>
      <c r="F10" s="2">
        <f>E10/C10</f>
        <v>0.90794701986754978</v>
      </c>
      <c r="H10">
        <v>28</v>
      </c>
      <c r="I10" s="2">
        <f>H10/E10</f>
        <v>1.0211524434719181</v>
      </c>
    </row>
    <row r="11" spans="2:15">
      <c r="B11">
        <v>8</v>
      </c>
      <c r="C11">
        <v>59.57</v>
      </c>
      <c r="E11">
        <v>54.78</v>
      </c>
      <c r="F11" s="2">
        <f t="shared" ref="F11:F18" si="1">E11/C11</f>
        <v>0.91959039785126739</v>
      </c>
      <c r="H11">
        <v>56.35</v>
      </c>
      <c r="I11" s="2">
        <f>H11/E11</f>
        <v>1.0286600949251552</v>
      </c>
      <c r="K11">
        <v>59.51</v>
      </c>
      <c r="L11">
        <v>4.93</v>
      </c>
      <c r="M11">
        <v>5.77</v>
      </c>
    </row>
    <row r="12" spans="2:15">
      <c r="B12">
        <v>16</v>
      </c>
      <c r="C12">
        <v>118.3</v>
      </c>
      <c r="E12">
        <v>109.15</v>
      </c>
      <c r="F12" s="2">
        <f t="shared" si="1"/>
        <v>0.92265426880811507</v>
      </c>
      <c r="H12">
        <v>110.8</v>
      </c>
      <c r="I12" s="2">
        <f t="shared" ref="I12:I18" si="2">H12/E12</f>
        <v>1.0151168117269811</v>
      </c>
      <c r="K12">
        <v>114.83</v>
      </c>
      <c r="L12">
        <v>9.11</v>
      </c>
      <c r="M12">
        <v>10.77</v>
      </c>
      <c r="O12">
        <f>K12/L12</f>
        <v>12.604829857299672</v>
      </c>
    </row>
    <row r="13" spans="2:15">
      <c r="B13">
        <v>32</v>
      </c>
      <c r="C13">
        <v>235</v>
      </c>
      <c r="E13">
        <v>217.57</v>
      </c>
      <c r="F13" s="2">
        <f t="shared" si="1"/>
        <v>0.92582978723404252</v>
      </c>
      <c r="H13">
        <v>220</v>
      </c>
      <c r="I13" s="2">
        <f t="shared" si="2"/>
        <v>1.0111688192305925</v>
      </c>
      <c r="K13">
        <v>226.47</v>
      </c>
      <c r="L13">
        <v>17.46</v>
      </c>
      <c r="M13">
        <v>20.79</v>
      </c>
      <c r="O13">
        <f t="shared" ref="O13:O16" si="3">K13/L13</f>
        <v>12.970790378006873</v>
      </c>
    </row>
    <row r="14" spans="2:15">
      <c r="B14">
        <v>64</v>
      </c>
      <c r="C14">
        <v>473</v>
      </c>
      <c r="E14">
        <v>438.08</v>
      </c>
      <c r="F14" s="2">
        <f t="shared" si="1"/>
        <v>0.92617336152219865</v>
      </c>
      <c r="H14">
        <v>438</v>
      </c>
      <c r="I14" s="2">
        <f t="shared" si="2"/>
        <v>0.99981738495252015</v>
      </c>
      <c r="K14">
        <v>446.45</v>
      </c>
      <c r="L14">
        <v>34.15</v>
      </c>
      <c r="M14">
        <v>40.83</v>
      </c>
      <c r="O14">
        <f t="shared" si="3"/>
        <v>13.07320644216691</v>
      </c>
    </row>
    <row r="15" spans="2:15">
      <c r="B15">
        <v>128</v>
      </c>
      <c r="C15">
        <v>945</v>
      </c>
      <c r="E15">
        <v>874.76</v>
      </c>
      <c r="F15" s="2">
        <f t="shared" si="1"/>
        <v>0.92567195767195765</v>
      </c>
      <c r="H15">
        <v>874.4</v>
      </c>
      <c r="I15" s="2">
        <f t="shared" si="2"/>
        <v>0.99958845854863043</v>
      </c>
      <c r="K15">
        <v>892.74</v>
      </c>
      <c r="L15">
        <v>67.55</v>
      </c>
      <c r="M15">
        <v>80.91</v>
      </c>
      <c r="O15">
        <f t="shared" si="3"/>
        <v>13.215988156920799</v>
      </c>
    </row>
    <row r="16" spans="2:15">
      <c r="B16">
        <v>256</v>
      </c>
      <c r="C16">
        <v>1887</v>
      </c>
      <c r="E16">
        <v>1764</v>
      </c>
      <c r="F16" s="2">
        <f t="shared" si="1"/>
        <v>0.93481717011128773</v>
      </c>
      <c r="H16">
        <v>1758.8</v>
      </c>
      <c r="I16" s="2">
        <f t="shared" si="2"/>
        <v>0.99705215419501136</v>
      </c>
      <c r="K16">
        <v>1783.68</v>
      </c>
      <c r="L16">
        <v>134.35</v>
      </c>
      <c r="M16">
        <v>161.06</v>
      </c>
      <c r="O16">
        <f t="shared" si="3"/>
        <v>13.276367696315594</v>
      </c>
    </row>
    <row r="17" spans="2:13">
      <c r="B17">
        <v>512</v>
      </c>
      <c r="C17">
        <v>3761</v>
      </c>
      <c r="F17" s="2">
        <f t="shared" si="1"/>
        <v>0</v>
      </c>
      <c r="I17" s="2" t="e">
        <f t="shared" si="2"/>
        <v>#DIV/0!</v>
      </c>
      <c r="K17">
        <v>3567.42</v>
      </c>
      <c r="L17">
        <v>267.93</v>
      </c>
      <c r="M17">
        <v>321.36</v>
      </c>
    </row>
    <row r="18" spans="2:13">
      <c r="B18">
        <v>1024</v>
      </c>
      <c r="C18">
        <v>7519</v>
      </c>
      <c r="F18" s="2">
        <f t="shared" si="1"/>
        <v>0</v>
      </c>
      <c r="I18" s="2" t="e">
        <f t="shared" si="2"/>
        <v>#DIV/0!</v>
      </c>
      <c r="K18">
        <v>7131.84</v>
      </c>
      <c r="L18">
        <v>535.12</v>
      </c>
      <c r="M18">
        <v>641.98</v>
      </c>
    </row>
    <row r="20" spans="2:13">
      <c r="C20" s="1" t="s">
        <v>3</v>
      </c>
      <c r="D20">
        <v>16000</v>
      </c>
      <c r="E20" t="s">
        <v>4</v>
      </c>
    </row>
    <row r="21" spans="2:13">
      <c r="C21" s="1" t="s">
        <v>5</v>
      </c>
      <c r="D21">
        <f>1000000*1/D20</f>
        <v>62.5</v>
      </c>
      <c r="E21" t="s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B2" sqref="B2"/>
    </sheetView>
  </sheetViews>
  <sheetFormatPr defaultRowHeight="15"/>
  <sheetData>
    <row r="1" spans="2:6">
      <c r="B1" t="s">
        <v>19</v>
      </c>
    </row>
    <row r="2" spans="2:6">
      <c r="B2" t="s">
        <v>24</v>
      </c>
    </row>
    <row r="3" spans="2:6">
      <c r="B3" s="5" t="s">
        <v>22</v>
      </c>
    </row>
    <row r="4" spans="2:6">
      <c r="B4" s="5" t="s">
        <v>23</v>
      </c>
    </row>
    <row r="6" spans="2:6">
      <c r="C6" t="s">
        <v>19</v>
      </c>
    </row>
    <row r="7" spans="2:6">
      <c r="C7" t="s">
        <v>17</v>
      </c>
    </row>
    <row r="8" spans="2:6">
      <c r="D8" t="s">
        <v>12</v>
      </c>
      <c r="E8" t="s">
        <v>62</v>
      </c>
      <c r="F8" t="s">
        <v>63</v>
      </c>
    </row>
    <row r="9" spans="2:6">
      <c r="B9">
        <v>4</v>
      </c>
    </row>
    <row r="10" spans="2:6">
      <c r="B10">
        <v>8</v>
      </c>
      <c r="D10">
        <v>20.329999999999998</v>
      </c>
      <c r="E10">
        <v>2.99</v>
      </c>
      <c r="F10">
        <v>3.45</v>
      </c>
    </row>
    <row r="11" spans="2:6">
      <c r="B11">
        <v>16</v>
      </c>
      <c r="D11">
        <v>39.39</v>
      </c>
      <c r="E11">
        <v>5.55</v>
      </c>
      <c r="F11">
        <v>6.45</v>
      </c>
    </row>
    <row r="12" spans="2:6">
      <c r="B12">
        <v>32</v>
      </c>
      <c r="D12">
        <v>77.59</v>
      </c>
      <c r="E12">
        <v>10.66</v>
      </c>
      <c r="F12">
        <v>12.47</v>
      </c>
    </row>
    <row r="13" spans="2:6">
      <c r="B13">
        <v>64</v>
      </c>
      <c r="D13">
        <v>153.84</v>
      </c>
      <c r="E13">
        <v>20.91</v>
      </c>
      <c r="F13">
        <v>24.48</v>
      </c>
    </row>
    <row r="14" spans="2:6">
      <c r="B14">
        <v>128</v>
      </c>
      <c r="D14">
        <v>306.20999999999998</v>
      </c>
      <c r="E14">
        <v>41.39</v>
      </c>
      <c r="F14">
        <v>48.53</v>
      </c>
    </row>
    <row r="15" spans="2:6">
      <c r="B15">
        <v>256</v>
      </c>
      <c r="D15">
        <v>610.84</v>
      </c>
      <c r="E15">
        <v>82.36</v>
      </c>
      <c r="F15">
        <v>96.64</v>
      </c>
    </row>
    <row r="16" spans="2:6">
      <c r="B16">
        <v>512</v>
      </c>
      <c r="D16">
        <v>1220.43</v>
      </c>
      <c r="E16">
        <v>164.31</v>
      </c>
      <c r="F16">
        <v>192.83</v>
      </c>
    </row>
    <row r="17" spans="2:6">
      <c r="B17">
        <v>1024</v>
      </c>
      <c r="D17">
        <v>2438.84</v>
      </c>
      <c r="E17">
        <v>328.2</v>
      </c>
      <c r="F17">
        <v>385.45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7" sqref="B27"/>
    </sheetView>
  </sheetViews>
  <sheetFormatPr defaultRowHeight="15"/>
  <sheetData>
    <row r="2" spans="2:6">
      <c r="B2" t="s">
        <v>32</v>
      </c>
    </row>
    <row r="3" spans="2:6">
      <c r="B3" s="5" t="s">
        <v>33</v>
      </c>
    </row>
    <row r="4" spans="2:6">
      <c r="B4" s="5" t="s">
        <v>34</v>
      </c>
    </row>
    <row r="6" spans="2:6">
      <c r="C6" t="s">
        <v>31</v>
      </c>
    </row>
    <row r="7" spans="2:6">
      <c r="C7" t="s">
        <v>17</v>
      </c>
    </row>
    <row r="8" spans="2:6">
      <c r="C8" t="s">
        <v>20</v>
      </c>
      <c r="D8" t="s">
        <v>12</v>
      </c>
      <c r="E8" t="s">
        <v>16</v>
      </c>
      <c r="F8" t="s">
        <v>15</v>
      </c>
    </row>
    <row r="9" spans="2:6">
      <c r="B9">
        <v>4</v>
      </c>
      <c r="C9">
        <v>13.75</v>
      </c>
      <c r="D9">
        <v>8.61</v>
      </c>
      <c r="E9">
        <v>1.92</v>
      </c>
      <c r="F9">
        <v>1.92</v>
      </c>
    </row>
    <row r="10" spans="2:6">
      <c r="B10">
        <v>8</v>
      </c>
      <c r="C10">
        <v>28.23</v>
      </c>
      <c r="D10">
        <v>17.670000000000002</v>
      </c>
      <c r="E10">
        <v>3.44</v>
      </c>
      <c r="F10">
        <v>3.44</v>
      </c>
    </row>
    <row r="11" spans="2:6">
      <c r="B11">
        <v>16</v>
      </c>
      <c r="C11">
        <v>57.06</v>
      </c>
      <c r="D11">
        <v>35.69</v>
      </c>
      <c r="E11">
        <v>6.49</v>
      </c>
      <c r="F11">
        <v>6.49</v>
      </c>
    </row>
    <row r="12" spans="2:6">
      <c r="B12">
        <v>32</v>
      </c>
      <c r="C12">
        <v>114.59</v>
      </c>
      <c r="D12">
        <v>71.64</v>
      </c>
      <c r="E12">
        <v>12.6</v>
      </c>
      <c r="F12">
        <v>12.6</v>
      </c>
    </row>
    <row r="13" spans="2:6">
      <c r="B13">
        <v>64</v>
      </c>
      <c r="C13">
        <v>229.52</v>
      </c>
      <c r="D13">
        <v>143.43</v>
      </c>
      <c r="E13">
        <v>24.8</v>
      </c>
      <c r="F13">
        <v>24.8</v>
      </c>
    </row>
    <row r="14" spans="2:6">
      <c r="B14">
        <v>128</v>
      </c>
      <c r="C14">
        <v>459.25</v>
      </c>
      <c r="D14">
        <v>286.93</v>
      </c>
      <c r="E14">
        <v>49.21</v>
      </c>
      <c r="F14">
        <v>49.21</v>
      </c>
    </row>
    <row r="15" spans="2:6">
      <c r="B15">
        <v>256</v>
      </c>
      <c r="C15">
        <v>918.56</v>
      </c>
      <c r="D15">
        <v>573.83000000000004</v>
      </c>
      <c r="E15">
        <v>98.05</v>
      </c>
      <c r="F15">
        <v>98.05</v>
      </c>
    </row>
    <row r="16" spans="2:6">
      <c r="B16">
        <v>512</v>
      </c>
      <c r="C16">
        <v>1837.07</v>
      </c>
      <c r="D16">
        <v>1147.53</v>
      </c>
      <c r="E16">
        <v>195.67</v>
      </c>
      <c r="F16">
        <v>195.67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2"/>
  <sheetViews>
    <sheetView workbookViewId="0">
      <selection activeCell="C18" sqref="C18"/>
    </sheetView>
  </sheetViews>
  <sheetFormatPr defaultRowHeight="15"/>
  <sheetData>
    <row r="2" spans="2:6">
      <c r="B2" t="s">
        <v>64</v>
      </c>
    </row>
    <row r="3" spans="2:6">
      <c r="B3" s="7" t="s">
        <v>60</v>
      </c>
    </row>
    <row r="4" spans="2:6">
      <c r="B4" s="5" t="s">
        <v>36</v>
      </c>
    </row>
    <row r="5" spans="2:6">
      <c r="B5" t="s">
        <v>66</v>
      </c>
      <c r="C5" t="s">
        <v>12</v>
      </c>
      <c r="D5" t="s">
        <v>62</v>
      </c>
    </row>
    <row r="6" spans="2:6">
      <c r="B6" s="5">
        <v>8</v>
      </c>
      <c r="C6">
        <v>14.87</v>
      </c>
      <c r="D6">
        <v>1.1499999999999999</v>
      </c>
      <c r="F6" t="s">
        <v>67</v>
      </c>
    </row>
    <row r="7" spans="2:6">
      <c r="B7" s="5">
        <v>16</v>
      </c>
      <c r="C7">
        <v>29.24</v>
      </c>
      <c r="D7">
        <v>2.16</v>
      </c>
    </row>
    <row r="8" spans="2:6">
      <c r="B8" s="5">
        <v>32</v>
      </c>
      <c r="C8">
        <v>58.05</v>
      </c>
      <c r="D8">
        <v>4.16</v>
      </c>
    </row>
    <row r="9" spans="2:6">
      <c r="B9" s="5">
        <v>64</v>
      </c>
      <c r="C9">
        <v>115.52</v>
      </c>
      <c r="D9">
        <v>8.17</v>
      </c>
    </row>
    <row r="10" spans="2:6">
      <c r="B10" s="5">
        <v>128</v>
      </c>
      <c r="C10">
        <v>230.49</v>
      </c>
      <c r="D10">
        <v>16.2</v>
      </c>
    </row>
    <row r="11" spans="2:6">
      <c r="B11" s="5">
        <v>256</v>
      </c>
      <c r="C11">
        <v>460.29</v>
      </c>
      <c r="D11">
        <v>32.229999999999997</v>
      </c>
    </row>
    <row r="12" spans="2:6">
      <c r="B12" s="5">
        <v>512</v>
      </c>
      <c r="C12">
        <v>919.99</v>
      </c>
      <c r="D12">
        <v>64.31</v>
      </c>
    </row>
    <row r="13" spans="2:6">
      <c r="B13" s="5">
        <v>1024</v>
      </c>
      <c r="C13">
        <v>1839.32</v>
      </c>
      <c r="D13">
        <v>128.49</v>
      </c>
    </row>
    <row r="15" spans="2:6">
      <c r="B15" s="5"/>
    </row>
    <row r="16" spans="2:6">
      <c r="B16" s="5"/>
    </row>
    <row r="17" spans="2:8">
      <c r="B17" s="7" t="s">
        <v>60</v>
      </c>
    </row>
    <row r="18" spans="2:8">
      <c r="C18" t="s">
        <v>65</v>
      </c>
    </row>
    <row r="19" spans="2:8">
      <c r="C19" t="s">
        <v>36</v>
      </c>
    </row>
    <row r="20" spans="2:8">
      <c r="C20" t="s">
        <v>20</v>
      </c>
      <c r="D20" t="s">
        <v>12</v>
      </c>
      <c r="E20" t="s">
        <v>16</v>
      </c>
      <c r="F20" t="s">
        <v>15</v>
      </c>
    </row>
    <row r="21" spans="2:8">
      <c r="B21">
        <v>4</v>
      </c>
      <c r="C21">
        <v>11.78</v>
      </c>
      <c r="D21">
        <v>6.81</v>
      </c>
      <c r="E21">
        <v>0.61</v>
      </c>
      <c r="F21">
        <v>0.61</v>
      </c>
    </row>
    <row r="22" spans="2:8">
      <c r="B22">
        <v>8</v>
      </c>
      <c r="C22">
        <v>24.81</v>
      </c>
      <c r="D22">
        <v>14.74</v>
      </c>
      <c r="E22">
        <v>1.07</v>
      </c>
      <c r="F22">
        <v>1.07</v>
      </c>
    </row>
    <row r="23" spans="2:8">
      <c r="B23">
        <v>16</v>
      </c>
      <c r="C23">
        <v>50.7</v>
      </c>
      <c r="D23">
        <v>30.53</v>
      </c>
      <c r="E23">
        <v>1.99</v>
      </c>
      <c r="F23">
        <v>1.99</v>
      </c>
    </row>
    <row r="24" spans="2:8">
      <c r="B24">
        <v>32</v>
      </c>
      <c r="C24">
        <v>102.3</v>
      </c>
      <c r="D24">
        <v>62.01</v>
      </c>
      <c r="E24">
        <v>3.82</v>
      </c>
      <c r="F24">
        <v>3.82</v>
      </c>
    </row>
    <row r="25" spans="2:8">
      <c r="B25">
        <v>64</v>
      </c>
      <c r="C25">
        <v>205.35</v>
      </c>
      <c r="D25">
        <v>124.89</v>
      </c>
      <c r="E25">
        <v>7.5</v>
      </c>
      <c r="F25">
        <v>7.5</v>
      </c>
    </row>
    <row r="26" spans="2:8">
      <c r="B26">
        <v>128</v>
      </c>
      <c r="C26">
        <v>411.28</v>
      </c>
      <c r="D26">
        <v>250.57</v>
      </c>
      <c r="E26">
        <v>14.85</v>
      </c>
      <c r="F26">
        <v>14.85</v>
      </c>
    </row>
    <row r="27" spans="2:8">
      <c r="B27">
        <v>256</v>
      </c>
      <c r="C27">
        <v>822.97</v>
      </c>
      <c r="D27">
        <v>501.85</v>
      </c>
      <c r="E27">
        <v>29.55</v>
      </c>
      <c r="F27">
        <v>29.55</v>
      </c>
    </row>
    <row r="28" spans="2:8">
      <c r="B28">
        <v>512</v>
      </c>
      <c r="C28">
        <v>1646.22</v>
      </c>
      <c r="D28">
        <v>1004.33</v>
      </c>
      <c r="E28">
        <v>58.96</v>
      </c>
      <c r="F28">
        <v>58.96</v>
      </c>
    </row>
    <row r="30" spans="2:8">
      <c r="C30" t="s">
        <v>37</v>
      </c>
    </row>
    <row r="31" spans="2:8">
      <c r="C31" t="s">
        <v>38</v>
      </c>
      <c r="H31">
        <f>96/72</f>
        <v>1.3333333333333333</v>
      </c>
    </row>
    <row r="32" spans="2:8">
      <c r="C32" t="s">
        <v>20</v>
      </c>
      <c r="D32" t="s">
        <v>12</v>
      </c>
      <c r="E32" t="s">
        <v>16</v>
      </c>
      <c r="F32" t="s">
        <v>15</v>
      </c>
    </row>
    <row r="33" spans="2:11">
      <c r="B33">
        <v>4</v>
      </c>
      <c r="C33">
        <v>12.67</v>
      </c>
      <c r="D33">
        <v>7.36</v>
      </c>
      <c r="E33">
        <v>0.81</v>
      </c>
      <c r="F33">
        <v>0.81</v>
      </c>
      <c r="H33">
        <f>F33/F21</f>
        <v>1.3278688524590165</v>
      </c>
      <c r="I33">
        <f t="shared" ref="I33:K40" si="0">D45/D21</f>
        <v>1.1674008810572689</v>
      </c>
      <c r="J33">
        <f t="shared" si="0"/>
        <v>1.459016393442623</v>
      </c>
      <c r="K33">
        <f t="shared" si="0"/>
        <v>1.459016393442623</v>
      </c>
    </row>
    <row r="34" spans="2:11">
      <c r="B34">
        <v>8</v>
      </c>
      <c r="C34">
        <v>26.53</v>
      </c>
      <c r="D34">
        <v>15.51</v>
      </c>
      <c r="E34">
        <v>1.42</v>
      </c>
      <c r="F34">
        <v>1.42</v>
      </c>
      <c r="H34">
        <f t="shared" ref="H34:H40" si="1">F34/F22</f>
        <v>1.3271028037383177</v>
      </c>
      <c r="I34">
        <f t="shared" si="0"/>
        <v>1.1451831750339212</v>
      </c>
      <c r="J34">
        <f t="shared" si="0"/>
        <v>1.4579439252336448</v>
      </c>
      <c r="K34">
        <f t="shared" si="0"/>
        <v>1.4579439252336448</v>
      </c>
    </row>
    <row r="35" spans="2:11">
      <c r="B35">
        <v>16</v>
      </c>
      <c r="C35">
        <v>54.1</v>
      </c>
      <c r="D35">
        <v>31.67</v>
      </c>
      <c r="E35">
        <v>2.65</v>
      </c>
      <c r="F35">
        <v>2.65</v>
      </c>
      <c r="H35">
        <f t="shared" si="1"/>
        <v>1.3316582914572863</v>
      </c>
      <c r="I35">
        <f t="shared" si="0"/>
        <v>1.1352767769407139</v>
      </c>
      <c r="J35">
        <f t="shared" si="0"/>
        <v>1.4522613065326633</v>
      </c>
      <c r="K35">
        <f t="shared" si="0"/>
        <v>1.4522613065326633</v>
      </c>
    </row>
    <row r="36" spans="2:11">
      <c r="B36">
        <v>32</v>
      </c>
      <c r="C36">
        <v>109.06</v>
      </c>
      <c r="D36">
        <v>63.87</v>
      </c>
      <c r="E36">
        <v>5.0999999999999996</v>
      </c>
      <c r="F36">
        <v>5.0999999999999996</v>
      </c>
      <c r="H36">
        <f t="shared" si="1"/>
        <v>1.3350785340314135</v>
      </c>
      <c r="I36">
        <f t="shared" si="0"/>
        <v>1.1323980003225287</v>
      </c>
      <c r="J36">
        <f t="shared" si="0"/>
        <v>1.4554973821989527</v>
      </c>
      <c r="K36">
        <f t="shared" si="0"/>
        <v>1.4554973821989527</v>
      </c>
    </row>
    <row r="37" spans="2:11">
      <c r="B37">
        <v>64</v>
      </c>
      <c r="C37">
        <v>218.82</v>
      </c>
      <c r="D37">
        <v>128.22</v>
      </c>
      <c r="E37">
        <v>10</v>
      </c>
      <c r="F37">
        <v>10</v>
      </c>
      <c r="H37">
        <f t="shared" si="1"/>
        <v>1.3333333333333333</v>
      </c>
      <c r="I37">
        <f t="shared" si="0"/>
        <v>1.1293137961406037</v>
      </c>
      <c r="J37">
        <f t="shared" si="0"/>
        <v>1.4546666666666668</v>
      </c>
      <c r="K37">
        <f t="shared" si="0"/>
        <v>1.4546666666666668</v>
      </c>
    </row>
    <row r="38" spans="2:11">
      <c r="B38">
        <v>128</v>
      </c>
      <c r="C38">
        <v>438.17</v>
      </c>
      <c r="D38">
        <v>256.58</v>
      </c>
      <c r="E38">
        <v>19.809999999999999</v>
      </c>
      <c r="F38">
        <v>19.809999999999999</v>
      </c>
      <c r="H38">
        <f t="shared" si="1"/>
        <v>1.3340067340067339</v>
      </c>
      <c r="I38">
        <f t="shared" si="0"/>
        <v>1.1284271860158839</v>
      </c>
      <c r="J38">
        <f t="shared" si="0"/>
        <v>1.4545454545454546</v>
      </c>
      <c r="K38">
        <f t="shared" si="0"/>
        <v>1.4545454545454546</v>
      </c>
    </row>
    <row r="39" spans="2:11">
      <c r="B39">
        <v>256</v>
      </c>
      <c r="C39">
        <v>876.73</v>
      </c>
      <c r="D39">
        <v>513.32000000000005</v>
      </c>
      <c r="E39">
        <v>39.43</v>
      </c>
      <c r="F39">
        <v>39.43</v>
      </c>
      <c r="H39">
        <f t="shared" si="1"/>
        <v>1.3343485617597293</v>
      </c>
      <c r="I39">
        <f t="shared" si="0"/>
        <v>1.1279665238617118</v>
      </c>
      <c r="J39">
        <f t="shared" si="0"/>
        <v>1.4541455160744501</v>
      </c>
      <c r="K39">
        <f t="shared" si="0"/>
        <v>1.4541455160744501</v>
      </c>
    </row>
    <row r="40" spans="2:11">
      <c r="B40">
        <v>512</v>
      </c>
      <c r="C40">
        <v>1753.6</v>
      </c>
      <c r="D40">
        <v>1026.67</v>
      </c>
      <c r="E40">
        <v>78.650000000000006</v>
      </c>
      <c r="F40">
        <v>78.650000000000006</v>
      </c>
      <c r="H40">
        <f t="shared" si="1"/>
        <v>1.3339552238805972</v>
      </c>
      <c r="I40">
        <f t="shared" si="0"/>
        <v>1.127766769886392</v>
      </c>
      <c r="J40">
        <f t="shared" si="0"/>
        <v>1.4536974219810039</v>
      </c>
      <c r="K40">
        <f t="shared" si="0"/>
        <v>1.4536974219810039</v>
      </c>
    </row>
    <row r="42" spans="2:11">
      <c r="C42" t="s">
        <v>39</v>
      </c>
    </row>
    <row r="43" spans="2:11">
      <c r="C43" t="s">
        <v>41</v>
      </c>
    </row>
    <row r="44" spans="2:11">
      <c r="C44" t="s">
        <v>20</v>
      </c>
      <c r="D44" t="s">
        <v>12</v>
      </c>
      <c r="E44" t="s">
        <v>16</v>
      </c>
      <c r="F44" t="s">
        <v>15</v>
      </c>
      <c r="H44" t="s">
        <v>42</v>
      </c>
    </row>
    <row r="45" spans="2:11">
      <c r="B45">
        <v>4</v>
      </c>
      <c r="C45">
        <v>12.36</v>
      </c>
      <c r="D45">
        <v>7.95</v>
      </c>
      <c r="E45">
        <v>0.89</v>
      </c>
      <c r="F45">
        <v>0.89</v>
      </c>
      <c r="H45">
        <f>C45/C21</f>
        <v>1.0492359932088284</v>
      </c>
    </row>
    <row r="46" spans="2:11">
      <c r="B46">
        <v>8</v>
      </c>
      <c r="C46">
        <v>25.72</v>
      </c>
      <c r="D46">
        <v>16.88</v>
      </c>
      <c r="E46">
        <v>1.56</v>
      </c>
      <c r="F46">
        <v>1.56</v>
      </c>
      <c r="H46">
        <f t="shared" ref="H46:H52" si="2">C46/C22</f>
        <v>1.0366787585650947</v>
      </c>
    </row>
    <row r="47" spans="2:11">
      <c r="B47">
        <v>16</v>
      </c>
      <c r="C47">
        <v>52.28</v>
      </c>
      <c r="D47">
        <v>34.659999999999997</v>
      </c>
      <c r="E47">
        <v>2.89</v>
      </c>
      <c r="F47">
        <v>2.89</v>
      </c>
      <c r="H47">
        <f t="shared" si="2"/>
        <v>1.031163708086785</v>
      </c>
    </row>
    <row r="48" spans="2:11">
      <c r="B48">
        <v>32</v>
      </c>
      <c r="C48">
        <v>105.2</v>
      </c>
      <c r="D48">
        <v>70.22</v>
      </c>
      <c r="E48">
        <v>5.56</v>
      </c>
      <c r="F48">
        <v>5.56</v>
      </c>
      <c r="H48">
        <f t="shared" si="2"/>
        <v>1.0283479960899315</v>
      </c>
    </row>
    <row r="49" spans="2:8">
      <c r="B49">
        <v>64</v>
      </c>
      <c r="C49">
        <v>210.9</v>
      </c>
      <c r="D49">
        <v>141.04</v>
      </c>
      <c r="E49">
        <v>10.91</v>
      </c>
      <c r="F49">
        <v>10.91</v>
      </c>
      <c r="H49">
        <f t="shared" si="2"/>
        <v>1.027027027027027</v>
      </c>
    </row>
    <row r="50" spans="2:8">
      <c r="B50">
        <v>128</v>
      </c>
      <c r="C50">
        <v>422.11</v>
      </c>
      <c r="D50">
        <v>282.75</v>
      </c>
      <c r="E50">
        <v>21.6</v>
      </c>
      <c r="F50">
        <v>21.6</v>
      </c>
      <c r="H50">
        <f t="shared" si="2"/>
        <v>1.0263324255981328</v>
      </c>
    </row>
    <row r="51" spans="2:8">
      <c r="B51">
        <v>256</v>
      </c>
      <c r="C51">
        <v>844.39</v>
      </c>
      <c r="D51">
        <v>566.07000000000005</v>
      </c>
      <c r="E51">
        <v>42.97</v>
      </c>
      <c r="F51">
        <v>42.97</v>
      </c>
      <c r="H51">
        <f t="shared" si="2"/>
        <v>1.026027680231357</v>
      </c>
    </row>
    <row r="52" spans="2:8">
      <c r="B52">
        <v>512</v>
      </c>
      <c r="C52">
        <v>1688.76</v>
      </c>
      <c r="D52">
        <v>1132.6500000000001</v>
      </c>
      <c r="E52">
        <v>85.71</v>
      </c>
      <c r="F52">
        <v>85.71</v>
      </c>
      <c r="H52">
        <f t="shared" si="2"/>
        <v>1.0258410176039654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workbookViewId="0">
      <selection activeCell="B5" sqref="B5"/>
    </sheetView>
  </sheetViews>
  <sheetFormatPr defaultRowHeight="15"/>
  <sheetData>
    <row r="2" spans="2:5">
      <c r="B2" t="s">
        <v>147</v>
      </c>
    </row>
    <row r="3" spans="2:5">
      <c r="B3" s="7" t="s">
        <v>148</v>
      </c>
    </row>
    <row r="4" spans="2:5">
      <c r="B4" s="7" t="s">
        <v>142</v>
      </c>
    </row>
    <row r="5" spans="2:5">
      <c r="B5" s="5" t="s">
        <v>55</v>
      </c>
    </row>
    <row r="6" spans="2:5">
      <c r="C6" t="s">
        <v>12</v>
      </c>
      <c r="D6" t="s">
        <v>62</v>
      </c>
      <c r="E6" t="s">
        <v>63</v>
      </c>
    </row>
    <row r="7" spans="2:5">
      <c r="B7">
        <v>8</v>
      </c>
      <c r="C7">
        <v>0.81</v>
      </c>
      <c r="D7">
        <v>0.6</v>
      </c>
      <c r="E7">
        <v>0.65</v>
      </c>
    </row>
    <row r="8" spans="2:5">
      <c r="B8">
        <v>16</v>
      </c>
      <c r="C8">
        <v>1.53</v>
      </c>
      <c r="D8">
        <v>1.1299999999999999</v>
      </c>
      <c r="E8">
        <v>1.23</v>
      </c>
    </row>
    <row r="9" spans="2:5">
      <c r="B9">
        <v>32</v>
      </c>
      <c r="C9">
        <v>2.95</v>
      </c>
      <c r="D9">
        <v>2.2000000000000002</v>
      </c>
      <c r="E9">
        <v>2.39</v>
      </c>
    </row>
    <row r="10" spans="2:5">
      <c r="B10">
        <v>64</v>
      </c>
      <c r="C10">
        <v>5.79</v>
      </c>
      <c r="D10">
        <v>4.33</v>
      </c>
      <c r="E10">
        <v>4.7</v>
      </c>
    </row>
    <row r="11" spans="2:5">
      <c r="B11">
        <v>128</v>
      </c>
      <c r="C11">
        <v>11.5</v>
      </c>
      <c r="D11">
        <v>8.61</v>
      </c>
      <c r="E11">
        <v>9.32</v>
      </c>
    </row>
    <row r="12" spans="2:5">
      <c r="B12">
        <v>256</v>
      </c>
      <c r="C12">
        <v>22.88</v>
      </c>
      <c r="D12">
        <v>17.149999999999999</v>
      </c>
      <c r="E12">
        <v>18.579999999999998</v>
      </c>
    </row>
    <row r="13" spans="2:5">
      <c r="B13">
        <v>512</v>
      </c>
      <c r="C13">
        <v>45.65</v>
      </c>
      <c r="D13">
        <v>34.33</v>
      </c>
      <c r="E13">
        <v>37.090000000000003</v>
      </c>
    </row>
    <row r="14" spans="2:5">
      <c r="B14" s="5">
        <v>1024</v>
      </c>
      <c r="C14">
        <v>91.2</v>
      </c>
      <c r="D14">
        <v>68.39</v>
      </c>
      <c r="E14">
        <v>74.09</v>
      </c>
    </row>
    <row r="15" spans="2:5">
      <c r="B15" s="5"/>
    </row>
    <row r="16" spans="2:5">
      <c r="B16" s="5"/>
    </row>
    <row r="17" spans="2:10">
      <c r="B17" s="5"/>
    </row>
    <row r="18" spans="2:10">
      <c r="B18" s="7"/>
    </row>
    <row r="27" spans="2:10">
      <c r="J2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Systems</vt:lpstr>
      <vt:lpstr>Pretty Comparison</vt:lpstr>
      <vt:lpstr>Comparison</vt:lpstr>
      <vt:lpstr>Arduino Uno</vt:lpstr>
      <vt:lpstr>Arduino M0 Pro</vt:lpstr>
      <vt:lpstr>Maple</vt:lpstr>
      <vt:lpstr>Arduino Due</vt:lpstr>
      <vt:lpstr>Teensy 3.2</vt:lpstr>
      <vt:lpstr>Teensy 3.6</vt:lpstr>
      <vt:lpstr>NXP K66</vt:lpstr>
      <vt:lpstr>Python</vt:lpstr>
      <vt:lpstr>Sheet2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WEA</cp:lastModifiedBy>
  <dcterms:created xsi:type="dcterms:W3CDTF">2015-07-13T14:29:55Z</dcterms:created>
  <dcterms:modified xsi:type="dcterms:W3CDTF">2016-10-02T16:04:52Z</dcterms:modified>
</cp:coreProperties>
</file>