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2"/>
  </bookViews>
  <sheets>
    <sheet name="外功" sheetId="1" r:id="rId1"/>
    <sheet name="内功" sheetId="2" r:id="rId2"/>
    <sheet name="角色" sheetId="3" r:id="rId3"/>
    <sheet name="战斗模拟" sheetId="4" r:id="rId4"/>
  </sheets>
  <calcPr calcId="145621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2" i="3"/>
  <c r="P4" i="3"/>
  <c r="P5" i="3"/>
  <c r="P6" i="3"/>
  <c r="P7" i="3"/>
  <c r="P8" i="3"/>
  <c r="V8" i="3" s="1"/>
  <c r="P9" i="3"/>
  <c r="V9" i="3" s="1"/>
  <c r="P10" i="3"/>
  <c r="V10" i="3" s="1"/>
  <c r="P11" i="3"/>
  <c r="V11" i="3" s="1"/>
  <c r="P12" i="3"/>
  <c r="P13" i="3"/>
  <c r="P14" i="3"/>
  <c r="P15" i="3"/>
  <c r="P16" i="3"/>
  <c r="V16" i="3" s="1"/>
  <c r="P17" i="3"/>
  <c r="V17" i="3" s="1"/>
  <c r="P18" i="3"/>
  <c r="V18" i="3" s="1"/>
  <c r="P19" i="3"/>
  <c r="V19" i="3" s="1"/>
  <c r="P20" i="3"/>
  <c r="P21" i="3"/>
  <c r="P22" i="3"/>
  <c r="P23" i="3"/>
  <c r="P24" i="3"/>
  <c r="V24" i="3" s="1"/>
  <c r="P25" i="3"/>
  <c r="V25" i="3" s="1"/>
  <c r="P26" i="3"/>
  <c r="V26" i="3" s="1"/>
  <c r="P27" i="3"/>
  <c r="V27" i="3" s="1"/>
  <c r="P28" i="3"/>
  <c r="P29" i="3"/>
  <c r="P30" i="3"/>
  <c r="P31" i="3"/>
  <c r="P32" i="3"/>
  <c r="V32" i="3" s="1"/>
  <c r="P33" i="3"/>
  <c r="V33" i="3" s="1"/>
  <c r="P34" i="3"/>
  <c r="V34" i="3" s="1"/>
  <c r="P35" i="3"/>
  <c r="V35" i="3" s="1"/>
  <c r="P36" i="3"/>
  <c r="P37" i="3"/>
  <c r="P38" i="3"/>
  <c r="P39" i="3"/>
  <c r="P40" i="3"/>
  <c r="V40" i="3" s="1"/>
  <c r="P41" i="3"/>
  <c r="V41" i="3" s="1"/>
  <c r="P3" i="3"/>
  <c r="V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2" i="3"/>
  <c r="V4" i="3"/>
  <c r="V5" i="3"/>
  <c r="V6" i="3"/>
  <c r="V7" i="3"/>
  <c r="V12" i="3"/>
  <c r="V13" i="3"/>
  <c r="V14" i="3"/>
  <c r="V15" i="3"/>
  <c r="V20" i="3"/>
  <c r="V21" i="3"/>
  <c r="V22" i="3"/>
  <c r="V23" i="3"/>
  <c r="V28" i="3"/>
  <c r="V29" i="3"/>
  <c r="V30" i="3"/>
  <c r="V31" i="3"/>
  <c r="V36" i="3"/>
  <c r="V37" i="3"/>
  <c r="V38" i="3"/>
  <c r="V39" i="3"/>
  <c r="V2" i="3"/>
  <c r="N3" i="3"/>
  <c r="N4" i="3"/>
  <c r="N5" i="3"/>
  <c r="N6" i="3"/>
  <c r="R6" i="3" s="1"/>
  <c r="N7" i="3"/>
  <c r="N8" i="3"/>
  <c r="N9" i="3"/>
  <c r="R9" i="3" s="1"/>
  <c r="N10" i="3"/>
  <c r="R10" i="3" s="1"/>
  <c r="N11" i="3"/>
  <c r="N12" i="3"/>
  <c r="N13" i="3"/>
  <c r="N14" i="3"/>
  <c r="N15" i="3"/>
  <c r="N16" i="3"/>
  <c r="N17" i="3"/>
  <c r="R17" i="3" s="1"/>
  <c r="N18" i="3"/>
  <c r="R18" i="3" s="1"/>
  <c r="N19" i="3"/>
  <c r="N20" i="3"/>
  <c r="N21" i="3"/>
  <c r="N22" i="3"/>
  <c r="R22" i="3" s="1"/>
  <c r="N23" i="3"/>
  <c r="N24" i="3"/>
  <c r="N25" i="3"/>
  <c r="N26" i="3"/>
  <c r="R26" i="3" s="1"/>
  <c r="N27" i="3"/>
  <c r="N28" i="3"/>
  <c r="N29" i="3"/>
  <c r="N30" i="3"/>
  <c r="N31" i="3"/>
  <c r="N32" i="3"/>
  <c r="N33" i="3"/>
  <c r="R33" i="3" s="1"/>
  <c r="N34" i="3"/>
  <c r="R34" i="3" s="1"/>
  <c r="N35" i="3"/>
  <c r="N36" i="3"/>
  <c r="N37" i="3"/>
  <c r="N38" i="3"/>
  <c r="N39" i="3"/>
  <c r="N40" i="3"/>
  <c r="N41" i="3"/>
  <c r="R41" i="3" s="1"/>
  <c r="N2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2" i="4"/>
  <c r="H3" i="3"/>
  <c r="I3" i="3"/>
  <c r="J3" i="3"/>
  <c r="K3" i="3"/>
  <c r="Q3" i="3" s="1"/>
  <c r="M3" i="3"/>
  <c r="R3" i="3"/>
  <c r="E2" i="4" s="1"/>
  <c r="T3" i="3"/>
  <c r="S3" i="3"/>
  <c r="H4" i="3"/>
  <c r="I4" i="3"/>
  <c r="K4" i="3" s="1"/>
  <c r="J4" i="3"/>
  <c r="M4" i="3"/>
  <c r="R4" i="3"/>
  <c r="S4" i="3"/>
  <c r="H5" i="3"/>
  <c r="I5" i="3"/>
  <c r="J5" i="3"/>
  <c r="K5" i="3"/>
  <c r="M5" i="3"/>
  <c r="Q5" i="3" s="1"/>
  <c r="R5" i="3"/>
  <c r="S5" i="3"/>
  <c r="H6" i="3"/>
  <c r="I6" i="3"/>
  <c r="K6" i="3" s="1"/>
  <c r="J6" i="3"/>
  <c r="M6" i="3"/>
  <c r="S6" i="3"/>
  <c r="H7" i="3"/>
  <c r="I7" i="3"/>
  <c r="J7" i="3"/>
  <c r="K7" i="3"/>
  <c r="Q7" i="3" s="1"/>
  <c r="M7" i="3"/>
  <c r="R7" i="3"/>
  <c r="S7" i="3"/>
  <c r="H8" i="3"/>
  <c r="I8" i="3"/>
  <c r="K8" i="3" s="1"/>
  <c r="J8" i="3"/>
  <c r="M8" i="3"/>
  <c r="R8" i="3"/>
  <c r="S8" i="3"/>
  <c r="H9" i="3"/>
  <c r="I9" i="3"/>
  <c r="J9" i="3"/>
  <c r="K9" i="3"/>
  <c r="M9" i="3"/>
  <c r="Q9" i="3" s="1"/>
  <c r="S9" i="3"/>
  <c r="H10" i="3"/>
  <c r="I10" i="3"/>
  <c r="K10" i="3" s="1"/>
  <c r="J10" i="3"/>
  <c r="M10" i="3"/>
  <c r="Q10" i="3" s="1"/>
  <c r="S10" i="3"/>
  <c r="H11" i="3"/>
  <c r="I11" i="3"/>
  <c r="J11" i="3"/>
  <c r="K11" i="3"/>
  <c r="Q11" i="3" s="1"/>
  <c r="M11" i="3"/>
  <c r="R11" i="3"/>
  <c r="S11" i="3"/>
  <c r="H12" i="3"/>
  <c r="I12" i="3"/>
  <c r="J12" i="3"/>
  <c r="M12" i="3"/>
  <c r="R12" i="3"/>
  <c r="S12" i="3"/>
  <c r="H13" i="3"/>
  <c r="I13" i="3"/>
  <c r="J13" i="3"/>
  <c r="K13" i="3"/>
  <c r="M13" i="3"/>
  <c r="Q13" i="3" s="1"/>
  <c r="R13" i="3"/>
  <c r="S13" i="3"/>
  <c r="H14" i="3"/>
  <c r="I14" i="3"/>
  <c r="K14" i="3" s="1"/>
  <c r="J14" i="3"/>
  <c r="M14" i="3"/>
  <c r="R14" i="3"/>
  <c r="S14" i="3"/>
  <c r="H15" i="3"/>
  <c r="I15" i="3"/>
  <c r="K15" i="3" s="1"/>
  <c r="Q15" i="3" s="1"/>
  <c r="J15" i="3"/>
  <c r="M15" i="3"/>
  <c r="R15" i="3"/>
  <c r="S15" i="3"/>
  <c r="H16" i="3"/>
  <c r="I16" i="3"/>
  <c r="J16" i="3"/>
  <c r="M16" i="3"/>
  <c r="R16" i="3"/>
  <c r="S16" i="3"/>
  <c r="H17" i="3"/>
  <c r="I17" i="3"/>
  <c r="J17" i="3"/>
  <c r="K17" i="3"/>
  <c r="M17" i="3"/>
  <c r="S17" i="3"/>
  <c r="H18" i="3"/>
  <c r="I18" i="3"/>
  <c r="J18" i="3"/>
  <c r="M18" i="3"/>
  <c r="S18" i="3"/>
  <c r="H19" i="3"/>
  <c r="I19" i="3"/>
  <c r="J19" i="3"/>
  <c r="K19" i="3" s="1"/>
  <c r="M19" i="3"/>
  <c r="R19" i="3"/>
  <c r="S19" i="3"/>
  <c r="H20" i="3"/>
  <c r="I20" i="3"/>
  <c r="J20" i="3"/>
  <c r="M20" i="3"/>
  <c r="R20" i="3"/>
  <c r="S20" i="3"/>
  <c r="H21" i="3"/>
  <c r="I21" i="3"/>
  <c r="J21" i="3"/>
  <c r="M21" i="3"/>
  <c r="R21" i="3"/>
  <c r="E25" i="4" s="1"/>
  <c r="S21" i="3"/>
  <c r="H22" i="3"/>
  <c r="I22" i="3"/>
  <c r="K22" i="3" s="1"/>
  <c r="J22" i="3"/>
  <c r="M22" i="3"/>
  <c r="S22" i="3"/>
  <c r="H23" i="3"/>
  <c r="I23" i="3"/>
  <c r="J23" i="3"/>
  <c r="K23" i="3"/>
  <c r="Q23" i="3" s="1"/>
  <c r="M23" i="3"/>
  <c r="R23" i="3"/>
  <c r="S23" i="3"/>
  <c r="H24" i="3"/>
  <c r="I24" i="3"/>
  <c r="K24" i="3" s="1"/>
  <c r="J24" i="3"/>
  <c r="M24" i="3"/>
  <c r="R24" i="3"/>
  <c r="S24" i="3"/>
  <c r="H25" i="3"/>
  <c r="I25" i="3"/>
  <c r="J25" i="3"/>
  <c r="K25" i="3"/>
  <c r="M25" i="3"/>
  <c r="Q25" i="3" s="1"/>
  <c r="R25" i="3"/>
  <c r="S25" i="3"/>
  <c r="H26" i="3"/>
  <c r="I26" i="3"/>
  <c r="K26" i="3" s="1"/>
  <c r="J26" i="3"/>
  <c r="M26" i="3"/>
  <c r="Q26" i="3" s="1"/>
  <c r="S26" i="3"/>
  <c r="H27" i="3"/>
  <c r="I27" i="3"/>
  <c r="J27" i="3"/>
  <c r="K27" i="3"/>
  <c r="Q27" i="3" s="1"/>
  <c r="M27" i="3"/>
  <c r="R27" i="3"/>
  <c r="S27" i="3"/>
  <c r="H28" i="3"/>
  <c r="I28" i="3"/>
  <c r="K28" i="3" s="1"/>
  <c r="J28" i="3"/>
  <c r="M28" i="3"/>
  <c r="R28" i="3"/>
  <c r="S28" i="3"/>
  <c r="H29" i="3"/>
  <c r="I29" i="3"/>
  <c r="J29" i="3"/>
  <c r="K29" i="3"/>
  <c r="M29" i="3"/>
  <c r="Q29" i="3" s="1"/>
  <c r="R29" i="3"/>
  <c r="S29" i="3"/>
  <c r="H30" i="3"/>
  <c r="I30" i="3"/>
  <c r="K30" i="3" s="1"/>
  <c r="J30" i="3"/>
  <c r="M30" i="3"/>
  <c r="R30" i="3"/>
  <c r="S30" i="3"/>
  <c r="H31" i="3"/>
  <c r="I31" i="3"/>
  <c r="J31" i="3"/>
  <c r="K31" i="3"/>
  <c r="Q31" i="3" s="1"/>
  <c r="M31" i="3"/>
  <c r="R31" i="3"/>
  <c r="S31" i="3"/>
  <c r="H32" i="3"/>
  <c r="I32" i="3"/>
  <c r="K32" i="3" s="1"/>
  <c r="J32" i="3"/>
  <c r="M32" i="3"/>
  <c r="R32" i="3"/>
  <c r="S32" i="3"/>
  <c r="H33" i="3"/>
  <c r="I33" i="3"/>
  <c r="J33" i="3"/>
  <c r="K33" i="3"/>
  <c r="M33" i="3"/>
  <c r="Q33" i="3" s="1"/>
  <c r="S33" i="3"/>
  <c r="H34" i="3"/>
  <c r="I34" i="3"/>
  <c r="K34" i="3" s="1"/>
  <c r="J34" i="3"/>
  <c r="M34" i="3"/>
  <c r="Q34" i="3" s="1"/>
  <c r="S34" i="3"/>
  <c r="H35" i="3"/>
  <c r="I35" i="3"/>
  <c r="J35" i="3"/>
  <c r="K35" i="3"/>
  <c r="Q35" i="3" s="1"/>
  <c r="M35" i="3"/>
  <c r="R35" i="3"/>
  <c r="S35" i="3"/>
  <c r="H36" i="3"/>
  <c r="I36" i="3"/>
  <c r="K36" i="3" s="1"/>
  <c r="J36" i="3"/>
  <c r="M36" i="3"/>
  <c r="R36" i="3"/>
  <c r="S36" i="3"/>
  <c r="H37" i="3"/>
  <c r="I37" i="3"/>
  <c r="J37" i="3"/>
  <c r="K37" i="3"/>
  <c r="M37" i="3"/>
  <c r="Q37" i="3" s="1"/>
  <c r="R37" i="3"/>
  <c r="S37" i="3"/>
  <c r="H38" i="3"/>
  <c r="I38" i="3"/>
  <c r="K38" i="3" s="1"/>
  <c r="J38" i="3"/>
  <c r="M38" i="3"/>
  <c r="R38" i="3"/>
  <c r="S38" i="3"/>
  <c r="H39" i="3"/>
  <c r="I39" i="3"/>
  <c r="J39" i="3"/>
  <c r="K39" i="3"/>
  <c r="Q39" i="3" s="1"/>
  <c r="M39" i="3"/>
  <c r="R39" i="3"/>
  <c r="S39" i="3"/>
  <c r="H40" i="3"/>
  <c r="I40" i="3"/>
  <c r="K40" i="3" s="1"/>
  <c r="Q40" i="3" s="1"/>
  <c r="J40" i="3"/>
  <c r="M40" i="3"/>
  <c r="R40" i="3"/>
  <c r="S40" i="3"/>
  <c r="H41" i="3"/>
  <c r="I41" i="3"/>
  <c r="J41" i="3"/>
  <c r="K41" i="3"/>
  <c r="M41" i="3"/>
  <c r="Q41" i="3" s="1"/>
  <c r="S41" i="3"/>
  <c r="Q2" i="3"/>
  <c r="J2" i="3"/>
  <c r="I2" i="3"/>
  <c r="R2" i="3"/>
  <c r="M2" i="3"/>
  <c r="D30" i="1"/>
  <c r="E30" i="1"/>
  <c r="F30" i="1"/>
  <c r="G30" i="1"/>
  <c r="H30" i="1"/>
  <c r="D29" i="1"/>
  <c r="E29" i="1"/>
  <c r="F29" i="1"/>
  <c r="G29" i="1"/>
  <c r="H29" i="1"/>
  <c r="D28" i="1"/>
  <c r="E28" i="1"/>
  <c r="F28" i="1"/>
  <c r="G28" i="1"/>
  <c r="H28" i="1"/>
  <c r="D27" i="1"/>
  <c r="E27" i="1"/>
  <c r="F27" i="1"/>
  <c r="G27" i="1"/>
  <c r="H27" i="1"/>
  <c r="H2" i="3"/>
  <c r="D26" i="1"/>
  <c r="E26" i="1"/>
  <c r="F26" i="1"/>
  <c r="G26" i="1"/>
  <c r="H26" i="1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J2" i="4"/>
  <c r="S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D25" i="1"/>
  <c r="E25" i="1"/>
  <c r="F25" i="1"/>
  <c r="G25" i="1"/>
  <c r="D24" i="1"/>
  <c r="E24" i="1"/>
  <c r="F24" i="1"/>
  <c r="G24" i="1"/>
  <c r="D23" i="1"/>
  <c r="E23" i="1"/>
  <c r="F23" i="1"/>
  <c r="G23" i="1"/>
  <c r="D22" i="1"/>
  <c r="E22" i="1"/>
  <c r="F22" i="1"/>
  <c r="G22" i="1"/>
  <c r="D21" i="1"/>
  <c r="E21" i="1"/>
  <c r="F21" i="1"/>
  <c r="G21" i="1"/>
  <c r="D20" i="1"/>
  <c r="E20" i="1"/>
  <c r="F20" i="1"/>
  <c r="G20" i="1"/>
  <c r="D19" i="1"/>
  <c r="E19" i="1"/>
  <c r="F19" i="1"/>
  <c r="G19" i="1"/>
  <c r="D18" i="1"/>
  <c r="E18" i="1"/>
  <c r="F18" i="1"/>
  <c r="G18" i="1"/>
  <c r="D17" i="1"/>
  <c r="E17" i="1"/>
  <c r="F17" i="1"/>
  <c r="G17" i="1"/>
  <c r="D16" i="1"/>
  <c r="E16" i="1"/>
  <c r="F16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2" i="1"/>
  <c r="D2" i="1"/>
  <c r="F25" i="4" l="1"/>
  <c r="F27" i="4"/>
  <c r="F29" i="4"/>
  <c r="F31" i="4"/>
  <c r="K31" i="4" s="1"/>
  <c r="F33" i="4"/>
  <c r="F35" i="4"/>
  <c r="F37" i="4"/>
  <c r="K37" i="4" s="1"/>
  <c r="F39" i="4"/>
  <c r="K39" i="4" s="1"/>
  <c r="E26" i="4"/>
  <c r="E30" i="4"/>
  <c r="E32" i="4"/>
  <c r="E36" i="4"/>
  <c r="E27" i="4"/>
  <c r="E33" i="4"/>
  <c r="E28" i="4"/>
  <c r="L28" i="4" s="1"/>
  <c r="E38" i="4"/>
  <c r="E39" i="4"/>
  <c r="E34" i="4"/>
  <c r="E29" i="4"/>
  <c r="E35" i="4"/>
  <c r="L35" i="4" s="1"/>
  <c r="F26" i="4"/>
  <c r="F28" i="4"/>
  <c r="F30" i="4"/>
  <c r="F32" i="4"/>
  <c r="K32" i="4" s="1"/>
  <c r="F34" i="4"/>
  <c r="K34" i="4" s="1"/>
  <c r="F36" i="4"/>
  <c r="F38" i="4"/>
  <c r="E31" i="4"/>
  <c r="E37" i="4"/>
  <c r="F3" i="4"/>
  <c r="K3" i="4" s="1"/>
  <c r="T35" i="3"/>
  <c r="K21" i="3"/>
  <c r="Q21" i="3" s="1"/>
  <c r="K20" i="3"/>
  <c r="Q19" i="3"/>
  <c r="K18" i="3"/>
  <c r="Q17" i="3"/>
  <c r="K16" i="3"/>
  <c r="K12" i="3"/>
  <c r="Q38" i="3"/>
  <c r="T31" i="3"/>
  <c r="Q22" i="3"/>
  <c r="Q6" i="3"/>
  <c r="Q28" i="3"/>
  <c r="Q12" i="3"/>
  <c r="Q24" i="3"/>
  <c r="T13" i="3"/>
  <c r="Q8" i="3"/>
  <c r="T27" i="3"/>
  <c r="T11" i="3"/>
  <c r="Q20" i="3"/>
  <c r="Q4" i="3"/>
  <c r="L2" i="4"/>
  <c r="T39" i="3"/>
  <c r="Q30" i="3"/>
  <c r="T23" i="3"/>
  <c r="Q14" i="3"/>
  <c r="T7" i="3"/>
  <c r="T26" i="3"/>
  <c r="T10" i="3"/>
  <c r="Q36" i="3"/>
  <c r="Q32" i="3"/>
  <c r="Q16" i="3"/>
  <c r="T40" i="3"/>
  <c r="T5" i="3"/>
  <c r="E23" i="4"/>
  <c r="L23" i="4" s="1"/>
  <c r="C3" i="4"/>
  <c r="E11" i="4"/>
  <c r="F6" i="4"/>
  <c r="E8" i="4"/>
  <c r="F20" i="4"/>
  <c r="F18" i="4"/>
  <c r="F14" i="4"/>
  <c r="F12" i="4"/>
  <c r="K12" i="4" s="1"/>
  <c r="F7" i="4"/>
  <c r="K7" i="4" s="1"/>
  <c r="E5" i="4"/>
  <c r="L5" i="4" s="1"/>
  <c r="E3" i="4"/>
  <c r="F24" i="4"/>
  <c r="E16" i="4"/>
  <c r="L16" i="4" s="1"/>
  <c r="E4" i="4"/>
  <c r="L4" i="4" s="1"/>
  <c r="F2" i="4"/>
  <c r="K2" i="4" s="1"/>
  <c r="E19" i="4"/>
  <c r="F13" i="4"/>
  <c r="F8" i="4"/>
  <c r="K8" i="4" s="1"/>
  <c r="E20" i="4"/>
  <c r="E14" i="4"/>
  <c r="L14" i="4" s="1"/>
  <c r="E17" i="4"/>
  <c r="L17" i="4" s="1"/>
  <c r="E13" i="4"/>
  <c r="F11" i="4"/>
  <c r="K11" i="4" s="1"/>
  <c r="E24" i="4"/>
  <c r="F19" i="4"/>
  <c r="E18" i="4"/>
  <c r="E12" i="4"/>
  <c r="L12" i="4" s="1"/>
  <c r="E7" i="4"/>
  <c r="E6" i="4"/>
  <c r="L6" i="4" s="1"/>
  <c r="F22" i="4"/>
  <c r="F21" i="4"/>
  <c r="K21" i="4" s="1"/>
  <c r="F15" i="4"/>
  <c r="F10" i="4"/>
  <c r="F9" i="4"/>
  <c r="K9" i="4" s="1"/>
  <c r="E22" i="4"/>
  <c r="E21" i="4"/>
  <c r="E15" i="4"/>
  <c r="E10" i="4"/>
  <c r="L10" i="4" s="1"/>
  <c r="E9" i="4"/>
  <c r="L9" i="4" s="1"/>
  <c r="F4" i="4"/>
  <c r="K4" i="4" s="1"/>
  <c r="F23" i="4"/>
  <c r="F17" i="4"/>
  <c r="F16" i="4"/>
  <c r="F5" i="4"/>
  <c r="K5" i="4" s="1"/>
  <c r="K2" i="3"/>
  <c r="G3" i="4" l="1"/>
  <c r="M3" i="4" s="1"/>
  <c r="L37" i="4"/>
  <c r="T41" i="3"/>
  <c r="T24" i="3"/>
  <c r="K29" i="4"/>
  <c r="L30" i="4"/>
  <c r="L29" i="4"/>
  <c r="L39" i="4"/>
  <c r="T25" i="3"/>
  <c r="L32" i="4"/>
  <c r="L33" i="4"/>
  <c r="K28" i="4"/>
  <c r="K27" i="4"/>
  <c r="K36" i="4"/>
  <c r="T32" i="3"/>
  <c r="K38" i="4"/>
  <c r="K26" i="4"/>
  <c r="L34" i="4"/>
  <c r="T29" i="3"/>
  <c r="T33" i="3"/>
  <c r="L36" i="4"/>
  <c r="L26" i="4"/>
  <c r="T34" i="3"/>
  <c r="K35" i="4"/>
  <c r="L27" i="4"/>
  <c r="K30" i="4"/>
  <c r="T37" i="3"/>
  <c r="K33" i="4"/>
  <c r="L38" i="4"/>
  <c r="L31" i="4"/>
  <c r="L7" i="4"/>
  <c r="T8" i="3"/>
  <c r="L22" i="4"/>
  <c r="L20" i="4"/>
  <c r="L8" i="4"/>
  <c r="T19" i="3"/>
  <c r="L21" i="4"/>
  <c r="K17" i="4"/>
  <c r="K6" i="4"/>
  <c r="T9" i="3"/>
  <c r="L13" i="4"/>
  <c r="L15" i="4"/>
  <c r="K18" i="4"/>
  <c r="K10" i="4"/>
  <c r="K19" i="4"/>
  <c r="K13" i="4"/>
  <c r="L11" i="4"/>
  <c r="T17" i="3"/>
  <c r="T15" i="3"/>
  <c r="D25" i="4" s="1"/>
  <c r="H25" i="4" s="1"/>
  <c r="N25" i="4" s="1"/>
  <c r="L25" i="4"/>
  <c r="L24" i="4"/>
  <c r="L19" i="4"/>
  <c r="K25" i="4"/>
  <c r="K20" i="4"/>
  <c r="K22" i="4"/>
  <c r="Q18" i="3"/>
  <c r="T18" i="3"/>
  <c r="T4" i="3"/>
  <c r="T36" i="3"/>
  <c r="T28" i="3"/>
  <c r="T6" i="3"/>
  <c r="T38" i="3"/>
  <c r="T30" i="3"/>
  <c r="T20" i="3"/>
  <c r="T12" i="3"/>
  <c r="T22" i="3"/>
  <c r="T14" i="3"/>
  <c r="P2" i="3"/>
  <c r="K14" i="4" s="1"/>
  <c r="D28" i="4" l="1"/>
  <c r="H28" i="4" s="1"/>
  <c r="N28" i="4" s="1"/>
  <c r="D32" i="4"/>
  <c r="H32" i="4" s="1"/>
  <c r="N32" i="4" s="1"/>
  <c r="D36" i="4"/>
  <c r="H36" i="4" s="1"/>
  <c r="N36" i="4" s="1"/>
  <c r="D33" i="4"/>
  <c r="H33" i="4" s="1"/>
  <c r="N33" i="4" s="1"/>
  <c r="C27" i="4"/>
  <c r="G27" i="4" s="1"/>
  <c r="M27" i="4" s="1"/>
  <c r="C31" i="4"/>
  <c r="G31" i="4" s="1"/>
  <c r="M31" i="4" s="1"/>
  <c r="C35" i="4"/>
  <c r="G35" i="4" s="1"/>
  <c r="M35" i="4" s="1"/>
  <c r="C39" i="4"/>
  <c r="G39" i="4" s="1"/>
  <c r="M39" i="4" s="1"/>
  <c r="C33" i="4"/>
  <c r="G33" i="4" s="1"/>
  <c r="M33" i="4" s="1"/>
  <c r="D29" i="4"/>
  <c r="H29" i="4" s="1"/>
  <c r="N29" i="4" s="1"/>
  <c r="D27" i="4"/>
  <c r="H27" i="4" s="1"/>
  <c r="N27" i="4" s="1"/>
  <c r="D31" i="4"/>
  <c r="H31" i="4" s="1"/>
  <c r="N31" i="4" s="1"/>
  <c r="D35" i="4"/>
  <c r="H35" i="4" s="1"/>
  <c r="N35" i="4" s="1"/>
  <c r="D39" i="4"/>
  <c r="H39" i="4" s="1"/>
  <c r="N39" i="4" s="1"/>
  <c r="C29" i="4"/>
  <c r="G29" i="4" s="1"/>
  <c r="M29" i="4" s="1"/>
  <c r="C37" i="4"/>
  <c r="G37" i="4" s="1"/>
  <c r="M37" i="4" s="1"/>
  <c r="D37" i="4"/>
  <c r="H37" i="4" s="1"/>
  <c r="N37" i="4" s="1"/>
  <c r="C36" i="4"/>
  <c r="G36" i="4" s="1"/>
  <c r="M36" i="4" s="1"/>
  <c r="C26" i="4"/>
  <c r="G26" i="4" s="1"/>
  <c r="M26" i="4" s="1"/>
  <c r="C30" i="4"/>
  <c r="G30" i="4" s="1"/>
  <c r="M30" i="4" s="1"/>
  <c r="C34" i="4"/>
  <c r="G34" i="4" s="1"/>
  <c r="M34" i="4" s="1"/>
  <c r="C38" i="4"/>
  <c r="G38" i="4" s="1"/>
  <c r="M38" i="4" s="1"/>
  <c r="D26" i="4"/>
  <c r="H26" i="4" s="1"/>
  <c r="N26" i="4" s="1"/>
  <c r="D30" i="4"/>
  <c r="H30" i="4" s="1"/>
  <c r="N30" i="4" s="1"/>
  <c r="D34" i="4"/>
  <c r="H34" i="4" s="1"/>
  <c r="N34" i="4" s="1"/>
  <c r="D38" i="4"/>
  <c r="H38" i="4" s="1"/>
  <c r="N38" i="4" s="1"/>
  <c r="C28" i="4"/>
  <c r="G28" i="4" s="1"/>
  <c r="M28" i="4" s="1"/>
  <c r="C32" i="4"/>
  <c r="G32" i="4" s="1"/>
  <c r="M32" i="4" s="1"/>
  <c r="T16" i="3"/>
  <c r="D18" i="4" s="1"/>
  <c r="H18" i="4" s="1"/>
  <c r="N18" i="4" s="1"/>
  <c r="L3" i="4"/>
  <c r="K23" i="4"/>
  <c r="K24" i="4"/>
  <c r="T21" i="3"/>
  <c r="C25" i="4" s="1"/>
  <c r="G25" i="4" s="1"/>
  <c r="M25" i="4" s="1"/>
  <c r="O25" i="4" s="1"/>
  <c r="D4" i="4"/>
  <c r="H4" i="4" s="1"/>
  <c r="N4" i="4" s="1"/>
  <c r="D17" i="4"/>
  <c r="H17" i="4" s="1"/>
  <c r="N17" i="4" s="1"/>
  <c r="C10" i="4"/>
  <c r="G10" i="4" s="1"/>
  <c r="M10" i="4" s="1"/>
  <c r="D6" i="4"/>
  <c r="H6" i="4" s="1"/>
  <c r="N6" i="4" s="1"/>
  <c r="C12" i="4"/>
  <c r="G12" i="4" s="1"/>
  <c r="M12" i="4" s="1"/>
  <c r="C5" i="4"/>
  <c r="G5" i="4" s="1"/>
  <c r="C13" i="4"/>
  <c r="G13" i="4" s="1"/>
  <c r="D5" i="4"/>
  <c r="H5" i="4" s="1"/>
  <c r="N5" i="4" s="1"/>
  <c r="C17" i="4"/>
  <c r="G17" i="4" s="1"/>
  <c r="D24" i="4"/>
  <c r="H24" i="4" s="1"/>
  <c r="N24" i="4" s="1"/>
  <c r="C21" i="4"/>
  <c r="G21" i="4" s="1"/>
  <c r="M21" i="4" s="1"/>
  <c r="C7" i="4"/>
  <c r="G7" i="4" s="1"/>
  <c r="D16" i="4"/>
  <c r="H16" i="4" s="1"/>
  <c r="N16" i="4" s="1"/>
  <c r="D19" i="4"/>
  <c r="H19" i="4" s="1"/>
  <c r="N19" i="4" s="1"/>
  <c r="D20" i="4"/>
  <c r="H20" i="4" s="1"/>
  <c r="N20" i="4" s="1"/>
  <c r="C8" i="4"/>
  <c r="G8" i="4" s="1"/>
  <c r="M8" i="4" s="1"/>
  <c r="C19" i="4"/>
  <c r="G19" i="4" s="1"/>
  <c r="M19" i="4" s="1"/>
  <c r="C20" i="4"/>
  <c r="G20" i="4" s="1"/>
  <c r="D9" i="4"/>
  <c r="H9" i="4" s="1"/>
  <c r="D12" i="4"/>
  <c r="H12" i="4" s="1"/>
  <c r="N12" i="4" s="1"/>
  <c r="C18" i="4"/>
  <c r="G18" i="4" s="1"/>
  <c r="C23" i="4"/>
  <c r="G23" i="4" s="1"/>
  <c r="D14" i="4"/>
  <c r="H14" i="4" s="1"/>
  <c r="N14" i="4" s="1"/>
  <c r="D7" i="4"/>
  <c r="H7" i="4" s="1"/>
  <c r="N7" i="4" s="1"/>
  <c r="D15" i="4"/>
  <c r="H15" i="4" s="1"/>
  <c r="N15" i="4" s="1"/>
  <c r="D23" i="4"/>
  <c r="H23" i="4" s="1"/>
  <c r="N23" i="4" s="1"/>
  <c r="D11" i="4"/>
  <c r="H11" i="4" s="1"/>
  <c r="N11" i="4" s="1"/>
  <c r="D10" i="4"/>
  <c r="H10" i="4" s="1"/>
  <c r="C11" i="4"/>
  <c r="G11" i="4" s="1"/>
  <c r="C9" i="4"/>
  <c r="G9" i="4" s="1"/>
  <c r="M9" i="4" s="1"/>
  <c r="C6" i="4"/>
  <c r="G6" i="4" s="1"/>
  <c r="D22" i="4"/>
  <c r="H22" i="4" s="1"/>
  <c r="C4" i="4"/>
  <c r="G4" i="4" s="1"/>
  <c r="M4" i="4" s="1"/>
  <c r="C24" i="4"/>
  <c r="G24" i="4" s="1"/>
  <c r="C22" i="4"/>
  <c r="G22" i="4" s="1"/>
  <c r="M22" i="4" s="1"/>
  <c r="D13" i="4"/>
  <c r="H13" i="4" s="1"/>
  <c r="N13" i="4" s="1"/>
  <c r="D21" i="4"/>
  <c r="H21" i="4" s="1"/>
  <c r="N21" i="4" s="1"/>
  <c r="D8" i="4"/>
  <c r="H8" i="4" s="1"/>
  <c r="N8" i="4" s="1"/>
  <c r="D2" i="4"/>
  <c r="H2" i="4" s="1"/>
  <c r="N2" i="4" s="1"/>
  <c r="C2" i="4"/>
  <c r="G2" i="4" s="1"/>
  <c r="M2" i="4" s="1"/>
  <c r="T2" i="3"/>
  <c r="D3" i="4" s="1"/>
  <c r="H3" i="4" s="1"/>
  <c r="O39" i="4" l="1"/>
  <c r="O37" i="4"/>
  <c r="O29" i="4"/>
  <c r="O34" i="4"/>
  <c r="O27" i="4"/>
  <c r="C16" i="4"/>
  <c r="G16" i="4" s="1"/>
  <c r="M16" i="4" s="1"/>
  <c r="O16" i="4" s="1"/>
  <c r="C15" i="4"/>
  <c r="G15" i="4" s="1"/>
  <c r="M15" i="4" s="1"/>
  <c r="O15" i="4" s="1"/>
  <c r="O32" i="4"/>
  <c r="O36" i="4"/>
  <c r="C14" i="4"/>
  <c r="G14" i="4" s="1"/>
  <c r="M14" i="4" s="1"/>
  <c r="O14" i="4" s="1"/>
  <c r="O28" i="4"/>
  <c r="O35" i="4"/>
  <c r="O38" i="4"/>
  <c r="O31" i="4"/>
  <c r="O30" i="4"/>
  <c r="O26" i="4"/>
  <c r="O33" i="4"/>
  <c r="K16" i="4"/>
  <c r="L18" i="4"/>
  <c r="K15" i="4"/>
  <c r="M7" i="4"/>
  <c r="O7" i="4" s="1"/>
  <c r="M20" i="4"/>
  <c r="O20" i="4" s="1"/>
  <c r="M11" i="4"/>
  <c r="O11" i="4" s="1"/>
  <c r="M13" i="4"/>
  <c r="O13" i="4" s="1"/>
  <c r="N10" i="4"/>
  <c r="O10" i="4" s="1"/>
  <c r="N22" i="4"/>
  <c r="O22" i="4" s="1"/>
  <c r="M24" i="4"/>
  <c r="O24" i="4" s="1"/>
  <c r="M18" i="4"/>
  <c r="O18" i="4" s="1"/>
  <c r="N9" i="4"/>
  <c r="O9" i="4" s="1"/>
  <c r="M17" i="4"/>
  <c r="O17" i="4" s="1"/>
  <c r="M23" i="4"/>
  <c r="O23" i="4" s="1"/>
  <c r="N3" i="4"/>
  <c r="O3" i="4" s="1"/>
  <c r="M6" i="4"/>
  <c r="O6" i="4" s="1"/>
  <c r="M5" i="4"/>
  <c r="O5" i="4" s="1"/>
  <c r="O4" i="4"/>
  <c r="O12" i="4"/>
  <c r="O21" i="4"/>
  <c r="O19" i="4"/>
  <c r="O8" i="4"/>
  <c r="O2" i="4"/>
</calcChain>
</file>

<file path=xl/sharedStrings.xml><?xml version="1.0" encoding="utf-8"?>
<sst xmlns="http://schemas.openxmlformats.org/spreadsheetml/2006/main" count="213" uniqueCount="136">
  <si>
    <t>基础攻击</t>
    <phoneticPr fontId="3" type="noConversion"/>
  </si>
  <si>
    <t>成长</t>
    <phoneticPr fontId="3" type="noConversion"/>
  </si>
  <si>
    <t>野球拳</t>
    <phoneticPr fontId="3" type="noConversion"/>
  </si>
  <si>
    <t>10级</t>
    <phoneticPr fontId="3" type="noConversion"/>
  </si>
  <si>
    <t>20级</t>
    <phoneticPr fontId="3" type="noConversion"/>
  </si>
  <si>
    <t>独孤九剑</t>
    <phoneticPr fontId="3" type="noConversion"/>
  </si>
  <si>
    <t>胡家刀法</t>
  </si>
  <si>
    <t>绝户虎爪手</t>
  </si>
  <si>
    <t>九阴白骨爪</t>
  </si>
  <si>
    <t>30级</t>
    <phoneticPr fontId="3" type="noConversion"/>
  </si>
  <si>
    <t>40级</t>
    <phoneticPr fontId="3" type="noConversion"/>
  </si>
  <si>
    <t>火焰刀法</t>
  </si>
  <si>
    <t>擒龙功</t>
  </si>
  <si>
    <t>金蛇剑法</t>
  </si>
  <si>
    <t>狂风快剑</t>
  </si>
  <si>
    <t>倚天屠龙笔法</t>
  </si>
  <si>
    <t>七伤拳</t>
  </si>
  <si>
    <t>降龙十八掌</t>
  </si>
  <si>
    <t>天山折梅手</t>
  </si>
  <si>
    <t>辟邪剑法</t>
  </si>
  <si>
    <t>打狗棒法</t>
  </si>
  <si>
    <t>烈焰黑枪</t>
  </si>
  <si>
    <t>斗转星移</t>
  </si>
  <si>
    <t>伏虎掌</t>
  </si>
  <si>
    <t>破玉拳</t>
  </si>
  <si>
    <t>天外飞龙</t>
  </si>
  <si>
    <t>大力金刚指</t>
  </si>
  <si>
    <t>七弦无形剑</t>
  </si>
  <si>
    <t>如来神掌</t>
  </si>
  <si>
    <t>越女剑法</t>
  </si>
  <si>
    <t>50级</t>
    <phoneticPr fontId="3" type="noConversion"/>
  </si>
  <si>
    <t>名称</t>
    <phoneticPr fontId="3" type="noConversion"/>
  </si>
  <si>
    <t>阴</t>
    <phoneticPr fontId="3" type="noConversion"/>
  </si>
  <si>
    <t>阳</t>
    <phoneticPr fontId="3" type="noConversion"/>
  </si>
  <si>
    <t>攻击</t>
    <phoneticPr fontId="3" type="noConversion"/>
  </si>
  <si>
    <t>暴击</t>
    <phoneticPr fontId="3" type="noConversion"/>
  </si>
  <si>
    <t>防御</t>
    <phoneticPr fontId="3" type="noConversion"/>
  </si>
  <si>
    <t>基本内功</t>
  </si>
  <si>
    <t>基本内功</t>
    <phoneticPr fontId="3" type="noConversion"/>
  </si>
  <si>
    <t>化功大法</t>
    <phoneticPr fontId="3" type="noConversion"/>
  </si>
  <si>
    <t>血刀心法</t>
  </si>
  <si>
    <t>紫霞神功</t>
  </si>
  <si>
    <t>太极神功</t>
  </si>
  <si>
    <t>纯阳无极功</t>
  </si>
  <si>
    <t>北冥神功</t>
  </si>
  <si>
    <t>蛤蟆功</t>
  </si>
  <si>
    <t>八荒六合唯我独尊功</t>
  </si>
  <si>
    <t>罗汉伏魔功</t>
  </si>
  <si>
    <t>太玄神功</t>
  </si>
  <si>
    <t>血海魔功</t>
  </si>
  <si>
    <t>龙象般若功</t>
  </si>
  <si>
    <t>易筋经</t>
  </si>
  <si>
    <t>九阴神功</t>
  </si>
  <si>
    <t>逆运九阴神功</t>
  </si>
  <si>
    <t>九阳神功</t>
  </si>
  <si>
    <t>葵花宝典</t>
  </si>
  <si>
    <t>玉女心经</t>
  </si>
  <si>
    <t>混元功</t>
  </si>
  <si>
    <t>神照功</t>
  </si>
  <si>
    <t>先天功</t>
  </si>
  <si>
    <t>黑炎心法</t>
  </si>
  <si>
    <t>石梁心法</t>
  </si>
  <si>
    <t>铁血大旗功</t>
  </si>
  <si>
    <t>外功</t>
    <phoneticPr fontId="3" type="noConversion"/>
  </si>
  <si>
    <t>外功等级</t>
    <phoneticPr fontId="3" type="noConversion"/>
  </si>
  <si>
    <t>内功</t>
    <phoneticPr fontId="3" type="noConversion"/>
  </si>
  <si>
    <t>内功等级</t>
    <phoneticPr fontId="3" type="noConversion"/>
  </si>
  <si>
    <t>属性均值</t>
    <phoneticPr fontId="3" type="noConversion"/>
  </si>
  <si>
    <t>小虾米</t>
  </si>
  <si>
    <t>小虾米</t>
    <phoneticPr fontId="3" type="noConversion"/>
  </si>
  <si>
    <t>基本内功</t>
    <phoneticPr fontId="3" type="noConversion"/>
  </si>
  <si>
    <t>外功面板伤害</t>
    <phoneticPr fontId="3" type="noConversion"/>
  </si>
  <si>
    <t>内功攻击加成</t>
    <phoneticPr fontId="3" type="noConversion"/>
  </si>
  <si>
    <t>内功暴击加成</t>
    <phoneticPr fontId="3" type="noConversion"/>
  </si>
  <si>
    <t>内功防御加成</t>
    <phoneticPr fontId="3" type="noConversion"/>
  </si>
  <si>
    <t>内功阳</t>
    <phoneticPr fontId="3" type="noConversion"/>
  </si>
  <si>
    <t>内功阴</t>
    <phoneticPr fontId="3" type="noConversion"/>
  </si>
  <si>
    <t>内功适性因子</t>
    <phoneticPr fontId="3" type="noConversion"/>
  </si>
  <si>
    <t>东方不败</t>
  </si>
  <si>
    <t>东方不败</t>
    <phoneticPr fontId="3" type="noConversion"/>
  </si>
  <si>
    <t>辟邪剑法</t>
    <phoneticPr fontId="3" type="noConversion"/>
  </si>
  <si>
    <t>葵花宝典</t>
    <phoneticPr fontId="3" type="noConversion"/>
  </si>
  <si>
    <t>令狐冲</t>
    <phoneticPr fontId="3" type="noConversion"/>
  </si>
  <si>
    <t>易筋经</t>
    <phoneticPr fontId="3" type="noConversion"/>
  </si>
  <si>
    <t>角色1</t>
    <phoneticPr fontId="3" type="noConversion"/>
  </si>
  <si>
    <t>角色2</t>
    <phoneticPr fontId="3" type="noConversion"/>
  </si>
  <si>
    <t>防御减伤</t>
    <phoneticPr fontId="3" type="noConversion"/>
  </si>
  <si>
    <t>暴击概率</t>
    <phoneticPr fontId="3" type="noConversion"/>
  </si>
  <si>
    <t>防御力</t>
    <phoneticPr fontId="3" type="noConversion"/>
  </si>
  <si>
    <t>攻击下限</t>
    <phoneticPr fontId="3" type="noConversion"/>
  </si>
  <si>
    <t>攻击上限</t>
    <phoneticPr fontId="3" type="noConversion"/>
  </si>
  <si>
    <t>角色1DPS</t>
    <phoneticPr fontId="3" type="noConversion"/>
  </si>
  <si>
    <t>角色2DPS</t>
    <phoneticPr fontId="3" type="noConversion"/>
  </si>
  <si>
    <t>角色1平均伤害</t>
    <phoneticPr fontId="3" type="noConversion"/>
  </si>
  <si>
    <t>角色2平均伤害</t>
    <phoneticPr fontId="3" type="noConversion"/>
  </si>
  <si>
    <t>胜利</t>
    <phoneticPr fontId="3" type="noConversion"/>
  </si>
  <si>
    <t>DPS</t>
    <phoneticPr fontId="3" type="noConversion"/>
  </si>
  <si>
    <t>角色名</t>
    <phoneticPr fontId="3" type="noConversion"/>
  </si>
  <si>
    <t>角色1减伤</t>
    <phoneticPr fontId="3" type="noConversion"/>
  </si>
  <si>
    <t>角色2减伤</t>
    <phoneticPr fontId="3" type="noConversion"/>
  </si>
  <si>
    <t>血</t>
    <phoneticPr fontId="3" type="noConversion"/>
  </si>
  <si>
    <t>角色1HP</t>
    <phoneticPr fontId="3" type="noConversion"/>
  </si>
  <si>
    <t>角色2HP</t>
    <phoneticPr fontId="3" type="noConversion"/>
  </si>
  <si>
    <t>角色1平均击倒对方回合</t>
    <phoneticPr fontId="3" type="noConversion"/>
  </si>
  <si>
    <t>角色2平均击倒对方回合</t>
    <phoneticPr fontId="3" type="noConversion"/>
  </si>
  <si>
    <t>王重阳</t>
    <phoneticPr fontId="3" type="noConversion"/>
  </si>
  <si>
    <t>一阳指</t>
    <phoneticPr fontId="3" type="noConversion"/>
  </si>
  <si>
    <t>先天功</t>
    <phoneticPr fontId="3" type="noConversion"/>
  </si>
  <si>
    <t>炼狱王重阳</t>
  </si>
  <si>
    <t>三花聚顶掌</t>
  </si>
  <si>
    <t>炼狱王重阳</t>
    <phoneticPr fontId="3" type="noConversion"/>
  </si>
  <si>
    <t>阿青</t>
  </si>
  <si>
    <t>阿青</t>
    <phoneticPr fontId="3" type="noConversion"/>
  </si>
  <si>
    <t>无敌野球拳</t>
    <phoneticPr fontId="3" type="noConversion"/>
  </si>
  <si>
    <t>青城弟子</t>
  </si>
  <si>
    <t>松风剑法</t>
  </si>
  <si>
    <t>童姥使者</t>
  </si>
  <si>
    <t>天山掌法</t>
  </si>
  <si>
    <t>青城弟子LV2</t>
    <phoneticPr fontId="3" type="noConversion"/>
  </si>
  <si>
    <t>童姥使者LV2</t>
    <phoneticPr fontId="3" type="noConversion"/>
  </si>
  <si>
    <t>东方不败LV3</t>
    <phoneticPr fontId="3" type="noConversion"/>
  </si>
  <si>
    <t>令狐冲LV3</t>
    <phoneticPr fontId="3" type="noConversion"/>
  </si>
  <si>
    <t>阿青LV3</t>
    <phoneticPr fontId="3" type="noConversion"/>
  </si>
  <si>
    <t>越女剑法</t>
    <phoneticPr fontId="3" type="noConversion"/>
  </si>
  <si>
    <t>小虾米LV3</t>
    <phoneticPr fontId="3" type="noConversion"/>
  </si>
  <si>
    <t>九阴神功</t>
    <phoneticPr fontId="3" type="noConversion"/>
  </si>
  <si>
    <t>小虾米LV5</t>
    <phoneticPr fontId="3" type="noConversion"/>
  </si>
  <si>
    <t>东方不败LV5</t>
    <phoneticPr fontId="3" type="noConversion"/>
  </si>
  <si>
    <t>令狐冲LV5</t>
    <phoneticPr fontId="3" type="noConversion"/>
  </si>
  <si>
    <t>金轮法王LV5</t>
    <phoneticPr fontId="3" type="noConversion"/>
  </si>
  <si>
    <t>火焰刀法</t>
    <phoneticPr fontId="3" type="noConversion"/>
  </si>
  <si>
    <t>最大爆发</t>
    <phoneticPr fontId="3" type="noConversion"/>
  </si>
  <si>
    <t>角色1最大爆发扣血</t>
    <phoneticPr fontId="3" type="noConversion"/>
  </si>
  <si>
    <t>角色2最大爆发扣血</t>
    <phoneticPr fontId="3" type="noConversion"/>
  </si>
  <si>
    <t>阿青LV5</t>
    <phoneticPr fontId="3" type="noConversion"/>
  </si>
  <si>
    <t>童姥使者LV5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</si>
</sst>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7">
    <xf numFmtId="0" fontId="0" fillId="0" borderId="0" xfId="0"/>
    <xf numFmtId="0" fontId="2" fillId="2" borderId="1" xfId="1" applyAlignment="1"/>
    <xf numFmtId="0" fontId="0" fillId="3" borderId="2" xfId="2" applyFont="1" applyAlignment="1"/>
    <xf numFmtId="0" fontId="4" fillId="3" borderId="2" xfId="2" applyFont="1" applyAlignment="1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4" fillId="3" borderId="2" xfId="2" applyFont="1" applyAlignment="1">
      <alignment wrapText="1"/>
    </xf>
  </cellXfs>
  <cellStyles count="3">
    <cellStyle name="常规" xfId="0" builtinId="0"/>
    <cellStyle name="计算" xfId="1" builtinId="22"/>
    <cellStyle name="注释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pane ySplit="1" topLeftCell="A2" activePane="bottomLeft" state="frozen"/>
      <selection pane="bottomLeft" activeCell="C25" sqref="C25"/>
    </sheetView>
  </sheetViews>
  <sheetFormatPr defaultRowHeight="13.5"/>
  <cols>
    <col min="1" max="1" width="13" bestFit="1" customWidth="1"/>
    <col min="4" max="8" width="9" style="1"/>
  </cols>
  <sheetData>
    <row r="1" spans="1:8">
      <c r="A1" t="s">
        <v>31</v>
      </c>
      <c r="B1" t="s">
        <v>0</v>
      </c>
      <c r="C1" t="s">
        <v>1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30</v>
      </c>
    </row>
    <row r="2" spans="1:8">
      <c r="A2" t="s">
        <v>2</v>
      </c>
      <c r="B2">
        <v>2</v>
      </c>
      <c r="C2">
        <v>0.1</v>
      </c>
      <c r="D2" s="1">
        <f>B2+C2*9</f>
        <v>2.9</v>
      </c>
      <c r="E2" s="1">
        <f>B2+C2*19</f>
        <v>3.9000000000000004</v>
      </c>
      <c r="F2" s="1">
        <f>B2+29*C2</f>
        <v>4.9000000000000004</v>
      </c>
      <c r="G2" s="1">
        <f>B2+39*C2</f>
        <v>5.9</v>
      </c>
      <c r="H2" s="1">
        <f>B2+49*C2</f>
        <v>6.9</v>
      </c>
    </row>
    <row r="3" spans="1:8">
      <c r="A3" t="s">
        <v>5</v>
      </c>
      <c r="B3">
        <v>6</v>
      </c>
      <c r="C3">
        <v>0.7</v>
      </c>
      <c r="D3" s="1">
        <f t="shared" ref="D3:D30" si="0">B3+C3*9</f>
        <v>12.3</v>
      </c>
      <c r="E3" s="1">
        <f t="shared" ref="E3:E30" si="1">B3+C3*19</f>
        <v>19.299999999999997</v>
      </c>
      <c r="F3" s="1">
        <f t="shared" ref="F3:F30" si="2">B3+29*C3</f>
        <v>26.299999999999997</v>
      </c>
      <c r="G3" s="1">
        <f t="shared" ref="G3:G30" si="3">B3+39*C3</f>
        <v>33.299999999999997</v>
      </c>
      <c r="H3" s="1">
        <f t="shared" ref="H3:H30" si="4">B3+49*C3</f>
        <v>40.299999999999997</v>
      </c>
    </row>
    <row r="4" spans="1:8">
      <c r="A4" t="s">
        <v>6</v>
      </c>
      <c r="B4">
        <v>6</v>
      </c>
      <c r="C4">
        <v>0.52</v>
      </c>
      <c r="D4" s="1">
        <f t="shared" si="0"/>
        <v>10.68</v>
      </c>
      <c r="E4" s="1">
        <f t="shared" si="1"/>
        <v>15.88</v>
      </c>
      <c r="F4" s="1">
        <f t="shared" si="2"/>
        <v>21.08</v>
      </c>
      <c r="G4" s="1">
        <f t="shared" si="3"/>
        <v>26.28</v>
      </c>
      <c r="H4" s="1">
        <f t="shared" si="4"/>
        <v>31.48</v>
      </c>
    </row>
    <row r="5" spans="1:8">
      <c r="A5" t="s">
        <v>7</v>
      </c>
      <c r="B5">
        <v>6.5</v>
      </c>
      <c r="C5">
        <v>0.5</v>
      </c>
      <c r="D5" s="1">
        <f t="shared" si="0"/>
        <v>11</v>
      </c>
      <c r="E5" s="1">
        <f t="shared" si="1"/>
        <v>16</v>
      </c>
      <c r="F5" s="1">
        <f t="shared" si="2"/>
        <v>21</v>
      </c>
      <c r="G5" s="1">
        <f t="shared" si="3"/>
        <v>26</v>
      </c>
      <c r="H5" s="1">
        <f t="shared" si="4"/>
        <v>31</v>
      </c>
    </row>
    <row r="6" spans="1:8">
      <c r="A6" t="s">
        <v>8</v>
      </c>
      <c r="B6">
        <v>5</v>
      </c>
      <c r="C6">
        <v>0.45</v>
      </c>
      <c r="D6" s="1">
        <f t="shared" si="0"/>
        <v>9.0500000000000007</v>
      </c>
      <c r="E6" s="1">
        <f t="shared" si="1"/>
        <v>13.55</v>
      </c>
      <c r="F6" s="1">
        <f t="shared" si="2"/>
        <v>18.05</v>
      </c>
      <c r="G6" s="1">
        <f t="shared" si="3"/>
        <v>22.55</v>
      </c>
      <c r="H6" s="1">
        <f t="shared" si="4"/>
        <v>27.05</v>
      </c>
    </row>
    <row r="7" spans="1:8">
      <c r="A7" t="s">
        <v>11</v>
      </c>
      <c r="B7">
        <v>4</v>
      </c>
      <c r="C7">
        <v>0.45</v>
      </c>
      <c r="D7" s="1">
        <f t="shared" si="0"/>
        <v>8.0500000000000007</v>
      </c>
      <c r="E7" s="1">
        <f t="shared" si="1"/>
        <v>12.55</v>
      </c>
      <c r="F7" s="1">
        <f t="shared" si="2"/>
        <v>17.05</v>
      </c>
      <c r="G7" s="1">
        <f t="shared" si="3"/>
        <v>21.55</v>
      </c>
      <c r="H7" s="1">
        <f t="shared" si="4"/>
        <v>26.05</v>
      </c>
    </row>
    <row r="8" spans="1:8">
      <c r="A8" t="s">
        <v>12</v>
      </c>
      <c r="B8">
        <v>5</v>
      </c>
      <c r="C8">
        <v>0.5</v>
      </c>
      <c r="D8" s="1">
        <f t="shared" si="0"/>
        <v>9.5</v>
      </c>
      <c r="E8" s="1">
        <f t="shared" si="1"/>
        <v>14.5</v>
      </c>
      <c r="F8" s="1">
        <f t="shared" si="2"/>
        <v>19.5</v>
      </c>
      <c r="G8" s="1">
        <f t="shared" si="3"/>
        <v>24.5</v>
      </c>
      <c r="H8" s="1">
        <f t="shared" si="4"/>
        <v>29.5</v>
      </c>
    </row>
    <row r="9" spans="1:8">
      <c r="A9" t="s">
        <v>13</v>
      </c>
      <c r="B9">
        <v>6</v>
      </c>
      <c r="C9">
        <v>0.6</v>
      </c>
      <c r="D9" s="1">
        <f t="shared" si="0"/>
        <v>11.399999999999999</v>
      </c>
      <c r="E9" s="1">
        <f t="shared" si="1"/>
        <v>17.399999999999999</v>
      </c>
      <c r="F9" s="1">
        <f t="shared" si="2"/>
        <v>23.4</v>
      </c>
      <c r="G9" s="1">
        <f t="shared" si="3"/>
        <v>29.4</v>
      </c>
      <c r="H9" s="1">
        <f t="shared" si="4"/>
        <v>35.4</v>
      </c>
    </row>
    <row r="10" spans="1:8">
      <c r="A10" t="s">
        <v>14</v>
      </c>
      <c r="B10">
        <v>5</v>
      </c>
      <c r="C10">
        <v>0.4</v>
      </c>
      <c r="D10" s="1">
        <f t="shared" si="0"/>
        <v>8.6</v>
      </c>
      <c r="E10" s="1">
        <f t="shared" si="1"/>
        <v>12.600000000000001</v>
      </c>
      <c r="F10" s="1">
        <f t="shared" si="2"/>
        <v>16.600000000000001</v>
      </c>
      <c r="G10" s="1">
        <f t="shared" si="3"/>
        <v>20.6</v>
      </c>
      <c r="H10" s="1">
        <f t="shared" si="4"/>
        <v>24.6</v>
      </c>
    </row>
    <row r="11" spans="1:8">
      <c r="A11" t="s">
        <v>15</v>
      </c>
      <c r="B11">
        <v>6</v>
      </c>
      <c r="C11">
        <v>0.6</v>
      </c>
      <c r="D11" s="1">
        <f t="shared" si="0"/>
        <v>11.399999999999999</v>
      </c>
      <c r="E11" s="1">
        <f t="shared" si="1"/>
        <v>17.399999999999999</v>
      </c>
      <c r="F11" s="1">
        <f t="shared" si="2"/>
        <v>23.4</v>
      </c>
      <c r="G11" s="1">
        <f t="shared" si="3"/>
        <v>29.4</v>
      </c>
      <c r="H11" s="1">
        <f t="shared" si="4"/>
        <v>35.4</v>
      </c>
    </row>
    <row r="12" spans="1:8">
      <c r="A12" t="s">
        <v>16</v>
      </c>
      <c r="B12">
        <v>8</v>
      </c>
      <c r="C12">
        <v>0.45</v>
      </c>
      <c r="D12" s="1">
        <f t="shared" si="0"/>
        <v>12.05</v>
      </c>
      <c r="E12" s="1">
        <f t="shared" si="1"/>
        <v>16.55</v>
      </c>
      <c r="F12" s="1">
        <f t="shared" si="2"/>
        <v>21.05</v>
      </c>
      <c r="G12" s="1">
        <f t="shared" si="3"/>
        <v>25.55</v>
      </c>
      <c r="H12" s="1">
        <f t="shared" si="4"/>
        <v>30.05</v>
      </c>
    </row>
    <row r="13" spans="1:8">
      <c r="A13" t="s">
        <v>17</v>
      </c>
      <c r="B13">
        <v>7.5</v>
      </c>
      <c r="C13">
        <v>0.6</v>
      </c>
      <c r="D13" s="1">
        <f t="shared" si="0"/>
        <v>12.899999999999999</v>
      </c>
      <c r="E13" s="1">
        <f t="shared" si="1"/>
        <v>18.899999999999999</v>
      </c>
      <c r="F13" s="1">
        <f t="shared" si="2"/>
        <v>24.9</v>
      </c>
      <c r="G13" s="1">
        <f t="shared" si="3"/>
        <v>30.9</v>
      </c>
      <c r="H13" s="1">
        <f t="shared" si="4"/>
        <v>36.9</v>
      </c>
    </row>
    <row r="14" spans="1:8">
      <c r="A14" t="s">
        <v>18</v>
      </c>
      <c r="B14">
        <v>7</v>
      </c>
      <c r="C14">
        <v>0.5</v>
      </c>
      <c r="D14" s="1">
        <f t="shared" si="0"/>
        <v>11.5</v>
      </c>
      <c r="E14" s="1">
        <f t="shared" si="1"/>
        <v>16.5</v>
      </c>
      <c r="F14" s="1">
        <f t="shared" si="2"/>
        <v>21.5</v>
      </c>
      <c r="G14" s="1">
        <f t="shared" si="3"/>
        <v>26.5</v>
      </c>
      <c r="H14" s="1">
        <f t="shared" si="4"/>
        <v>31.5</v>
      </c>
    </row>
    <row r="15" spans="1:8">
      <c r="A15" t="s">
        <v>19</v>
      </c>
      <c r="B15">
        <v>6.5</v>
      </c>
      <c r="C15">
        <v>0.5</v>
      </c>
      <c r="D15" s="1">
        <f t="shared" si="0"/>
        <v>11</v>
      </c>
      <c r="E15" s="1">
        <f t="shared" si="1"/>
        <v>16</v>
      </c>
      <c r="F15" s="1">
        <f t="shared" si="2"/>
        <v>21</v>
      </c>
      <c r="G15" s="1">
        <f t="shared" si="3"/>
        <v>26</v>
      </c>
      <c r="H15" s="1">
        <f t="shared" si="4"/>
        <v>31</v>
      </c>
    </row>
    <row r="16" spans="1:8">
      <c r="A16" t="s">
        <v>20</v>
      </c>
      <c r="B16">
        <v>6.5</v>
      </c>
      <c r="C16">
        <v>0.5</v>
      </c>
      <c r="D16" s="1">
        <f t="shared" si="0"/>
        <v>11</v>
      </c>
      <c r="E16" s="1">
        <f t="shared" si="1"/>
        <v>16</v>
      </c>
      <c r="F16" s="1">
        <f t="shared" si="2"/>
        <v>21</v>
      </c>
      <c r="G16" s="1">
        <f t="shared" si="3"/>
        <v>26</v>
      </c>
      <c r="H16" s="1">
        <f t="shared" si="4"/>
        <v>31</v>
      </c>
    </row>
    <row r="17" spans="1:8">
      <c r="A17" t="s">
        <v>21</v>
      </c>
      <c r="B17">
        <v>10</v>
      </c>
      <c r="C17">
        <v>1</v>
      </c>
      <c r="D17" s="1">
        <f t="shared" si="0"/>
        <v>19</v>
      </c>
      <c r="E17" s="1">
        <f t="shared" si="1"/>
        <v>29</v>
      </c>
      <c r="F17" s="1">
        <f t="shared" si="2"/>
        <v>39</v>
      </c>
      <c r="G17" s="1">
        <f t="shared" si="3"/>
        <v>49</v>
      </c>
      <c r="H17" s="1">
        <f t="shared" si="4"/>
        <v>59</v>
      </c>
    </row>
    <row r="18" spans="1:8">
      <c r="A18" t="s">
        <v>22</v>
      </c>
      <c r="B18">
        <v>7</v>
      </c>
      <c r="C18">
        <v>0.5</v>
      </c>
      <c r="D18" s="1">
        <f t="shared" si="0"/>
        <v>11.5</v>
      </c>
      <c r="E18" s="1">
        <f t="shared" si="1"/>
        <v>16.5</v>
      </c>
      <c r="F18" s="1">
        <f t="shared" si="2"/>
        <v>21.5</v>
      </c>
      <c r="G18" s="1">
        <f t="shared" si="3"/>
        <v>26.5</v>
      </c>
      <c r="H18" s="1">
        <f t="shared" si="4"/>
        <v>31.5</v>
      </c>
    </row>
    <row r="19" spans="1:8">
      <c r="A19" t="s">
        <v>23</v>
      </c>
      <c r="B19">
        <v>3</v>
      </c>
      <c r="C19">
        <v>0.5</v>
      </c>
      <c r="D19" s="1">
        <f t="shared" si="0"/>
        <v>7.5</v>
      </c>
      <c r="E19" s="1">
        <f t="shared" si="1"/>
        <v>12.5</v>
      </c>
      <c r="F19" s="1">
        <f t="shared" si="2"/>
        <v>17.5</v>
      </c>
      <c r="G19" s="1">
        <f t="shared" si="3"/>
        <v>22.5</v>
      </c>
      <c r="H19" s="1">
        <f t="shared" si="4"/>
        <v>27.5</v>
      </c>
    </row>
    <row r="20" spans="1:8">
      <c r="A20" t="s">
        <v>24</v>
      </c>
      <c r="B20">
        <v>6</v>
      </c>
      <c r="C20">
        <v>0.5</v>
      </c>
      <c r="D20" s="1">
        <f t="shared" si="0"/>
        <v>10.5</v>
      </c>
      <c r="E20" s="1">
        <f t="shared" si="1"/>
        <v>15.5</v>
      </c>
      <c r="F20" s="1">
        <f t="shared" si="2"/>
        <v>20.5</v>
      </c>
      <c r="G20" s="1">
        <f t="shared" si="3"/>
        <v>25.5</v>
      </c>
      <c r="H20" s="1">
        <f t="shared" si="4"/>
        <v>30.5</v>
      </c>
    </row>
    <row r="21" spans="1:8">
      <c r="A21" t="s">
        <v>25</v>
      </c>
      <c r="B21">
        <v>6</v>
      </c>
      <c r="C21">
        <v>0.6</v>
      </c>
      <c r="D21" s="1">
        <f t="shared" si="0"/>
        <v>11.399999999999999</v>
      </c>
      <c r="E21" s="1">
        <f t="shared" si="1"/>
        <v>17.399999999999999</v>
      </c>
      <c r="F21" s="1">
        <f t="shared" si="2"/>
        <v>23.4</v>
      </c>
      <c r="G21" s="1">
        <f t="shared" si="3"/>
        <v>29.4</v>
      </c>
      <c r="H21" s="1">
        <f t="shared" si="4"/>
        <v>35.4</v>
      </c>
    </row>
    <row r="22" spans="1:8">
      <c r="A22" t="s">
        <v>26</v>
      </c>
      <c r="B22">
        <v>6</v>
      </c>
      <c r="C22">
        <v>0.5</v>
      </c>
      <c r="D22" s="1">
        <f t="shared" si="0"/>
        <v>10.5</v>
      </c>
      <c r="E22" s="1">
        <f t="shared" si="1"/>
        <v>15.5</v>
      </c>
      <c r="F22" s="1">
        <f t="shared" si="2"/>
        <v>20.5</v>
      </c>
      <c r="G22" s="1">
        <f t="shared" si="3"/>
        <v>25.5</v>
      </c>
      <c r="H22" s="1">
        <f t="shared" si="4"/>
        <v>30.5</v>
      </c>
    </row>
    <row r="23" spans="1:8">
      <c r="A23" t="s">
        <v>27</v>
      </c>
      <c r="B23">
        <v>5</v>
      </c>
      <c r="C23">
        <v>0.45</v>
      </c>
      <c r="D23" s="1">
        <f t="shared" si="0"/>
        <v>9.0500000000000007</v>
      </c>
      <c r="E23" s="1">
        <f t="shared" si="1"/>
        <v>13.55</v>
      </c>
      <c r="F23" s="1">
        <f t="shared" si="2"/>
        <v>18.05</v>
      </c>
      <c r="G23" s="1">
        <f t="shared" si="3"/>
        <v>22.55</v>
      </c>
      <c r="H23" s="1">
        <f t="shared" si="4"/>
        <v>27.05</v>
      </c>
    </row>
    <row r="24" spans="1:8">
      <c r="A24" t="s">
        <v>28</v>
      </c>
      <c r="B24">
        <v>6</v>
      </c>
      <c r="C24">
        <v>0.8</v>
      </c>
      <c r="D24" s="1">
        <f t="shared" si="0"/>
        <v>13.2</v>
      </c>
      <c r="E24" s="1">
        <f t="shared" si="1"/>
        <v>21.200000000000003</v>
      </c>
      <c r="F24" s="1">
        <f t="shared" si="2"/>
        <v>29.200000000000003</v>
      </c>
      <c r="G24" s="1">
        <f t="shared" si="3"/>
        <v>37.200000000000003</v>
      </c>
      <c r="H24" s="1">
        <f t="shared" si="4"/>
        <v>45.2</v>
      </c>
    </row>
    <row r="25" spans="1:8">
      <c r="A25" t="s">
        <v>29</v>
      </c>
      <c r="B25">
        <v>6</v>
      </c>
      <c r="C25">
        <v>0.8</v>
      </c>
      <c r="D25" s="1">
        <f t="shared" si="0"/>
        <v>13.2</v>
      </c>
      <c r="E25" s="1">
        <f t="shared" si="1"/>
        <v>21.200000000000003</v>
      </c>
      <c r="F25" s="1">
        <f t="shared" si="2"/>
        <v>29.200000000000003</v>
      </c>
      <c r="G25" s="1">
        <f t="shared" si="3"/>
        <v>37.200000000000003</v>
      </c>
      <c r="H25" s="1">
        <f t="shared" si="4"/>
        <v>45.2</v>
      </c>
    </row>
    <row r="26" spans="1:8">
      <c r="A26" t="s">
        <v>106</v>
      </c>
      <c r="B26">
        <v>4.5</v>
      </c>
      <c r="C26">
        <v>0.5</v>
      </c>
      <c r="D26" s="1">
        <f t="shared" si="0"/>
        <v>9</v>
      </c>
      <c r="E26" s="1">
        <f t="shared" si="1"/>
        <v>14</v>
      </c>
      <c r="F26" s="1">
        <f t="shared" si="2"/>
        <v>19</v>
      </c>
      <c r="G26" s="1">
        <f t="shared" si="3"/>
        <v>24</v>
      </c>
      <c r="H26" s="1">
        <f t="shared" si="4"/>
        <v>29</v>
      </c>
    </row>
    <row r="27" spans="1:8">
      <c r="A27" t="s">
        <v>109</v>
      </c>
      <c r="B27">
        <v>5</v>
      </c>
      <c r="C27">
        <v>0.6</v>
      </c>
      <c r="D27" s="1">
        <f t="shared" si="0"/>
        <v>10.399999999999999</v>
      </c>
      <c r="E27" s="1">
        <f t="shared" si="1"/>
        <v>16.399999999999999</v>
      </c>
      <c r="F27" s="1">
        <f t="shared" si="2"/>
        <v>22.4</v>
      </c>
      <c r="G27" s="1">
        <f t="shared" si="3"/>
        <v>28.4</v>
      </c>
      <c r="H27" s="1">
        <f t="shared" si="4"/>
        <v>34.4</v>
      </c>
    </row>
    <row r="28" spans="1:8">
      <c r="A28" t="s">
        <v>113</v>
      </c>
      <c r="B28">
        <v>12.5</v>
      </c>
      <c r="C28">
        <v>0.5</v>
      </c>
      <c r="D28" s="1">
        <f t="shared" si="0"/>
        <v>17</v>
      </c>
      <c r="E28" s="1">
        <f t="shared" si="1"/>
        <v>22</v>
      </c>
      <c r="F28" s="1">
        <f t="shared" si="2"/>
        <v>27</v>
      </c>
      <c r="G28" s="1">
        <f t="shared" si="3"/>
        <v>32</v>
      </c>
      <c r="H28" s="1">
        <f t="shared" si="4"/>
        <v>37</v>
      </c>
    </row>
    <row r="29" spans="1:8">
      <c r="A29" t="s">
        <v>115</v>
      </c>
      <c r="B29">
        <v>3</v>
      </c>
      <c r="C29">
        <v>0.55000000000000004</v>
      </c>
      <c r="D29" s="1">
        <f t="shared" si="0"/>
        <v>7.95</v>
      </c>
      <c r="E29" s="1">
        <f t="shared" si="1"/>
        <v>13.450000000000001</v>
      </c>
      <c r="F29" s="1">
        <f t="shared" si="2"/>
        <v>18.950000000000003</v>
      </c>
      <c r="G29" s="1">
        <f t="shared" si="3"/>
        <v>24.450000000000003</v>
      </c>
      <c r="H29" s="1">
        <f t="shared" si="4"/>
        <v>29.950000000000003</v>
      </c>
    </row>
    <row r="30" spans="1:8">
      <c r="A30" t="s">
        <v>117</v>
      </c>
      <c r="B30">
        <v>2</v>
      </c>
      <c r="C30">
        <v>0.5</v>
      </c>
      <c r="D30" s="1">
        <f t="shared" si="0"/>
        <v>6.5</v>
      </c>
      <c r="E30" s="1">
        <f t="shared" si="1"/>
        <v>11.5</v>
      </c>
      <c r="F30" s="1">
        <f t="shared" si="2"/>
        <v>16.5</v>
      </c>
      <c r="G30" s="1">
        <f t="shared" si="3"/>
        <v>21.5</v>
      </c>
      <c r="H30" s="1">
        <f t="shared" si="4"/>
        <v>26.5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14" sqref="A14"/>
    </sheetView>
  </sheetViews>
  <sheetFormatPr defaultRowHeight="13.5"/>
  <cols>
    <col min="1" max="1" width="17.37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>
      <c r="A2" t="s">
        <v>38</v>
      </c>
      <c r="B2">
        <v>25</v>
      </c>
      <c r="C2">
        <v>25</v>
      </c>
      <c r="D2">
        <v>0.15</v>
      </c>
      <c r="E2">
        <v>0.15</v>
      </c>
      <c r="F2">
        <v>0.15</v>
      </c>
    </row>
    <row r="3" spans="1:6">
      <c r="A3" t="s">
        <v>39</v>
      </c>
      <c r="B3">
        <v>50</v>
      </c>
      <c r="C3">
        <v>0</v>
      </c>
      <c r="D3">
        <v>0.2</v>
      </c>
      <c r="E3">
        <v>0.2</v>
      </c>
      <c r="F3">
        <v>0.2</v>
      </c>
    </row>
    <row r="4" spans="1:6">
      <c r="A4" t="s">
        <v>40</v>
      </c>
      <c r="B4">
        <v>50</v>
      </c>
      <c r="C4">
        <v>50</v>
      </c>
      <c r="D4">
        <v>0.5</v>
      </c>
      <c r="E4">
        <v>0</v>
      </c>
      <c r="F4">
        <v>0</v>
      </c>
    </row>
    <row r="5" spans="1:6">
      <c r="A5" t="s">
        <v>41</v>
      </c>
      <c r="B5">
        <v>0</v>
      </c>
      <c r="C5">
        <v>50</v>
      </c>
      <c r="D5">
        <v>0.3</v>
      </c>
      <c r="E5">
        <v>0.2</v>
      </c>
      <c r="F5">
        <v>0.3</v>
      </c>
    </row>
    <row r="6" spans="1:6">
      <c r="A6" t="s">
        <v>42</v>
      </c>
      <c r="B6">
        <v>60</v>
      </c>
      <c r="C6">
        <v>60</v>
      </c>
      <c r="D6">
        <v>0.4</v>
      </c>
      <c r="E6">
        <v>0.3</v>
      </c>
      <c r="F6">
        <v>0.4</v>
      </c>
    </row>
    <row r="7" spans="1:6">
      <c r="A7" t="s">
        <v>43</v>
      </c>
      <c r="B7">
        <v>-50</v>
      </c>
      <c r="C7">
        <v>100</v>
      </c>
      <c r="D7">
        <v>0.65</v>
      </c>
      <c r="E7">
        <v>0.2</v>
      </c>
      <c r="F7">
        <v>0.7</v>
      </c>
    </row>
    <row r="8" spans="1:6">
      <c r="A8" t="s">
        <v>44</v>
      </c>
      <c r="B8">
        <v>40</v>
      </c>
      <c r="C8">
        <v>40</v>
      </c>
      <c r="D8">
        <v>0.35</v>
      </c>
      <c r="E8">
        <v>0.15</v>
      </c>
      <c r="F8">
        <v>0.4</v>
      </c>
    </row>
    <row r="9" spans="1:6">
      <c r="A9" t="s">
        <v>45</v>
      </c>
      <c r="B9">
        <v>70</v>
      </c>
      <c r="C9">
        <v>0</v>
      </c>
      <c r="D9">
        <v>0.65</v>
      </c>
      <c r="E9">
        <v>0.3</v>
      </c>
      <c r="F9">
        <v>0.4</v>
      </c>
    </row>
    <row r="10" spans="1:6">
      <c r="A10" t="s">
        <v>46</v>
      </c>
      <c r="B10">
        <v>75</v>
      </c>
      <c r="C10">
        <v>75</v>
      </c>
      <c r="D10">
        <v>0.8</v>
      </c>
      <c r="E10">
        <v>0.3</v>
      </c>
      <c r="F10">
        <v>0.6</v>
      </c>
    </row>
    <row r="11" spans="1:6">
      <c r="A11" t="s">
        <v>47</v>
      </c>
      <c r="B11">
        <v>0</v>
      </c>
      <c r="C11">
        <v>60</v>
      </c>
      <c r="D11">
        <v>0.2</v>
      </c>
      <c r="E11">
        <v>0.1</v>
      </c>
      <c r="F11">
        <v>1</v>
      </c>
    </row>
    <row r="12" spans="1:6">
      <c r="A12" t="s">
        <v>48</v>
      </c>
      <c r="B12">
        <v>80</v>
      </c>
      <c r="C12">
        <v>80</v>
      </c>
      <c r="D12">
        <v>0.7</v>
      </c>
      <c r="E12">
        <v>0.1</v>
      </c>
      <c r="F12">
        <v>0.65</v>
      </c>
    </row>
    <row r="13" spans="1:6">
      <c r="A13" t="s">
        <v>49</v>
      </c>
      <c r="B13">
        <v>90</v>
      </c>
      <c r="C13">
        <v>90</v>
      </c>
      <c r="D13">
        <v>1</v>
      </c>
      <c r="E13">
        <v>0.2</v>
      </c>
      <c r="F13">
        <v>0</v>
      </c>
    </row>
    <row r="14" spans="1:6">
      <c r="A14" t="s">
        <v>50</v>
      </c>
      <c r="B14">
        <v>80</v>
      </c>
      <c r="C14">
        <v>80</v>
      </c>
      <c r="D14">
        <v>0.65</v>
      </c>
      <c r="E14">
        <v>0.35</v>
      </c>
      <c r="F14">
        <v>0.8</v>
      </c>
    </row>
    <row r="15" spans="1:6">
      <c r="A15" t="s">
        <v>51</v>
      </c>
      <c r="B15">
        <v>90</v>
      </c>
      <c r="C15">
        <v>90</v>
      </c>
      <c r="D15">
        <v>0.7</v>
      </c>
      <c r="E15">
        <v>0.2</v>
      </c>
      <c r="F15">
        <v>0.8</v>
      </c>
    </row>
    <row r="16" spans="1:6">
      <c r="A16" t="s">
        <v>52</v>
      </c>
      <c r="B16">
        <v>100</v>
      </c>
      <c r="C16">
        <v>40</v>
      </c>
      <c r="D16">
        <v>0.9</v>
      </c>
      <c r="E16">
        <v>0.5</v>
      </c>
      <c r="F16">
        <v>0.45</v>
      </c>
    </row>
    <row r="17" spans="1:6">
      <c r="A17" t="s">
        <v>53</v>
      </c>
      <c r="B17">
        <v>100</v>
      </c>
      <c r="C17">
        <v>0</v>
      </c>
      <c r="D17">
        <v>1</v>
      </c>
      <c r="E17">
        <v>1</v>
      </c>
      <c r="F17">
        <v>0</v>
      </c>
    </row>
    <row r="18" spans="1:6">
      <c r="A18" t="s">
        <v>54</v>
      </c>
      <c r="B18">
        <v>40</v>
      </c>
      <c r="C18">
        <v>100</v>
      </c>
      <c r="D18">
        <v>0.6</v>
      </c>
      <c r="E18">
        <v>0.3</v>
      </c>
      <c r="F18">
        <v>0.9</v>
      </c>
    </row>
    <row r="19" spans="1:6">
      <c r="A19" t="s">
        <v>55</v>
      </c>
      <c r="B19">
        <v>100</v>
      </c>
      <c r="C19">
        <v>-100</v>
      </c>
      <c r="D19">
        <v>1</v>
      </c>
      <c r="E19">
        <v>0.4</v>
      </c>
      <c r="F19">
        <v>0.6</v>
      </c>
    </row>
    <row r="20" spans="1:6">
      <c r="A20" t="s">
        <v>56</v>
      </c>
      <c r="B20">
        <v>50</v>
      </c>
      <c r="C20">
        <v>30</v>
      </c>
      <c r="D20">
        <v>0.3</v>
      </c>
      <c r="E20">
        <v>0.2</v>
      </c>
      <c r="F20">
        <v>0.2</v>
      </c>
    </row>
    <row r="21" spans="1:6">
      <c r="A21" t="s">
        <v>57</v>
      </c>
      <c r="B21">
        <v>40</v>
      </c>
      <c r="C21">
        <v>40</v>
      </c>
      <c r="D21">
        <v>0.5</v>
      </c>
      <c r="E21">
        <v>0.1</v>
      </c>
      <c r="F21">
        <v>0.5</v>
      </c>
    </row>
    <row r="22" spans="1:6">
      <c r="A22" t="s">
        <v>58</v>
      </c>
      <c r="B22">
        <v>70</v>
      </c>
      <c r="C22">
        <v>70</v>
      </c>
      <c r="D22">
        <v>0.7</v>
      </c>
      <c r="E22">
        <v>0.25</v>
      </c>
      <c r="F22">
        <v>0.75</v>
      </c>
    </row>
    <row r="23" spans="1:6">
      <c r="A23" t="s">
        <v>59</v>
      </c>
      <c r="B23">
        <v>70</v>
      </c>
      <c r="C23">
        <v>70</v>
      </c>
      <c r="D23">
        <v>0.7</v>
      </c>
      <c r="E23">
        <v>0.25</v>
      </c>
      <c r="F23">
        <v>0.5</v>
      </c>
    </row>
    <row r="24" spans="1:6">
      <c r="A24" t="s">
        <v>60</v>
      </c>
      <c r="B24">
        <v>100</v>
      </c>
      <c r="C24">
        <v>100</v>
      </c>
      <c r="D24">
        <v>1</v>
      </c>
      <c r="E24">
        <v>1</v>
      </c>
      <c r="F24">
        <v>1</v>
      </c>
    </row>
    <row r="25" spans="1:6">
      <c r="A25" t="s">
        <v>61</v>
      </c>
      <c r="B25">
        <v>40</v>
      </c>
      <c r="C25">
        <v>40</v>
      </c>
      <c r="D25">
        <v>0.5</v>
      </c>
      <c r="E25">
        <v>0.3</v>
      </c>
      <c r="F25">
        <v>0.3</v>
      </c>
    </row>
    <row r="26" spans="1:6">
      <c r="A26" t="s">
        <v>62</v>
      </c>
      <c r="B26">
        <v>80</v>
      </c>
      <c r="C26">
        <v>80</v>
      </c>
      <c r="D26">
        <v>0.8</v>
      </c>
      <c r="E26">
        <v>0.1</v>
      </c>
      <c r="F26">
        <v>0.7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pane ySplit="1" topLeftCell="A3" activePane="bottomLeft" state="frozen"/>
      <selection pane="bottomLeft" activeCell="U4" sqref="U4"/>
    </sheetView>
  </sheetViews>
  <sheetFormatPr defaultRowHeight="13.5"/>
  <cols>
    <col min="1" max="1" width="11" bestFit="1" customWidth="1"/>
    <col min="2" max="2" width="7.5" bestFit="1" customWidth="1"/>
    <col min="3" max="3" width="11" bestFit="1" customWidth="1"/>
    <col min="4" max="4" width="5.75" customWidth="1"/>
    <col min="6" max="6" width="5" customWidth="1"/>
    <col min="7" max="7" width="6.125" customWidth="1"/>
    <col min="8" max="8" width="6.625" style="1" customWidth="1"/>
    <col min="9" max="9" width="5.375" style="1" customWidth="1"/>
    <col min="10" max="10" width="6.5" style="1" customWidth="1"/>
    <col min="11" max="11" width="6.75" style="1" customWidth="1"/>
    <col min="12" max="12" width="6.5" style="1" customWidth="1"/>
    <col min="13" max="14" width="6.75" style="1" customWidth="1"/>
    <col min="15" max="16" width="9" style="3" bestFit="1" customWidth="1"/>
    <col min="17" max="17" width="5.625" style="3" customWidth="1"/>
    <col min="18" max="19" width="9" style="3"/>
    <col min="20" max="20" width="9" style="2"/>
    <col min="21" max="21" width="9" style="3"/>
    <col min="22" max="22" width="9" style="2"/>
  </cols>
  <sheetData>
    <row r="1" spans="1:22" s="4" customFormat="1" ht="40.5">
      <c r="A1" s="4" t="s">
        <v>31</v>
      </c>
      <c r="B1" s="4" t="s">
        <v>100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5" t="s">
        <v>71</v>
      </c>
      <c r="I1" s="5" t="s">
        <v>76</v>
      </c>
      <c r="J1" s="5" t="s">
        <v>75</v>
      </c>
      <c r="K1" s="5" t="s">
        <v>77</v>
      </c>
      <c r="L1" s="5" t="s">
        <v>72</v>
      </c>
      <c r="M1" s="5" t="s">
        <v>73</v>
      </c>
      <c r="N1" s="5" t="s">
        <v>74</v>
      </c>
      <c r="O1" s="6" t="s">
        <v>89</v>
      </c>
      <c r="P1" s="6" t="s">
        <v>90</v>
      </c>
      <c r="Q1" s="6" t="s">
        <v>87</v>
      </c>
      <c r="R1" s="6" t="s">
        <v>88</v>
      </c>
      <c r="S1" s="6" t="s">
        <v>97</v>
      </c>
      <c r="T1" s="6" t="s">
        <v>96</v>
      </c>
      <c r="U1" s="6" t="s">
        <v>86</v>
      </c>
      <c r="V1" s="6" t="s">
        <v>131</v>
      </c>
    </row>
    <row r="2" spans="1:22">
      <c r="A2" t="s">
        <v>69</v>
      </c>
      <c r="B2">
        <v>4000</v>
      </c>
      <c r="C2" t="s">
        <v>113</v>
      </c>
      <c r="D2">
        <v>10</v>
      </c>
      <c r="E2" t="s">
        <v>70</v>
      </c>
      <c r="F2">
        <v>10</v>
      </c>
      <c r="G2">
        <v>30</v>
      </c>
      <c r="H2" s="1">
        <f>VLOOKUP(C2,外功!$A:$C,2,FALSE) + VLOOKUP(C2,外功!$A:$C,3,FALSE)*(D2-1)</f>
        <v>17</v>
      </c>
      <c r="I2" s="1">
        <f>VLOOKUP(E2,内功!$A:$F,2,FALSE)*IF(F2&gt;10,1,(F2/10))</f>
        <v>25</v>
      </c>
      <c r="J2" s="1">
        <f>VLOOKUP(E2,内功!$A:$F,3,FALSE)*IF(F2&gt;10,1,(F2/10))</f>
        <v>25</v>
      </c>
      <c r="K2" s="1">
        <f>MAX(I2,J2)/100</f>
        <v>0.25</v>
      </c>
      <c r="L2" s="1">
        <f>VLOOKUP(E2,内功!$A:$F,4,FALSE)*(F2/10)</f>
        <v>0.15</v>
      </c>
      <c r="M2" s="1">
        <f>VLOOKUP(E2,内功!$A:$F,5,FALSE)*IF(F2&gt;10,1,(F2/10))</f>
        <v>0.15</v>
      </c>
      <c r="N2" s="1">
        <f>VLOOKUP(E2,内功!$A:$F,6,FALSE)*(F2/10)</f>
        <v>0.15</v>
      </c>
      <c r="O2" s="3">
        <f>ROUND(H2*(2+G2/200)*2.5*(4+G2/120)*(1+K2),0)</f>
        <v>485</v>
      </c>
      <c r="P2" s="3">
        <f>ROUND(H2*(2+G2/200)*2.5*(4+G2/120)*(1+L2)*(1+K2),2)</f>
        <v>558.24</v>
      </c>
      <c r="Q2" s="3">
        <f>ROUND((1.5+G2/300)/20*(1+M2)*(1+K2),2)</f>
        <v>0.12</v>
      </c>
      <c r="R2" s="3">
        <f>ROUND(150+(10+G2/40+G2/70)*8*(1+N2),2)</f>
        <v>252.84</v>
      </c>
      <c r="S2" s="3" t="str">
        <f>A2</f>
        <v>小虾米</v>
      </c>
      <c r="T2" s="2">
        <f>(O2+P2)/2*(1+Q2*1.5)</f>
        <v>615.51159999999993</v>
      </c>
      <c r="U2" s="3">
        <f>0.6-POWER(0.6,(0.002*(R2+500)))</f>
        <v>0.13658853451180303</v>
      </c>
      <c r="V2" s="2">
        <f>ROUND(P2*1.5,0)</f>
        <v>837</v>
      </c>
    </row>
    <row r="3" spans="1:22">
      <c r="A3" t="s">
        <v>79</v>
      </c>
      <c r="B3">
        <v>3000</v>
      </c>
      <c r="C3" t="s">
        <v>80</v>
      </c>
      <c r="D3">
        <v>10</v>
      </c>
      <c r="E3" t="s">
        <v>81</v>
      </c>
      <c r="F3">
        <v>10</v>
      </c>
      <c r="G3">
        <v>150</v>
      </c>
      <c r="H3" s="1">
        <f>VLOOKUP(C3,外功!$A:$C,2,FALSE) + VLOOKUP(C3,外功!$A:$C,3,FALSE)*(D3-1)</f>
        <v>11</v>
      </c>
      <c r="I3" s="1">
        <f>VLOOKUP(E3,内功!$A:$F,2,FALSE)*IF(F3&gt;10,1,(F3/10))</f>
        <v>100</v>
      </c>
      <c r="J3" s="1">
        <f>VLOOKUP(E3,内功!$A:$F,3,FALSE)*IF(F3&gt;10,1,(F3/10))</f>
        <v>-100</v>
      </c>
      <c r="K3" s="1">
        <f t="shared" ref="K3:K41" si="0">MAX(I3,J3)/100</f>
        <v>1</v>
      </c>
      <c r="L3" s="1">
        <f>VLOOKUP(E3,内功!$A:$F,4,FALSE)*(F3/10)</f>
        <v>1</v>
      </c>
      <c r="M3" s="1">
        <f>VLOOKUP(E3,内功!$A:$F,5,FALSE)*IF(F3&gt;10,1,(F3/10))</f>
        <v>0.4</v>
      </c>
      <c r="N3" s="1">
        <f>VLOOKUP(E3,内功!$A:$F,6,FALSE)*(F3/10)</f>
        <v>0.6</v>
      </c>
      <c r="O3" s="3">
        <f t="shared" ref="O3:O41" si="1">ROUND(H3*(2+G3/200)*2.5*(4+G3/120)*(1+K3),0)</f>
        <v>794</v>
      </c>
      <c r="P3" s="3">
        <f>ROUND(H3*(2+G3/200)*2.5*(4+G3/120)*(1+L3)*(1+K3),0)</f>
        <v>1588</v>
      </c>
      <c r="Q3" s="3">
        <f t="shared" ref="Q3:Q41" si="2">ROUND((1.5+G3/300)/20*(1+M3)*(1+K3),2)</f>
        <v>0.28000000000000003</v>
      </c>
      <c r="R3" s="3">
        <f t="shared" ref="R3:R41" si="3">ROUND(150+(10+G3/40+G3/70)*8*(1+N3),2)</f>
        <v>353.43</v>
      </c>
      <c r="S3" s="3" t="str">
        <f t="shared" ref="S3:S41" si="4">A3</f>
        <v>东方不败</v>
      </c>
      <c r="T3" s="2">
        <f t="shared" ref="T3:T41" si="5">(O3+P3)/2*(1+Q3*1.5)</f>
        <v>1691.22</v>
      </c>
      <c r="U3" s="3">
        <f>0.6-POWER(0.6,(0.002*(R3+500)))</f>
        <v>0.18184697468493577</v>
      </c>
      <c r="V3" s="2">
        <f t="shared" ref="V3:V41" si="6">ROUND(P3*1.5,0)</f>
        <v>2382</v>
      </c>
    </row>
    <row r="4" spans="1:22">
      <c r="A4" t="s">
        <v>82</v>
      </c>
      <c r="B4">
        <v>3100</v>
      </c>
      <c r="C4" t="s">
        <v>5</v>
      </c>
      <c r="D4">
        <v>10</v>
      </c>
      <c r="E4" t="s">
        <v>83</v>
      </c>
      <c r="F4">
        <v>10</v>
      </c>
      <c r="G4">
        <v>120</v>
      </c>
      <c r="H4" s="1">
        <f>VLOOKUP(C4,外功!$A:$C,2,FALSE) + VLOOKUP(C4,外功!$A:$C,3,FALSE)*(D4-1)</f>
        <v>12.3</v>
      </c>
      <c r="I4" s="1">
        <f>VLOOKUP(E4,内功!$A:$F,2,FALSE)*IF(F4&gt;10,1,(F4/10))</f>
        <v>90</v>
      </c>
      <c r="J4" s="1">
        <f>VLOOKUP(E4,内功!$A:$F,3,FALSE)*IF(F4&gt;10,1,(F4/10))</f>
        <v>90</v>
      </c>
      <c r="K4" s="1">
        <f t="shared" si="0"/>
        <v>0.9</v>
      </c>
      <c r="L4" s="1">
        <f>VLOOKUP(E4,内功!$A:$F,4,FALSE)*(F4/10)</f>
        <v>0.7</v>
      </c>
      <c r="M4" s="1">
        <f>VLOOKUP(E4,内功!$A:$F,5,FALSE)*IF(F4&gt;10,1,(F4/10))</f>
        <v>0.2</v>
      </c>
      <c r="N4" s="1">
        <f>VLOOKUP(E4,内功!$A:$F,6,FALSE)*(F4/10)</f>
        <v>0.8</v>
      </c>
      <c r="O4" s="3">
        <f t="shared" si="1"/>
        <v>760</v>
      </c>
      <c r="P4" s="3">
        <f t="shared" ref="P4:P41" si="7">ROUND(H4*(2+G4/200)*2.5*(4+G4/120)*(1+L4)*(1+K4),0)</f>
        <v>1291</v>
      </c>
      <c r="Q4" s="3">
        <f t="shared" si="2"/>
        <v>0.22</v>
      </c>
      <c r="R4" s="3">
        <f t="shared" si="3"/>
        <v>361.89</v>
      </c>
      <c r="S4" s="3" t="str">
        <f t="shared" si="4"/>
        <v>令狐冲</v>
      </c>
      <c r="T4" s="2">
        <f t="shared" si="5"/>
        <v>1363.915</v>
      </c>
      <c r="U4" s="3">
        <f t="shared" ref="U4:U41" si="8">0.6-POWER(0.6,(0.002*(R4+500)))</f>
        <v>0.18544556815302188</v>
      </c>
      <c r="V4" s="2">
        <f t="shared" si="6"/>
        <v>1937</v>
      </c>
    </row>
    <row r="5" spans="1:22">
      <c r="A5" t="s">
        <v>105</v>
      </c>
      <c r="B5">
        <v>6500</v>
      </c>
      <c r="C5" t="s">
        <v>106</v>
      </c>
      <c r="D5">
        <v>15</v>
      </c>
      <c r="E5" t="s">
        <v>107</v>
      </c>
      <c r="F5">
        <v>10</v>
      </c>
      <c r="G5">
        <v>100</v>
      </c>
      <c r="H5" s="1">
        <f>VLOOKUP(C5,外功!$A:$C,2,FALSE) + VLOOKUP(C5,外功!$A:$C,3,FALSE)*(D5-1)</f>
        <v>11.5</v>
      </c>
      <c r="I5" s="1">
        <f>VLOOKUP(E5,内功!$A:$F,2,FALSE)*IF(F5&gt;10,1,(F5/10))</f>
        <v>70</v>
      </c>
      <c r="J5" s="1">
        <f>VLOOKUP(E5,内功!$A:$F,3,FALSE)*IF(F5&gt;10,1,(F5/10))</f>
        <v>70</v>
      </c>
      <c r="K5" s="1">
        <f t="shared" si="0"/>
        <v>0.7</v>
      </c>
      <c r="L5" s="1">
        <f>VLOOKUP(E5,内功!$A:$F,4,FALSE)*(F5/10)</f>
        <v>0.7</v>
      </c>
      <c r="M5" s="1">
        <f>VLOOKUP(E5,内功!$A:$F,5,FALSE)*IF(F5&gt;10,1,(F5/10))</f>
        <v>0.25</v>
      </c>
      <c r="N5" s="1">
        <f>VLOOKUP(E5,内功!$A:$F,6,FALSE)*(F5/10)</f>
        <v>0.5</v>
      </c>
      <c r="O5" s="3">
        <f t="shared" si="1"/>
        <v>591</v>
      </c>
      <c r="P5" s="3">
        <f t="shared" si="7"/>
        <v>1004</v>
      </c>
      <c r="Q5" s="3">
        <f t="shared" si="2"/>
        <v>0.19</v>
      </c>
      <c r="R5" s="3">
        <f t="shared" si="3"/>
        <v>317.14</v>
      </c>
      <c r="S5" s="3" t="str">
        <f t="shared" si="4"/>
        <v>王重阳</v>
      </c>
      <c r="T5" s="2">
        <f t="shared" si="5"/>
        <v>1024.7875000000001</v>
      </c>
      <c r="U5" s="3">
        <f t="shared" si="8"/>
        <v>0.16605266510285788</v>
      </c>
      <c r="V5" s="2">
        <f t="shared" si="6"/>
        <v>1506</v>
      </c>
    </row>
    <row r="6" spans="1:22">
      <c r="A6" t="s">
        <v>108</v>
      </c>
      <c r="B6">
        <v>10000</v>
      </c>
      <c r="C6" t="s">
        <v>109</v>
      </c>
      <c r="D6">
        <v>20</v>
      </c>
      <c r="E6" t="s">
        <v>59</v>
      </c>
      <c r="F6">
        <v>20</v>
      </c>
      <c r="G6">
        <v>200</v>
      </c>
      <c r="H6" s="1">
        <f>VLOOKUP(C6,外功!$A:$C,2,FALSE) + VLOOKUP(C6,外功!$A:$C,3,FALSE)*(D6-1)</f>
        <v>16.399999999999999</v>
      </c>
      <c r="I6" s="1">
        <f>VLOOKUP(E6,内功!$A:$F,2,FALSE)*IF(F6&gt;10,1,(F6/10))</f>
        <v>70</v>
      </c>
      <c r="J6" s="1">
        <f>VLOOKUP(E6,内功!$A:$F,3,FALSE)*IF(F6&gt;10,1,(F6/10))</f>
        <v>70</v>
      </c>
      <c r="K6" s="1">
        <f t="shared" si="0"/>
        <v>0.7</v>
      </c>
      <c r="L6" s="1">
        <f>VLOOKUP(E6,内功!$A:$F,4,FALSE)*(F6/10)</f>
        <v>1.4</v>
      </c>
      <c r="M6" s="1">
        <f>VLOOKUP(E6,内功!$A:$F,5,FALSE)*IF(F6&gt;10,1,(F6/10))</f>
        <v>0.25</v>
      </c>
      <c r="N6" s="1">
        <f>VLOOKUP(E6,内功!$A:$F,6,FALSE)*(F6/10)</f>
        <v>1</v>
      </c>
      <c r="O6" s="3">
        <f t="shared" si="1"/>
        <v>1185</v>
      </c>
      <c r="P6" s="3">
        <f t="shared" si="7"/>
        <v>2844</v>
      </c>
      <c r="Q6" s="3">
        <f t="shared" si="2"/>
        <v>0.23</v>
      </c>
      <c r="R6" s="3">
        <f t="shared" si="3"/>
        <v>435.71</v>
      </c>
      <c r="S6" s="3" t="str">
        <f t="shared" si="4"/>
        <v>炼狱王重阳</v>
      </c>
      <c r="T6" s="2">
        <f t="shared" si="5"/>
        <v>2709.5025000000001</v>
      </c>
      <c r="U6" s="3">
        <f t="shared" si="8"/>
        <v>0.21556066884855185</v>
      </c>
      <c r="V6" s="2">
        <f t="shared" si="6"/>
        <v>4266</v>
      </c>
    </row>
    <row r="7" spans="1:22">
      <c r="A7" t="s">
        <v>111</v>
      </c>
      <c r="B7">
        <v>30000</v>
      </c>
      <c r="C7" t="s">
        <v>29</v>
      </c>
      <c r="D7">
        <v>25</v>
      </c>
      <c r="E7" t="s">
        <v>51</v>
      </c>
      <c r="F7">
        <v>20</v>
      </c>
      <c r="G7">
        <v>200</v>
      </c>
      <c r="H7" s="1">
        <f>VLOOKUP(C7,外功!$A:$C,2,FALSE) + VLOOKUP(C7,外功!$A:$C,3,FALSE)*(D7-1)</f>
        <v>25.200000000000003</v>
      </c>
      <c r="I7" s="1">
        <f>VLOOKUP(E7,内功!$A:$F,2,FALSE)*IF(F7&gt;10,1,(F7/10))</f>
        <v>90</v>
      </c>
      <c r="J7" s="1">
        <f>VLOOKUP(E7,内功!$A:$F,3,FALSE)*IF(F7&gt;10,1,(F7/10))</f>
        <v>90</v>
      </c>
      <c r="K7" s="1">
        <f t="shared" si="0"/>
        <v>0.9</v>
      </c>
      <c r="L7" s="1">
        <f>VLOOKUP(E7,内功!$A:$F,4,FALSE)*(F7/10)</f>
        <v>1.4</v>
      </c>
      <c r="M7" s="1">
        <f>VLOOKUP(E7,内功!$A:$F,5,FALSE)*IF(F7&gt;10,1,(F7/10))</f>
        <v>0.2</v>
      </c>
      <c r="N7" s="1">
        <f>VLOOKUP(E7,内功!$A:$F,6,FALSE)*(F7/10)</f>
        <v>1.6</v>
      </c>
      <c r="O7" s="3">
        <f t="shared" si="1"/>
        <v>2035</v>
      </c>
      <c r="P7" s="3">
        <f t="shared" si="7"/>
        <v>4884</v>
      </c>
      <c r="Q7" s="3">
        <f t="shared" si="2"/>
        <v>0.25</v>
      </c>
      <c r="R7" s="3">
        <f t="shared" si="3"/>
        <v>521.42999999999995</v>
      </c>
      <c r="S7" s="3" t="str">
        <f t="shared" si="4"/>
        <v>阿青</v>
      </c>
      <c r="T7" s="2">
        <f t="shared" si="5"/>
        <v>4756.8125</v>
      </c>
      <c r="U7" s="3">
        <f t="shared" si="8"/>
        <v>0.24779617890743083</v>
      </c>
      <c r="V7" s="2">
        <f t="shared" si="6"/>
        <v>7326</v>
      </c>
    </row>
    <row r="8" spans="1:22">
      <c r="A8" t="s">
        <v>114</v>
      </c>
      <c r="B8">
        <v>100</v>
      </c>
      <c r="C8" t="s">
        <v>115</v>
      </c>
      <c r="D8">
        <v>1</v>
      </c>
      <c r="E8" t="s">
        <v>38</v>
      </c>
      <c r="F8">
        <v>10</v>
      </c>
      <c r="G8">
        <v>10</v>
      </c>
      <c r="H8" s="1">
        <f>VLOOKUP(C8,外功!$A:$C,2,FALSE) + VLOOKUP(C8,外功!$A:$C,3,FALSE)*(D8-1)</f>
        <v>3</v>
      </c>
      <c r="I8" s="1">
        <f>VLOOKUP(E8,内功!$A:$F,2,FALSE)*IF(F8&gt;10,1,(F8/10))</f>
        <v>25</v>
      </c>
      <c r="J8" s="1">
        <f>VLOOKUP(E8,内功!$A:$F,3,FALSE)*IF(F8&gt;10,1,(F8/10))</f>
        <v>25</v>
      </c>
      <c r="K8" s="1">
        <f t="shared" si="0"/>
        <v>0.25</v>
      </c>
      <c r="L8" s="1">
        <f>VLOOKUP(E8,内功!$A:$F,4,FALSE)*(F8/10)</f>
        <v>0.15</v>
      </c>
      <c r="M8" s="1">
        <f>VLOOKUP(E8,内功!$A:$F,5,FALSE)*IF(F8&gt;10,1,(F8/10))</f>
        <v>0.15</v>
      </c>
      <c r="N8" s="1">
        <f>VLOOKUP(E8,内功!$A:$F,6,FALSE)*(F8/10)</f>
        <v>0.15</v>
      </c>
      <c r="O8" s="3">
        <f t="shared" si="1"/>
        <v>78</v>
      </c>
      <c r="P8" s="3">
        <f t="shared" si="7"/>
        <v>90</v>
      </c>
      <c r="Q8" s="3">
        <f t="shared" si="2"/>
        <v>0.11</v>
      </c>
      <c r="R8" s="3">
        <f t="shared" si="3"/>
        <v>245.61</v>
      </c>
      <c r="S8" s="3" t="str">
        <f t="shared" si="4"/>
        <v>青城弟子</v>
      </c>
      <c r="T8" s="2">
        <f t="shared" si="5"/>
        <v>97.86</v>
      </c>
      <c r="U8" s="3">
        <f t="shared" si="8"/>
        <v>0.13315285460167492</v>
      </c>
      <c r="V8" s="2">
        <f t="shared" si="6"/>
        <v>135</v>
      </c>
    </row>
    <row r="9" spans="1:22">
      <c r="A9" t="s">
        <v>116</v>
      </c>
      <c r="B9">
        <v>100</v>
      </c>
      <c r="C9" t="s">
        <v>117</v>
      </c>
      <c r="D9">
        <v>3</v>
      </c>
      <c r="E9" t="s">
        <v>37</v>
      </c>
      <c r="F9">
        <v>10</v>
      </c>
      <c r="G9">
        <v>15</v>
      </c>
      <c r="H9" s="1">
        <f>VLOOKUP(C9,外功!$A:$C,2,FALSE) + VLOOKUP(C9,外功!$A:$C,3,FALSE)*(D9-1)</f>
        <v>3</v>
      </c>
      <c r="I9" s="1">
        <f>VLOOKUP(E9,内功!$A:$F,2,FALSE)*IF(F9&gt;10,1,(F9/10))</f>
        <v>25</v>
      </c>
      <c r="J9" s="1">
        <f>VLOOKUP(E9,内功!$A:$F,3,FALSE)*IF(F9&gt;10,1,(F9/10))</f>
        <v>25</v>
      </c>
      <c r="K9" s="1">
        <f t="shared" si="0"/>
        <v>0.25</v>
      </c>
      <c r="L9" s="1">
        <f>VLOOKUP(E9,内功!$A:$F,4,FALSE)*(F9/10)</f>
        <v>0.15</v>
      </c>
      <c r="M9" s="1">
        <f>VLOOKUP(E9,内功!$A:$F,5,FALSE)*IF(F9&gt;10,1,(F9/10))</f>
        <v>0.15</v>
      </c>
      <c r="N9" s="1">
        <f>VLOOKUP(E9,内功!$A:$F,6,FALSE)*(F9/10)</f>
        <v>0.15</v>
      </c>
      <c r="O9" s="3">
        <f t="shared" si="1"/>
        <v>80</v>
      </c>
      <c r="P9" s="3">
        <f t="shared" si="7"/>
        <v>92</v>
      </c>
      <c r="Q9" s="3">
        <f t="shared" si="2"/>
        <v>0.11</v>
      </c>
      <c r="R9" s="3">
        <f t="shared" si="3"/>
        <v>247.42</v>
      </c>
      <c r="S9" s="3" t="str">
        <f t="shared" si="4"/>
        <v>童姥使者</v>
      </c>
      <c r="T9" s="2">
        <f t="shared" si="5"/>
        <v>100.19</v>
      </c>
      <c r="U9" s="3">
        <f t="shared" si="8"/>
        <v>0.13401534539475213</v>
      </c>
      <c r="V9" s="2">
        <f t="shared" si="6"/>
        <v>138</v>
      </c>
    </row>
    <row r="10" spans="1:22">
      <c r="A10" t="s">
        <v>118</v>
      </c>
      <c r="B10">
        <v>500</v>
      </c>
      <c r="C10" t="s">
        <v>115</v>
      </c>
      <c r="D10">
        <v>10</v>
      </c>
      <c r="E10" t="s">
        <v>38</v>
      </c>
      <c r="F10">
        <v>15</v>
      </c>
      <c r="G10">
        <v>40</v>
      </c>
      <c r="H10" s="1">
        <f>VLOOKUP(C10,外功!$A:$C,2,FALSE) + VLOOKUP(C10,外功!$A:$C,3,FALSE)*(D10-1)</f>
        <v>7.95</v>
      </c>
      <c r="I10" s="1">
        <f>VLOOKUP(E10,内功!$A:$F,2,FALSE)*IF(F10&gt;10,1,(F10/10))</f>
        <v>25</v>
      </c>
      <c r="J10" s="1">
        <f>VLOOKUP(E10,内功!$A:$F,3,FALSE)*IF(F10&gt;10,1,(F10/10))</f>
        <v>25</v>
      </c>
      <c r="K10" s="1">
        <f t="shared" si="0"/>
        <v>0.25</v>
      </c>
      <c r="L10" s="1">
        <f>VLOOKUP(E10,内功!$A:$F,4,FALSE)*(F10/10)</f>
        <v>0.22499999999999998</v>
      </c>
      <c r="M10" s="1">
        <f>VLOOKUP(E10,内功!$A:$F,5,FALSE)*IF(F10&gt;10,1,(F10/10))</f>
        <v>0.15</v>
      </c>
      <c r="N10" s="1">
        <f>VLOOKUP(E10,内功!$A:$F,6,FALSE)*(F10/10)</f>
        <v>0.22499999999999998</v>
      </c>
      <c r="O10" s="3">
        <f t="shared" si="1"/>
        <v>237</v>
      </c>
      <c r="P10" s="3">
        <f t="shared" si="7"/>
        <v>290</v>
      </c>
      <c r="Q10" s="3">
        <f t="shared" si="2"/>
        <v>0.12</v>
      </c>
      <c r="R10" s="3">
        <f t="shared" si="3"/>
        <v>263.39999999999998</v>
      </c>
      <c r="S10" s="3" t="str">
        <f t="shared" si="4"/>
        <v>青城弟子LV2</v>
      </c>
      <c r="T10" s="2">
        <f t="shared" si="5"/>
        <v>310.93</v>
      </c>
      <c r="U10" s="3">
        <f t="shared" si="8"/>
        <v>0.14156124008415055</v>
      </c>
      <c r="V10" s="2">
        <f t="shared" si="6"/>
        <v>435</v>
      </c>
    </row>
    <row r="11" spans="1:22">
      <c r="A11" t="s">
        <v>119</v>
      </c>
      <c r="B11">
        <v>500</v>
      </c>
      <c r="C11" t="s">
        <v>117</v>
      </c>
      <c r="D11">
        <v>13</v>
      </c>
      <c r="E11" t="s">
        <v>38</v>
      </c>
      <c r="F11">
        <v>15</v>
      </c>
      <c r="G11">
        <v>45</v>
      </c>
      <c r="H11" s="1">
        <f>VLOOKUP(C11,外功!$A:$C,2,FALSE) + VLOOKUP(C11,外功!$A:$C,3,FALSE)*(D11-1)</f>
        <v>8</v>
      </c>
      <c r="I11" s="1">
        <f>VLOOKUP(E11,内功!$A:$F,2,FALSE)*IF(F11&gt;10,1,(F11/10))</f>
        <v>25</v>
      </c>
      <c r="J11" s="1">
        <f>VLOOKUP(E11,内功!$A:$F,3,FALSE)*IF(F11&gt;10,1,(F11/10))</f>
        <v>25</v>
      </c>
      <c r="K11" s="1">
        <f t="shared" si="0"/>
        <v>0.25</v>
      </c>
      <c r="L11" s="1">
        <f>VLOOKUP(E11,内功!$A:$F,4,FALSE)*(F11/10)</f>
        <v>0.22499999999999998</v>
      </c>
      <c r="M11" s="1">
        <f>VLOOKUP(E11,内功!$A:$F,5,FALSE)*IF(F11&gt;10,1,(F11/10))</f>
        <v>0.15</v>
      </c>
      <c r="N11" s="1">
        <f>VLOOKUP(E11,内功!$A:$F,6,FALSE)*(F11/10)</f>
        <v>0.22499999999999998</v>
      </c>
      <c r="O11" s="3">
        <f t="shared" si="1"/>
        <v>243</v>
      </c>
      <c r="P11" s="3">
        <f t="shared" si="7"/>
        <v>298</v>
      </c>
      <c r="Q11" s="3">
        <f t="shared" si="2"/>
        <v>0.12</v>
      </c>
      <c r="R11" s="3">
        <f t="shared" si="3"/>
        <v>265.33</v>
      </c>
      <c r="S11" s="3" t="str">
        <f t="shared" si="4"/>
        <v>童姥使者LV2</v>
      </c>
      <c r="T11" s="2">
        <f t="shared" si="5"/>
        <v>319.19</v>
      </c>
      <c r="U11" s="3">
        <f t="shared" si="8"/>
        <v>0.14246429302238645</v>
      </c>
      <c r="V11" s="2">
        <f t="shared" si="6"/>
        <v>447</v>
      </c>
    </row>
    <row r="12" spans="1:22">
      <c r="A12" t="s">
        <v>120</v>
      </c>
      <c r="B12">
        <v>30000</v>
      </c>
      <c r="C12" t="s">
        <v>80</v>
      </c>
      <c r="D12">
        <v>50</v>
      </c>
      <c r="E12" t="s">
        <v>81</v>
      </c>
      <c r="F12">
        <v>50</v>
      </c>
      <c r="G12">
        <v>350</v>
      </c>
      <c r="H12" s="1">
        <f>VLOOKUP(C12,外功!$A:$C,2,FALSE) + VLOOKUP(C12,外功!$A:$C,3,FALSE)*(D12-1)</f>
        <v>31</v>
      </c>
      <c r="I12" s="1">
        <f>VLOOKUP(E12,内功!$A:$F,2,FALSE)*IF(F12&gt;10,1,(F12/10))</f>
        <v>100</v>
      </c>
      <c r="J12" s="1">
        <f>VLOOKUP(E12,内功!$A:$F,3,FALSE)*IF(F12&gt;10,1,(F12/10))</f>
        <v>-100</v>
      </c>
      <c r="K12" s="1">
        <f t="shared" si="0"/>
        <v>1</v>
      </c>
      <c r="L12" s="1">
        <f>VLOOKUP(E12,内功!$A:$F,4,FALSE)*(F12/10)</f>
        <v>5</v>
      </c>
      <c r="M12" s="1">
        <f>VLOOKUP(E12,内功!$A:$F,5,FALSE)*IF(F12&gt;10,1,(F12/10))</f>
        <v>0.4</v>
      </c>
      <c r="N12" s="1">
        <f>VLOOKUP(E12,内功!$A:$F,6,FALSE)*(F12/10)</f>
        <v>3</v>
      </c>
      <c r="O12" s="3">
        <f t="shared" si="1"/>
        <v>4020</v>
      </c>
      <c r="P12" s="3">
        <f t="shared" si="7"/>
        <v>24122</v>
      </c>
      <c r="Q12" s="3">
        <f t="shared" si="2"/>
        <v>0.37</v>
      </c>
      <c r="R12" s="3">
        <f t="shared" si="3"/>
        <v>910</v>
      </c>
      <c r="S12" s="3" t="str">
        <f t="shared" si="4"/>
        <v>东方不败LV3</v>
      </c>
      <c r="T12" s="2">
        <f t="shared" si="5"/>
        <v>21880.404999999999</v>
      </c>
      <c r="U12" s="3">
        <f t="shared" si="8"/>
        <v>0.36319736749108805</v>
      </c>
      <c r="V12" s="2">
        <f t="shared" si="6"/>
        <v>36183</v>
      </c>
    </row>
    <row r="13" spans="1:22">
      <c r="A13" t="s">
        <v>121</v>
      </c>
      <c r="B13">
        <v>30000</v>
      </c>
      <c r="C13" t="s">
        <v>5</v>
      </c>
      <c r="D13">
        <v>50</v>
      </c>
      <c r="E13" t="s">
        <v>83</v>
      </c>
      <c r="F13">
        <v>50</v>
      </c>
      <c r="G13">
        <v>350</v>
      </c>
      <c r="H13" s="1">
        <f>VLOOKUP(C13,外功!$A:$C,2,FALSE) + VLOOKUP(C13,外功!$A:$C,3,FALSE)*(D13-1)</f>
        <v>40.299999999999997</v>
      </c>
      <c r="I13" s="1">
        <f>VLOOKUP(E13,内功!$A:$F,2,FALSE)*IF(F13&gt;10,1,(F13/10))</f>
        <v>90</v>
      </c>
      <c r="J13" s="1">
        <f>VLOOKUP(E13,内功!$A:$F,3,FALSE)*IF(F13&gt;10,1,(F13/10))</f>
        <v>90</v>
      </c>
      <c r="K13" s="1">
        <f t="shared" si="0"/>
        <v>0.9</v>
      </c>
      <c r="L13" s="1">
        <f>VLOOKUP(E13,内功!$A:$F,4,FALSE)*(F13/10)</f>
        <v>3.5</v>
      </c>
      <c r="M13" s="1">
        <f>VLOOKUP(E13,内功!$A:$F,5,FALSE)*IF(F13&gt;10,1,(F13/10))</f>
        <v>0.2</v>
      </c>
      <c r="N13" s="1">
        <f>VLOOKUP(E13,内功!$A:$F,6,FALSE)*(F13/10)</f>
        <v>4</v>
      </c>
      <c r="O13" s="3">
        <f t="shared" si="1"/>
        <v>4965</v>
      </c>
      <c r="P13" s="3">
        <f t="shared" si="7"/>
        <v>22343</v>
      </c>
      <c r="Q13" s="3">
        <f t="shared" si="2"/>
        <v>0.3</v>
      </c>
      <c r="R13" s="3">
        <f t="shared" si="3"/>
        <v>1100</v>
      </c>
      <c r="S13" s="3" t="str">
        <f t="shared" si="4"/>
        <v>令狐冲LV3</v>
      </c>
      <c r="T13" s="2">
        <f t="shared" si="5"/>
        <v>19798.3</v>
      </c>
      <c r="U13" s="3">
        <f t="shared" si="8"/>
        <v>0.40497782248735426</v>
      </c>
      <c r="V13" s="2">
        <f t="shared" si="6"/>
        <v>33515</v>
      </c>
    </row>
    <row r="14" spans="1:22">
      <c r="A14" t="s">
        <v>122</v>
      </c>
      <c r="B14">
        <v>100000</v>
      </c>
      <c r="C14" t="s">
        <v>123</v>
      </c>
      <c r="D14">
        <v>50</v>
      </c>
      <c r="E14" t="s">
        <v>83</v>
      </c>
      <c r="F14">
        <v>50</v>
      </c>
      <c r="G14">
        <v>400</v>
      </c>
      <c r="H14" s="1">
        <f>VLOOKUP(C14,外功!$A:$C,2,FALSE) + VLOOKUP(C14,外功!$A:$C,3,FALSE)*(D14-1)</f>
        <v>45.2</v>
      </c>
      <c r="I14" s="1">
        <f>VLOOKUP(E14,内功!$A:$F,2,FALSE)*IF(F14&gt;10,1,(F14/10))</f>
        <v>90</v>
      </c>
      <c r="J14" s="1">
        <f>VLOOKUP(E14,内功!$A:$F,3,FALSE)*IF(F14&gt;10,1,(F14/10))</f>
        <v>90</v>
      </c>
      <c r="K14" s="1">
        <f t="shared" si="0"/>
        <v>0.9</v>
      </c>
      <c r="L14" s="1">
        <f>VLOOKUP(E14,内功!$A:$F,4,FALSE)*(F14/10)</f>
        <v>3.5</v>
      </c>
      <c r="M14" s="1">
        <f>VLOOKUP(E14,内功!$A:$F,5,FALSE)*IF(F14&gt;10,1,(F14/10))</f>
        <v>0.2</v>
      </c>
      <c r="N14" s="1">
        <f>VLOOKUP(E14,内功!$A:$F,6,FALSE)*(F14/10)</f>
        <v>4</v>
      </c>
      <c r="O14" s="3">
        <f t="shared" si="1"/>
        <v>6298</v>
      </c>
      <c r="P14" s="3">
        <f t="shared" si="7"/>
        <v>28340</v>
      </c>
      <c r="Q14" s="3">
        <f t="shared" si="2"/>
        <v>0.32</v>
      </c>
      <c r="R14" s="3">
        <f t="shared" si="3"/>
        <v>1178.57</v>
      </c>
      <c r="S14" s="3" t="str">
        <f t="shared" si="4"/>
        <v>阿青LV3</v>
      </c>
      <c r="T14" s="2">
        <f t="shared" si="5"/>
        <v>25632.12</v>
      </c>
      <c r="U14" s="3">
        <f t="shared" si="8"/>
        <v>0.42002064598187305</v>
      </c>
      <c r="V14" s="2">
        <f t="shared" si="6"/>
        <v>42510</v>
      </c>
    </row>
    <row r="15" spans="1:22">
      <c r="A15" t="s">
        <v>124</v>
      </c>
      <c r="B15">
        <v>30000</v>
      </c>
      <c r="C15" t="s">
        <v>113</v>
      </c>
      <c r="D15">
        <v>50</v>
      </c>
      <c r="E15" t="s">
        <v>125</v>
      </c>
      <c r="F15">
        <v>50</v>
      </c>
      <c r="G15">
        <v>350</v>
      </c>
      <c r="H15" s="1">
        <f>VLOOKUP(C15,外功!$A:$C,2,FALSE) + VLOOKUP(C15,外功!$A:$C,3,FALSE)*(D15-1)</f>
        <v>37</v>
      </c>
      <c r="I15" s="1">
        <f>VLOOKUP(E15,内功!$A:$F,2,FALSE)*IF(F15&gt;10,1,(F15/10))</f>
        <v>100</v>
      </c>
      <c r="J15" s="1">
        <f>VLOOKUP(E15,内功!$A:$F,3,FALSE)*IF(F15&gt;10,1,(F15/10))</f>
        <v>40</v>
      </c>
      <c r="K15" s="1">
        <f t="shared" si="0"/>
        <v>1</v>
      </c>
      <c r="L15" s="1">
        <f>VLOOKUP(E15,内功!$A:$F,4,FALSE)*(F15/10)</f>
        <v>4.5</v>
      </c>
      <c r="M15" s="1">
        <f>VLOOKUP(E15,内功!$A:$F,5,FALSE)*IF(F15&gt;10,1,(F15/10))</f>
        <v>0.5</v>
      </c>
      <c r="N15" s="1">
        <f>VLOOKUP(E15,内功!$A:$F,6,FALSE)*(F15/10)</f>
        <v>2.25</v>
      </c>
      <c r="O15" s="3">
        <f t="shared" si="1"/>
        <v>4798</v>
      </c>
      <c r="P15" s="3">
        <f t="shared" si="7"/>
        <v>26391</v>
      </c>
      <c r="Q15" s="3">
        <f t="shared" si="2"/>
        <v>0.4</v>
      </c>
      <c r="R15" s="3">
        <f t="shared" si="3"/>
        <v>767.5</v>
      </c>
      <c r="S15" s="3" t="str">
        <f t="shared" si="4"/>
        <v>小虾米LV3</v>
      </c>
      <c r="T15" s="2">
        <f t="shared" si="5"/>
        <v>24951.200000000001</v>
      </c>
      <c r="U15" s="3">
        <f t="shared" si="8"/>
        <v>0.32608651106073688</v>
      </c>
      <c r="V15" s="2">
        <f t="shared" si="6"/>
        <v>39587</v>
      </c>
    </row>
    <row r="16" spans="1:22">
      <c r="A16" t="s">
        <v>126</v>
      </c>
      <c r="B16">
        <v>120000</v>
      </c>
      <c r="C16" t="s">
        <v>113</v>
      </c>
      <c r="D16">
        <v>100</v>
      </c>
      <c r="E16" t="s">
        <v>125</v>
      </c>
      <c r="F16">
        <v>100</v>
      </c>
      <c r="G16">
        <v>800</v>
      </c>
      <c r="H16" s="1">
        <f>VLOOKUP(C16,外功!$A:$C,2,FALSE) + VLOOKUP(C16,外功!$A:$C,3,FALSE)*(D16-1)</f>
        <v>62</v>
      </c>
      <c r="I16" s="1">
        <f>VLOOKUP(E16,内功!$A:$F,2,FALSE)*IF(F16&gt;10,1,(F16/10))</f>
        <v>100</v>
      </c>
      <c r="J16" s="1">
        <f>VLOOKUP(E16,内功!$A:$F,3,FALSE)*IF(F16&gt;10,1,(F16/10))</f>
        <v>40</v>
      </c>
      <c r="K16" s="1">
        <f t="shared" si="0"/>
        <v>1</v>
      </c>
      <c r="L16" s="1">
        <f>VLOOKUP(E16,内功!$A:$F,4,FALSE)*(F16/10)</f>
        <v>9</v>
      </c>
      <c r="M16" s="1">
        <f>VLOOKUP(E16,内功!$A:$F,5,FALSE)*IF(F16&gt;10,1,(F16/10))</f>
        <v>0.5</v>
      </c>
      <c r="N16" s="1">
        <f>VLOOKUP(E16,内功!$A:$F,6,FALSE)*(F16/10)</f>
        <v>4.5</v>
      </c>
      <c r="O16" s="3">
        <f t="shared" si="1"/>
        <v>19840</v>
      </c>
      <c r="P16" s="3">
        <f t="shared" si="7"/>
        <v>198400</v>
      </c>
      <c r="Q16" s="3">
        <f t="shared" si="2"/>
        <v>0.63</v>
      </c>
      <c r="R16" s="3">
        <f t="shared" si="3"/>
        <v>1972.86</v>
      </c>
      <c r="S16" s="3" t="str">
        <f t="shared" si="4"/>
        <v>小虾米LV5</v>
      </c>
      <c r="T16" s="2">
        <f t="shared" si="5"/>
        <v>212238.4</v>
      </c>
      <c r="U16" s="3">
        <f t="shared" si="8"/>
        <v>0.52005373072132111</v>
      </c>
      <c r="V16" s="2">
        <f t="shared" si="6"/>
        <v>297600</v>
      </c>
    </row>
    <row r="17" spans="1:22">
      <c r="A17" t="s">
        <v>127</v>
      </c>
      <c r="B17">
        <v>120000</v>
      </c>
      <c r="C17" t="s">
        <v>80</v>
      </c>
      <c r="D17">
        <v>100</v>
      </c>
      <c r="E17" t="s">
        <v>81</v>
      </c>
      <c r="F17">
        <v>100</v>
      </c>
      <c r="G17">
        <v>750</v>
      </c>
      <c r="H17" s="1">
        <f>VLOOKUP(C17,外功!$A:$C,2,FALSE) + VLOOKUP(C17,外功!$A:$C,3,FALSE)*(D17-1)</f>
        <v>56</v>
      </c>
      <c r="I17" s="1">
        <f>VLOOKUP(E17,内功!$A:$F,2,FALSE)*IF(F17&gt;10,1,(F17/10))</f>
        <v>100</v>
      </c>
      <c r="J17" s="1">
        <f>VLOOKUP(E17,内功!$A:$F,3,FALSE)*IF(F17&gt;10,1,(F17/10))</f>
        <v>-100</v>
      </c>
      <c r="K17" s="1">
        <f t="shared" si="0"/>
        <v>1</v>
      </c>
      <c r="L17" s="1">
        <f>VLOOKUP(E17,内功!$A:$F,4,FALSE)*(F17/10)</f>
        <v>10</v>
      </c>
      <c r="M17" s="1">
        <f>VLOOKUP(E17,内功!$A:$F,5,FALSE)*IF(F17&gt;10,1,(F17/10))</f>
        <v>0.4</v>
      </c>
      <c r="N17" s="1">
        <f>VLOOKUP(E17,内功!$A:$F,6,FALSE)*(F17/10)</f>
        <v>6</v>
      </c>
      <c r="O17" s="3">
        <f t="shared" si="1"/>
        <v>16503</v>
      </c>
      <c r="P17" s="3">
        <f t="shared" si="7"/>
        <v>181528</v>
      </c>
      <c r="Q17" s="3">
        <f t="shared" si="2"/>
        <v>0.56000000000000005</v>
      </c>
      <c r="R17" s="3">
        <f t="shared" si="3"/>
        <v>2360</v>
      </c>
      <c r="S17" s="3" t="str">
        <f t="shared" si="4"/>
        <v>东方不败LV5</v>
      </c>
      <c r="T17" s="2">
        <f t="shared" si="5"/>
        <v>182188.52000000002</v>
      </c>
      <c r="U17" s="3">
        <f t="shared" si="8"/>
        <v>0.5461699042649929</v>
      </c>
      <c r="V17" s="2">
        <f t="shared" si="6"/>
        <v>272292</v>
      </c>
    </row>
    <row r="18" spans="1:22">
      <c r="A18" t="s">
        <v>128</v>
      </c>
      <c r="B18">
        <v>120000</v>
      </c>
      <c r="C18" t="s">
        <v>5</v>
      </c>
      <c r="D18">
        <v>100</v>
      </c>
      <c r="E18" t="s">
        <v>83</v>
      </c>
      <c r="F18">
        <v>100</v>
      </c>
      <c r="G18">
        <v>750</v>
      </c>
      <c r="H18" s="1">
        <f>VLOOKUP(C18,外功!$A:$C,2,FALSE) + VLOOKUP(C18,外功!$A:$C,3,FALSE)*(D18-1)</f>
        <v>75.3</v>
      </c>
      <c r="I18" s="1">
        <f>VLOOKUP(E18,内功!$A:$F,2,FALSE)*IF(F18&gt;10,1,(F18/10))</f>
        <v>90</v>
      </c>
      <c r="J18" s="1">
        <f>VLOOKUP(E18,内功!$A:$F,3,FALSE)*IF(F18&gt;10,1,(F18/10))</f>
        <v>90</v>
      </c>
      <c r="K18" s="1">
        <f t="shared" si="0"/>
        <v>0.9</v>
      </c>
      <c r="L18" s="1">
        <f>VLOOKUP(E18,内功!$A:$F,4,FALSE)*(F18/10)</f>
        <v>7</v>
      </c>
      <c r="M18" s="1">
        <f>VLOOKUP(E18,内功!$A:$F,5,FALSE)*IF(F18&gt;10,1,(F18/10))</f>
        <v>0.2</v>
      </c>
      <c r="N18" s="1">
        <f>VLOOKUP(E18,内功!$A:$F,6,FALSE)*(F18/10)</f>
        <v>8</v>
      </c>
      <c r="O18" s="3">
        <f t="shared" si="1"/>
        <v>21080</v>
      </c>
      <c r="P18" s="3">
        <f t="shared" si="7"/>
        <v>168644</v>
      </c>
      <c r="Q18" s="3">
        <f t="shared" si="2"/>
        <v>0.46</v>
      </c>
      <c r="R18" s="3">
        <f t="shared" si="3"/>
        <v>2991.43</v>
      </c>
      <c r="S18" s="3" t="str">
        <f t="shared" si="4"/>
        <v>令狐冲LV5</v>
      </c>
      <c r="T18" s="2">
        <f t="shared" si="5"/>
        <v>160316.78</v>
      </c>
      <c r="U18" s="3">
        <f t="shared" si="8"/>
        <v>0.57176022447360075</v>
      </c>
      <c r="V18" s="2">
        <f t="shared" si="6"/>
        <v>252966</v>
      </c>
    </row>
    <row r="19" spans="1:22">
      <c r="A19" t="s">
        <v>129</v>
      </c>
      <c r="B19">
        <v>200000</v>
      </c>
      <c r="C19" t="s">
        <v>130</v>
      </c>
      <c r="D19">
        <v>100</v>
      </c>
      <c r="E19" t="s">
        <v>50</v>
      </c>
      <c r="F19">
        <v>100</v>
      </c>
      <c r="G19">
        <v>750</v>
      </c>
      <c r="H19" s="1">
        <f>VLOOKUP(C19,外功!$A:$C,2,FALSE) + VLOOKUP(C19,外功!$A:$C,3,FALSE)*(D19-1)</f>
        <v>48.550000000000004</v>
      </c>
      <c r="I19" s="1">
        <f>VLOOKUP(E19,内功!$A:$F,2,FALSE)*IF(F19&gt;10,1,(F19/10))</f>
        <v>80</v>
      </c>
      <c r="J19" s="1">
        <f>VLOOKUP(E19,内功!$A:$F,3,FALSE)*IF(F19&gt;10,1,(F19/10))</f>
        <v>80</v>
      </c>
      <c r="K19" s="1">
        <f t="shared" si="0"/>
        <v>0.8</v>
      </c>
      <c r="L19" s="1">
        <f>VLOOKUP(E19,内功!$A:$F,4,FALSE)*(F19/10)</f>
        <v>6.5</v>
      </c>
      <c r="M19" s="1">
        <f>VLOOKUP(E19,内功!$A:$F,5,FALSE)*IF(F19&gt;10,1,(F19/10))</f>
        <v>0.35</v>
      </c>
      <c r="N19" s="1">
        <f>VLOOKUP(E19,内功!$A:$F,6,FALSE)*(F19/10)</f>
        <v>8</v>
      </c>
      <c r="O19" s="3">
        <f t="shared" si="1"/>
        <v>12876</v>
      </c>
      <c r="P19" s="3">
        <f t="shared" si="7"/>
        <v>96573</v>
      </c>
      <c r="Q19" s="3">
        <f t="shared" si="2"/>
        <v>0.49</v>
      </c>
      <c r="R19" s="3">
        <f t="shared" si="3"/>
        <v>2991.43</v>
      </c>
      <c r="S19" s="3" t="str">
        <f t="shared" si="4"/>
        <v>金轮法王LV5</v>
      </c>
      <c r="T19" s="2">
        <f t="shared" si="5"/>
        <v>94947.007499999992</v>
      </c>
      <c r="U19" s="3">
        <f t="shared" si="8"/>
        <v>0.57176022447360075</v>
      </c>
      <c r="V19" s="2">
        <f t="shared" si="6"/>
        <v>144860</v>
      </c>
    </row>
    <row r="20" spans="1:22">
      <c r="A20" t="s">
        <v>134</v>
      </c>
      <c r="B20">
        <v>720000</v>
      </c>
      <c r="C20" t="s">
        <v>123</v>
      </c>
      <c r="D20">
        <v>100</v>
      </c>
      <c r="E20" t="s">
        <v>125</v>
      </c>
      <c r="F20">
        <v>100</v>
      </c>
      <c r="G20">
        <v>850</v>
      </c>
      <c r="H20" s="1">
        <f>VLOOKUP(C20,外功!$A:$C,2,FALSE) + VLOOKUP(C20,外功!$A:$C,3,FALSE)*(D20-1)</f>
        <v>85.2</v>
      </c>
      <c r="I20" s="1">
        <f>VLOOKUP(E20,内功!$A:$F,2,FALSE)*IF(F20&gt;10,1,(F20/10))</f>
        <v>100</v>
      </c>
      <c r="J20" s="1">
        <f>VLOOKUP(E20,内功!$A:$F,3,FALSE)*IF(F20&gt;10,1,(F20/10))</f>
        <v>40</v>
      </c>
      <c r="K20" s="1">
        <f t="shared" si="0"/>
        <v>1</v>
      </c>
      <c r="L20" s="1">
        <f>VLOOKUP(E20,内功!$A:$F,4,FALSE)*(F20/10)</f>
        <v>9</v>
      </c>
      <c r="M20" s="1">
        <f>VLOOKUP(E20,内功!$A:$F,5,FALSE)*IF(F20&gt;10,1,(F20/10))</f>
        <v>0.5</v>
      </c>
      <c r="N20" s="1">
        <f>VLOOKUP(E20,内功!$A:$F,6,FALSE)*(F20/10)</f>
        <v>4.5</v>
      </c>
      <c r="O20" s="3">
        <f t="shared" si="1"/>
        <v>29509</v>
      </c>
      <c r="P20" s="3">
        <f t="shared" si="7"/>
        <v>295094</v>
      </c>
      <c r="Q20" s="3">
        <f t="shared" si="2"/>
        <v>0.65</v>
      </c>
      <c r="R20" s="3">
        <f t="shared" si="3"/>
        <v>2059.29</v>
      </c>
      <c r="S20" s="3" t="str">
        <f t="shared" si="4"/>
        <v>阿青LV5</v>
      </c>
      <c r="T20" s="2">
        <f t="shared" si="5"/>
        <v>320545.46250000002</v>
      </c>
      <c r="U20" s="3">
        <f t="shared" si="8"/>
        <v>0.52681039097460181</v>
      </c>
      <c r="V20" s="2">
        <f t="shared" si="6"/>
        <v>442641</v>
      </c>
    </row>
    <row r="21" spans="1:22">
      <c r="A21" t="s">
        <v>135</v>
      </c>
      <c r="B21">
        <v>80000</v>
      </c>
      <c r="C21" t="s">
        <v>117</v>
      </c>
      <c r="D21">
        <v>100</v>
      </c>
      <c r="E21" t="s">
        <v>38</v>
      </c>
      <c r="F21">
        <v>100</v>
      </c>
      <c r="G21">
        <v>550</v>
      </c>
      <c r="H21" s="1">
        <f>VLOOKUP(C21,外功!$A:$C,2,FALSE) + VLOOKUP(C21,外功!$A:$C,3,FALSE)*(D21-1)</f>
        <v>51.5</v>
      </c>
      <c r="I21" s="1">
        <f>VLOOKUP(E21,内功!$A:$F,2,FALSE)*IF(F21&gt;10,1,(F21/10))</f>
        <v>25</v>
      </c>
      <c r="J21" s="1">
        <f>VLOOKUP(E21,内功!$A:$F,3,FALSE)*IF(F21&gt;10,1,(F21/10))</f>
        <v>25</v>
      </c>
      <c r="K21" s="1">
        <f t="shared" si="0"/>
        <v>0.25</v>
      </c>
      <c r="L21" s="1">
        <f>VLOOKUP(E21,内功!$A:$F,4,FALSE)*(F21/10)</f>
        <v>1.5</v>
      </c>
      <c r="M21" s="1">
        <f>VLOOKUP(E21,内功!$A:$F,5,FALSE)*IF(F21&gt;10,1,(F21/10))</f>
        <v>0.15</v>
      </c>
      <c r="N21" s="1">
        <f>VLOOKUP(E21,内功!$A:$F,6,FALSE)*(F21/10)</f>
        <v>1.5</v>
      </c>
      <c r="O21" s="3">
        <f t="shared" si="1"/>
        <v>6562</v>
      </c>
      <c r="P21" s="3">
        <f t="shared" si="7"/>
        <v>16404</v>
      </c>
      <c r="Q21" s="3">
        <f t="shared" si="2"/>
        <v>0.24</v>
      </c>
      <c r="R21" s="3">
        <f t="shared" si="3"/>
        <v>782.14</v>
      </c>
      <c r="S21" s="3" t="str">
        <f t="shared" si="4"/>
        <v>童姥使者LV5</v>
      </c>
      <c r="T21" s="2">
        <f t="shared" si="5"/>
        <v>15616.88</v>
      </c>
      <c r="U21" s="3">
        <f t="shared" si="8"/>
        <v>0.33015294150903457</v>
      </c>
      <c r="V21" s="2">
        <f t="shared" si="6"/>
        <v>24606</v>
      </c>
    </row>
    <row r="22" spans="1:22">
      <c r="H22" s="1" t="e">
        <f>VLOOKUP(C22,外功!$A:$C,2,FALSE) + VLOOKUP(C22,外功!$A:$C,3,FALSE)*(D22-1)</f>
        <v>#N/A</v>
      </c>
      <c r="I22" s="1" t="e">
        <f>VLOOKUP(E22,内功!$A:$F,2,FALSE)*IF(F22&gt;10,1,(F22/10))</f>
        <v>#N/A</v>
      </c>
      <c r="J22" s="1" t="e">
        <f>VLOOKUP(E22,内功!$A:$F,3,FALSE)*IF(F22&gt;10,1,(F22/10))</f>
        <v>#N/A</v>
      </c>
      <c r="K22" s="1" t="e">
        <f t="shared" si="0"/>
        <v>#N/A</v>
      </c>
      <c r="L22" s="1" t="e">
        <f>VLOOKUP(E22,内功!$A:$F,4,FALSE)*(F22/10)</f>
        <v>#N/A</v>
      </c>
      <c r="M22" s="1" t="e">
        <f>VLOOKUP(E22,内功!$A:$F,5,FALSE)*IF(F22&gt;10,1,(F22/10))</f>
        <v>#N/A</v>
      </c>
      <c r="N22" s="1" t="e">
        <f>VLOOKUP(E22,内功!$A:$F,6,FALSE)*(F22/10)</f>
        <v>#N/A</v>
      </c>
      <c r="O22" s="3" t="e">
        <f t="shared" si="1"/>
        <v>#N/A</v>
      </c>
      <c r="P22" s="3" t="e">
        <f t="shared" si="7"/>
        <v>#N/A</v>
      </c>
      <c r="Q22" s="3" t="e">
        <f t="shared" si="2"/>
        <v>#N/A</v>
      </c>
      <c r="R22" s="3" t="e">
        <f t="shared" si="3"/>
        <v>#N/A</v>
      </c>
      <c r="S22" s="3">
        <f t="shared" si="4"/>
        <v>0</v>
      </c>
      <c r="T22" s="2" t="e">
        <f t="shared" si="5"/>
        <v>#N/A</v>
      </c>
      <c r="U22" s="3" t="e">
        <f t="shared" si="8"/>
        <v>#N/A</v>
      </c>
      <c r="V22" s="2" t="e">
        <f t="shared" si="6"/>
        <v>#N/A</v>
      </c>
    </row>
    <row r="23" spans="1:22">
      <c r="H23" s="1" t="e">
        <f>VLOOKUP(C23,外功!$A:$C,2,FALSE) + VLOOKUP(C23,外功!$A:$C,3,FALSE)*(D23-1)</f>
        <v>#N/A</v>
      </c>
      <c r="I23" s="1" t="e">
        <f>VLOOKUP(E23,内功!$A:$F,2,FALSE)*IF(F23&gt;10,1,(F23/10))</f>
        <v>#N/A</v>
      </c>
      <c r="J23" s="1" t="e">
        <f>VLOOKUP(E23,内功!$A:$F,3,FALSE)*IF(F23&gt;10,1,(F23/10))</f>
        <v>#N/A</v>
      </c>
      <c r="K23" s="1" t="e">
        <f t="shared" si="0"/>
        <v>#N/A</v>
      </c>
      <c r="L23" s="1" t="e">
        <f>VLOOKUP(E23,内功!$A:$F,4,FALSE)*(F23/10)</f>
        <v>#N/A</v>
      </c>
      <c r="M23" s="1" t="e">
        <f>VLOOKUP(E23,内功!$A:$F,5,FALSE)*IF(F23&gt;10,1,(F23/10))</f>
        <v>#N/A</v>
      </c>
      <c r="N23" s="1" t="e">
        <f>VLOOKUP(E23,内功!$A:$F,6,FALSE)*(F23/10)</f>
        <v>#N/A</v>
      </c>
      <c r="O23" s="3" t="e">
        <f t="shared" si="1"/>
        <v>#N/A</v>
      </c>
      <c r="P23" s="3" t="e">
        <f t="shared" si="7"/>
        <v>#N/A</v>
      </c>
      <c r="Q23" s="3" t="e">
        <f t="shared" si="2"/>
        <v>#N/A</v>
      </c>
      <c r="R23" s="3" t="e">
        <f t="shared" si="3"/>
        <v>#N/A</v>
      </c>
      <c r="S23" s="3">
        <f t="shared" si="4"/>
        <v>0</v>
      </c>
      <c r="T23" s="2" t="e">
        <f t="shared" si="5"/>
        <v>#N/A</v>
      </c>
      <c r="U23" s="3" t="e">
        <f t="shared" si="8"/>
        <v>#N/A</v>
      </c>
      <c r="V23" s="2" t="e">
        <f t="shared" si="6"/>
        <v>#N/A</v>
      </c>
    </row>
    <row r="24" spans="1:22">
      <c r="H24" s="1" t="e">
        <f>VLOOKUP(C24,外功!$A:$C,2,FALSE) + VLOOKUP(C24,外功!$A:$C,3,FALSE)*(D24-1)</f>
        <v>#N/A</v>
      </c>
      <c r="I24" s="1" t="e">
        <f>VLOOKUP(E24,内功!$A:$F,2,FALSE)*IF(F24&gt;10,1,(F24/10))</f>
        <v>#N/A</v>
      </c>
      <c r="J24" s="1" t="e">
        <f>VLOOKUP(E24,内功!$A:$F,3,FALSE)*IF(F24&gt;10,1,(F24/10))</f>
        <v>#N/A</v>
      </c>
      <c r="K24" s="1" t="e">
        <f t="shared" si="0"/>
        <v>#N/A</v>
      </c>
      <c r="L24" s="1" t="e">
        <f>VLOOKUP(E24,内功!$A:$F,4,FALSE)*(F24/10)</f>
        <v>#N/A</v>
      </c>
      <c r="M24" s="1" t="e">
        <f>VLOOKUP(E24,内功!$A:$F,5,FALSE)*IF(F24&gt;10,1,(F24/10))</f>
        <v>#N/A</v>
      </c>
      <c r="N24" s="1" t="e">
        <f>VLOOKUP(E24,内功!$A:$F,6,FALSE)*(F24/10)</f>
        <v>#N/A</v>
      </c>
      <c r="O24" s="3" t="e">
        <f t="shared" si="1"/>
        <v>#N/A</v>
      </c>
      <c r="P24" s="3" t="e">
        <f t="shared" si="7"/>
        <v>#N/A</v>
      </c>
      <c r="Q24" s="3" t="e">
        <f t="shared" si="2"/>
        <v>#N/A</v>
      </c>
      <c r="R24" s="3" t="e">
        <f t="shared" si="3"/>
        <v>#N/A</v>
      </c>
      <c r="S24" s="3">
        <f t="shared" si="4"/>
        <v>0</v>
      </c>
      <c r="T24" s="2" t="e">
        <f t="shared" si="5"/>
        <v>#N/A</v>
      </c>
      <c r="U24" s="3" t="e">
        <f t="shared" si="8"/>
        <v>#N/A</v>
      </c>
      <c r="V24" s="2" t="e">
        <f t="shared" si="6"/>
        <v>#N/A</v>
      </c>
    </row>
    <row r="25" spans="1:22">
      <c r="H25" s="1" t="e">
        <f>VLOOKUP(C25,外功!$A:$C,2,FALSE) + VLOOKUP(C25,外功!$A:$C,3,FALSE)*(D25-1)</f>
        <v>#N/A</v>
      </c>
      <c r="I25" s="1" t="e">
        <f>VLOOKUP(E25,内功!$A:$F,2,FALSE)*IF(F25&gt;10,1,(F25/10))</f>
        <v>#N/A</v>
      </c>
      <c r="J25" s="1" t="e">
        <f>VLOOKUP(E25,内功!$A:$F,3,FALSE)*IF(F25&gt;10,1,(F25/10))</f>
        <v>#N/A</v>
      </c>
      <c r="K25" s="1" t="e">
        <f t="shared" si="0"/>
        <v>#N/A</v>
      </c>
      <c r="L25" s="1" t="e">
        <f>VLOOKUP(E25,内功!$A:$F,4,FALSE)*(F25/10)</f>
        <v>#N/A</v>
      </c>
      <c r="M25" s="1" t="e">
        <f>VLOOKUP(E25,内功!$A:$F,5,FALSE)*IF(F25&gt;10,1,(F25/10))</f>
        <v>#N/A</v>
      </c>
      <c r="N25" s="1" t="e">
        <f>VLOOKUP(E25,内功!$A:$F,6,FALSE)*(F25/10)</f>
        <v>#N/A</v>
      </c>
      <c r="O25" s="3" t="e">
        <f t="shared" si="1"/>
        <v>#N/A</v>
      </c>
      <c r="P25" s="3" t="e">
        <f t="shared" si="7"/>
        <v>#N/A</v>
      </c>
      <c r="Q25" s="3" t="e">
        <f t="shared" si="2"/>
        <v>#N/A</v>
      </c>
      <c r="R25" s="3" t="e">
        <f t="shared" si="3"/>
        <v>#N/A</v>
      </c>
      <c r="S25" s="3">
        <f t="shared" si="4"/>
        <v>0</v>
      </c>
      <c r="T25" s="2" t="e">
        <f t="shared" si="5"/>
        <v>#N/A</v>
      </c>
      <c r="U25" s="3" t="e">
        <f t="shared" si="8"/>
        <v>#N/A</v>
      </c>
      <c r="V25" s="2" t="e">
        <f t="shared" si="6"/>
        <v>#N/A</v>
      </c>
    </row>
    <row r="26" spans="1:22">
      <c r="H26" s="1" t="e">
        <f>VLOOKUP(C26,外功!$A:$C,2,FALSE) + VLOOKUP(C26,外功!$A:$C,3,FALSE)*(D26-1)</f>
        <v>#N/A</v>
      </c>
      <c r="I26" s="1" t="e">
        <f>VLOOKUP(E26,内功!$A:$F,2,FALSE)*IF(F26&gt;10,1,(F26/10))</f>
        <v>#N/A</v>
      </c>
      <c r="J26" s="1" t="e">
        <f>VLOOKUP(E26,内功!$A:$F,3,FALSE)*IF(F26&gt;10,1,(F26/10))</f>
        <v>#N/A</v>
      </c>
      <c r="K26" s="1" t="e">
        <f t="shared" si="0"/>
        <v>#N/A</v>
      </c>
      <c r="L26" s="1" t="e">
        <f>VLOOKUP(E26,内功!$A:$F,4,FALSE)*(F26/10)</f>
        <v>#N/A</v>
      </c>
      <c r="M26" s="1" t="e">
        <f>VLOOKUP(E26,内功!$A:$F,5,FALSE)*IF(F26&gt;10,1,(F26/10))</f>
        <v>#N/A</v>
      </c>
      <c r="N26" s="1" t="e">
        <f>VLOOKUP(E26,内功!$A:$F,6,FALSE)*(F26/10)</f>
        <v>#N/A</v>
      </c>
      <c r="O26" s="3" t="e">
        <f t="shared" si="1"/>
        <v>#N/A</v>
      </c>
      <c r="P26" s="3" t="e">
        <f t="shared" si="7"/>
        <v>#N/A</v>
      </c>
      <c r="Q26" s="3" t="e">
        <f t="shared" si="2"/>
        <v>#N/A</v>
      </c>
      <c r="R26" s="3" t="e">
        <f t="shared" si="3"/>
        <v>#N/A</v>
      </c>
      <c r="S26" s="3">
        <f t="shared" si="4"/>
        <v>0</v>
      </c>
      <c r="T26" s="2" t="e">
        <f t="shared" si="5"/>
        <v>#N/A</v>
      </c>
      <c r="U26" s="3" t="e">
        <f t="shared" si="8"/>
        <v>#N/A</v>
      </c>
      <c r="V26" s="2" t="e">
        <f t="shared" si="6"/>
        <v>#N/A</v>
      </c>
    </row>
    <row r="27" spans="1:22">
      <c r="H27" s="1" t="e">
        <f>VLOOKUP(C27,外功!$A:$C,2,FALSE) + VLOOKUP(C27,外功!$A:$C,3,FALSE)*(D27-1)</f>
        <v>#N/A</v>
      </c>
      <c r="I27" s="1" t="e">
        <f>VLOOKUP(E27,内功!$A:$F,2,FALSE)*IF(F27&gt;10,1,(F27/10))</f>
        <v>#N/A</v>
      </c>
      <c r="J27" s="1" t="e">
        <f>VLOOKUP(E27,内功!$A:$F,3,FALSE)*IF(F27&gt;10,1,(F27/10))</f>
        <v>#N/A</v>
      </c>
      <c r="K27" s="1" t="e">
        <f t="shared" si="0"/>
        <v>#N/A</v>
      </c>
      <c r="L27" s="1" t="e">
        <f>VLOOKUP(E27,内功!$A:$F,4,FALSE)*(F27/10)</f>
        <v>#N/A</v>
      </c>
      <c r="M27" s="1" t="e">
        <f>VLOOKUP(E27,内功!$A:$F,5,FALSE)*IF(F27&gt;10,1,(F27/10))</f>
        <v>#N/A</v>
      </c>
      <c r="N27" s="1" t="e">
        <f>VLOOKUP(E27,内功!$A:$F,6,FALSE)*(F27/10)</f>
        <v>#N/A</v>
      </c>
      <c r="O27" s="3" t="e">
        <f t="shared" si="1"/>
        <v>#N/A</v>
      </c>
      <c r="P27" s="3" t="e">
        <f t="shared" si="7"/>
        <v>#N/A</v>
      </c>
      <c r="Q27" s="3" t="e">
        <f t="shared" si="2"/>
        <v>#N/A</v>
      </c>
      <c r="R27" s="3" t="e">
        <f t="shared" si="3"/>
        <v>#N/A</v>
      </c>
      <c r="S27" s="3">
        <f t="shared" si="4"/>
        <v>0</v>
      </c>
      <c r="T27" s="2" t="e">
        <f t="shared" si="5"/>
        <v>#N/A</v>
      </c>
      <c r="U27" s="3" t="e">
        <f t="shared" si="8"/>
        <v>#N/A</v>
      </c>
      <c r="V27" s="2" t="e">
        <f t="shared" si="6"/>
        <v>#N/A</v>
      </c>
    </row>
    <row r="28" spans="1:22">
      <c r="H28" s="1" t="e">
        <f>VLOOKUP(C28,外功!$A:$C,2,FALSE) + VLOOKUP(C28,外功!$A:$C,3,FALSE)*(D28-1)</f>
        <v>#N/A</v>
      </c>
      <c r="I28" s="1" t="e">
        <f>VLOOKUP(E28,内功!$A:$F,2,FALSE)*IF(F28&gt;10,1,(F28/10))</f>
        <v>#N/A</v>
      </c>
      <c r="J28" s="1" t="e">
        <f>VLOOKUP(E28,内功!$A:$F,3,FALSE)*IF(F28&gt;10,1,(F28/10))</f>
        <v>#N/A</v>
      </c>
      <c r="K28" s="1" t="e">
        <f t="shared" si="0"/>
        <v>#N/A</v>
      </c>
      <c r="L28" s="1" t="e">
        <f>VLOOKUP(E28,内功!$A:$F,4,FALSE)*(F28/10)</f>
        <v>#N/A</v>
      </c>
      <c r="M28" s="1" t="e">
        <f>VLOOKUP(E28,内功!$A:$F,5,FALSE)*IF(F28&gt;10,1,(F28/10))</f>
        <v>#N/A</v>
      </c>
      <c r="N28" s="1" t="e">
        <f>VLOOKUP(E28,内功!$A:$F,6,FALSE)*(F28/10)</f>
        <v>#N/A</v>
      </c>
      <c r="O28" s="3" t="e">
        <f t="shared" si="1"/>
        <v>#N/A</v>
      </c>
      <c r="P28" s="3" t="e">
        <f t="shared" si="7"/>
        <v>#N/A</v>
      </c>
      <c r="Q28" s="3" t="e">
        <f t="shared" si="2"/>
        <v>#N/A</v>
      </c>
      <c r="R28" s="3" t="e">
        <f t="shared" si="3"/>
        <v>#N/A</v>
      </c>
      <c r="S28" s="3">
        <f t="shared" si="4"/>
        <v>0</v>
      </c>
      <c r="T28" s="2" t="e">
        <f t="shared" si="5"/>
        <v>#N/A</v>
      </c>
      <c r="U28" s="3" t="e">
        <f t="shared" si="8"/>
        <v>#N/A</v>
      </c>
      <c r="V28" s="2" t="e">
        <f t="shared" si="6"/>
        <v>#N/A</v>
      </c>
    </row>
    <row r="29" spans="1:22">
      <c r="H29" s="1" t="e">
        <f>VLOOKUP(C29,外功!$A:$C,2,FALSE) + VLOOKUP(C29,外功!$A:$C,3,FALSE)*(D29-1)</f>
        <v>#N/A</v>
      </c>
      <c r="I29" s="1" t="e">
        <f>VLOOKUP(E29,内功!$A:$F,2,FALSE)*IF(F29&gt;10,1,(F29/10))</f>
        <v>#N/A</v>
      </c>
      <c r="J29" s="1" t="e">
        <f>VLOOKUP(E29,内功!$A:$F,3,FALSE)*IF(F29&gt;10,1,(F29/10))</f>
        <v>#N/A</v>
      </c>
      <c r="K29" s="1" t="e">
        <f t="shared" si="0"/>
        <v>#N/A</v>
      </c>
      <c r="L29" s="1" t="e">
        <f>VLOOKUP(E29,内功!$A:$F,4,FALSE)*(F29/10)</f>
        <v>#N/A</v>
      </c>
      <c r="M29" s="1" t="e">
        <f>VLOOKUP(E29,内功!$A:$F,5,FALSE)*IF(F29&gt;10,1,(F29/10))</f>
        <v>#N/A</v>
      </c>
      <c r="N29" s="1" t="e">
        <f>VLOOKUP(E29,内功!$A:$F,6,FALSE)*(F29/10)</f>
        <v>#N/A</v>
      </c>
      <c r="O29" s="3" t="e">
        <f t="shared" si="1"/>
        <v>#N/A</v>
      </c>
      <c r="P29" s="3" t="e">
        <f t="shared" si="7"/>
        <v>#N/A</v>
      </c>
      <c r="Q29" s="3" t="e">
        <f t="shared" si="2"/>
        <v>#N/A</v>
      </c>
      <c r="R29" s="3" t="e">
        <f t="shared" si="3"/>
        <v>#N/A</v>
      </c>
      <c r="S29" s="3">
        <f t="shared" si="4"/>
        <v>0</v>
      </c>
      <c r="T29" s="2" t="e">
        <f t="shared" si="5"/>
        <v>#N/A</v>
      </c>
      <c r="U29" s="3" t="e">
        <f t="shared" si="8"/>
        <v>#N/A</v>
      </c>
      <c r="V29" s="2" t="e">
        <f t="shared" si="6"/>
        <v>#N/A</v>
      </c>
    </row>
    <row r="30" spans="1:22">
      <c r="H30" s="1" t="e">
        <f>VLOOKUP(C30,外功!$A:$C,2,FALSE) + VLOOKUP(C30,外功!$A:$C,3,FALSE)*(D30-1)</f>
        <v>#N/A</v>
      </c>
      <c r="I30" s="1" t="e">
        <f>VLOOKUP(E30,内功!$A:$F,2,FALSE)*IF(F30&gt;10,1,(F30/10))</f>
        <v>#N/A</v>
      </c>
      <c r="J30" s="1" t="e">
        <f>VLOOKUP(E30,内功!$A:$F,3,FALSE)*IF(F30&gt;10,1,(F30/10))</f>
        <v>#N/A</v>
      </c>
      <c r="K30" s="1" t="e">
        <f t="shared" si="0"/>
        <v>#N/A</v>
      </c>
      <c r="L30" s="1" t="e">
        <f>VLOOKUP(E30,内功!$A:$F,4,FALSE)*(F30/10)</f>
        <v>#N/A</v>
      </c>
      <c r="M30" s="1" t="e">
        <f>VLOOKUP(E30,内功!$A:$F,5,FALSE)*IF(F30&gt;10,1,(F30/10))</f>
        <v>#N/A</v>
      </c>
      <c r="N30" s="1" t="e">
        <f>VLOOKUP(E30,内功!$A:$F,6,FALSE)*(F30/10)</f>
        <v>#N/A</v>
      </c>
      <c r="O30" s="3" t="e">
        <f t="shared" si="1"/>
        <v>#N/A</v>
      </c>
      <c r="P30" s="3" t="e">
        <f t="shared" si="7"/>
        <v>#N/A</v>
      </c>
      <c r="Q30" s="3" t="e">
        <f t="shared" si="2"/>
        <v>#N/A</v>
      </c>
      <c r="R30" s="3" t="e">
        <f t="shared" si="3"/>
        <v>#N/A</v>
      </c>
      <c r="S30" s="3">
        <f t="shared" si="4"/>
        <v>0</v>
      </c>
      <c r="T30" s="2" t="e">
        <f t="shared" si="5"/>
        <v>#N/A</v>
      </c>
      <c r="U30" s="3" t="e">
        <f t="shared" si="8"/>
        <v>#N/A</v>
      </c>
      <c r="V30" s="2" t="e">
        <f t="shared" si="6"/>
        <v>#N/A</v>
      </c>
    </row>
    <row r="31" spans="1:22">
      <c r="H31" s="1" t="e">
        <f>VLOOKUP(C31,外功!$A:$C,2,FALSE) + VLOOKUP(C31,外功!$A:$C,3,FALSE)*(D31-1)</f>
        <v>#N/A</v>
      </c>
      <c r="I31" s="1" t="e">
        <f>VLOOKUP(E31,内功!$A:$F,2,FALSE)*IF(F31&gt;10,1,(F31/10))</f>
        <v>#N/A</v>
      </c>
      <c r="J31" s="1" t="e">
        <f>VLOOKUP(E31,内功!$A:$F,3,FALSE)*IF(F31&gt;10,1,(F31/10))</f>
        <v>#N/A</v>
      </c>
      <c r="K31" s="1" t="e">
        <f t="shared" si="0"/>
        <v>#N/A</v>
      </c>
      <c r="L31" s="1" t="e">
        <f>VLOOKUP(E31,内功!$A:$F,4,FALSE)*(F31/10)</f>
        <v>#N/A</v>
      </c>
      <c r="M31" s="1" t="e">
        <f>VLOOKUP(E31,内功!$A:$F,5,FALSE)*IF(F31&gt;10,1,(F31/10))</f>
        <v>#N/A</v>
      </c>
      <c r="N31" s="1" t="e">
        <f>VLOOKUP(E31,内功!$A:$F,6,FALSE)*(F31/10)</f>
        <v>#N/A</v>
      </c>
      <c r="O31" s="3" t="e">
        <f t="shared" si="1"/>
        <v>#N/A</v>
      </c>
      <c r="P31" s="3" t="e">
        <f t="shared" si="7"/>
        <v>#N/A</v>
      </c>
      <c r="Q31" s="3" t="e">
        <f t="shared" si="2"/>
        <v>#N/A</v>
      </c>
      <c r="R31" s="3" t="e">
        <f t="shared" si="3"/>
        <v>#N/A</v>
      </c>
      <c r="S31" s="3">
        <f t="shared" si="4"/>
        <v>0</v>
      </c>
      <c r="T31" s="2" t="e">
        <f t="shared" si="5"/>
        <v>#N/A</v>
      </c>
      <c r="U31" s="3" t="e">
        <f t="shared" si="8"/>
        <v>#N/A</v>
      </c>
      <c r="V31" s="2" t="e">
        <f t="shared" si="6"/>
        <v>#N/A</v>
      </c>
    </row>
    <row r="32" spans="1:22">
      <c r="H32" s="1" t="e">
        <f>VLOOKUP(C32,外功!$A:$C,2,FALSE) + VLOOKUP(C32,外功!$A:$C,3,FALSE)*(D32-1)</f>
        <v>#N/A</v>
      </c>
      <c r="I32" s="1" t="e">
        <f>VLOOKUP(E32,内功!$A:$F,2,FALSE)*IF(F32&gt;10,1,(F32/10))</f>
        <v>#N/A</v>
      </c>
      <c r="J32" s="1" t="e">
        <f>VLOOKUP(E32,内功!$A:$F,3,FALSE)*IF(F32&gt;10,1,(F32/10))</f>
        <v>#N/A</v>
      </c>
      <c r="K32" s="1" t="e">
        <f t="shared" si="0"/>
        <v>#N/A</v>
      </c>
      <c r="L32" s="1" t="e">
        <f>VLOOKUP(E32,内功!$A:$F,4,FALSE)*(F32/10)</f>
        <v>#N/A</v>
      </c>
      <c r="M32" s="1" t="e">
        <f>VLOOKUP(E32,内功!$A:$F,5,FALSE)*IF(F32&gt;10,1,(F32/10))</f>
        <v>#N/A</v>
      </c>
      <c r="N32" s="1" t="e">
        <f>VLOOKUP(E32,内功!$A:$F,6,FALSE)*(F32/10)</f>
        <v>#N/A</v>
      </c>
      <c r="O32" s="3" t="e">
        <f t="shared" si="1"/>
        <v>#N/A</v>
      </c>
      <c r="P32" s="3" t="e">
        <f t="shared" si="7"/>
        <v>#N/A</v>
      </c>
      <c r="Q32" s="3" t="e">
        <f t="shared" si="2"/>
        <v>#N/A</v>
      </c>
      <c r="R32" s="3" t="e">
        <f t="shared" si="3"/>
        <v>#N/A</v>
      </c>
      <c r="S32" s="3">
        <f t="shared" si="4"/>
        <v>0</v>
      </c>
      <c r="T32" s="2" t="e">
        <f t="shared" si="5"/>
        <v>#N/A</v>
      </c>
      <c r="U32" s="3" t="e">
        <f t="shared" si="8"/>
        <v>#N/A</v>
      </c>
      <c r="V32" s="2" t="e">
        <f t="shared" si="6"/>
        <v>#N/A</v>
      </c>
    </row>
    <row r="33" spans="8:22">
      <c r="H33" s="1" t="e">
        <f>VLOOKUP(C33,外功!$A:$C,2,FALSE) + VLOOKUP(C33,外功!$A:$C,3,FALSE)*(D33-1)</f>
        <v>#N/A</v>
      </c>
      <c r="I33" s="1" t="e">
        <f>VLOOKUP(E33,内功!$A:$F,2,FALSE)*IF(F33&gt;10,1,(F33/10))</f>
        <v>#N/A</v>
      </c>
      <c r="J33" s="1" t="e">
        <f>VLOOKUP(E33,内功!$A:$F,3,FALSE)*IF(F33&gt;10,1,(F33/10))</f>
        <v>#N/A</v>
      </c>
      <c r="K33" s="1" t="e">
        <f t="shared" si="0"/>
        <v>#N/A</v>
      </c>
      <c r="L33" s="1" t="e">
        <f>VLOOKUP(E33,内功!$A:$F,4,FALSE)*(F33/10)</f>
        <v>#N/A</v>
      </c>
      <c r="M33" s="1" t="e">
        <f>VLOOKUP(E33,内功!$A:$F,5,FALSE)*IF(F33&gt;10,1,(F33/10))</f>
        <v>#N/A</v>
      </c>
      <c r="N33" s="1" t="e">
        <f>VLOOKUP(E33,内功!$A:$F,6,FALSE)*(F33/10)</f>
        <v>#N/A</v>
      </c>
      <c r="O33" s="3" t="e">
        <f t="shared" si="1"/>
        <v>#N/A</v>
      </c>
      <c r="P33" s="3" t="e">
        <f t="shared" si="7"/>
        <v>#N/A</v>
      </c>
      <c r="Q33" s="3" t="e">
        <f t="shared" si="2"/>
        <v>#N/A</v>
      </c>
      <c r="R33" s="3" t="e">
        <f t="shared" si="3"/>
        <v>#N/A</v>
      </c>
      <c r="S33" s="3">
        <f t="shared" si="4"/>
        <v>0</v>
      </c>
      <c r="T33" s="2" t="e">
        <f t="shared" si="5"/>
        <v>#N/A</v>
      </c>
      <c r="U33" s="3" t="e">
        <f t="shared" si="8"/>
        <v>#N/A</v>
      </c>
      <c r="V33" s="2" t="e">
        <f t="shared" si="6"/>
        <v>#N/A</v>
      </c>
    </row>
    <row r="34" spans="8:22">
      <c r="H34" s="1" t="e">
        <f>VLOOKUP(C34,外功!$A:$C,2,FALSE) + VLOOKUP(C34,外功!$A:$C,3,FALSE)*(D34-1)</f>
        <v>#N/A</v>
      </c>
      <c r="I34" s="1" t="e">
        <f>VLOOKUP(E34,内功!$A:$F,2,FALSE)*IF(F34&gt;10,1,(F34/10))</f>
        <v>#N/A</v>
      </c>
      <c r="J34" s="1" t="e">
        <f>VLOOKUP(E34,内功!$A:$F,3,FALSE)*IF(F34&gt;10,1,(F34/10))</f>
        <v>#N/A</v>
      </c>
      <c r="K34" s="1" t="e">
        <f t="shared" si="0"/>
        <v>#N/A</v>
      </c>
      <c r="L34" s="1" t="e">
        <f>VLOOKUP(E34,内功!$A:$F,4,FALSE)*(F34/10)</f>
        <v>#N/A</v>
      </c>
      <c r="M34" s="1" t="e">
        <f>VLOOKUP(E34,内功!$A:$F,5,FALSE)*IF(F34&gt;10,1,(F34/10))</f>
        <v>#N/A</v>
      </c>
      <c r="N34" s="1" t="e">
        <f>VLOOKUP(E34,内功!$A:$F,6,FALSE)*(F34/10)</f>
        <v>#N/A</v>
      </c>
      <c r="O34" s="3" t="e">
        <f t="shared" si="1"/>
        <v>#N/A</v>
      </c>
      <c r="P34" s="3" t="e">
        <f t="shared" si="7"/>
        <v>#N/A</v>
      </c>
      <c r="Q34" s="3" t="e">
        <f t="shared" si="2"/>
        <v>#N/A</v>
      </c>
      <c r="R34" s="3" t="e">
        <f t="shared" si="3"/>
        <v>#N/A</v>
      </c>
      <c r="S34" s="3">
        <f t="shared" si="4"/>
        <v>0</v>
      </c>
      <c r="T34" s="2" t="e">
        <f t="shared" si="5"/>
        <v>#N/A</v>
      </c>
      <c r="U34" s="3" t="e">
        <f t="shared" si="8"/>
        <v>#N/A</v>
      </c>
      <c r="V34" s="2" t="e">
        <f t="shared" si="6"/>
        <v>#N/A</v>
      </c>
    </row>
    <row r="35" spans="8:22">
      <c r="H35" s="1" t="e">
        <f>VLOOKUP(C35,外功!$A:$C,2,FALSE) + VLOOKUP(C35,外功!$A:$C,3,FALSE)*(D35-1)</f>
        <v>#N/A</v>
      </c>
      <c r="I35" s="1" t="e">
        <f>VLOOKUP(E35,内功!$A:$F,2,FALSE)*IF(F35&gt;10,1,(F35/10))</f>
        <v>#N/A</v>
      </c>
      <c r="J35" s="1" t="e">
        <f>VLOOKUP(E35,内功!$A:$F,3,FALSE)*IF(F35&gt;10,1,(F35/10))</f>
        <v>#N/A</v>
      </c>
      <c r="K35" s="1" t="e">
        <f t="shared" si="0"/>
        <v>#N/A</v>
      </c>
      <c r="L35" s="1" t="e">
        <f>VLOOKUP(E35,内功!$A:$F,4,FALSE)*(F35/10)</f>
        <v>#N/A</v>
      </c>
      <c r="M35" s="1" t="e">
        <f>VLOOKUP(E35,内功!$A:$F,5,FALSE)*IF(F35&gt;10,1,(F35/10))</f>
        <v>#N/A</v>
      </c>
      <c r="N35" s="1" t="e">
        <f>VLOOKUP(E35,内功!$A:$F,6,FALSE)*(F35/10)</f>
        <v>#N/A</v>
      </c>
      <c r="O35" s="3" t="e">
        <f t="shared" si="1"/>
        <v>#N/A</v>
      </c>
      <c r="P35" s="3" t="e">
        <f t="shared" si="7"/>
        <v>#N/A</v>
      </c>
      <c r="Q35" s="3" t="e">
        <f t="shared" si="2"/>
        <v>#N/A</v>
      </c>
      <c r="R35" s="3" t="e">
        <f t="shared" si="3"/>
        <v>#N/A</v>
      </c>
      <c r="S35" s="3">
        <f t="shared" si="4"/>
        <v>0</v>
      </c>
      <c r="T35" s="2" t="e">
        <f t="shared" si="5"/>
        <v>#N/A</v>
      </c>
      <c r="U35" s="3" t="e">
        <f t="shared" si="8"/>
        <v>#N/A</v>
      </c>
      <c r="V35" s="2" t="e">
        <f t="shared" si="6"/>
        <v>#N/A</v>
      </c>
    </row>
    <row r="36" spans="8:22">
      <c r="H36" s="1" t="e">
        <f>VLOOKUP(C36,外功!$A:$C,2,FALSE) + VLOOKUP(C36,外功!$A:$C,3,FALSE)*(D36-1)</f>
        <v>#N/A</v>
      </c>
      <c r="I36" s="1" t="e">
        <f>VLOOKUP(E36,内功!$A:$F,2,FALSE)*IF(F36&gt;10,1,(F36/10))</f>
        <v>#N/A</v>
      </c>
      <c r="J36" s="1" t="e">
        <f>VLOOKUP(E36,内功!$A:$F,3,FALSE)*IF(F36&gt;10,1,(F36/10))</f>
        <v>#N/A</v>
      </c>
      <c r="K36" s="1" t="e">
        <f t="shared" si="0"/>
        <v>#N/A</v>
      </c>
      <c r="L36" s="1" t="e">
        <f>VLOOKUP(E36,内功!$A:$F,4,FALSE)*(F36/10)</f>
        <v>#N/A</v>
      </c>
      <c r="M36" s="1" t="e">
        <f>VLOOKUP(E36,内功!$A:$F,5,FALSE)*IF(F36&gt;10,1,(F36/10))</f>
        <v>#N/A</v>
      </c>
      <c r="N36" s="1" t="e">
        <f>VLOOKUP(E36,内功!$A:$F,6,FALSE)*(F36/10)</f>
        <v>#N/A</v>
      </c>
      <c r="O36" s="3" t="e">
        <f t="shared" si="1"/>
        <v>#N/A</v>
      </c>
      <c r="P36" s="3" t="e">
        <f t="shared" si="7"/>
        <v>#N/A</v>
      </c>
      <c r="Q36" s="3" t="e">
        <f t="shared" si="2"/>
        <v>#N/A</v>
      </c>
      <c r="R36" s="3" t="e">
        <f t="shared" si="3"/>
        <v>#N/A</v>
      </c>
      <c r="S36" s="3">
        <f t="shared" si="4"/>
        <v>0</v>
      </c>
      <c r="T36" s="2" t="e">
        <f t="shared" si="5"/>
        <v>#N/A</v>
      </c>
      <c r="U36" s="3" t="e">
        <f t="shared" si="8"/>
        <v>#N/A</v>
      </c>
      <c r="V36" s="2" t="e">
        <f t="shared" si="6"/>
        <v>#N/A</v>
      </c>
    </row>
    <row r="37" spans="8:22">
      <c r="H37" s="1" t="e">
        <f>VLOOKUP(C37,外功!$A:$C,2,FALSE) + VLOOKUP(C37,外功!$A:$C,3,FALSE)*(D37-1)</f>
        <v>#N/A</v>
      </c>
      <c r="I37" s="1" t="e">
        <f>VLOOKUP(E37,内功!$A:$F,2,FALSE)*IF(F37&gt;10,1,(F37/10))</f>
        <v>#N/A</v>
      </c>
      <c r="J37" s="1" t="e">
        <f>VLOOKUP(E37,内功!$A:$F,3,FALSE)*IF(F37&gt;10,1,(F37/10))</f>
        <v>#N/A</v>
      </c>
      <c r="K37" s="1" t="e">
        <f t="shared" si="0"/>
        <v>#N/A</v>
      </c>
      <c r="L37" s="1" t="e">
        <f>VLOOKUP(E37,内功!$A:$F,4,FALSE)*(F37/10)</f>
        <v>#N/A</v>
      </c>
      <c r="M37" s="1" t="e">
        <f>VLOOKUP(E37,内功!$A:$F,5,FALSE)*IF(F37&gt;10,1,(F37/10))</f>
        <v>#N/A</v>
      </c>
      <c r="N37" s="1" t="e">
        <f>VLOOKUP(E37,内功!$A:$F,6,FALSE)*(F37/10)</f>
        <v>#N/A</v>
      </c>
      <c r="O37" s="3" t="e">
        <f t="shared" si="1"/>
        <v>#N/A</v>
      </c>
      <c r="P37" s="3" t="e">
        <f t="shared" si="7"/>
        <v>#N/A</v>
      </c>
      <c r="Q37" s="3" t="e">
        <f t="shared" si="2"/>
        <v>#N/A</v>
      </c>
      <c r="R37" s="3" t="e">
        <f t="shared" si="3"/>
        <v>#N/A</v>
      </c>
      <c r="S37" s="3">
        <f t="shared" si="4"/>
        <v>0</v>
      </c>
      <c r="T37" s="2" t="e">
        <f t="shared" si="5"/>
        <v>#N/A</v>
      </c>
      <c r="U37" s="3" t="e">
        <f t="shared" si="8"/>
        <v>#N/A</v>
      </c>
      <c r="V37" s="2" t="e">
        <f t="shared" si="6"/>
        <v>#N/A</v>
      </c>
    </row>
    <row r="38" spans="8:22">
      <c r="H38" s="1" t="e">
        <f>VLOOKUP(C38,外功!$A:$C,2,FALSE) + VLOOKUP(C38,外功!$A:$C,3,FALSE)*(D38-1)</f>
        <v>#N/A</v>
      </c>
      <c r="I38" s="1" t="e">
        <f>VLOOKUP(E38,内功!$A:$F,2,FALSE)*IF(F38&gt;10,1,(F38/10))</f>
        <v>#N/A</v>
      </c>
      <c r="J38" s="1" t="e">
        <f>VLOOKUP(E38,内功!$A:$F,3,FALSE)*IF(F38&gt;10,1,(F38/10))</f>
        <v>#N/A</v>
      </c>
      <c r="K38" s="1" t="e">
        <f t="shared" si="0"/>
        <v>#N/A</v>
      </c>
      <c r="L38" s="1" t="e">
        <f>VLOOKUP(E38,内功!$A:$F,4,FALSE)*(F38/10)</f>
        <v>#N/A</v>
      </c>
      <c r="M38" s="1" t="e">
        <f>VLOOKUP(E38,内功!$A:$F,5,FALSE)*IF(F38&gt;10,1,(F38/10))</f>
        <v>#N/A</v>
      </c>
      <c r="N38" s="1" t="e">
        <f>VLOOKUP(E38,内功!$A:$F,6,FALSE)*(F38/10)</f>
        <v>#N/A</v>
      </c>
      <c r="O38" s="3" t="e">
        <f t="shared" si="1"/>
        <v>#N/A</v>
      </c>
      <c r="P38" s="3" t="e">
        <f t="shared" si="7"/>
        <v>#N/A</v>
      </c>
      <c r="Q38" s="3" t="e">
        <f t="shared" si="2"/>
        <v>#N/A</v>
      </c>
      <c r="R38" s="3" t="e">
        <f t="shared" si="3"/>
        <v>#N/A</v>
      </c>
      <c r="S38" s="3">
        <f t="shared" si="4"/>
        <v>0</v>
      </c>
      <c r="T38" s="2" t="e">
        <f t="shared" si="5"/>
        <v>#N/A</v>
      </c>
      <c r="U38" s="3" t="e">
        <f t="shared" si="8"/>
        <v>#N/A</v>
      </c>
      <c r="V38" s="2" t="e">
        <f t="shared" si="6"/>
        <v>#N/A</v>
      </c>
    </row>
    <row r="39" spans="8:22">
      <c r="H39" s="1" t="e">
        <f>VLOOKUP(C39,外功!$A:$C,2,FALSE) + VLOOKUP(C39,外功!$A:$C,3,FALSE)*(D39-1)</f>
        <v>#N/A</v>
      </c>
      <c r="I39" s="1" t="e">
        <f>VLOOKUP(E39,内功!$A:$F,2,FALSE)*IF(F39&gt;10,1,(F39/10))</f>
        <v>#N/A</v>
      </c>
      <c r="J39" s="1" t="e">
        <f>VLOOKUP(E39,内功!$A:$F,3,FALSE)*IF(F39&gt;10,1,(F39/10))</f>
        <v>#N/A</v>
      </c>
      <c r="K39" s="1" t="e">
        <f t="shared" si="0"/>
        <v>#N/A</v>
      </c>
      <c r="L39" s="1" t="e">
        <f>VLOOKUP(E39,内功!$A:$F,4,FALSE)*(F39/10)</f>
        <v>#N/A</v>
      </c>
      <c r="M39" s="1" t="e">
        <f>VLOOKUP(E39,内功!$A:$F,5,FALSE)*IF(F39&gt;10,1,(F39/10))</f>
        <v>#N/A</v>
      </c>
      <c r="N39" s="1" t="e">
        <f>VLOOKUP(E39,内功!$A:$F,6,FALSE)*(F39/10)</f>
        <v>#N/A</v>
      </c>
      <c r="O39" s="3" t="e">
        <f t="shared" si="1"/>
        <v>#N/A</v>
      </c>
      <c r="P39" s="3" t="e">
        <f t="shared" si="7"/>
        <v>#N/A</v>
      </c>
      <c r="Q39" s="3" t="e">
        <f t="shared" si="2"/>
        <v>#N/A</v>
      </c>
      <c r="R39" s="3" t="e">
        <f t="shared" si="3"/>
        <v>#N/A</v>
      </c>
      <c r="S39" s="3">
        <f t="shared" si="4"/>
        <v>0</v>
      </c>
      <c r="T39" s="2" t="e">
        <f t="shared" si="5"/>
        <v>#N/A</v>
      </c>
      <c r="U39" s="3" t="e">
        <f t="shared" si="8"/>
        <v>#N/A</v>
      </c>
      <c r="V39" s="2" t="e">
        <f t="shared" si="6"/>
        <v>#N/A</v>
      </c>
    </row>
    <row r="40" spans="8:22">
      <c r="H40" s="1" t="e">
        <f>VLOOKUP(C40,外功!$A:$C,2,FALSE) + VLOOKUP(C40,外功!$A:$C,3,FALSE)*(D40-1)</f>
        <v>#N/A</v>
      </c>
      <c r="I40" s="1" t="e">
        <f>VLOOKUP(E40,内功!$A:$F,2,FALSE)*IF(F40&gt;10,1,(F40/10))</f>
        <v>#N/A</v>
      </c>
      <c r="J40" s="1" t="e">
        <f>VLOOKUP(E40,内功!$A:$F,3,FALSE)*IF(F40&gt;10,1,(F40/10))</f>
        <v>#N/A</v>
      </c>
      <c r="K40" s="1" t="e">
        <f t="shared" si="0"/>
        <v>#N/A</v>
      </c>
      <c r="L40" s="1" t="e">
        <f>VLOOKUP(E40,内功!$A:$F,4,FALSE)*(F40/10)</f>
        <v>#N/A</v>
      </c>
      <c r="M40" s="1" t="e">
        <f>VLOOKUP(E40,内功!$A:$F,5,FALSE)*IF(F40&gt;10,1,(F40/10))</f>
        <v>#N/A</v>
      </c>
      <c r="N40" s="1" t="e">
        <f>VLOOKUP(E40,内功!$A:$F,6,FALSE)*(F40/10)</f>
        <v>#N/A</v>
      </c>
      <c r="O40" s="3" t="e">
        <f t="shared" si="1"/>
        <v>#N/A</v>
      </c>
      <c r="P40" s="3" t="e">
        <f t="shared" si="7"/>
        <v>#N/A</v>
      </c>
      <c r="Q40" s="3" t="e">
        <f t="shared" si="2"/>
        <v>#N/A</v>
      </c>
      <c r="R40" s="3" t="e">
        <f t="shared" si="3"/>
        <v>#N/A</v>
      </c>
      <c r="S40" s="3">
        <f t="shared" si="4"/>
        <v>0</v>
      </c>
      <c r="T40" s="2" t="e">
        <f t="shared" si="5"/>
        <v>#N/A</v>
      </c>
      <c r="U40" s="3" t="e">
        <f t="shared" si="8"/>
        <v>#N/A</v>
      </c>
      <c r="V40" s="2" t="e">
        <f t="shared" si="6"/>
        <v>#N/A</v>
      </c>
    </row>
    <row r="41" spans="8:22">
      <c r="H41" s="1" t="e">
        <f>VLOOKUP(C41,外功!$A:$C,2,FALSE) + VLOOKUP(C41,外功!$A:$C,3,FALSE)*(D41-1)</f>
        <v>#N/A</v>
      </c>
      <c r="I41" s="1" t="e">
        <f>VLOOKUP(E41,内功!$A:$F,2,FALSE)*IF(F41&gt;10,1,(F41/10))</f>
        <v>#N/A</v>
      </c>
      <c r="J41" s="1" t="e">
        <f>VLOOKUP(E41,内功!$A:$F,3,FALSE)*IF(F41&gt;10,1,(F41/10))</f>
        <v>#N/A</v>
      </c>
      <c r="K41" s="1" t="e">
        <f t="shared" si="0"/>
        <v>#N/A</v>
      </c>
      <c r="L41" s="1" t="e">
        <f>VLOOKUP(E41,内功!$A:$F,4,FALSE)*(F41/10)</f>
        <v>#N/A</v>
      </c>
      <c r="M41" s="1" t="e">
        <f>VLOOKUP(E41,内功!$A:$F,5,FALSE)*IF(F41&gt;10,1,(F41/10))</f>
        <v>#N/A</v>
      </c>
      <c r="N41" s="1" t="e">
        <f>VLOOKUP(E41,内功!$A:$F,6,FALSE)*(F41/10)</f>
        <v>#N/A</v>
      </c>
      <c r="O41" s="3" t="e">
        <f t="shared" si="1"/>
        <v>#N/A</v>
      </c>
      <c r="P41" s="3" t="e">
        <f t="shared" si="7"/>
        <v>#N/A</v>
      </c>
      <c r="Q41" s="3" t="e">
        <f t="shared" si="2"/>
        <v>#N/A</v>
      </c>
      <c r="R41" s="3" t="e">
        <f t="shared" si="3"/>
        <v>#N/A</v>
      </c>
      <c r="S41" s="3">
        <f t="shared" si="4"/>
        <v>0</v>
      </c>
      <c r="T41" s="2" t="e">
        <f t="shared" si="5"/>
        <v>#N/A</v>
      </c>
      <c r="U41" s="3" t="e">
        <f t="shared" si="8"/>
        <v>#N/A</v>
      </c>
      <c r="V41" s="2" t="e">
        <f t="shared" si="6"/>
        <v>#N/A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A17" sqref="A17:XFD17"/>
    </sheetView>
  </sheetViews>
  <sheetFormatPr defaultRowHeight="13.5"/>
  <cols>
    <col min="1" max="2" width="12.25" bestFit="1" customWidth="1"/>
    <col min="3" max="6" width="9" style="1"/>
    <col min="7" max="8" width="14.125" style="1" bestFit="1" customWidth="1"/>
    <col min="9" max="10" width="9" style="1"/>
    <col min="11" max="11" width="10" style="1" customWidth="1"/>
    <col min="12" max="12" width="10.125" style="1" customWidth="1"/>
    <col min="13" max="13" width="10.375" style="1" customWidth="1"/>
    <col min="14" max="14" width="9.375" style="1" customWidth="1"/>
    <col min="15" max="15" width="13.375" style="1" bestFit="1" customWidth="1"/>
  </cols>
  <sheetData>
    <row r="1" spans="1:15" s="4" customFormat="1" ht="40.5">
      <c r="A1" s="4" t="s">
        <v>84</v>
      </c>
      <c r="B1" s="4" t="s">
        <v>85</v>
      </c>
      <c r="C1" s="5" t="s">
        <v>91</v>
      </c>
      <c r="D1" s="5" t="s">
        <v>92</v>
      </c>
      <c r="E1" s="5" t="s">
        <v>98</v>
      </c>
      <c r="F1" s="5" t="s">
        <v>99</v>
      </c>
      <c r="G1" s="5" t="s">
        <v>93</v>
      </c>
      <c r="H1" s="5" t="s">
        <v>94</v>
      </c>
      <c r="I1" s="5" t="s">
        <v>101</v>
      </c>
      <c r="J1" s="5" t="s">
        <v>102</v>
      </c>
      <c r="K1" s="5" t="s">
        <v>132</v>
      </c>
      <c r="L1" s="5" t="s">
        <v>133</v>
      </c>
      <c r="M1" s="5" t="s">
        <v>103</v>
      </c>
      <c r="N1" s="5" t="s">
        <v>104</v>
      </c>
      <c r="O1" s="5" t="s">
        <v>95</v>
      </c>
    </row>
    <row r="2" spans="1:15">
      <c r="A2" t="s">
        <v>79</v>
      </c>
      <c r="B2" t="s">
        <v>82</v>
      </c>
      <c r="C2" s="1">
        <f>VLOOKUP(A2,角色!$S:$U,2,FALSE)</f>
        <v>1691.22</v>
      </c>
      <c r="D2" s="1">
        <f>VLOOKUP(B2,角色!$S:$U,2,FALSE)</f>
        <v>1363.915</v>
      </c>
      <c r="E2" s="1">
        <f>VLOOKUP(A2,角色!$S:$U,3,FALSE)</f>
        <v>0.18184697468493577</v>
      </c>
      <c r="F2" s="1">
        <f>VLOOKUP(B2,角色!$S:$U,3,FALSE)</f>
        <v>0.18544556815302188</v>
      </c>
      <c r="G2" s="1">
        <f>C2*(1-F2)</f>
        <v>1377.5907462282464</v>
      </c>
      <c r="H2" s="1">
        <f>D2*(1-E2)</f>
        <v>1115.8911835225958</v>
      </c>
      <c r="I2" s="1">
        <f>VLOOKUP(A2,角色!$A:$B,2,FALSE)</f>
        <v>3000</v>
      </c>
      <c r="J2" s="1">
        <f>VLOOKUP(B2,角色!$A:$B,2,FALSE)</f>
        <v>3100</v>
      </c>
      <c r="K2" s="1">
        <f>ROUND(VLOOKUP(A2,角色!$S:$V,4,FALSE)*(1-F2),0)</f>
        <v>1940</v>
      </c>
      <c r="L2" s="1">
        <f>ROUND(VLOOKUP(B2,角色!$S:$V,4,FALSE)*(1-E2),0)</f>
        <v>1585</v>
      </c>
      <c r="M2" s="1">
        <f>ROUND(J2/G2,2)</f>
        <v>2.25</v>
      </c>
      <c r="N2" s="1">
        <f>ROUND(I2/H2,2)</f>
        <v>2.69</v>
      </c>
      <c r="O2" s="1" t="str">
        <f>IF(M2&lt;N2,A2,B2)</f>
        <v>东方不败</v>
      </c>
    </row>
    <row r="3" spans="1:15">
      <c r="A3" t="s">
        <v>79</v>
      </c>
      <c r="B3" t="s">
        <v>69</v>
      </c>
      <c r="C3" s="1">
        <f>VLOOKUP(A3,角色!$S:$U,2,FALSE)</f>
        <v>1691.22</v>
      </c>
      <c r="D3" s="1">
        <f>VLOOKUP(B3,角色!$S:$U,2,FALSE)</f>
        <v>615.51159999999993</v>
      </c>
      <c r="E3" s="1">
        <f>VLOOKUP(A3,角色!$S:$U,3,FALSE)</f>
        <v>0.18184697468493577</v>
      </c>
      <c r="F3" s="1">
        <f>VLOOKUP(B3,角色!$S:$U,3,FALSE)</f>
        <v>0.13658853451180303</v>
      </c>
      <c r="G3" s="1">
        <f t="shared" ref="G3:G24" si="0">C3*(1-F3)</f>
        <v>1460.2187386629487</v>
      </c>
      <c r="H3" s="1">
        <f t="shared" ref="H3:H24" si="1">D3*(1-E3)</f>
        <v>503.58267765651561</v>
      </c>
      <c r="I3" s="1">
        <f>VLOOKUP(A3,角色!$A:$B,2,FALSE)</f>
        <v>3000</v>
      </c>
      <c r="J3" s="1">
        <f>VLOOKUP(B3,角色!$A:$B,2,FALSE)</f>
        <v>4000</v>
      </c>
      <c r="K3" s="1">
        <f>ROUND(VLOOKUP(A3,角色!$S:$V,4,FALSE)*(1-F3),0)</f>
        <v>2057</v>
      </c>
      <c r="L3" s="1">
        <f>ROUND(VLOOKUP(B3,角色!$S:$V,4,FALSE)*(1-E3),0)</f>
        <v>685</v>
      </c>
      <c r="M3" s="1">
        <f>ROUND(J3/G3,2)</f>
        <v>2.74</v>
      </c>
      <c r="N3" s="1">
        <f t="shared" ref="N3:N24" si="2">ROUND(I3/H3,2)</f>
        <v>5.96</v>
      </c>
      <c r="O3" s="1" t="str">
        <f>IF(M3&lt;N3,A3,B3)</f>
        <v>东方不败</v>
      </c>
    </row>
    <row r="4" spans="1:15">
      <c r="A4" t="s">
        <v>105</v>
      </c>
      <c r="B4" t="s">
        <v>82</v>
      </c>
      <c r="C4" s="1">
        <f>VLOOKUP(A4,角色!$S:$U,2,FALSE)</f>
        <v>1024.7875000000001</v>
      </c>
      <c r="D4" s="1">
        <f>VLOOKUP(B4,角色!$S:$U,2,FALSE)</f>
        <v>1363.915</v>
      </c>
      <c r="E4" s="1">
        <f>VLOOKUP(A4,角色!$S:$U,3,FALSE)</f>
        <v>0.16605266510285788</v>
      </c>
      <c r="F4" s="1">
        <f>VLOOKUP(B4,角色!$S:$U,3,FALSE)</f>
        <v>0.18544556815302188</v>
      </c>
      <c r="G4" s="1">
        <f t="shared" si="0"/>
        <v>834.74519982638526</v>
      </c>
      <c r="H4" s="1">
        <f t="shared" si="1"/>
        <v>1137.4332792762357</v>
      </c>
      <c r="I4" s="1">
        <f>VLOOKUP(A4,角色!$A:$B,2,FALSE)</f>
        <v>6500</v>
      </c>
      <c r="J4" s="1">
        <f>VLOOKUP(B4,角色!$A:$B,2,FALSE)</f>
        <v>3100</v>
      </c>
      <c r="K4" s="1">
        <f>ROUND(VLOOKUP(A4,角色!$S:$V,4,FALSE)*(1-F4),0)</f>
        <v>1227</v>
      </c>
      <c r="L4" s="1">
        <f>ROUND(VLOOKUP(B4,角色!$S:$V,4,FALSE)*(1-E4),0)</f>
        <v>1615</v>
      </c>
      <c r="M4" s="1">
        <f>ROUND(J4/G4,2)</f>
        <v>3.71</v>
      </c>
      <c r="N4" s="1">
        <f t="shared" si="2"/>
        <v>5.71</v>
      </c>
      <c r="O4" s="1" t="str">
        <f>IF(M4&lt;N4,A4,B4)</f>
        <v>王重阳</v>
      </c>
    </row>
    <row r="5" spans="1:15">
      <c r="A5" t="s">
        <v>110</v>
      </c>
      <c r="B5" t="s">
        <v>105</v>
      </c>
      <c r="C5" s="1">
        <f>VLOOKUP(A5,角色!$S:$U,2,FALSE)</f>
        <v>2709.5025000000001</v>
      </c>
      <c r="D5" s="1">
        <f>VLOOKUP(B5,角色!$S:$U,2,FALSE)</f>
        <v>1024.7875000000001</v>
      </c>
      <c r="E5" s="1">
        <f>VLOOKUP(A5,角色!$S:$U,3,FALSE)</f>
        <v>0.21556066884855185</v>
      </c>
      <c r="F5" s="1">
        <f>VLOOKUP(B5,角色!$S:$U,3,FALSE)</f>
        <v>0.16605266510285788</v>
      </c>
      <c r="G5" s="1">
        <f t="shared" si="0"/>
        <v>2259.582388772144</v>
      </c>
      <c r="H5" s="1">
        <f t="shared" si="1"/>
        <v>803.8836210723648</v>
      </c>
      <c r="I5" s="1">
        <f>VLOOKUP(A5,角色!$A:$B,2,FALSE)</f>
        <v>10000</v>
      </c>
      <c r="J5" s="1">
        <f>VLOOKUP(B5,角色!$A:$B,2,FALSE)</f>
        <v>6500</v>
      </c>
      <c r="K5" s="1">
        <f>ROUND(VLOOKUP(A5,角色!$S:$V,4,FALSE)*(1-F5),0)</f>
        <v>3558</v>
      </c>
      <c r="L5" s="1">
        <f>ROUND(VLOOKUP(B5,角色!$S:$V,4,FALSE)*(1-E5),0)</f>
        <v>1181</v>
      </c>
      <c r="M5" s="1">
        <f>ROUND(J5/G5,2)</f>
        <v>2.88</v>
      </c>
      <c r="N5" s="1">
        <f t="shared" si="2"/>
        <v>12.44</v>
      </c>
      <c r="O5" s="1" t="str">
        <f>IF(M5&lt;N5,A5,B5)</f>
        <v>炼狱王重阳</v>
      </c>
    </row>
    <row r="6" spans="1:15">
      <c r="A6" t="s">
        <v>110</v>
      </c>
      <c r="B6" t="s">
        <v>79</v>
      </c>
      <c r="C6" s="1">
        <f>VLOOKUP(A6,角色!$S:$U,2,FALSE)</f>
        <v>2709.5025000000001</v>
      </c>
      <c r="D6" s="1">
        <f>VLOOKUP(B6,角色!$S:$U,2,FALSE)</f>
        <v>1691.22</v>
      </c>
      <c r="E6" s="1">
        <f>VLOOKUP(A6,角色!$S:$U,3,FALSE)</f>
        <v>0.21556066884855185</v>
      </c>
      <c r="F6" s="1">
        <f>VLOOKUP(B6,角色!$S:$U,3,FALSE)</f>
        <v>0.18184697468493577</v>
      </c>
      <c r="G6" s="1">
        <f t="shared" si="0"/>
        <v>2216.7876674737299</v>
      </c>
      <c r="H6" s="1">
        <f t="shared" si="1"/>
        <v>1326.6594856299521</v>
      </c>
      <c r="I6" s="1">
        <f>VLOOKUP(A6,角色!$A:$B,2,FALSE)</f>
        <v>10000</v>
      </c>
      <c r="J6" s="1">
        <f>VLOOKUP(B6,角色!$A:$B,2,FALSE)</f>
        <v>3000</v>
      </c>
      <c r="K6" s="1">
        <f>ROUND(VLOOKUP(A6,角色!$S:$V,4,FALSE)*(1-F6),0)</f>
        <v>3490</v>
      </c>
      <c r="L6" s="1">
        <f>ROUND(VLOOKUP(B6,角色!$S:$V,4,FALSE)*(1-E6),0)</f>
        <v>1869</v>
      </c>
      <c r="M6" s="1">
        <f>ROUND(J6/G6,2)</f>
        <v>1.35</v>
      </c>
      <c r="N6" s="1">
        <f t="shared" si="2"/>
        <v>7.54</v>
      </c>
      <c r="O6" s="1" t="str">
        <f>IF(M6&lt;N6,A6,B6)</f>
        <v>炼狱王重阳</v>
      </c>
    </row>
    <row r="7" spans="1:15">
      <c r="A7" t="s">
        <v>112</v>
      </c>
      <c r="B7" t="s">
        <v>110</v>
      </c>
      <c r="C7" s="1">
        <f>VLOOKUP(A7,角色!$S:$U,2,FALSE)</f>
        <v>4756.8125</v>
      </c>
      <c r="D7" s="1">
        <f>VLOOKUP(B7,角色!$S:$U,2,FALSE)</f>
        <v>2709.5025000000001</v>
      </c>
      <c r="E7" s="1">
        <f>VLOOKUP(A7,角色!$S:$U,3,FALSE)</f>
        <v>0.24779617890743083</v>
      </c>
      <c r="F7" s="1">
        <f>VLOOKUP(B7,角色!$S:$U,3,FALSE)</f>
        <v>0.21556066884855185</v>
      </c>
      <c r="G7" s="1">
        <f t="shared" si="0"/>
        <v>3731.4308159128482</v>
      </c>
      <c r="H7" s="1">
        <f t="shared" si="1"/>
        <v>2038.0981337598691</v>
      </c>
      <c r="I7" s="1">
        <f>VLOOKUP(A7,角色!$A:$B,2,FALSE)</f>
        <v>30000</v>
      </c>
      <c r="J7" s="1">
        <f>VLOOKUP(B7,角色!$A:$B,2,FALSE)</f>
        <v>10000</v>
      </c>
      <c r="K7" s="1">
        <f>ROUND(VLOOKUP(A7,角色!$S:$V,4,FALSE)*(1-F7),0)</f>
        <v>5747</v>
      </c>
      <c r="L7" s="1">
        <f>ROUND(VLOOKUP(B7,角色!$S:$V,4,FALSE)*(1-E7),0)</f>
        <v>3209</v>
      </c>
      <c r="M7" s="1">
        <f>ROUND(J7/G7,2)</f>
        <v>2.68</v>
      </c>
      <c r="N7" s="1">
        <f t="shared" si="2"/>
        <v>14.72</v>
      </c>
      <c r="O7" s="1" t="str">
        <f>IF(M7&lt;N7,A7,B7)</f>
        <v>阿青</v>
      </c>
    </row>
    <row r="8" spans="1:15">
      <c r="A8" t="s">
        <v>116</v>
      </c>
      <c r="B8" t="s">
        <v>114</v>
      </c>
      <c r="C8" s="1">
        <f>VLOOKUP(A8,角色!$S:$U,2,FALSE)</f>
        <v>100.19</v>
      </c>
      <c r="D8" s="1">
        <f>VLOOKUP(B8,角色!$S:$U,2,FALSE)</f>
        <v>97.86</v>
      </c>
      <c r="E8" s="1">
        <f>VLOOKUP(A8,角色!$S:$U,3,FALSE)</f>
        <v>0.13401534539475213</v>
      </c>
      <c r="F8" s="1">
        <f>VLOOKUP(B8,角色!$S:$U,3,FALSE)</f>
        <v>0.13315285460167492</v>
      </c>
      <c r="G8" s="1">
        <f t="shared" si="0"/>
        <v>86.849415497458182</v>
      </c>
      <c r="H8" s="1">
        <f t="shared" si="1"/>
        <v>84.745258299669558</v>
      </c>
      <c r="I8" s="1">
        <f>VLOOKUP(A8,角色!$A:$B,2,FALSE)</f>
        <v>100</v>
      </c>
      <c r="J8" s="1">
        <f>VLOOKUP(B8,角色!$A:$B,2,FALSE)</f>
        <v>100</v>
      </c>
      <c r="K8" s="1">
        <f>ROUND(VLOOKUP(A8,角色!$S:$V,4,FALSE)*(1-F8),0)</f>
        <v>120</v>
      </c>
      <c r="L8" s="1">
        <f>ROUND(VLOOKUP(B8,角色!$S:$V,4,FALSE)*(1-E8),0)</f>
        <v>117</v>
      </c>
      <c r="M8" s="1">
        <f>ROUND(J8/G8,2)</f>
        <v>1.1499999999999999</v>
      </c>
      <c r="N8" s="1">
        <f t="shared" si="2"/>
        <v>1.18</v>
      </c>
      <c r="O8" s="1" t="str">
        <f>IF(M8&lt;N8,A8,B8)</f>
        <v>童姥使者</v>
      </c>
    </row>
    <row r="9" spans="1:15">
      <c r="A9" t="s">
        <v>118</v>
      </c>
      <c r="B9" t="s">
        <v>119</v>
      </c>
      <c r="C9" s="1">
        <f>VLOOKUP(A9,角色!$S:$U,2,FALSE)</f>
        <v>310.93</v>
      </c>
      <c r="D9" s="1">
        <f>VLOOKUP(B9,角色!$S:$U,2,FALSE)</f>
        <v>319.19</v>
      </c>
      <c r="E9" s="1">
        <f>VLOOKUP(A9,角色!$S:$U,3,FALSE)</f>
        <v>0.14156124008415055</v>
      </c>
      <c r="F9" s="1">
        <f>VLOOKUP(B9,角色!$S:$U,3,FALSE)</f>
        <v>0.14246429302238645</v>
      </c>
      <c r="G9" s="1">
        <f t="shared" si="0"/>
        <v>266.63357737054935</v>
      </c>
      <c r="H9" s="1">
        <f t="shared" si="1"/>
        <v>274.00506777753998</v>
      </c>
      <c r="I9" s="1">
        <f>VLOOKUP(A9,角色!$A:$B,2,FALSE)</f>
        <v>500</v>
      </c>
      <c r="J9" s="1">
        <f>VLOOKUP(B9,角色!$A:$B,2,FALSE)</f>
        <v>500</v>
      </c>
      <c r="K9" s="1">
        <f>ROUND(VLOOKUP(A9,角色!$S:$V,4,FALSE)*(1-F9),0)</f>
        <v>373</v>
      </c>
      <c r="L9" s="1">
        <f>ROUND(VLOOKUP(B9,角色!$S:$V,4,FALSE)*(1-E9),0)</f>
        <v>384</v>
      </c>
      <c r="M9" s="1">
        <f>ROUND(J9/G9,2)</f>
        <v>1.88</v>
      </c>
      <c r="N9" s="1">
        <f t="shared" si="2"/>
        <v>1.82</v>
      </c>
      <c r="O9" s="1" t="str">
        <f>IF(M9&lt;N9,A9,B9)</f>
        <v>童姥使者LV2</v>
      </c>
    </row>
    <row r="10" spans="1:15">
      <c r="A10" t="s">
        <v>120</v>
      </c>
      <c r="B10" t="s">
        <v>121</v>
      </c>
      <c r="C10" s="1">
        <f>VLOOKUP(A10,角色!$S:$U,2,FALSE)</f>
        <v>21880.404999999999</v>
      </c>
      <c r="D10" s="1">
        <f>VLOOKUP(B10,角色!$S:$U,2,FALSE)</f>
        <v>19798.3</v>
      </c>
      <c r="E10" s="1">
        <f>VLOOKUP(A10,角色!$S:$U,3,FALSE)</f>
        <v>0.36319736749108805</v>
      </c>
      <c r="F10" s="1">
        <f>VLOOKUP(B10,角色!$S:$U,3,FALSE)</f>
        <v>0.40497782248735426</v>
      </c>
      <c r="G10" s="1">
        <f t="shared" si="0"/>
        <v>13019.326227958582</v>
      </c>
      <c r="H10" s="1">
        <f t="shared" si="1"/>
        <v>12607.609559201192</v>
      </c>
      <c r="I10" s="1">
        <f>VLOOKUP(A10,角色!$A:$B,2,FALSE)</f>
        <v>30000</v>
      </c>
      <c r="J10" s="1">
        <f>VLOOKUP(B10,角色!$A:$B,2,FALSE)</f>
        <v>30000</v>
      </c>
      <c r="K10" s="1">
        <f>ROUND(VLOOKUP(A10,角色!$S:$V,4,FALSE)*(1-F10),0)</f>
        <v>21530</v>
      </c>
      <c r="L10" s="1">
        <f>ROUND(VLOOKUP(B10,角色!$S:$V,4,FALSE)*(1-E10),0)</f>
        <v>21342</v>
      </c>
      <c r="M10" s="1">
        <f>ROUND(J10/G10,2)</f>
        <v>2.2999999999999998</v>
      </c>
      <c r="N10" s="1">
        <f t="shared" si="2"/>
        <v>2.38</v>
      </c>
      <c r="O10" s="1" t="str">
        <f>IF(M10&lt;N10,A10,B10)</f>
        <v>东方不败LV3</v>
      </c>
    </row>
    <row r="11" spans="1:15">
      <c r="A11" t="s">
        <v>111</v>
      </c>
      <c r="B11" t="s">
        <v>120</v>
      </c>
      <c r="C11" s="1">
        <f>VLOOKUP(A11,角色!$S:$U,2,FALSE)</f>
        <v>4756.8125</v>
      </c>
      <c r="D11" s="1">
        <f>VLOOKUP(B11,角色!$S:$U,2,FALSE)</f>
        <v>21880.404999999999</v>
      </c>
      <c r="E11" s="1">
        <f>VLOOKUP(A11,角色!$S:$U,3,FALSE)</f>
        <v>0.24779617890743083</v>
      </c>
      <c r="F11" s="1">
        <f>VLOOKUP(B11,角色!$S:$U,3,FALSE)</f>
        <v>0.36319736749108805</v>
      </c>
      <c r="G11" s="1">
        <f t="shared" si="0"/>
        <v>3029.150722351299</v>
      </c>
      <c r="H11" s="1">
        <f t="shared" si="1"/>
        <v>16458.524248052956</v>
      </c>
      <c r="I11" s="1">
        <f>VLOOKUP(A11,角色!$A:$B,2,FALSE)</f>
        <v>30000</v>
      </c>
      <c r="J11" s="1">
        <f>VLOOKUP(B11,角色!$A:$B,2,FALSE)</f>
        <v>30000</v>
      </c>
      <c r="K11" s="1">
        <f>ROUND(VLOOKUP(A11,角色!$S:$V,4,FALSE)*(1-F11),0)</f>
        <v>4665</v>
      </c>
      <c r="L11" s="1">
        <f>ROUND(VLOOKUP(B11,角色!$S:$V,4,FALSE)*(1-E11),0)</f>
        <v>27217</v>
      </c>
      <c r="M11" s="1">
        <f>ROUND(J11/G11,2)</f>
        <v>9.9</v>
      </c>
      <c r="N11" s="1">
        <f t="shared" si="2"/>
        <v>1.82</v>
      </c>
      <c r="O11" s="1" t="str">
        <f>IF(M11&lt;N11,A11,B11)</f>
        <v>东方不败LV3</v>
      </c>
    </row>
    <row r="12" spans="1:15">
      <c r="A12" t="s">
        <v>122</v>
      </c>
      <c r="B12" t="s">
        <v>121</v>
      </c>
      <c r="C12" s="1">
        <f>VLOOKUP(A12,角色!$S:$U,2,FALSE)</f>
        <v>25632.12</v>
      </c>
      <c r="D12" s="1">
        <f>VLOOKUP(B12,角色!$S:$U,2,FALSE)</f>
        <v>19798.3</v>
      </c>
      <c r="E12" s="1">
        <f>VLOOKUP(A12,角色!$S:$U,3,FALSE)</f>
        <v>0.42002064598187305</v>
      </c>
      <c r="F12" s="1">
        <f>VLOOKUP(B12,角色!$S:$U,3,FALSE)</f>
        <v>0.40497782248735426</v>
      </c>
      <c r="G12" s="1">
        <f t="shared" si="0"/>
        <v>15251.679856665436</v>
      </c>
      <c r="H12" s="1">
        <f t="shared" si="1"/>
        <v>11482.605244657083</v>
      </c>
      <c r="I12" s="1">
        <f>VLOOKUP(A12,角色!$A:$B,2,FALSE)</f>
        <v>100000</v>
      </c>
      <c r="J12" s="1">
        <f>VLOOKUP(B12,角色!$A:$B,2,FALSE)</f>
        <v>30000</v>
      </c>
      <c r="K12" s="1">
        <f>ROUND(VLOOKUP(A12,角色!$S:$V,4,FALSE)*(1-F12),0)</f>
        <v>25294</v>
      </c>
      <c r="L12" s="1">
        <f>ROUND(VLOOKUP(B12,角色!$S:$V,4,FALSE)*(1-E12),0)</f>
        <v>19438</v>
      </c>
      <c r="M12" s="1">
        <f>ROUND(J12/G12,2)</f>
        <v>1.97</v>
      </c>
      <c r="N12" s="1">
        <f t="shared" si="2"/>
        <v>8.7100000000000009</v>
      </c>
      <c r="O12" s="1" t="str">
        <f>IF(M12&lt;N12,A12,B12)</f>
        <v>阿青LV3</v>
      </c>
    </row>
    <row r="13" spans="1:15">
      <c r="A13" t="s">
        <v>124</v>
      </c>
      <c r="B13" t="s">
        <v>120</v>
      </c>
      <c r="C13" s="1">
        <f>VLOOKUP(A13,角色!$S:$U,2,FALSE)</f>
        <v>24951.200000000001</v>
      </c>
      <c r="D13" s="1">
        <f>VLOOKUP(B13,角色!$S:$U,2,FALSE)</f>
        <v>21880.404999999999</v>
      </c>
      <c r="E13" s="1">
        <f>VLOOKUP(A13,角色!$S:$U,3,FALSE)</f>
        <v>0.32608651106073688</v>
      </c>
      <c r="F13" s="1">
        <f>VLOOKUP(B13,角色!$S:$U,3,FALSE)</f>
        <v>0.36319736749108805</v>
      </c>
      <c r="G13" s="1">
        <f t="shared" si="0"/>
        <v>15888.989844256366</v>
      </c>
      <c r="H13" s="1">
        <f t="shared" si="1"/>
        <v>14745.500072954095</v>
      </c>
      <c r="I13" s="1">
        <f>VLOOKUP(A13,角色!$A:$B,2,FALSE)</f>
        <v>30000</v>
      </c>
      <c r="J13" s="1">
        <f>VLOOKUP(B13,角色!$A:$B,2,FALSE)</f>
        <v>30000</v>
      </c>
      <c r="K13" s="1">
        <f>ROUND(VLOOKUP(A13,角色!$S:$V,4,FALSE)*(1-F13),0)</f>
        <v>25209</v>
      </c>
      <c r="L13" s="1">
        <f>ROUND(VLOOKUP(B13,角色!$S:$V,4,FALSE)*(1-E13),0)</f>
        <v>24384</v>
      </c>
      <c r="M13" s="1">
        <f>ROUND(J13/G13,2)</f>
        <v>1.89</v>
      </c>
      <c r="N13" s="1">
        <f t="shared" si="2"/>
        <v>2.0299999999999998</v>
      </c>
      <c r="O13" s="1" t="str">
        <f>IF(M13&lt;N13,A13,B13)</f>
        <v>小虾米LV3</v>
      </c>
    </row>
    <row r="14" spans="1:15">
      <c r="A14" t="s">
        <v>68</v>
      </c>
      <c r="B14" t="s">
        <v>78</v>
      </c>
      <c r="C14" s="1">
        <f>VLOOKUP(A14,角色!$S:$U,2,FALSE)</f>
        <v>615.51159999999993</v>
      </c>
      <c r="D14" s="1">
        <f>VLOOKUP(B14,角色!$S:$U,2,FALSE)</f>
        <v>1691.22</v>
      </c>
      <c r="E14" s="1">
        <f>VLOOKUP(A14,角色!$S:$U,3,FALSE)</f>
        <v>0.13658853451180303</v>
      </c>
      <c r="F14" s="1">
        <f>VLOOKUP(B14,角色!$S:$U,3,FALSE)</f>
        <v>0.18184697468493577</v>
      </c>
      <c r="G14" s="1">
        <f t="shared" si="0"/>
        <v>503.58267765651561</v>
      </c>
      <c r="H14" s="1">
        <f t="shared" si="1"/>
        <v>1460.2187386629487</v>
      </c>
      <c r="I14" s="1">
        <f>VLOOKUP(A14,角色!$A:$B,2,FALSE)</f>
        <v>4000</v>
      </c>
      <c r="J14" s="1">
        <f>VLOOKUP(B14,角色!$A:$B,2,FALSE)</f>
        <v>3000</v>
      </c>
      <c r="K14" s="1">
        <f>ROUND(VLOOKUP(A14,角色!$S:$V,4,FALSE)*(1-F14),0)</f>
        <v>685</v>
      </c>
      <c r="L14" s="1">
        <f>ROUND(VLOOKUP(B14,角色!$S:$V,4,FALSE)*(1-E14),0)</f>
        <v>2057</v>
      </c>
      <c r="M14" s="1">
        <f>ROUND(J14/G14,2)</f>
        <v>5.96</v>
      </c>
      <c r="N14" s="1">
        <f t="shared" si="2"/>
        <v>2.74</v>
      </c>
      <c r="O14" s="1" t="str">
        <f>IF(M14&lt;N14,A14,B14)</f>
        <v>东方不败</v>
      </c>
    </row>
    <row r="15" spans="1:15">
      <c r="A15" t="s">
        <v>126</v>
      </c>
      <c r="B15" t="s">
        <v>127</v>
      </c>
      <c r="C15" s="1">
        <f>VLOOKUP(A15,角色!$S:$U,2,FALSE)</f>
        <v>212238.4</v>
      </c>
      <c r="D15" s="1">
        <f>VLOOKUP(B15,角色!$S:$U,2,FALSE)</f>
        <v>182188.52000000002</v>
      </c>
      <c r="E15" s="1">
        <f>VLOOKUP(A15,角色!$S:$U,3,FALSE)</f>
        <v>0.52005373072132111</v>
      </c>
      <c r="F15" s="1">
        <f>VLOOKUP(B15,角色!$S:$U,3,FALSE)</f>
        <v>0.5461699042649929</v>
      </c>
      <c r="G15" s="1">
        <f t="shared" si="0"/>
        <v>96320.173390644733</v>
      </c>
      <c r="H15" s="1">
        <f t="shared" si="1"/>
        <v>87440.700479403982</v>
      </c>
      <c r="I15" s="1">
        <f>VLOOKUP(A15,角色!$A:$B,2,FALSE)</f>
        <v>120000</v>
      </c>
      <c r="J15" s="1">
        <f>VLOOKUP(B15,角色!$A:$B,2,FALSE)</f>
        <v>120000</v>
      </c>
      <c r="K15" s="1">
        <f>ROUND(VLOOKUP(A15,角色!$S:$V,4,FALSE)*(1-F15),0)</f>
        <v>135060</v>
      </c>
      <c r="L15" s="1">
        <f>ROUND(VLOOKUP(B15,角色!$S:$V,4,FALSE)*(1-E15),0)</f>
        <v>130686</v>
      </c>
      <c r="M15" s="1">
        <f>ROUND(J15/G15,2)</f>
        <v>1.25</v>
      </c>
      <c r="N15" s="1">
        <f t="shared" si="2"/>
        <v>1.37</v>
      </c>
      <c r="O15" s="1" t="str">
        <f>IF(M15&lt;N15,A15,B15)</f>
        <v>小虾米LV5</v>
      </c>
    </row>
    <row r="16" spans="1:15">
      <c r="A16" t="s">
        <v>126</v>
      </c>
      <c r="B16" t="s">
        <v>128</v>
      </c>
      <c r="C16" s="1">
        <f>VLOOKUP(A16,角色!$S:$U,2,FALSE)</f>
        <v>212238.4</v>
      </c>
      <c r="D16" s="1">
        <f>VLOOKUP(B16,角色!$S:$U,2,FALSE)</f>
        <v>160316.78</v>
      </c>
      <c r="E16" s="1">
        <f>VLOOKUP(A16,角色!$S:$U,3,FALSE)</f>
        <v>0.52005373072132111</v>
      </c>
      <c r="F16" s="1">
        <f>VLOOKUP(B16,角色!$S:$U,3,FALSE)</f>
        <v>0.57176022447360075</v>
      </c>
      <c r="G16" s="1">
        <f t="shared" si="0"/>
        <v>90888.92477408213</v>
      </c>
      <c r="H16" s="1">
        <f t="shared" si="1"/>
        <v>76943.440463770719</v>
      </c>
      <c r="I16" s="1">
        <f>VLOOKUP(A16,角色!$A:$B,2,FALSE)</f>
        <v>120000</v>
      </c>
      <c r="J16" s="1">
        <f>VLOOKUP(B16,角色!$A:$B,2,FALSE)</f>
        <v>120000</v>
      </c>
      <c r="K16" s="1">
        <f>ROUND(VLOOKUP(A16,角色!$S:$V,4,FALSE)*(1-F16),0)</f>
        <v>127444</v>
      </c>
      <c r="L16" s="1">
        <f>ROUND(VLOOKUP(B16,角色!$S:$V,4,FALSE)*(1-E16),0)</f>
        <v>121410</v>
      </c>
      <c r="M16" s="1">
        <f>ROUND(J16/G16,2)</f>
        <v>1.32</v>
      </c>
      <c r="N16" s="1">
        <f t="shared" si="2"/>
        <v>1.56</v>
      </c>
      <c r="O16" s="1" t="str">
        <f>IF(M16&lt;N16,A16,B16)</f>
        <v>小虾米LV5</v>
      </c>
    </row>
    <row r="17" spans="1:15">
      <c r="A17" t="s">
        <v>129</v>
      </c>
      <c r="B17" t="s">
        <v>128</v>
      </c>
      <c r="C17" s="1">
        <f>VLOOKUP(A17,角色!$S:$U,2,FALSE)</f>
        <v>94947.007499999992</v>
      </c>
      <c r="D17" s="1">
        <f>VLOOKUP(B17,角色!$S:$U,2,FALSE)</f>
        <v>160316.78</v>
      </c>
      <c r="E17" s="1">
        <f>VLOOKUP(A17,角色!$S:$U,3,FALSE)</f>
        <v>0.57176022447360075</v>
      </c>
      <c r="F17" s="1">
        <f>VLOOKUP(B17,角色!$S:$U,3,FALSE)</f>
        <v>0.57176022447360075</v>
      </c>
      <c r="G17" s="1">
        <f t="shared" si="0"/>
        <v>40660.085178703339</v>
      </c>
      <c r="H17" s="1">
        <f t="shared" si="1"/>
        <v>68654.021880315137</v>
      </c>
      <c r="I17" s="1">
        <f>VLOOKUP(A17,角色!$A:$B,2,FALSE)</f>
        <v>200000</v>
      </c>
      <c r="J17" s="1">
        <f>VLOOKUP(B17,角色!$A:$B,2,FALSE)</f>
        <v>120000</v>
      </c>
      <c r="K17" s="1">
        <f>ROUND(VLOOKUP(A17,角色!$S:$V,4,FALSE)*(1-F17),0)</f>
        <v>62035</v>
      </c>
      <c r="L17" s="1">
        <f>ROUND(VLOOKUP(B17,角色!$S:$V,4,FALSE)*(1-E17),0)</f>
        <v>108330</v>
      </c>
      <c r="M17" s="1">
        <f>ROUND(J17/G17,2)</f>
        <v>2.95</v>
      </c>
      <c r="N17" s="1">
        <f t="shared" si="2"/>
        <v>2.91</v>
      </c>
      <c r="O17" s="1" t="str">
        <f>IF(M17&lt;N17,A17,B17)</f>
        <v>令狐冲LV5</v>
      </c>
    </row>
    <row r="18" spans="1:15">
      <c r="A18" t="s">
        <v>129</v>
      </c>
      <c r="B18" t="s">
        <v>126</v>
      </c>
      <c r="C18" s="1">
        <f>VLOOKUP(A18,角色!$S:$U,2,FALSE)</f>
        <v>94947.007499999992</v>
      </c>
      <c r="D18" s="1">
        <f>VLOOKUP(B18,角色!$S:$U,2,FALSE)</f>
        <v>212238.4</v>
      </c>
      <c r="E18" s="1">
        <f>VLOOKUP(A18,角色!$S:$U,3,FALSE)</f>
        <v>0.57176022447360075</v>
      </c>
      <c r="F18" s="1">
        <f>VLOOKUP(B18,角色!$S:$U,3,FALSE)</f>
        <v>0.52005373072132111</v>
      </c>
      <c r="G18" s="1">
        <f t="shared" si="0"/>
        <v>45569.462028799739</v>
      </c>
      <c r="H18" s="1">
        <f t="shared" si="1"/>
        <v>90888.92477408213</v>
      </c>
      <c r="I18" s="1">
        <f>VLOOKUP(A18,角色!$A:$B,2,FALSE)</f>
        <v>200000</v>
      </c>
      <c r="J18" s="1">
        <f>VLOOKUP(B18,角色!$A:$B,2,FALSE)</f>
        <v>120000</v>
      </c>
      <c r="K18" s="1">
        <f>ROUND(VLOOKUP(A18,角色!$S:$V,4,FALSE)*(1-F18),0)</f>
        <v>69525</v>
      </c>
      <c r="L18" s="1">
        <f>ROUND(VLOOKUP(B18,角色!$S:$V,4,FALSE)*(1-E18),0)</f>
        <v>127444</v>
      </c>
      <c r="M18" s="1">
        <f>ROUND(J18/G18,2)</f>
        <v>2.63</v>
      </c>
      <c r="N18" s="1">
        <f t="shared" si="2"/>
        <v>2.2000000000000002</v>
      </c>
      <c r="O18" s="1" t="str">
        <f>IF(M18&lt;N18,A18,B18)</f>
        <v>小虾米LV5</v>
      </c>
    </row>
    <row r="19" spans="1:15">
      <c r="A19" t="s">
        <v>129</v>
      </c>
      <c r="B19" t="s">
        <v>127</v>
      </c>
      <c r="C19" s="1">
        <f>VLOOKUP(A19,角色!$S:$U,2,FALSE)</f>
        <v>94947.007499999992</v>
      </c>
      <c r="D19" s="1">
        <f>VLOOKUP(B19,角色!$S:$U,2,FALSE)</f>
        <v>182188.52000000002</v>
      </c>
      <c r="E19" s="1">
        <f>VLOOKUP(A19,角色!$S:$U,3,FALSE)</f>
        <v>0.57176022447360075</v>
      </c>
      <c r="F19" s="1">
        <f>VLOOKUP(B19,角色!$S:$U,3,FALSE)</f>
        <v>0.5461699042649929</v>
      </c>
      <c r="G19" s="1">
        <f t="shared" si="0"/>
        <v>43089.809503477431</v>
      </c>
      <c r="H19" s="1">
        <f t="shared" si="1"/>
        <v>78020.370908286903</v>
      </c>
      <c r="I19" s="1">
        <f>VLOOKUP(A19,角色!$A:$B,2,FALSE)</f>
        <v>200000</v>
      </c>
      <c r="J19" s="1">
        <f>VLOOKUP(B19,角色!$A:$B,2,FALSE)</f>
        <v>120000</v>
      </c>
      <c r="K19" s="1">
        <f>ROUND(VLOOKUP(A19,角色!$S:$V,4,FALSE)*(1-F19),0)</f>
        <v>65742</v>
      </c>
      <c r="L19" s="1">
        <f>ROUND(VLOOKUP(B19,角色!$S:$V,4,FALSE)*(1-E19),0)</f>
        <v>116606</v>
      </c>
      <c r="M19" s="1">
        <f>ROUND(J19/G19,2)</f>
        <v>2.78</v>
      </c>
      <c r="N19" s="1">
        <f t="shared" si="2"/>
        <v>2.56</v>
      </c>
      <c r="O19" s="1" t="str">
        <f>IF(M19&lt;N19,A19,B19)</f>
        <v>东方不败LV5</v>
      </c>
    </row>
    <row r="20" spans="1:15">
      <c r="A20" t="s">
        <v>134</v>
      </c>
      <c r="B20" t="s">
        <v>129</v>
      </c>
      <c r="C20" s="1">
        <f>VLOOKUP(A20,角色!$S:$U,2,FALSE)</f>
        <v>320545.46250000002</v>
      </c>
      <c r="D20" s="1">
        <f>VLOOKUP(B20,角色!$S:$U,2,FALSE)</f>
        <v>94947.007499999992</v>
      </c>
      <c r="E20" s="1">
        <f>VLOOKUP(A20,角色!$S:$U,3,FALSE)</f>
        <v>0.52681039097460181</v>
      </c>
      <c r="F20" s="1">
        <f>VLOOKUP(B20,角色!$S:$U,3,FALSE)</f>
        <v>0.57176022447360075</v>
      </c>
      <c r="G20" s="1">
        <f t="shared" si="0"/>
        <v>137270.31690700585</v>
      </c>
      <c r="H20" s="1">
        <f t="shared" si="1"/>
        <v>44927.937357056544</v>
      </c>
      <c r="I20" s="1">
        <f>VLOOKUP(A20,角色!$A:$B,2,FALSE)</f>
        <v>720000</v>
      </c>
      <c r="J20" s="1">
        <f>VLOOKUP(B20,角色!$A:$B,2,FALSE)</f>
        <v>200000</v>
      </c>
      <c r="K20" s="1">
        <f>ROUND(VLOOKUP(A20,角色!$S:$V,4,FALSE)*(1-F20),0)</f>
        <v>189556</v>
      </c>
      <c r="L20" s="1">
        <f>ROUND(VLOOKUP(B20,角色!$S:$V,4,FALSE)*(1-E20),0)</f>
        <v>68546</v>
      </c>
      <c r="M20" s="1">
        <f>ROUND(J20/G20,2)</f>
        <v>1.46</v>
      </c>
      <c r="N20" s="1">
        <f t="shared" si="2"/>
        <v>16.03</v>
      </c>
      <c r="O20" s="1" t="str">
        <f>IF(M20&lt;N20,A20,B20)</f>
        <v>阿青LV5</v>
      </c>
    </row>
    <row r="21" spans="1:15">
      <c r="A21" t="s">
        <v>134</v>
      </c>
      <c r="B21" t="s">
        <v>128</v>
      </c>
      <c r="C21" s="1">
        <f>VLOOKUP(A21,角色!$S:$U,2,FALSE)</f>
        <v>320545.46250000002</v>
      </c>
      <c r="D21" s="1">
        <f>VLOOKUP(B21,角色!$S:$U,2,FALSE)</f>
        <v>160316.78</v>
      </c>
      <c r="E21" s="1">
        <f>VLOOKUP(A21,角色!$S:$U,3,FALSE)</f>
        <v>0.52681039097460181</v>
      </c>
      <c r="F21" s="1">
        <f>VLOOKUP(B21,角色!$S:$U,3,FALSE)</f>
        <v>0.57176022447360075</v>
      </c>
      <c r="G21" s="1">
        <f t="shared" si="0"/>
        <v>137270.31690700585</v>
      </c>
      <c r="H21" s="1">
        <f t="shared" si="1"/>
        <v>75860.234448410774</v>
      </c>
      <c r="I21" s="1">
        <f>VLOOKUP(A21,角色!$A:$B,2,FALSE)</f>
        <v>720000</v>
      </c>
      <c r="J21" s="1">
        <f>VLOOKUP(B21,角色!$A:$B,2,FALSE)</f>
        <v>120000</v>
      </c>
      <c r="K21" s="1">
        <f>ROUND(VLOOKUP(A21,角色!$S:$V,4,FALSE)*(1-F21),0)</f>
        <v>189556</v>
      </c>
      <c r="L21" s="1">
        <f>ROUND(VLOOKUP(B21,角色!$S:$V,4,FALSE)*(1-E21),0)</f>
        <v>119701</v>
      </c>
      <c r="M21" s="1">
        <f>ROUND(J21/G21,2)</f>
        <v>0.87</v>
      </c>
      <c r="N21" s="1">
        <f t="shared" si="2"/>
        <v>9.49</v>
      </c>
      <c r="O21" s="1" t="str">
        <f>IF(M21&lt;N21,A21,B21)</f>
        <v>阿青LV5</v>
      </c>
    </row>
    <row r="22" spans="1:15">
      <c r="A22" t="s">
        <v>134</v>
      </c>
      <c r="B22" t="s">
        <v>127</v>
      </c>
      <c r="C22" s="1">
        <f>VLOOKUP(A22,角色!$S:$U,2,FALSE)</f>
        <v>320545.46250000002</v>
      </c>
      <c r="D22" s="1">
        <f>VLOOKUP(B22,角色!$S:$U,2,FALSE)</f>
        <v>182188.52000000002</v>
      </c>
      <c r="E22" s="1">
        <f>VLOOKUP(A22,角色!$S:$U,3,FALSE)</f>
        <v>0.52681039097460181</v>
      </c>
      <c r="F22" s="1">
        <f>VLOOKUP(B22,角色!$S:$U,3,FALSE)</f>
        <v>0.5461699042649929</v>
      </c>
      <c r="G22" s="1">
        <f t="shared" si="0"/>
        <v>145473.17793379715</v>
      </c>
      <c r="H22" s="1">
        <f t="shared" si="1"/>
        <v>86209.71454771595</v>
      </c>
      <c r="I22" s="1">
        <f>VLOOKUP(A22,角色!$A:$B,2,FALSE)</f>
        <v>720000</v>
      </c>
      <c r="J22" s="1">
        <f>VLOOKUP(B22,角色!$A:$B,2,FALSE)</f>
        <v>120000</v>
      </c>
      <c r="K22" s="1">
        <f>ROUND(VLOOKUP(A22,角色!$S:$V,4,FALSE)*(1-F22),0)</f>
        <v>200884</v>
      </c>
      <c r="L22" s="1">
        <f>ROUND(VLOOKUP(B22,角色!$S:$V,4,FALSE)*(1-E22),0)</f>
        <v>128846</v>
      </c>
      <c r="M22" s="1">
        <f>ROUND(J22/G22,2)</f>
        <v>0.82</v>
      </c>
      <c r="N22" s="1">
        <f t="shared" si="2"/>
        <v>8.35</v>
      </c>
      <c r="O22" s="1" t="str">
        <f>IF(M22&lt;N22,A22,B22)</f>
        <v>阿青LV5</v>
      </c>
    </row>
    <row r="23" spans="1:15">
      <c r="A23" t="s">
        <v>135</v>
      </c>
      <c r="B23" t="s">
        <v>134</v>
      </c>
      <c r="C23" s="1">
        <f>VLOOKUP(A23,角色!$S:$U,2,FALSE)</f>
        <v>15616.88</v>
      </c>
      <c r="D23" s="1">
        <f>VLOOKUP(B23,角色!$S:$U,2,FALSE)</f>
        <v>320545.46250000002</v>
      </c>
      <c r="E23" s="1">
        <f>VLOOKUP(A23,角色!$S:$U,3,FALSE)</f>
        <v>0.33015294150903457</v>
      </c>
      <c r="F23" s="1">
        <f>VLOOKUP(B23,角色!$S:$U,3,FALSE)</f>
        <v>0.52681039097460181</v>
      </c>
      <c r="G23" s="1">
        <f t="shared" si="0"/>
        <v>7389.7453413965604</v>
      </c>
      <c r="H23" s="1">
        <f t="shared" si="1"/>
        <v>214716.4351682511</v>
      </c>
      <c r="I23" s="1">
        <f>VLOOKUP(A23,角色!$A:$B,2,FALSE)</f>
        <v>80000</v>
      </c>
      <c r="J23" s="1">
        <f>VLOOKUP(B23,角色!$A:$B,2,FALSE)</f>
        <v>720000</v>
      </c>
      <c r="K23" s="1">
        <f>ROUND(VLOOKUP(A23,角色!$S:$V,4,FALSE)*(1-F23),0)</f>
        <v>11643</v>
      </c>
      <c r="L23" s="1">
        <f>ROUND(VLOOKUP(B23,角色!$S:$V,4,FALSE)*(1-E23),0)</f>
        <v>296502</v>
      </c>
      <c r="M23" s="1">
        <f>ROUND(J23/G23,2)</f>
        <v>97.43</v>
      </c>
      <c r="N23" s="1">
        <f t="shared" si="2"/>
        <v>0.37</v>
      </c>
      <c r="O23" s="1" t="str">
        <f>IF(M23&lt;N23,A23,B23)</f>
        <v>阿青LV5</v>
      </c>
    </row>
    <row r="24" spans="1:15">
      <c r="A24" t="s">
        <v>135</v>
      </c>
      <c r="B24" t="s">
        <v>128</v>
      </c>
      <c r="C24" s="1">
        <f>VLOOKUP(A24,角色!$S:$U,2,FALSE)</f>
        <v>15616.88</v>
      </c>
      <c r="D24" s="1">
        <f>VLOOKUP(B24,角色!$S:$U,2,FALSE)</f>
        <v>160316.78</v>
      </c>
      <c r="E24" s="1">
        <f>VLOOKUP(A24,角色!$S:$U,3,FALSE)</f>
        <v>0.33015294150903457</v>
      </c>
      <c r="F24" s="1">
        <f>VLOOKUP(B24,角色!$S:$U,3,FALSE)</f>
        <v>0.57176022447360075</v>
      </c>
      <c r="G24" s="1">
        <f t="shared" si="0"/>
        <v>6687.7691856227138</v>
      </c>
      <c r="H24" s="1">
        <f t="shared" si="1"/>
        <v>107387.72350974324</v>
      </c>
      <c r="I24" s="1">
        <f>VLOOKUP(A24,角色!$A:$B,2,FALSE)</f>
        <v>80000</v>
      </c>
      <c r="J24" s="1">
        <f>VLOOKUP(B24,角色!$A:$B,2,FALSE)</f>
        <v>120000</v>
      </c>
      <c r="K24" s="1">
        <f>ROUND(VLOOKUP(A24,角色!$S:$V,4,FALSE)*(1-F24),0)</f>
        <v>10537</v>
      </c>
      <c r="L24" s="1">
        <f>ROUND(VLOOKUP(B24,角色!$S:$V,4,FALSE)*(1-E24),0)</f>
        <v>169449</v>
      </c>
      <c r="M24" s="1">
        <f>ROUND(J24/G24,2)</f>
        <v>17.940000000000001</v>
      </c>
      <c r="N24" s="1">
        <f t="shared" si="2"/>
        <v>0.74</v>
      </c>
      <c r="O24" s="1" t="str">
        <f>IF(M24&lt;N24,A24,B24)</f>
        <v>令狐冲LV5</v>
      </c>
    </row>
    <row r="25" spans="1:15">
      <c r="A25" t="s">
        <v>135</v>
      </c>
      <c r="B25" t="s">
        <v>124</v>
      </c>
      <c r="C25" s="1">
        <f>VLOOKUP(A25,角色!$S:$U,2,FALSE)</f>
        <v>15616.88</v>
      </c>
      <c r="D25" s="1">
        <f>VLOOKUP(B25,角色!$S:$U,2,FALSE)</f>
        <v>24951.200000000001</v>
      </c>
      <c r="E25" s="1">
        <f>VLOOKUP(A25,角色!$S:$U,3,FALSE)</f>
        <v>0.33015294150903457</v>
      </c>
      <c r="F25" s="1">
        <f>VLOOKUP(B25,角色!$S:$U,3,FALSE)</f>
        <v>0.32608651106073688</v>
      </c>
      <c r="G25" s="1">
        <f t="shared" ref="G25:G39" si="3">C25*(1-F25)</f>
        <v>10524.426087145797</v>
      </c>
      <c r="H25" s="1">
        <f t="shared" ref="H25:H39" si="4">D25*(1-E25)</f>
        <v>16713.48792581978</v>
      </c>
      <c r="I25" s="1">
        <f>VLOOKUP(A25,角色!$A:$B,2,FALSE)</f>
        <v>80000</v>
      </c>
      <c r="J25" s="1">
        <f>VLOOKUP(B25,角色!$A:$B,2,FALSE)</f>
        <v>30000</v>
      </c>
      <c r="K25" s="1">
        <f>ROUND(VLOOKUP(A25,角色!$S:$V,4,FALSE)*(1-F25),0)</f>
        <v>16582</v>
      </c>
      <c r="L25" s="1">
        <f>ROUND(VLOOKUP(B25,角色!$S:$V,4,FALSE)*(1-E25),0)</f>
        <v>26517</v>
      </c>
      <c r="M25" s="1">
        <f t="shared" ref="M25:M39" si="5">ROUND(J25/G25,2)</f>
        <v>2.85</v>
      </c>
      <c r="N25" s="1">
        <f t="shared" ref="N25:N39" si="6">ROUND(I25/H25,2)</f>
        <v>4.79</v>
      </c>
      <c r="O25" s="1" t="str">
        <f t="shared" ref="O25:O39" si="7">IF(M25&lt;N25,A25,B25)</f>
        <v>童姥使者LV5</v>
      </c>
    </row>
    <row r="26" spans="1:15">
      <c r="C26" s="1" t="e">
        <f>VLOOKUP(A26,角色!$S:$U,2,FALSE)</f>
        <v>#N/A</v>
      </c>
      <c r="D26" s="1" t="e">
        <f>VLOOKUP(B26,角色!$S:$U,2,FALSE)</f>
        <v>#N/A</v>
      </c>
      <c r="E26" s="1" t="e">
        <f>VLOOKUP(A26,角色!$S:$U,3,FALSE)</f>
        <v>#N/A</v>
      </c>
      <c r="F26" s="1" t="e">
        <f>VLOOKUP(B26,角色!$S:$U,3,FALSE)</f>
        <v>#N/A</v>
      </c>
      <c r="G26" s="1" t="e">
        <f t="shared" si="3"/>
        <v>#N/A</v>
      </c>
      <c r="H26" s="1" t="e">
        <f t="shared" si="4"/>
        <v>#N/A</v>
      </c>
      <c r="I26" s="1" t="e">
        <f>VLOOKUP(A26,角色!$A:$B,2,FALSE)</f>
        <v>#N/A</v>
      </c>
      <c r="J26" s="1" t="e">
        <f>VLOOKUP(B26,角色!$A:$B,2,FALSE)</f>
        <v>#N/A</v>
      </c>
      <c r="K26" s="1" t="e">
        <f>ROUND(VLOOKUP(A26,角色!$S:$V,4,FALSE)*(1-F26),0)</f>
        <v>#N/A</v>
      </c>
      <c r="L26" s="1" t="e">
        <f>ROUND(VLOOKUP(B26,角色!$S:$V,4,FALSE)*(1-E26),0)</f>
        <v>#N/A</v>
      </c>
      <c r="M26" s="1" t="e">
        <f t="shared" si="5"/>
        <v>#N/A</v>
      </c>
      <c r="N26" s="1" t="e">
        <f t="shared" si="6"/>
        <v>#N/A</v>
      </c>
      <c r="O26" s="1" t="e">
        <f t="shared" si="7"/>
        <v>#N/A</v>
      </c>
    </row>
    <row r="27" spans="1:15">
      <c r="C27" s="1" t="e">
        <f>VLOOKUP(A27,角色!$S:$U,2,FALSE)</f>
        <v>#N/A</v>
      </c>
      <c r="D27" s="1" t="e">
        <f>VLOOKUP(B27,角色!$S:$U,2,FALSE)</f>
        <v>#N/A</v>
      </c>
      <c r="E27" s="1" t="e">
        <f>VLOOKUP(A27,角色!$S:$U,3,FALSE)</f>
        <v>#N/A</v>
      </c>
      <c r="F27" s="1" t="e">
        <f>VLOOKUP(B27,角色!$S:$U,3,FALSE)</f>
        <v>#N/A</v>
      </c>
      <c r="G27" s="1" t="e">
        <f t="shared" si="3"/>
        <v>#N/A</v>
      </c>
      <c r="H27" s="1" t="e">
        <f t="shared" si="4"/>
        <v>#N/A</v>
      </c>
      <c r="I27" s="1" t="e">
        <f>VLOOKUP(A27,角色!$A:$B,2,FALSE)</f>
        <v>#N/A</v>
      </c>
      <c r="J27" s="1" t="e">
        <f>VLOOKUP(B27,角色!$A:$B,2,FALSE)</f>
        <v>#N/A</v>
      </c>
      <c r="K27" s="1" t="e">
        <f>ROUND(VLOOKUP(A27,角色!$S:$V,4,FALSE)*(1-F27),0)</f>
        <v>#N/A</v>
      </c>
      <c r="L27" s="1" t="e">
        <f>ROUND(VLOOKUP(B27,角色!$S:$V,4,FALSE)*(1-E27),0)</f>
        <v>#N/A</v>
      </c>
      <c r="M27" s="1" t="e">
        <f t="shared" si="5"/>
        <v>#N/A</v>
      </c>
      <c r="N27" s="1" t="e">
        <f t="shared" si="6"/>
        <v>#N/A</v>
      </c>
      <c r="O27" s="1" t="e">
        <f t="shared" si="7"/>
        <v>#N/A</v>
      </c>
    </row>
    <row r="28" spans="1:15">
      <c r="C28" s="1" t="e">
        <f>VLOOKUP(A28,角色!$S:$U,2,FALSE)</f>
        <v>#N/A</v>
      </c>
      <c r="D28" s="1" t="e">
        <f>VLOOKUP(B28,角色!$S:$U,2,FALSE)</f>
        <v>#N/A</v>
      </c>
      <c r="E28" s="1" t="e">
        <f>VLOOKUP(A28,角色!$S:$U,3,FALSE)</f>
        <v>#N/A</v>
      </c>
      <c r="F28" s="1" t="e">
        <f>VLOOKUP(B28,角色!$S:$U,3,FALSE)</f>
        <v>#N/A</v>
      </c>
      <c r="G28" s="1" t="e">
        <f t="shared" si="3"/>
        <v>#N/A</v>
      </c>
      <c r="H28" s="1" t="e">
        <f t="shared" si="4"/>
        <v>#N/A</v>
      </c>
      <c r="I28" s="1" t="e">
        <f>VLOOKUP(A28,角色!$A:$B,2,FALSE)</f>
        <v>#N/A</v>
      </c>
      <c r="J28" s="1" t="e">
        <f>VLOOKUP(B28,角色!$A:$B,2,FALSE)</f>
        <v>#N/A</v>
      </c>
      <c r="K28" s="1" t="e">
        <f>ROUND(VLOOKUP(A28,角色!$S:$V,4,FALSE)*(1-F28),0)</f>
        <v>#N/A</v>
      </c>
      <c r="L28" s="1" t="e">
        <f>ROUND(VLOOKUP(B28,角色!$S:$V,4,FALSE)*(1-E28),0)</f>
        <v>#N/A</v>
      </c>
      <c r="M28" s="1" t="e">
        <f t="shared" si="5"/>
        <v>#N/A</v>
      </c>
      <c r="N28" s="1" t="e">
        <f t="shared" si="6"/>
        <v>#N/A</v>
      </c>
      <c r="O28" s="1" t="e">
        <f t="shared" si="7"/>
        <v>#N/A</v>
      </c>
    </row>
    <row r="29" spans="1:15">
      <c r="C29" s="1" t="e">
        <f>VLOOKUP(A29,角色!$S:$U,2,FALSE)</f>
        <v>#N/A</v>
      </c>
      <c r="D29" s="1" t="e">
        <f>VLOOKUP(B29,角色!$S:$U,2,FALSE)</f>
        <v>#N/A</v>
      </c>
      <c r="E29" s="1" t="e">
        <f>VLOOKUP(A29,角色!$S:$U,3,FALSE)</f>
        <v>#N/A</v>
      </c>
      <c r="F29" s="1" t="e">
        <f>VLOOKUP(B29,角色!$S:$U,3,FALSE)</f>
        <v>#N/A</v>
      </c>
      <c r="G29" s="1" t="e">
        <f t="shared" si="3"/>
        <v>#N/A</v>
      </c>
      <c r="H29" s="1" t="e">
        <f t="shared" si="4"/>
        <v>#N/A</v>
      </c>
      <c r="I29" s="1" t="e">
        <f>VLOOKUP(A29,角色!$A:$B,2,FALSE)</f>
        <v>#N/A</v>
      </c>
      <c r="J29" s="1" t="e">
        <f>VLOOKUP(B29,角色!$A:$B,2,FALSE)</f>
        <v>#N/A</v>
      </c>
      <c r="K29" s="1" t="e">
        <f>ROUND(VLOOKUP(A29,角色!$S:$V,4,FALSE)*(1-F29),0)</f>
        <v>#N/A</v>
      </c>
      <c r="L29" s="1" t="e">
        <f>ROUND(VLOOKUP(B29,角色!$S:$V,4,FALSE)*(1-E29),0)</f>
        <v>#N/A</v>
      </c>
      <c r="M29" s="1" t="e">
        <f t="shared" si="5"/>
        <v>#N/A</v>
      </c>
      <c r="N29" s="1" t="e">
        <f t="shared" si="6"/>
        <v>#N/A</v>
      </c>
      <c r="O29" s="1" t="e">
        <f t="shared" si="7"/>
        <v>#N/A</v>
      </c>
    </row>
    <row r="30" spans="1:15">
      <c r="C30" s="1" t="e">
        <f>VLOOKUP(A30,角色!$S:$U,2,FALSE)</f>
        <v>#N/A</v>
      </c>
      <c r="D30" s="1" t="e">
        <f>VLOOKUP(B30,角色!$S:$U,2,FALSE)</f>
        <v>#N/A</v>
      </c>
      <c r="E30" s="1" t="e">
        <f>VLOOKUP(A30,角色!$S:$U,3,FALSE)</f>
        <v>#N/A</v>
      </c>
      <c r="F30" s="1" t="e">
        <f>VLOOKUP(B30,角色!$S:$U,3,FALSE)</f>
        <v>#N/A</v>
      </c>
      <c r="G30" s="1" t="e">
        <f t="shared" si="3"/>
        <v>#N/A</v>
      </c>
      <c r="H30" s="1" t="e">
        <f t="shared" si="4"/>
        <v>#N/A</v>
      </c>
      <c r="I30" s="1" t="e">
        <f>VLOOKUP(A30,角色!$A:$B,2,FALSE)</f>
        <v>#N/A</v>
      </c>
      <c r="J30" s="1" t="e">
        <f>VLOOKUP(B30,角色!$A:$B,2,FALSE)</f>
        <v>#N/A</v>
      </c>
      <c r="K30" s="1" t="e">
        <f>ROUND(VLOOKUP(A30,角色!$S:$V,4,FALSE)*(1-F30),0)</f>
        <v>#N/A</v>
      </c>
      <c r="L30" s="1" t="e">
        <f>ROUND(VLOOKUP(B30,角色!$S:$V,4,FALSE)*(1-E30),0)</f>
        <v>#N/A</v>
      </c>
      <c r="M30" s="1" t="e">
        <f t="shared" si="5"/>
        <v>#N/A</v>
      </c>
      <c r="N30" s="1" t="e">
        <f t="shared" si="6"/>
        <v>#N/A</v>
      </c>
      <c r="O30" s="1" t="e">
        <f t="shared" si="7"/>
        <v>#N/A</v>
      </c>
    </row>
    <row r="31" spans="1:15">
      <c r="C31" s="1" t="e">
        <f>VLOOKUP(A31,角色!$S:$U,2,FALSE)</f>
        <v>#N/A</v>
      </c>
      <c r="D31" s="1" t="e">
        <f>VLOOKUP(B31,角色!$S:$U,2,FALSE)</f>
        <v>#N/A</v>
      </c>
      <c r="E31" s="1" t="e">
        <f>VLOOKUP(A31,角色!$S:$U,3,FALSE)</f>
        <v>#N/A</v>
      </c>
      <c r="F31" s="1" t="e">
        <f>VLOOKUP(B31,角色!$S:$U,3,FALSE)</f>
        <v>#N/A</v>
      </c>
      <c r="G31" s="1" t="e">
        <f t="shared" si="3"/>
        <v>#N/A</v>
      </c>
      <c r="H31" s="1" t="e">
        <f t="shared" si="4"/>
        <v>#N/A</v>
      </c>
      <c r="I31" s="1" t="e">
        <f>VLOOKUP(A31,角色!$A:$B,2,FALSE)</f>
        <v>#N/A</v>
      </c>
      <c r="J31" s="1" t="e">
        <f>VLOOKUP(B31,角色!$A:$B,2,FALSE)</f>
        <v>#N/A</v>
      </c>
      <c r="K31" s="1" t="e">
        <f>ROUND(VLOOKUP(A31,角色!$S:$V,4,FALSE)*(1-F31),0)</f>
        <v>#N/A</v>
      </c>
      <c r="L31" s="1" t="e">
        <f>ROUND(VLOOKUP(B31,角色!$S:$V,4,FALSE)*(1-E31),0)</f>
        <v>#N/A</v>
      </c>
      <c r="M31" s="1" t="e">
        <f t="shared" si="5"/>
        <v>#N/A</v>
      </c>
      <c r="N31" s="1" t="e">
        <f t="shared" si="6"/>
        <v>#N/A</v>
      </c>
      <c r="O31" s="1" t="e">
        <f t="shared" si="7"/>
        <v>#N/A</v>
      </c>
    </row>
    <row r="32" spans="1:15">
      <c r="C32" s="1" t="e">
        <f>VLOOKUP(A32,角色!$S:$U,2,FALSE)</f>
        <v>#N/A</v>
      </c>
      <c r="D32" s="1" t="e">
        <f>VLOOKUP(B32,角色!$S:$U,2,FALSE)</f>
        <v>#N/A</v>
      </c>
      <c r="E32" s="1" t="e">
        <f>VLOOKUP(A32,角色!$S:$U,3,FALSE)</f>
        <v>#N/A</v>
      </c>
      <c r="F32" s="1" t="e">
        <f>VLOOKUP(B32,角色!$S:$U,3,FALSE)</f>
        <v>#N/A</v>
      </c>
      <c r="G32" s="1" t="e">
        <f t="shared" si="3"/>
        <v>#N/A</v>
      </c>
      <c r="H32" s="1" t="e">
        <f t="shared" si="4"/>
        <v>#N/A</v>
      </c>
      <c r="I32" s="1" t="e">
        <f>VLOOKUP(A32,角色!$A:$B,2,FALSE)</f>
        <v>#N/A</v>
      </c>
      <c r="J32" s="1" t="e">
        <f>VLOOKUP(B32,角色!$A:$B,2,FALSE)</f>
        <v>#N/A</v>
      </c>
      <c r="K32" s="1" t="e">
        <f>ROUND(VLOOKUP(A32,角色!$S:$V,4,FALSE)*(1-F32),0)</f>
        <v>#N/A</v>
      </c>
      <c r="L32" s="1" t="e">
        <f>ROUND(VLOOKUP(B32,角色!$S:$V,4,FALSE)*(1-E32),0)</f>
        <v>#N/A</v>
      </c>
      <c r="M32" s="1" t="e">
        <f t="shared" si="5"/>
        <v>#N/A</v>
      </c>
      <c r="N32" s="1" t="e">
        <f t="shared" si="6"/>
        <v>#N/A</v>
      </c>
      <c r="O32" s="1" t="e">
        <f t="shared" si="7"/>
        <v>#N/A</v>
      </c>
    </row>
    <row r="33" spans="3:15">
      <c r="C33" s="1" t="e">
        <f>VLOOKUP(A33,角色!$S:$U,2,FALSE)</f>
        <v>#N/A</v>
      </c>
      <c r="D33" s="1" t="e">
        <f>VLOOKUP(B33,角色!$S:$U,2,FALSE)</f>
        <v>#N/A</v>
      </c>
      <c r="E33" s="1" t="e">
        <f>VLOOKUP(A33,角色!$S:$U,3,FALSE)</f>
        <v>#N/A</v>
      </c>
      <c r="F33" s="1" t="e">
        <f>VLOOKUP(B33,角色!$S:$U,3,FALSE)</f>
        <v>#N/A</v>
      </c>
      <c r="G33" s="1" t="e">
        <f t="shared" si="3"/>
        <v>#N/A</v>
      </c>
      <c r="H33" s="1" t="e">
        <f t="shared" si="4"/>
        <v>#N/A</v>
      </c>
      <c r="I33" s="1" t="e">
        <f>VLOOKUP(A33,角色!$A:$B,2,FALSE)</f>
        <v>#N/A</v>
      </c>
      <c r="J33" s="1" t="e">
        <f>VLOOKUP(B33,角色!$A:$B,2,FALSE)</f>
        <v>#N/A</v>
      </c>
      <c r="K33" s="1" t="e">
        <f>ROUND(VLOOKUP(A33,角色!$S:$V,4,FALSE)*(1-F33),0)</f>
        <v>#N/A</v>
      </c>
      <c r="L33" s="1" t="e">
        <f>ROUND(VLOOKUP(B33,角色!$S:$V,4,FALSE)*(1-E33),0)</f>
        <v>#N/A</v>
      </c>
      <c r="M33" s="1" t="e">
        <f t="shared" si="5"/>
        <v>#N/A</v>
      </c>
      <c r="N33" s="1" t="e">
        <f t="shared" si="6"/>
        <v>#N/A</v>
      </c>
      <c r="O33" s="1" t="e">
        <f t="shared" si="7"/>
        <v>#N/A</v>
      </c>
    </row>
    <row r="34" spans="3:15">
      <c r="C34" s="1" t="e">
        <f>VLOOKUP(A34,角色!$S:$U,2,FALSE)</f>
        <v>#N/A</v>
      </c>
      <c r="D34" s="1" t="e">
        <f>VLOOKUP(B34,角色!$S:$U,2,FALSE)</f>
        <v>#N/A</v>
      </c>
      <c r="E34" s="1" t="e">
        <f>VLOOKUP(A34,角色!$S:$U,3,FALSE)</f>
        <v>#N/A</v>
      </c>
      <c r="F34" s="1" t="e">
        <f>VLOOKUP(B34,角色!$S:$U,3,FALSE)</f>
        <v>#N/A</v>
      </c>
      <c r="G34" s="1" t="e">
        <f t="shared" si="3"/>
        <v>#N/A</v>
      </c>
      <c r="H34" s="1" t="e">
        <f t="shared" si="4"/>
        <v>#N/A</v>
      </c>
      <c r="I34" s="1" t="e">
        <f>VLOOKUP(A34,角色!$A:$B,2,FALSE)</f>
        <v>#N/A</v>
      </c>
      <c r="J34" s="1" t="e">
        <f>VLOOKUP(B34,角色!$A:$B,2,FALSE)</f>
        <v>#N/A</v>
      </c>
      <c r="K34" s="1" t="e">
        <f>ROUND(VLOOKUP(A34,角色!$S:$V,4,FALSE)*(1-F34),0)</f>
        <v>#N/A</v>
      </c>
      <c r="L34" s="1" t="e">
        <f>ROUND(VLOOKUP(B34,角色!$S:$V,4,FALSE)*(1-E34),0)</f>
        <v>#N/A</v>
      </c>
      <c r="M34" s="1" t="e">
        <f t="shared" si="5"/>
        <v>#N/A</v>
      </c>
      <c r="N34" s="1" t="e">
        <f t="shared" si="6"/>
        <v>#N/A</v>
      </c>
      <c r="O34" s="1" t="e">
        <f t="shared" si="7"/>
        <v>#N/A</v>
      </c>
    </row>
    <row r="35" spans="3:15">
      <c r="C35" s="1" t="e">
        <f>VLOOKUP(A35,角色!$S:$U,2,FALSE)</f>
        <v>#N/A</v>
      </c>
      <c r="D35" s="1" t="e">
        <f>VLOOKUP(B35,角色!$S:$U,2,FALSE)</f>
        <v>#N/A</v>
      </c>
      <c r="E35" s="1" t="e">
        <f>VLOOKUP(A35,角色!$S:$U,3,FALSE)</f>
        <v>#N/A</v>
      </c>
      <c r="F35" s="1" t="e">
        <f>VLOOKUP(B35,角色!$S:$U,3,FALSE)</f>
        <v>#N/A</v>
      </c>
      <c r="G35" s="1" t="e">
        <f t="shared" si="3"/>
        <v>#N/A</v>
      </c>
      <c r="H35" s="1" t="e">
        <f t="shared" si="4"/>
        <v>#N/A</v>
      </c>
      <c r="I35" s="1" t="e">
        <f>VLOOKUP(A35,角色!$A:$B,2,FALSE)</f>
        <v>#N/A</v>
      </c>
      <c r="J35" s="1" t="e">
        <f>VLOOKUP(B35,角色!$A:$B,2,FALSE)</f>
        <v>#N/A</v>
      </c>
      <c r="K35" s="1" t="e">
        <f>ROUND(VLOOKUP(A35,角色!$S:$V,4,FALSE)*(1-F35),0)</f>
        <v>#N/A</v>
      </c>
      <c r="L35" s="1" t="e">
        <f>ROUND(VLOOKUP(B35,角色!$S:$V,4,FALSE)*(1-E35),0)</f>
        <v>#N/A</v>
      </c>
      <c r="M35" s="1" t="e">
        <f t="shared" si="5"/>
        <v>#N/A</v>
      </c>
      <c r="N35" s="1" t="e">
        <f t="shared" si="6"/>
        <v>#N/A</v>
      </c>
      <c r="O35" s="1" t="e">
        <f t="shared" si="7"/>
        <v>#N/A</v>
      </c>
    </row>
    <row r="36" spans="3:15">
      <c r="C36" s="1" t="e">
        <f>VLOOKUP(A36,角色!$S:$U,2,FALSE)</f>
        <v>#N/A</v>
      </c>
      <c r="D36" s="1" t="e">
        <f>VLOOKUP(B36,角色!$S:$U,2,FALSE)</f>
        <v>#N/A</v>
      </c>
      <c r="E36" s="1" t="e">
        <f>VLOOKUP(A36,角色!$S:$U,3,FALSE)</f>
        <v>#N/A</v>
      </c>
      <c r="F36" s="1" t="e">
        <f>VLOOKUP(B36,角色!$S:$U,3,FALSE)</f>
        <v>#N/A</v>
      </c>
      <c r="G36" s="1" t="e">
        <f t="shared" si="3"/>
        <v>#N/A</v>
      </c>
      <c r="H36" s="1" t="e">
        <f t="shared" si="4"/>
        <v>#N/A</v>
      </c>
      <c r="I36" s="1" t="e">
        <f>VLOOKUP(A36,角色!$A:$B,2,FALSE)</f>
        <v>#N/A</v>
      </c>
      <c r="J36" s="1" t="e">
        <f>VLOOKUP(B36,角色!$A:$B,2,FALSE)</f>
        <v>#N/A</v>
      </c>
      <c r="K36" s="1" t="e">
        <f>ROUND(VLOOKUP(A36,角色!$S:$V,4,FALSE)*(1-F36),0)</f>
        <v>#N/A</v>
      </c>
      <c r="L36" s="1" t="e">
        <f>ROUND(VLOOKUP(B36,角色!$S:$V,4,FALSE)*(1-E36),0)</f>
        <v>#N/A</v>
      </c>
      <c r="M36" s="1" t="e">
        <f t="shared" si="5"/>
        <v>#N/A</v>
      </c>
      <c r="N36" s="1" t="e">
        <f t="shared" si="6"/>
        <v>#N/A</v>
      </c>
      <c r="O36" s="1" t="e">
        <f t="shared" si="7"/>
        <v>#N/A</v>
      </c>
    </row>
    <row r="37" spans="3:15">
      <c r="C37" s="1" t="e">
        <f>VLOOKUP(A37,角色!$S:$U,2,FALSE)</f>
        <v>#N/A</v>
      </c>
      <c r="D37" s="1" t="e">
        <f>VLOOKUP(B37,角色!$S:$U,2,FALSE)</f>
        <v>#N/A</v>
      </c>
      <c r="E37" s="1" t="e">
        <f>VLOOKUP(A37,角色!$S:$U,3,FALSE)</f>
        <v>#N/A</v>
      </c>
      <c r="F37" s="1" t="e">
        <f>VLOOKUP(B37,角色!$S:$U,3,FALSE)</f>
        <v>#N/A</v>
      </c>
      <c r="G37" s="1" t="e">
        <f t="shared" si="3"/>
        <v>#N/A</v>
      </c>
      <c r="H37" s="1" t="e">
        <f t="shared" si="4"/>
        <v>#N/A</v>
      </c>
      <c r="I37" s="1" t="e">
        <f>VLOOKUP(A37,角色!$A:$B,2,FALSE)</f>
        <v>#N/A</v>
      </c>
      <c r="J37" s="1" t="e">
        <f>VLOOKUP(B37,角色!$A:$B,2,FALSE)</f>
        <v>#N/A</v>
      </c>
      <c r="K37" s="1" t="e">
        <f>ROUND(VLOOKUP(A37,角色!$S:$V,4,FALSE)*(1-F37),0)</f>
        <v>#N/A</v>
      </c>
      <c r="L37" s="1" t="e">
        <f>ROUND(VLOOKUP(B37,角色!$S:$V,4,FALSE)*(1-E37),0)</f>
        <v>#N/A</v>
      </c>
      <c r="M37" s="1" t="e">
        <f t="shared" si="5"/>
        <v>#N/A</v>
      </c>
      <c r="N37" s="1" t="e">
        <f t="shared" si="6"/>
        <v>#N/A</v>
      </c>
      <c r="O37" s="1" t="e">
        <f t="shared" si="7"/>
        <v>#N/A</v>
      </c>
    </row>
    <row r="38" spans="3:15">
      <c r="C38" s="1" t="e">
        <f>VLOOKUP(A38,角色!$S:$U,2,FALSE)</f>
        <v>#N/A</v>
      </c>
      <c r="D38" s="1" t="e">
        <f>VLOOKUP(B38,角色!$S:$U,2,FALSE)</f>
        <v>#N/A</v>
      </c>
      <c r="E38" s="1" t="e">
        <f>VLOOKUP(A38,角色!$S:$U,3,FALSE)</f>
        <v>#N/A</v>
      </c>
      <c r="F38" s="1" t="e">
        <f>VLOOKUP(B38,角色!$S:$U,3,FALSE)</f>
        <v>#N/A</v>
      </c>
      <c r="G38" s="1" t="e">
        <f t="shared" si="3"/>
        <v>#N/A</v>
      </c>
      <c r="H38" s="1" t="e">
        <f t="shared" si="4"/>
        <v>#N/A</v>
      </c>
      <c r="I38" s="1" t="e">
        <f>VLOOKUP(A38,角色!$A:$B,2,FALSE)</f>
        <v>#N/A</v>
      </c>
      <c r="J38" s="1" t="e">
        <f>VLOOKUP(B38,角色!$A:$B,2,FALSE)</f>
        <v>#N/A</v>
      </c>
      <c r="K38" s="1" t="e">
        <f>ROUND(VLOOKUP(A38,角色!$S:$V,4,FALSE)*(1-F38),0)</f>
        <v>#N/A</v>
      </c>
      <c r="L38" s="1" t="e">
        <f>ROUND(VLOOKUP(B38,角色!$S:$V,4,FALSE)*(1-E38),0)</f>
        <v>#N/A</v>
      </c>
      <c r="M38" s="1" t="e">
        <f t="shared" si="5"/>
        <v>#N/A</v>
      </c>
      <c r="N38" s="1" t="e">
        <f t="shared" si="6"/>
        <v>#N/A</v>
      </c>
      <c r="O38" s="1" t="e">
        <f t="shared" si="7"/>
        <v>#N/A</v>
      </c>
    </row>
    <row r="39" spans="3:15">
      <c r="C39" s="1" t="e">
        <f>VLOOKUP(A39,角色!$S:$U,2,FALSE)</f>
        <v>#N/A</v>
      </c>
      <c r="D39" s="1" t="e">
        <f>VLOOKUP(B39,角色!$S:$U,2,FALSE)</f>
        <v>#N/A</v>
      </c>
      <c r="E39" s="1" t="e">
        <f>VLOOKUP(A39,角色!$S:$U,3,FALSE)</f>
        <v>#N/A</v>
      </c>
      <c r="F39" s="1" t="e">
        <f>VLOOKUP(B39,角色!$S:$U,3,FALSE)</f>
        <v>#N/A</v>
      </c>
      <c r="G39" s="1" t="e">
        <f t="shared" si="3"/>
        <v>#N/A</v>
      </c>
      <c r="H39" s="1" t="e">
        <f t="shared" si="4"/>
        <v>#N/A</v>
      </c>
      <c r="I39" s="1" t="e">
        <f>VLOOKUP(A39,角色!$A:$B,2,FALSE)</f>
        <v>#N/A</v>
      </c>
      <c r="J39" s="1" t="e">
        <f>VLOOKUP(B39,角色!$A:$B,2,FALSE)</f>
        <v>#N/A</v>
      </c>
      <c r="K39" s="1" t="e">
        <f>ROUND(VLOOKUP(A39,角色!$S:$V,4,FALSE)*(1-F39),0)</f>
        <v>#N/A</v>
      </c>
      <c r="L39" s="1" t="e">
        <f>ROUND(VLOOKUP(B39,角色!$S:$V,4,FALSE)*(1-E39),0)</f>
        <v>#N/A</v>
      </c>
      <c r="M39" s="1" t="e">
        <f t="shared" si="5"/>
        <v>#N/A</v>
      </c>
      <c r="N39" s="1" t="e">
        <f t="shared" si="6"/>
        <v>#N/A</v>
      </c>
      <c r="O39" s="1" t="e">
        <f t="shared" si="7"/>
        <v>#N/A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外功</vt:lpstr>
      <vt:lpstr>内功</vt:lpstr>
      <vt:lpstr>角色</vt:lpstr>
      <vt:lpstr>战斗模拟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2015-05-08T07:04:15Z</dcterms:modified>
</cp:coreProperties>
</file>