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_Integrations_interface. " sheetId="1" r:id="rId1"/>
  </sheets>
  <definedNames>
    <definedName name="BoardQty">'Power_Integrations_interface. '!$I$1</definedName>
    <definedName name="digikey_part_data">'Power_Integrations_interface. '!$J$5:$O$32</definedName>
    <definedName name="farnell_part_data">'Power_Integrations_interface. '!$P$5:$U$32</definedName>
    <definedName name="global_part_data">'Power_Integrations_interface. '!$A$5:$I$32</definedName>
    <definedName name="mouser_part_data">'Power_Integrations_interface. '!$V$5:$AA$32</definedName>
    <definedName name="newark_part_data">'Power_Integrations_interface. '!$AB$5:$AG$32</definedName>
    <definedName name="rs_part_data">'Power_Integrations_interface. '!$AH$5:$AM$32</definedName>
    <definedName name="TotalCost">'Power_Integrations_interface. 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<sst xmlns="http://schemas.openxmlformats.org/spreadsheetml/2006/main" count="380" uniqueCount="192">
  <si>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</si>
  <si>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</si>
  <si>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</si>
  <si>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</si>
  <si>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</si>
  <si>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</si>
  <si>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</si>
  <si>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</si>
  <si>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</si>
  <si>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</si>
  <si>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P1-P3</t>
  </si>
  <si>
    <t>75869-104LF</t>
  </si>
  <si>
    <t>Amphenol FCI</t>
  </si>
  <si>
    <t>conn-100mil:CONN-100MIL-F-2x10</t>
  </si>
  <si>
    <t>2SP0115T_conector</t>
  </si>
  <si>
    <t>R2,R7,R12,R17</t>
  </si>
  <si>
    <t>CRCW251220K0JNEG</t>
  </si>
  <si>
    <t>IPC7351-Nominal:RESC6432X70</t>
  </si>
  <si>
    <t>20k</t>
  </si>
  <si>
    <t>U3,U6,U9,U12</t>
  </si>
  <si>
    <t>AMC1301DWVR</t>
  </si>
  <si>
    <t>Texas Instruments</t>
  </si>
  <si>
    <t>IPC7351-Nominal:SOIC127P1032X265-8</t>
  </si>
  <si>
    <t>AMC1301</t>
  </si>
  <si>
    <t>C11,C20,C29,C38</t>
  </si>
  <si>
    <t>GRM188R71E104KA01D</t>
  </si>
  <si>
    <t>Murata Electronics North America</t>
  </si>
  <si>
    <t>IPC7351-Nominal:CAPC1608X55</t>
  </si>
  <si>
    <t>100nF</t>
  </si>
  <si>
    <t>U4,U7</t>
  </si>
  <si>
    <t>TPS76350DBVR</t>
  </si>
  <si>
    <t>smd-semi:SOT-23-5</t>
  </si>
  <si>
    <t>TPS76350</t>
  </si>
  <si>
    <t>J3</t>
  </si>
  <si>
    <t>87606-308LF</t>
  </si>
  <si>
    <t>conn-100mil:CONN-100MIL-M-2x8</t>
  </si>
  <si>
    <t>GATE_DRIVER_CONN_W</t>
  </si>
  <si>
    <t>J4</t>
  </si>
  <si>
    <t>B4B-PH-K-S(LF)(SN)</t>
  </si>
  <si>
    <t>JST Sales America Inc.</t>
  </si>
  <si>
    <t>w_conn_jst-ph:b4b-ph-kl</t>
  </si>
  <si>
    <t>VBUS</t>
  </si>
  <si>
    <t>J6</t>
  </si>
  <si>
    <t>1757268</t>
  </si>
  <si>
    <t>Phoenix Contact</t>
  </si>
  <si>
    <t>w_conn_screw:mstba_2,5%2f4-g-5,08</t>
  </si>
  <si>
    <t>Phoenix 1757268 5.08mm</t>
  </si>
  <si>
    <t>D2,D4</t>
  </si>
  <si>
    <t>MBR0520LT1G</t>
  </si>
  <si>
    <t>ON Semiconductor</t>
  </si>
  <si>
    <t>smd-semi:SOD-123</t>
  </si>
  <si>
    <t>MBR0520</t>
  </si>
  <si>
    <t>D1,D3</t>
  </si>
  <si>
    <t>C9,C13,C15,C18,C22,C24,C31,C40</t>
  </si>
  <si>
    <t>T1,T2</t>
  </si>
  <si>
    <t>760390014</t>
  </si>
  <si>
    <t>Wurth Electronics Midcom</t>
  </si>
  <si>
    <t>manuf:WURTH-760390014</t>
  </si>
  <si>
    <t>TRANS-2CT</t>
  </si>
  <si>
    <t>J8-J10</t>
  </si>
  <si>
    <t>current sensor</t>
  </si>
  <si>
    <t>R1,R3,R6,R8,R11,R13,R16,R18,R21-R24</t>
  </si>
  <si>
    <t>AC1206FR-071ML</t>
  </si>
  <si>
    <t>Yageo</t>
  </si>
  <si>
    <t>IPC7351-Nominal:RESC3216X60</t>
  </si>
  <si>
    <t>500k</t>
  </si>
  <si>
    <t>R4,R5,R9,R10,R14,R15,R19,R20</t>
  </si>
  <si>
    <t>RC0603FR-071KL</t>
  </si>
  <si>
    <t>IPC7351-Nominal:RESC1608X50</t>
  </si>
  <si>
    <t>1k</t>
  </si>
  <si>
    <t>U1</t>
  </si>
  <si>
    <t>NCV1117ST50T3G</t>
  </si>
  <si>
    <t>smd-semi:SOT-223</t>
  </si>
  <si>
    <t>LM1117IMP-v.v</t>
  </si>
  <si>
    <t>J5</t>
  </si>
  <si>
    <t>1923869</t>
  </si>
  <si>
    <t>w_conn_screw:mstba_2,5%2f2-g-5,08</t>
  </si>
  <si>
    <t>CONN-100MIL-F-1x2</t>
  </si>
  <si>
    <t>C8,C14,C17,C23,C32,C41</t>
  </si>
  <si>
    <t>GRM188R71A225KE15D</t>
  </si>
  <si>
    <t>2.2uF</t>
  </si>
  <si>
    <t>C1,C4,C10,C16,C19,C25</t>
  </si>
  <si>
    <t>C2012X5R1V226M125AC</t>
  </si>
  <si>
    <t>TDK Corporation</t>
  </si>
  <si>
    <t>IPC7351-Nominal:CAPC2012X70</t>
  </si>
  <si>
    <t>22uF</t>
  </si>
  <si>
    <t>C2,C3,C5-C7</t>
  </si>
  <si>
    <t>J2</t>
  </si>
  <si>
    <t>GATE_DRIVER_CONN_V</t>
  </si>
  <si>
    <t>C12,C21,C30,C39</t>
  </si>
  <si>
    <t>GCM1885C1H331JA16D</t>
  </si>
  <si>
    <t>330pF</t>
  </si>
  <si>
    <t>J1</t>
  </si>
  <si>
    <t>GATE_DRIVER_CONN_U</t>
  </si>
  <si>
    <t>U2,U5</t>
  </si>
  <si>
    <t>SN6501DBVR</t>
  </si>
  <si>
    <t>SN6501DBV</t>
  </si>
  <si>
    <t>Q1</t>
  </si>
  <si>
    <t>NMOS</t>
  </si>
  <si>
    <t>M1-M3</t>
  </si>
  <si>
    <t>ISB-425-A-800</t>
  </si>
  <si>
    <t>Current sensor part#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</si>
  <si>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</si>
  <si>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</si>
  <si>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</si>
  <si>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</si>
  <si>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</si>
  <si>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</si>
  <si>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</si>
  <si>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</si>
  <si>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Link</t>
  </si>
  <si>
    <t>609-1776-ND</t>
  </si>
  <si>
    <t>541-20KXCT-ND</t>
  </si>
  <si>
    <t>296-44577-1-ND</t>
  </si>
  <si>
    <t>490-1524-1-ND</t>
  </si>
  <si>
    <t>296-2707-1-ND</t>
  </si>
  <si>
    <t>609-3554-ND</t>
  </si>
  <si>
    <t>455-1706-ND</t>
  </si>
  <si>
    <t>MBR0520LT1GOSCT-ND</t>
  </si>
  <si>
    <t>732-4458-1-ND</t>
  </si>
  <si>
    <t>YAG3832CT-ND</t>
  </si>
  <si>
    <t>311-1.00KHRCT-ND</t>
  </si>
  <si>
    <t>NCV1117ST50T3GOSCT-ND</t>
  </si>
  <si>
    <t>277-6570-ND</t>
  </si>
  <si>
    <t>490-4520-1-ND</t>
  </si>
  <si>
    <t>445-14428-1-ND</t>
  </si>
  <si>
    <t>490-4964-1-ND</t>
  </si>
  <si>
    <t>296-37700-1-ND</t>
  </si>
  <si>
    <t>Farnell</t>
  </si>
  <si>
    <t>1103952</t>
  </si>
  <si>
    <t>1571740</t>
  </si>
  <si>
    <t>2617071</t>
  </si>
  <si>
    <t>1828899</t>
  </si>
  <si>
    <t>2764732</t>
  </si>
  <si>
    <t>1278235</t>
  </si>
  <si>
    <t>9492437</t>
  </si>
  <si>
    <t>3705195</t>
  </si>
  <si>
    <t>9556915</t>
  </si>
  <si>
    <t>9238484</t>
  </si>
  <si>
    <t>2534280</t>
  </si>
  <si>
    <t>2776387</t>
  </si>
  <si>
    <t>1797012</t>
  </si>
  <si>
    <t>2528773</t>
  </si>
  <si>
    <t>2688476</t>
  </si>
  <si>
    <t>2542737</t>
  </si>
  <si>
    <t>Mouser</t>
  </si>
  <si>
    <t>649-75869-104LF</t>
  </si>
  <si>
    <t>71-CRCW2512J-20K-E3</t>
  </si>
  <si>
    <t>649-87606-308LF</t>
  </si>
  <si>
    <t>Not Assigned</t>
  </si>
  <si>
    <t>651-1757268</t>
  </si>
  <si>
    <t>81-GRM39X104K25</t>
  </si>
  <si>
    <t>710-760390014</t>
  </si>
  <si>
    <t>603-AC1206FR-071ML</t>
  </si>
  <si>
    <t>603-RC0603FR-071KL</t>
  </si>
  <si>
    <t>863-NCV1117ST50T3G</t>
  </si>
  <si>
    <t>651-1923869</t>
  </si>
  <si>
    <t>81-GRM188R71A225KE15</t>
  </si>
  <si>
    <t>810-C2012X5R1V226MAC</t>
  </si>
  <si>
    <t>911-ISB-425-A-800</t>
  </si>
  <si>
    <t>Newark</t>
  </si>
  <si>
    <t>93K5090</t>
  </si>
  <si>
    <t>89M6939</t>
  </si>
  <si>
    <t>96Y8999</t>
  </si>
  <si>
    <t>14T3317</t>
  </si>
  <si>
    <t>77C1037</t>
  </si>
  <si>
    <t>63K0748</t>
  </si>
  <si>
    <t>37K9958</t>
  </si>
  <si>
    <t>71C4163</t>
  </si>
  <si>
    <t>94W8549</t>
  </si>
  <si>
    <t>68R0042</t>
  </si>
  <si>
    <t>81Y6964</t>
  </si>
  <si>
    <t>32AC7953</t>
  </si>
  <si>
    <t>72R4209</t>
  </si>
  <si>
    <t>78Y9944</t>
  </si>
  <si>
    <t>06AC6012</t>
  </si>
  <si>
    <t>81Y9761</t>
  </si>
  <si>
    <t>Rs Components</t>
  </si>
  <si>
    <t>673-7600</t>
  </si>
  <si>
    <t>842-9496</t>
  </si>
  <si>
    <t>723-5638</t>
  </si>
  <si>
    <t>661-4242</t>
  </si>
  <si>
    <t>859-9488</t>
  </si>
  <si>
    <t>820-1434</t>
  </si>
  <si>
    <t>189-6127</t>
  </si>
  <si>
    <t>463-432</t>
  </si>
  <si>
    <t>618-0708</t>
  </si>
  <si>
    <t>802-1743</t>
  </si>
  <si>
    <t>859-8303</t>
  </si>
  <si>
    <t>723-5597</t>
  </si>
  <si>
    <t>915-9334</t>
  </si>
  <si>
    <t>815-1314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</si>
</sst>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scripts/DkSearch/dksus.dll?WT.z_header=search_go&amp;lang=en&amp;keywords=75869-104LF%20" TargetMode="External"/><Relationship Id="rId2" Type="http://schemas.openxmlformats.org/officeDocument/2006/relationships/hyperlink" Target="http://it.farnell.com/webapp/wcs/stores/servlet/Search?catalogId=15001&amp;langId=-4&amp;storeId=10165&amp;gs=true&amp;st=75869-104LF%20" TargetMode="External"/><Relationship Id="rId3" Type="http://schemas.openxmlformats.org/officeDocument/2006/relationships/hyperlink" Target="http://www.mouser.com/Search/Refine.aspx?Keyword=75869-104LF%20" TargetMode="External"/><Relationship Id="rId4" Type="http://schemas.openxmlformats.org/officeDocument/2006/relationships/hyperlink" Target="http://www.newark.com/webapp/wcs/stores/servlet/Search?catalogId=15003&amp;langId=-1&amp;storeId=10194&amp;gs=true&amp;st=75869-104LF%20" TargetMode="External"/><Relationship Id="rId5" Type="http://schemas.openxmlformats.org/officeDocument/2006/relationships/hyperlink" Target="http://it.rs-online.com/web/c/?searchTerm=75869-104LF%20" TargetMode="External"/><Relationship Id="rId6" Type="http://schemas.openxmlformats.org/officeDocument/2006/relationships/hyperlink" Target="http://www.digikey.com/product-detail/en/vishay-dale/CRCW251220K0JNEG/541-20KXCT-ND/1178612" TargetMode="External"/><Relationship Id="rId7" Type="http://schemas.openxmlformats.org/officeDocument/2006/relationships/hyperlink" Target="http://it.farnell.com/webapp/wcs/stores/servlet/Search?catalogId=15001&amp;langId=-4&amp;storeId=10165&amp;gs=true&amp;st=CRCW251220K0JNEG%20" TargetMode="External"/><Relationship Id="rId8" Type="http://schemas.openxmlformats.org/officeDocument/2006/relationships/hyperlink" Target="http://www.mouser.com/Search/../ProductDetail/Vishay/CRCW251220K0JNEG/?qs=sGAEpiMZZMu61qfTUdNhGxpod03iTunHu2Z%252bngAWkf4%3d" TargetMode="External"/><Relationship Id="rId9" Type="http://schemas.openxmlformats.org/officeDocument/2006/relationships/hyperlink" Target="http://www.newark.com/webapp/wcs/stores/servlet/Search?catalogId=15003&amp;langId=-1&amp;storeId=10194&amp;gs=true&amp;st=CRCW251220K0JNEG%20" TargetMode="External"/><Relationship Id="rId10" Type="http://schemas.openxmlformats.org/officeDocument/2006/relationships/hyperlink" Target="http://it.rs-online.com/web/c/?searchTerm=CRCW251220K0JNEG%20" TargetMode="External"/><Relationship Id="rId11" Type="http://schemas.openxmlformats.org/officeDocument/2006/relationships/hyperlink" Target="http://www.digikey.com/product-detail/en/texas-instruments/AMC1301DWVR/296-44577-1-ND/6131178" TargetMode="External"/><Relationship Id="rId12" Type="http://schemas.openxmlformats.org/officeDocument/2006/relationships/hyperlink" Target="http://it.farnell.com/texas-instruments/amc1301dwvr/amp-isolamento-210khz-50uv-soic/dp/2617071" TargetMode="External"/><Relationship Id="rId13" Type="http://schemas.openxmlformats.org/officeDocument/2006/relationships/hyperlink" Target="http://www.newark.com/webapp/wcs/stores/servlet/Search?catalogId=15003&amp;langId=-1&amp;storeId=10194&amp;gs=true&amp;st=AMC1301DWVR%20" TargetMode="External"/><Relationship Id="rId14" Type="http://schemas.openxmlformats.org/officeDocument/2006/relationships/hyperlink" Target="http://www.digikey.com/product-detail/en/murata-electronics-north-america/GRM188R71E104KA01D/490-1524-1-ND/587865" TargetMode="External"/><Relationship Id="rId15" Type="http://schemas.openxmlformats.org/officeDocument/2006/relationships/hyperlink" Target="http://it.farnell.com/murata/grm188r71e104ka01d/condensatore-mlcc-x7r-100nf-25v/dp/1828899" TargetMode="External"/><Relationship Id="rId16" Type="http://schemas.openxmlformats.org/officeDocument/2006/relationships/hyperlink" Target="http://www.newark.com/murata/grm188r71e104ka01d/capacitor-ceramic-0-1uf-10-25v/dp/14T3317" TargetMode="External"/><Relationship Id="rId17" Type="http://schemas.openxmlformats.org/officeDocument/2006/relationships/hyperlink" Target="http://it.rs-online.com/web/c/?searchTerm=GRM188R71E104KA01D%20" TargetMode="External"/><Relationship Id="rId18" Type="http://schemas.openxmlformats.org/officeDocument/2006/relationships/hyperlink" Target="http://www.digikey.com/product-detail/en/texas-instruments/TPS76350DBVT/296-2707-1-ND/381498" TargetMode="External"/><Relationship Id="rId19" Type="http://schemas.openxmlformats.org/officeDocument/2006/relationships/hyperlink" Target="http://it.farnell.com/webapp/wcs/stores/servlet/Search?catalogId=15001&amp;langId=-4&amp;storeId=10165&amp;gs=true&amp;st=TPS76350DBVR%20" TargetMode="External"/><Relationship Id="rId20" Type="http://schemas.openxmlformats.org/officeDocument/2006/relationships/hyperlink" Target="http://www.newark.com/webapp/wcs/stores/servlet/Search?catalogId=15003&amp;langId=-1&amp;storeId=10194&amp;gs=true&amp;st=TPS76350DBVR%20" TargetMode="External"/><Relationship Id="rId21" Type="http://schemas.openxmlformats.org/officeDocument/2006/relationships/hyperlink" Target="http://it.rs-online.com/web/p/regolatori-di-tensione-low-dropout/6614242/" TargetMode="External"/><Relationship Id="rId22" Type="http://schemas.openxmlformats.org/officeDocument/2006/relationships/hyperlink" Target="http://www.digikey.com/scripts/DkSearch/dksus.dll?WT.z_header=search_go&amp;lang=en&amp;keywords=87606-308LF%20" TargetMode="External"/><Relationship Id="rId23" Type="http://schemas.openxmlformats.org/officeDocument/2006/relationships/hyperlink" Target="http://it.farnell.com/webapp/wcs/stores/servlet/Search?catalogId=15001&amp;langId=-4&amp;storeId=10165&amp;gs=true&amp;st=87606-308LF%20" TargetMode="External"/><Relationship Id="rId24" Type="http://schemas.openxmlformats.org/officeDocument/2006/relationships/hyperlink" Target="http://www.mouser.com/Search/Refine.aspx?Keyword=87606-308LF%20" TargetMode="External"/><Relationship Id="rId25" Type="http://schemas.openxmlformats.org/officeDocument/2006/relationships/hyperlink" Target="http://www.newark.com/webapp/wcs/stores/servlet/Search?catalogId=15003&amp;langId=-1&amp;storeId=10194&amp;gs=true&amp;st=87606-308LF%20" TargetMode="External"/><Relationship Id="rId26" Type="http://schemas.openxmlformats.org/officeDocument/2006/relationships/hyperlink" Target="http://it.rs-online.com/web/c/?searchTerm=87606-308LF%20" TargetMode="External"/><Relationship Id="rId27" Type="http://schemas.openxmlformats.org/officeDocument/2006/relationships/hyperlink" Target="http://www.digikey.com/scripts/DkSearch/dksus.dll?WT.z_header=search_go&amp;lang=en&amp;keywords=B4B-PH-K-S%28LF%29%28SN%29%20" TargetMode="External"/><Relationship Id="rId28" Type="http://schemas.openxmlformats.org/officeDocument/2006/relationships/hyperlink" Target="http://it.farnell.com/webapp/wcs/stores/servlet/Search?catalogId=15001&amp;langId=-4&amp;storeId=10165&amp;gs=true&amp;st=B4B-PH-K-S%28LF%29%28SN%29%20" TargetMode="External"/><Relationship Id="rId29" Type="http://schemas.openxmlformats.org/officeDocument/2006/relationships/hyperlink" Target="http://www.mouser.com/Search/../ProductDetail/JST-Automotive/B4B-PH-K-S-LFSNP/?qs=sGAEpiMZZMs7eK6h2EBtKliNAMvvK%252btjsVmBQvFTnqo%3d" TargetMode="External"/><Relationship Id="rId30" Type="http://schemas.openxmlformats.org/officeDocument/2006/relationships/hyperlink" Target="http://www.newark.com/webapp/wcs/stores/servlet/Search?catalogId=15003&amp;langId=-1&amp;storeId=10194&amp;gs=true&amp;st=B4B-PH-K-S%28LF%29%28SN%29%20" TargetMode="External"/><Relationship Id="rId31" Type="http://schemas.openxmlformats.org/officeDocument/2006/relationships/hyperlink" Target="http://it.rs-online.com/web/p/file-di-contatti-da-pcb/8201434/" TargetMode="External"/><Relationship Id="rId32" Type="http://schemas.openxmlformats.org/officeDocument/2006/relationships/hyperlink" Target="http://it.farnell.com/webapp/wcs/stores/servlet/Search?catalogId=15001&amp;langId=-4&amp;storeId=10165&amp;gs=true&amp;st=1757268%20" TargetMode="External"/><Relationship Id="rId33" Type="http://schemas.openxmlformats.org/officeDocument/2006/relationships/hyperlink" Target="http://www.mouser.com/Search/../ProductDetail/Phoenix-Contact/1757268/?qs=sGAEpiMZZMuVJC7Vq%252bMl52CI6Cmc3FQC" TargetMode="External"/><Relationship Id="rId34" Type="http://schemas.openxmlformats.org/officeDocument/2006/relationships/hyperlink" Target="http://www.newark.com/webapp/wcs/stores/servlet/Search?catalogId=15003&amp;langId=-1&amp;storeId=10194&amp;gs=true&amp;st=1757268%20" TargetMode="External"/><Relationship Id="rId35" Type="http://schemas.openxmlformats.org/officeDocument/2006/relationships/hyperlink" Target="http://it.rs-online.com/web/c/?searchTerm=1757268%20" TargetMode="External"/><Relationship Id="rId36" Type="http://schemas.openxmlformats.org/officeDocument/2006/relationships/hyperlink" Target="http://www.digikey.com/product-detail/en/on-semiconductor/MBR0520LT1G/MBR0520LT1GOSCT-ND/917965" TargetMode="External"/><Relationship Id="rId37" Type="http://schemas.openxmlformats.org/officeDocument/2006/relationships/hyperlink" Target="http://it.farnell.com/on-semiconductor/mbr0520lt1g/diodo-schottky-0-5a-20v-smc/dp/9556915" TargetMode="External"/><Relationship Id="rId38" Type="http://schemas.openxmlformats.org/officeDocument/2006/relationships/hyperlink" Target="http://www.newark.com/on-semiconductor/mbr0520lt1g/rectifier-diode-single-20-v-500/dp/94W8549" TargetMode="External"/><Relationship Id="rId39" Type="http://schemas.openxmlformats.org/officeDocument/2006/relationships/hyperlink" Target="http://it.rs-online.com/web/p/diodi-rettificatori-e-schottky/0463432/" TargetMode="External"/><Relationship Id="rId40" Type="http://schemas.openxmlformats.org/officeDocument/2006/relationships/hyperlink" Target="http://www.digikey.com/product-detail/en/on-semiconductor/MBR0520LT1G/MBR0520LT1GOSCT-ND/917965" TargetMode="External"/><Relationship Id="rId41" Type="http://schemas.openxmlformats.org/officeDocument/2006/relationships/hyperlink" Target="http://it.farnell.com/on-semiconductor/mbr0520lt1g/diodo-schottky-0-5a-20v-smc/dp/9556915" TargetMode="External"/><Relationship Id="rId42" Type="http://schemas.openxmlformats.org/officeDocument/2006/relationships/hyperlink" Target="http://www.newark.com/on-semiconductor/mbr0520lt1g/rectifier-diode-single-20-v-500/dp/94W8549" TargetMode="External"/><Relationship Id="rId43" Type="http://schemas.openxmlformats.org/officeDocument/2006/relationships/hyperlink" Target="http://it.rs-online.com/web/p/diodi-rettificatori-e-schottky/0463432/" TargetMode="External"/><Relationship Id="rId44" Type="http://schemas.openxmlformats.org/officeDocument/2006/relationships/hyperlink" Target="http://www.digikey.com/product-detail/en/murata-electronics-north-america/GRM188R71E104KA01D/490-1524-1-ND/587865" TargetMode="External"/><Relationship Id="rId45" Type="http://schemas.openxmlformats.org/officeDocument/2006/relationships/hyperlink" Target="http://it.farnell.com/murata/grm188r71e104ka01d/condensatore-mlcc-x7r-100nf-25v/dp/1828899" TargetMode="External"/><Relationship Id="rId46" Type="http://schemas.openxmlformats.org/officeDocument/2006/relationships/hyperlink" Target="http://www.mouser.com/Search/Refine.aspx?Keyword=GRM188R71E104KA01D%20" TargetMode="External"/><Relationship Id="rId47" Type="http://schemas.openxmlformats.org/officeDocument/2006/relationships/hyperlink" Target="http://www.newark.com/murata/grm188r71e104ka01d/capacitor-ceramic-0-1uf-10-25v/dp/14T3317" TargetMode="External"/><Relationship Id="rId48" Type="http://schemas.openxmlformats.org/officeDocument/2006/relationships/hyperlink" Target="http://it.rs-online.com/web/c/?searchTerm=GRM188R71E104KA01D%20" TargetMode="External"/><Relationship Id="rId49" Type="http://schemas.openxmlformats.org/officeDocument/2006/relationships/hyperlink" Target="http://www.digikey.com/product-detail/en/wurth-electronics-midcom/760390014/732-4458-1-ND/3831278" TargetMode="External"/><Relationship Id="rId50" Type="http://schemas.openxmlformats.org/officeDocument/2006/relationships/hyperlink" Target="http://www.mouser.com/Search/Refine.aspx?Keyword=760390014%20Wurth%20Electronics%20Midcom" TargetMode="External"/><Relationship Id="rId51" Type="http://schemas.openxmlformats.org/officeDocument/2006/relationships/hyperlink" Target="http://www.digikey.com/scripts/DkSearch/dksus.dll?WT.z_header=search_go&amp;lang=en&amp;keywords=B4B-PH-K-S%28LF%29%28SN%29%20" TargetMode="External"/><Relationship Id="rId52" Type="http://schemas.openxmlformats.org/officeDocument/2006/relationships/hyperlink" Target="http://it.farnell.com/webapp/wcs/stores/servlet/Search?catalogId=15001&amp;langId=-4&amp;storeId=10165&amp;gs=true&amp;st=B4B-PH-K-S%28LF%29%28SN%29%20" TargetMode="External"/><Relationship Id="rId53" Type="http://schemas.openxmlformats.org/officeDocument/2006/relationships/hyperlink" Target="http://www.mouser.com/Search/../ProductDetail/JST-Automotive/B4B-PH-K-S-LFSNP/?qs=sGAEpiMZZMs7eK6h2EBtKliNAMvvK%252btjsVmBQvFTnqo%3d" TargetMode="External"/><Relationship Id="rId54" Type="http://schemas.openxmlformats.org/officeDocument/2006/relationships/hyperlink" Target="http://www.newark.com/webapp/wcs/stores/servlet/Search?catalogId=15003&amp;langId=-1&amp;storeId=10194&amp;gs=true&amp;st=B4B-PH-K-S%28LF%29%28SN%29%20" TargetMode="External"/><Relationship Id="rId55" Type="http://schemas.openxmlformats.org/officeDocument/2006/relationships/hyperlink" Target="http://it.rs-online.com/web/p/file-di-contatti-da-pcb/8201434/" TargetMode="External"/><Relationship Id="rId56" Type="http://schemas.openxmlformats.org/officeDocument/2006/relationships/hyperlink" Target="http://www.digikey.com/product-detail/en/yageo/AC1206FR-071ML/YAG3832CT-ND/6006681" TargetMode="External"/><Relationship Id="rId57" Type="http://schemas.openxmlformats.org/officeDocument/2006/relationships/hyperlink" Target="http://www.mouser.com/Search/Refine.aspx?Keyword=AC1206FR-071ML%20Yageo" TargetMode="External"/><Relationship Id="rId58" Type="http://schemas.openxmlformats.org/officeDocument/2006/relationships/hyperlink" Target="http://it.rs-online.com/web/c/?searchTerm=AC1206FR-071ML%20" TargetMode="External"/><Relationship Id="rId59" Type="http://schemas.openxmlformats.org/officeDocument/2006/relationships/hyperlink" Target="http://www.digikey.com/product-detail/en/yageo/RC0603FR-071KL/311-1.00KHRCT-ND/729790" TargetMode="External"/><Relationship Id="rId60" Type="http://schemas.openxmlformats.org/officeDocument/2006/relationships/hyperlink" Target="http://it.farnell.com/yageo-phycomp/rc0603fr-071kl/res-film-spesso-1k-1-0-1w-0603/dp/9238484" TargetMode="External"/><Relationship Id="rId61" Type="http://schemas.openxmlformats.org/officeDocument/2006/relationships/hyperlink" Target="http://www.mouser.com/Search/Refine.aspx?Keyword=RC0603FR-071KL%20Yageo" TargetMode="External"/><Relationship Id="rId62" Type="http://schemas.openxmlformats.org/officeDocument/2006/relationships/hyperlink" Target="http://www.newark.com/yageo/rc0603fr-071kl/res-thick-film-1k-1-0-1w-0603/dp/68R0042" TargetMode="External"/><Relationship Id="rId63" Type="http://schemas.openxmlformats.org/officeDocument/2006/relationships/hyperlink" Target="http://www.digikey.com/product-detail/en/on-semiconductor/NCV1117ST50T3G/NCV1117ST50T3GOSCT-ND/1967231" TargetMode="External"/><Relationship Id="rId64" Type="http://schemas.openxmlformats.org/officeDocument/2006/relationships/hyperlink" Target="http://it.farnell.com/on-semiconductor/ncv1117st50t3g/ldo-fissa-5v-1a-sot-223-3/dp/2534280" TargetMode="External"/><Relationship Id="rId65" Type="http://schemas.openxmlformats.org/officeDocument/2006/relationships/hyperlink" Target="http://www.mouser.com/Search/Refine.aspx?Keyword=NCV1117ST50T3G%20" TargetMode="External"/><Relationship Id="rId66" Type="http://schemas.openxmlformats.org/officeDocument/2006/relationships/hyperlink" Target="http://www.newark.com/webapp/wcs/stores/servlet/Search?catalogId=15003&amp;langId=-1&amp;storeId=10194&amp;gs=true&amp;st=NCV1117ST50T3G%20" TargetMode="External"/><Relationship Id="rId67" Type="http://schemas.openxmlformats.org/officeDocument/2006/relationships/hyperlink" Target="http://it.rs-online.com/web/c/?searchTerm=NCV1117ST50T3G%20" TargetMode="External"/><Relationship Id="rId68" Type="http://schemas.openxmlformats.org/officeDocument/2006/relationships/hyperlink" Target="http://www.digikey.com/scripts/DkSearch/dksus.dll?WT.z_header=search_go&amp;lang=en&amp;keywords=1923869%20" TargetMode="External"/><Relationship Id="rId69" Type="http://schemas.openxmlformats.org/officeDocument/2006/relationships/hyperlink" Target="http://it.farnell.com/webapp/wcs/stores/servlet/Search?catalogId=15001&amp;langId=-4&amp;storeId=10165&amp;gs=true&amp;st=1923869%20" TargetMode="External"/><Relationship Id="rId70" Type="http://schemas.openxmlformats.org/officeDocument/2006/relationships/hyperlink" Target="http://www.mouser.com/Search/Refine.aspx?Keyword=1923869%20" TargetMode="External"/><Relationship Id="rId71" Type="http://schemas.openxmlformats.org/officeDocument/2006/relationships/hyperlink" Target="http://www.newark.com/webapp/wcs/stores/servlet/Search?catalogId=15003&amp;langId=-1&amp;storeId=10194&amp;gs=true&amp;st=1923869%20" TargetMode="External"/><Relationship Id="rId72" Type="http://schemas.openxmlformats.org/officeDocument/2006/relationships/hyperlink" Target="http://it.rs-online.com/web/p/file-di-contatti-da-pcb/8598303/" TargetMode="External"/><Relationship Id="rId73" Type="http://schemas.openxmlformats.org/officeDocument/2006/relationships/hyperlink" Target="http://www.digikey.com/product-detail/en/murata-electronics-north-america/GRM188R71A225KE15D/490-4520-1-ND/1033279" TargetMode="External"/><Relationship Id="rId74" Type="http://schemas.openxmlformats.org/officeDocument/2006/relationships/hyperlink" Target="http://it.farnell.com/murata/grm188r71a225ke15d/condensatore-mlcc-x7r-2-2uf-10v/dp/1797012" TargetMode="External"/><Relationship Id="rId75" Type="http://schemas.openxmlformats.org/officeDocument/2006/relationships/hyperlink" Target="http://www.mouser.com/Search/Refine.aspx?Keyword=GRM188R71A225KE15D%20" TargetMode="External"/><Relationship Id="rId76" Type="http://schemas.openxmlformats.org/officeDocument/2006/relationships/hyperlink" Target="http://www.newark.com/murata/grm188r71a225ke15d/ceramic-capacitor-2-2uf-10v-x7r/dp/72R4209" TargetMode="External"/><Relationship Id="rId77" Type="http://schemas.openxmlformats.org/officeDocument/2006/relationships/hyperlink" Target="http://it.rs-online.com/web/c/?searchTerm=GRM188R71A225KE15D%20" TargetMode="External"/><Relationship Id="rId78" Type="http://schemas.openxmlformats.org/officeDocument/2006/relationships/hyperlink" Target="http://www.digikey.com/product-detail/en/tdk-corporation/C2012X5R1V226M125AC/445-14428-1-ND/3956094" TargetMode="External"/><Relationship Id="rId79" Type="http://schemas.openxmlformats.org/officeDocument/2006/relationships/hyperlink" Target="http://it.farnell.com/tdk/c2012x5r1v226m125ac/condensatore-mlcc-x5r-22uf-35v/dp/2528773" TargetMode="External"/><Relationship Id="rId80" Type="http://schemas.openxmlformats.org/officeDocument/2006/relationships/hyperlink" Target="http://www.mouser.com/Search/Refine.aspx?Keyword=C2012X5R1V226M125AC%20" TargetMode="External"/><Relationship Id="rId81" Type="http://schemas.openxmlformats.org/officeDocument/2006/relationships/hyperlink" Target="http://www.newark.com/webapp/wcs/stores/servlet/Search?catalogId=15003&amp;langId=-1&amp;storeId=10194&amp;gs=true&amp;st=C2012X5R1V226M125AC%20" TargetMode="External"/><Relationship Id="rId82" Type="http://schemas.openxmlformats.org/officeDocument/2006/relationships/hyperlink" Target="http://it.rs-online.com/web/p/condensatori-ceramici-multistrato/9159334/" TargetMode="External"/><Relationship Id="rId83" Type="http://schemas.openxmlformats.org/officeDocument/2006/relationships/hyperlink" Target="http://www.digikey.com/product-detail/en/murata-electronics-north-america/GRM188R71E104KA01D/490-1524-1-ND/587865" TargetMode="External"/><Relationship Id="rId84" Type="http://schemas.openxmlformats.org/officeDocument/2006/relationships/hyperlink" Target="http://it.farnell.com/murata/grm188r71e104ka01d/condensatore-mlcc-x7r-100nf-25v/dp/1828899" TargetMode="External"/><Relationship Id="rId85" Type="http://schemas.openxmlformats.org/officeDocument/2006/relationships/hyperlink" Target="http://www.newark.com/murata/grm188r71e104ka01d/capacitor-ceramic-0-1uf-10-25v/dp/14T3317" TargetMode="External"/><Relationship Id="rId86" Type="http://schemas.openxmlformats.org/officeDocument/2006/relationships/hyperlink" Target="http://it.rs-online.com/web/c/?searchTerm=GRM188R71E104KA01D%20" TargetMode="External"/><Relationship Id="rId87" Type="http://schemas.openxmlformats.org/officeDocument/2006/relationships/hyperlink" Target="http://www.digikey.com/scripts/DkSearch/dksus.dll?WT.z_header=search_go&amp;lang=en&amp;keywords=87606-308LF%20" TargetMode="External"/><Relationship Id="rId88" Type="http://schemas.openxmlformats.org/officeDocument/2006/relationships/hyperlink" Target="http://it.farnell.com/webapp/wcs/stores/servlet/Search?catalogId=15001&amp;langId=-4&amp;storeId=10165&amp;gs=true&amp;st=87606-308LF%20" TargetMode="External"/><Relationship Id="rId89" Type="http://schemas.openxmlformats.org/officeDocument/2006/relationships/hyperlink" Target="http://www.mouser.com/Search/Refine.aspx?Keyword=87606-308LF%20" TargetMode="External"/><Relationship Id="rId90" Type="http://schemas.openxmlformats.org/officeDocument/2006/relationships/hyperlink" Target="http://www.newark.com/webapp/wcs/stores/servlet/Search?catalogId=15003&amp;langId=-1&amp;storeId=10194&amp;gs=true&amp;st=87606-308LF%20" TargetMode="External"/><Relationship Id="rId91" Type="http://schemas.openxmlformats.org/officeDocument/2006/relationships/hyperlink" Target="http://it.rs-online.com/web/c/?searchTerm=87606-308LF%20" TargetMode="External"/><Relationship Id="rId92" Type="http://schemas.openxmlformats.org/officeDocument/2006/relationships/hyperlink" Target="http://www.digikey.com/product-detail/en/murata-electronics-north-america/GCM1885C1H331JA16D/490-4964-1-ND/1765283" TargetMode="External"/><Relationship Id="rId93" Type="http://schemas.openxmlformats.org/officeDocument/2006/relationships/hyperlink" Target="http://it.farnell.com/murata/gcm1885c1h331ja16d/cond-mlcc-c0g-330pf-50v-0603/dp/2688476" TargetMode="External"/><Relationship Id="rId94" Type="http://schemas.openxmlformats.org/officeDocument/2006/relationships/hyperlink" Target="http://www.newark.com/webapp/wcs/stores/servlet/Search?catalogId=15003&amp;langId=-1&amp;storeId=10194&amp;gs=true&amp;st=GCM1885C1H331JA16D%20" TargetMode="External"/><Relationship Id="rId95" Type="http://schemas.openxmlformats.org/officeDocument/2006/relationships/hyperlink" Target="http://it.rs-online.com/web/c/?searchTerm=GCM1885C1H331JA16D%20" TargetMode="External"/><Relationship Id="rId96" Type="http://schemas.openxmlformats.org/officeDocument/2006/relationships/hyperlink" Target="http://www.digikey.com/scripts/DkSearch/dksus.dll?WT.z_header=search_go&amp;lang=en&amp;keywords=87606-308LF%20" TargetMode="External"/><Relationship Id="rId97" Type="http://schemas.openxmlformats.org/officeDocument/2006/relationships/hyperlink" Target="http://it.farnell.com/webapp/wcs/stores/servlet/Search?catalogId=15001&amp;langId=-4&amp;storeId=10165&amp;gs=true&amp;st=87606-308LF%20" TargetMode="External"/><Relationship Id="rId98" Type="http://schemas.openxmlformats.org/officeDocument/2006/relationships/hyperlink" Target="http://www.mouser.com/Search/Refine.aspx?Keyword=87606-308LF%20" TargetMode="External"/><Relationship Id="rId99" Type="http://schemas.openxmlformats.org/officeDocument/2006/relationships/hyperlink" Target="http://www.newark.com/webapp/wcs/stores/servlet/Search?catalogId=15003&amp;langId=-1&amp;storeId=10194&amp;gs=true&amp;st=87606-308LF%20" TargetMode="External"/><Relationship Id="rId100" Type="http://schemas.openxmlformats.org/officeDocument/2006/relationships/hyperlink" Target="http://it.rs-online.com/web/c/?searchTerm=87606-308LF%20" TargetMode="External"/><Relationship Id="rId101" Type="http://schemas.openxmlformats.org/officeDocument/2006/relationships/hyperlink" Target="http://www.digikey.com/product-detail/en/texas-instruments/SN6501DBVR/296-37700-1-ND/4833928" TargetMode="External"/><Relationship Id="rId102" Type="http://schemas.openxmlformats.org/officeDocument/2006/relationships/hyperlink" Target="http://it.farnell.com/webapp/wcs/stores/servlet/Search?catalogId=15001&amp;langId=-4&amp;storeId=10165&amp;gs=true&amp;st=SN6501DBVR%20" TargetMode="External"/><Relationship Id="rId103" Type="http://schemas.openxmlformats.org/officeDocument/2006/relationships/hyperlink" Target="http://www.newark.com/webapp/wcs/stores/servlet/Search?catalogId=15003&amp;langId=-1&amp;storeId=10194&amp;gs=true&amp;st=SN6501DBVR%20" TargetMode="External"/><Relationship Id="rId104" Type="http://schemas.openxmlformats.org/officeDocument/2006/relationships/hyperlink" Target="http://www.mouser.com/Search/Refine.aspx?Keyword=ISB-425-A-800%20" TargetMode="External"/><Relationship Id="rId105" Type="http://schemas.openxmlformats.org/officeDocument/2006/relationships/vmlDrawing" Target="../drawings/vmlDrawing1.vml"/><Relationship Id="rId106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9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</cols>
  <sheetData>
    <row r="1" spans="1:39">
      <c r="H1" s="2" t="s">
        <v>102</v>
      </c>
      <c r="I1" s="2">
        <v>100</v>
      </c>
    </row>
    <row r="2" spans="1:39">
      <c r="H2" s="3" t="s">
        <v>103</v>
      </c>
      <c r="I2" s="4">
        <f>sum(I7:I32)</f>
        <v>0</v>
      </c>
      <c r="M2" s="4">
        <f>sum(M7:M32)</f>
        <v>0</v>
      </c>
      <c r="S2" s="4">
        <f>sum(S7:S32)</f>
        <v>0</v>
      </c>
      <c r="Y2" s="4">
        <f>sum(Y7:Y32)</f>
        <v>0</v>
      </c>
      <c r="AE2" s="4">
        <f>sum(AE7:AE32)</f>
        <v>0</v>
      </c>
      <c r="AK2" s="4">
        <f>sum(AK7:AK32)</f>
        <v>0</v>
      </c>
    </row>
    <row r="3" spans="1:39">
      <c r="H3" s="3" t="s">
        <v>104</v>
      </c>
      <c r="I3" s="5">
        <f>TotalCost/BoardQty</f>
        <v>0</v>
      </c>
    </row>
    <row r="5" spans="1:39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105</v>
      </c>
      <c r="K5" s="7"/>
      <c r="L5" s="7"/>
      <c r="M5" s="7"/>
      <c r="N5" s="7"/>
      <c r="O5" s="7"/>
      <c r="P5" s="8" t="s">
        <v>128</v>
      </c>
      <c r="Q5" s="8"/>
      <c r="R5" s="8"/>
      <c r="S5" s="8"/>
      <c r="T5" s="8"/>
      <c r="U5" s="8"/>
      <c r="V5" s="9" t="s">
        <v>145</v>
      </c>
      <c r="W5" s="9"/>
      <c r="X5" s="9"/>
      <c r="Y5" s="9"/>
      <c r="Z5" s="9"/>
      <c r="AA5" s="9"/>
      <c r="AB5" s="10" t="s">
        <v>160</v>
      </c>
      <c r="AC5" s="10"/>
      <c r="AD5" s="10"/>
      <c r="AE5" s="10"/>
      <c r="AF5" s="10"/>
      <c r="AG5" s="10"/>
      <c r="AH5" s="11" t="s">
        <v>177</v>
      </c>
      <c r="AI5" s="11"/>
      <c r="AJ5" s="11"/>
      <c r="AK5" s="11"/>
      <c r="AL5" s="11"/>
      <c r="AM5" s="11"/>
    </row>
    <row r="6" spans="1:39">
      <c r="A6" s="12" t="s">
        <v>6</v>
      </c>
      <c r="B6" s="12" t="s">
        <v>8</v>
      </c>
      <c r="C6" s="12" t="s">
        <v>9</v>
      </c>
      <c r="D6" s="12" t="s">
        <v>5</v>
      </c>
      <c r="E6" s="12" t="s">
        <v>4</v>
      </c>
      <c r="F6" s="12" t="s">
        <v>1</v>
      </c>
      <c r="G6" s="12" t="s">
        <v>7</v>
      </c>
      <c r="H6" s="12" t="s">
        <v>3</v>
      </c>
      <c r="I6" s="12" t="s">
        <v>2</v>
      </c>
      <c r="J6" s="12" t="s">
        <v>107</v>
      </c>
      <c r="K6" s="12" t="s">
        <v>108</v>
      </c>
      <c r="L6" s="12" t="s">
        <v>3</v>
      </c>
      <c r="M6" s="12" t="s">
        <v>2</v>
      </c>
      <c r="N6" s="12" t="s">
        <v>109</v>
      </c>
      <c r="O6" s="12" t="s">
        <v>106</v>
      </c>
      <c r="P6" s="12" t="s">
        <v>107</v>
      </c>
      <c r="Q6" s="12" t="s">
        <v>108</v>
      </c>
      <c r="R6" s="12" t="s">
        <v>3</v>
      </c>
      <c r="S6" s="12" t="s">
        <v>2</v>
      </c>
      <c r="T6" s="12" t="s">
        <v>109</v>
      </c>
      <c r="U6" s="12" t="s">
        <v>106</v>
      </c>
      <c r="V6" s="12" t="s">
        <v>107</v>
      </c>
      <c r="W6" s="12" t="s">
        <v>108</v>
      </c>
      <c r="X6" s="12" t="s">
        <v>3</v>
      </c>
      <c r="Y6" s="12" t="s">
        <v>2</v>
      </c>
      <c r="Z6" s="12" t="s">
        <v>109</v>
      </c>
      <c r="AA6" s="12" t="s">
        <v>106</v>
      </c>
      <c r="AB6" s="12" t="s">
        <v>107</v>
      </c>
      <c r="AC6" s="12" t="s">
        <v>108</v>
      </c>
      <c r="AD6" s="12" t="s">
        <v>3</v>
      </c>
      <c r="AE6" s="12" t="s">
        <v>2</v>
      </c>
      <c r="AF6" s="12" t="s">
        <v>109</v>
      </c>
      <c r="AG6" s="12" t="s">
        <v>106</v>
      </c>
      <c r="AH6" s="12" t="s">
        <v>107</v>
      </c>
      <c r="AI6" s="12" t="s">
        <v>108</v>
      </c>
      <c r="AJ6" s="12" t="s">
        <v>3</v>
      </c>
      <c r="AK6" s="12" t="s">
        <v>2</v>
      </c>
      <c r="AL6" s="12" t="s">
        <v>109</v>
      </c>
      <c r="AM6" s="12" t="s">
        <v>106</v>
      </c>
    </row>
    <row r="7" spans="1:39">
      <c r="A7" t="s">
        <v>10</v>
      </c>
      <c r="B7" t="s">
        <v>14</v>
      </c>
      <c r="D7" t="s">
        <v>13</v>
      </c>
      <c r="E7" t="s">
        <v>12</v>
      </c>
      <c r="F7" t="s">
        <v>11</v>
      </c>
      <c r="G7">
        <f>BoardQty*3</f>
        <v>0</v>
      </c>
      <c r="H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7" s="13">
        <f>iferror(G7*H7,"")</f>
        <v>0</v>
      </c>
      <c r="J7">
        <v>1894</v>
      </c>
      <c r="L7" s="13">
        <f>iferror(lookup(if(K7="",G7,K7),{0,1,10,100,500,1000,5000,10000},{0.0,1.36,1.195,1.0311,0.84366,0.74992,0.65618,0.62337}),"")</f>
        <v>0</v>
      </c>
      <c r="M7" s="13">
        <f>iferror(if(K7="",G7,K7)*L7,"")</f>
        <v>0</v>
      </c>
      <c r="N7" t="s">
        <v>111</v>
      </c>
      <c r="O7" s="14" t="s">
        <v>110</v>
      </c>
      <c r="R7" s="13">
        <f>iferror(lookup(if(Q7="",G7,Q7),{0,1,10,25,100,150,250},{0.0,1.040677,1.024732,0.973708,0.921621,0.86103,0.799376}),"")</f>
        <v>0</v>
      </c>
      <c r="S7" s="13">
        <f>iferror(if(Q7="",G7,Q7)*R7,"")</f>
        <v>0</v>
      </c>
      <c r="T7" t="s">
        <v>129</v>
      </c>
      <c r="U7" s="14" t="s">
        <v>110</v>
      </c>
      <c r="V7">
        <v>481</v>
      </c>
      <c r="X7" s="13">
        <f>iferror(lookup(if(W7="",G7,W7),{0,1,10,100,250,500,1000,2500,5000,10000},{0.0,1.37,1.08,1.04,0.94,0.846,0.753,0.682,0.658,0.625}),"")</f>
        <v>0</v>
      </c>
      <c r="Y7" s="13">
        <f>iferror(if(W7="",G7,W7)*X7,"")</f>
        <v>0</v>
      </c>
      <c r="Z7" t="s">
        <v>146</v>
      </c>
      <c r="AA7" s="14" t="s">
        <v>110</v>
      </c>
      <c r="AD7" s="13">
        <f>iferror(lookup(if(AC7="",G7,AC7),{0,1,10,100,250,500,1000,2500,5000},{0.0,1.14,1.01,0.9,0.833,0.766,0.682,0.615,0.571}),"")</f>
        <v>0</v>
      </c>
      <c r="AE7" s="13">
        <f>iferror(if(AC7="",G7,AC7)*AD7,"")</f>
        <v>0</v>
      </c>
      <c r="AF7" t="s">
        <v>161</v>
      </c>
      <c r="AG7" s="14" t="s">
        <v>110</v>
      </c>
      <c r="AH7">
        <v>150</v>
      </c>
      <c r="AJ7" s="13">
        <f>iferror(lookup(if(AI7="",G7,AI7),{0,1,5,125,500,1250,2500},{0.0,0.99922,0.99922,0.888668,0.773864,0.661186,0.546382}),"")</f>
        <v>0</v>
      </c>
      <c r="AK7" s="13">
        <f>iferror(if(AI7="",G7,AI7)*AJ7,"")</f>
        <v>0</v>
      </c>
      <c r="AL7" t="s">
        <v>178</v>
      </c>
      <c r="AM7" s="14" t="s">
        <v>110</v>
      </c>
    </row>
    <row r="8" spans="1:39">
      <c r="A8" t="s">
        <v>15</v>
      </c>
      <c r="B8" t="s">
        <v>18</v>
      </c>
      <c r="D8" t="s">
        <v>17</v>
      </c>
      <c r="F8" t="s">
        <v>16</v>
      </c>
      <c r="G8">
        <f>BoardQty*4</f>
        <v>0</v>
      </c>
      <c r="H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8" s="13">
        <f>iferror(G8*H8,"")</f>
        <v>0</v>
      </c>
      <c r="J8">
        <v>12547</v>
      </c>
      <c r="L8" s="13">
        <f>iferror(lookup(if(K8="",G8,K8),{0,1,10,100,1000,2000,4000,6000,8000,10000,12000,28000,50000,100000},{0.0,0.41,0.348,0.136,0.05693,0.04744,0.1541,0.04313,0.15123,0.04025,0.14525,0.145,0.03746,0.03666}),"")</f>
        <v>0</v>
      </c>
      <c r="M8" s="13">
        <f>iferror(if(K8="",G8,K8)*L8,"")</f>
        <v>0</v>
      </c>
      <c r="N8" t="s">
        <v>112</v>
      </c>
      <c r="O8" s="14" t="s">
        <v>110</v>
      </c>
      <c r="R8" s="13">
        <f>iferror(lookup(if(Q8="",G8,Q8),{0,1,10,25,50,100,250,500},{0.0,0.328467,0.20197,0.173269,0.144568,0.11693,0.1042803,0.0920558}),"")</f>
        <v>0</v>
      </c>
      <c r="S8" s="13">
        <f>iferror(if(Q8="",G8,Q8)*R8,"")</f>
        <v>0</v>
      </c>
      <c r="T8" t="s">
        <v>130</v>
      </c>
      <c r="U8" s="14" t="s">
        <v>110</v>
      </c>
      <c r="V8">
        <v>1615</v>
      </c>
      <c r="X8" s="13">
        <f>iferror(lookup(if(W8="",G8,W8),{0,1,10,100,1000,2000,10000,24000,50000,100000},{0.0,0.352,0.216,0.124,0.085,0.076,0.068,0.06,0.051,0.042}),"")</f>
        <v>0</v>
      </c>
      <c r="Y8" s="13">
        <f>iferror(if(W8="",G8,W8)*X8,"")</f>
        <v>0</v>
      </c>
      <c r="Z8" t="s">
        <v>147</v>
      </c>
      <c r="AA8" s="14" t="s">
        <v>110</v>
      </c>
      <c r="AD8" s="13">
        <f>iferror(lookup(if(AC8="",G8,AC8),{0,1,10,25,50,100,250,500,1000},{0.0,0.35,0.215,0.185,0.154,0.124,0.111,0.098,0.085}),"")</f>
        <v>0</v>
      </c>
      <c r="AE8" s="13">
        <f>iferror(if(AC8="",G8,AC8)*AD8,"")</f>
        <v>0</v>
      </c>
      <c r="AF8" t="s">
        <v>162</v>
      </c>
      <c r="AG8" s="14" t="s">
        <v>110</v>
      </c>
      <c r="AJ8" s="13">
        <f>iferror(lookup(if(AI8="",G8,AI8),{0,1,100,500,1000},{0.0,0.12756,0.06378,0.05315,0.04252}),"")</f>
        <v>0</v>
      </c>
      <c r="AK8" s="13">
        <f>iferror(if(AI8="",G8,AI8)*AJ8,"")</f>
        <v>0</v>
      </c>
      <c r="AL8" t="s">
        <v>179</v>
      </c>
      <c r="AM8" s="14" t="s">
        <v>110</v>
      </c>
    </row>
    <row r="9" spans="1:39">
      <c r="A9" t="s">
        <v>19</v>
      </c>
      <c r="B9" t="s">
        <v>23</v>
      </c>
      <c r="D9" t="s">
        <v>22</v>
      </c>
      <c r="E9" t="s">
        <v>21</v>
      </c>
      <c r="F9" t="s">
        <v>20</v>
      </c>
      <c r="G9">
        <f>BoardQty*4</f>
        <v>0</v>
      </c>
      <c r="H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9" s="13">
        <f>iferror(G9*H9,"")</f>
        <v>0</v>
      </c>
      <c r="J9">
        <v>3988</v>
      </c>
      <c r="L9" s="13">
        <f>iferror(lookup(if(K9="",G9,K9),{0,1,10,100,500,1000},{0.0,6.26,5.651,4.6788,4.07426,4.1337}),"")</f>
        <v>0</v>
      </c>
      <c r="M9" s="13">
        <f>iferror(if(K9="",G9,K9)*L9,"")</f>
        <v>0</v>
      </c>
      <c r="N9" t="s">
        <v>113</v>
      </c>
      <c r="O9" s="14" t="s">
        <v>110</v>
      </c>
      <c r="R9" s="13">
        <f>iferror(lookup(if(Q9="",G9,Q9),{0,1,10,100,250,500,1000},{0.0,5.7402,5.7402,4.75161,4.44334,4.13507,3.24215}),"")</f>
        <v>0</v>
      </c>
      <c r="S9" s="13">
        <f>iferror(if(Q9="",G9,Q9)*R9,"")</f>
        <v>0</v>
      </c>
      <c r="T9" t="s">
        <v>131</v>
      </c>
      <c r="U9" s="14" t="s">
        <v>110</v>
      </c>
      <c r="AD9" s="13">
        <f>iferror(lookup(if(AC9="",G9,AC9),{0,1,100,250,500,1000},{0.0,7.03,5.75,5.27,4.89,4.6}),"")</f>
        <v>0</v>
      </c>
      <c r="AE9" s="13">
        <f>iferror(if(AC9="",G9,AC9)*AD9,"")</f>
        <v>0</v>
      </c>
      <c r="AF9" t="s">
        <v>163</v>
      </c>
      <c r="AG9" s="14" t="s">
        <v>110</v>
      </c>
    </row>
    <row r="10" spans="1:39">
      <c r="A10" t="s">
        <v>24</v>
      </c>
      <c r="B10" t="s">
        <v>28</v>
      </c>
      <c r="D10" t="s">
        <v>27</v>
      </c>
      <c r="E10" t="s">
        <v>26</v>
      </c>
      <c r="F10" t="s">
        <v>25</v>
      </c>
      <c r="G10">
        <f>BoardQty*4</f>
        <v>0</v>
      </c>
      <c r="H1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0" s="13">
        <f>iferror(G10*H10,"")</f>
        <v>0</v>
      </c>
      <c r="J10">
        <v>9708975</v>
      </c>
      <c r="L10" s="13">
        <f>iferror(lookup(if(K10="",G10,K10),{0,1,10,100,500,1000,4000,8000,12000},{0.0,0.12,0.086,0.0384,0.02746,0.02157,0.01569,0.01432,0.01364}),"")</f>
        <v>0</v>
      </c>
      <c r="M10" s="13">
        <f>iferror(if(K10="",G10,K10)*L10,"")</f>
        <v>0</v>
      </c>
      <c r="N10" t="s">
        <v>114</v>
      </c>
      <c r="O10" s="14" t="s">
        <v>110</v>
      </c>
      <c r="T10" t="s">
        <v>132</v>
      </c>
      <c r="U10" s="14" t="s">
        <v>110</v>
      </c>
      <c r="AF10" t="s">
        <v>164</v>
      </c>
      <c r="AG10" s="14" t="s">
        <v>110</v>
      </c>
      <c r="AJ10" s="13">
        <f>iferror(lookup(if(AI10="",G10,AI10),{0,1,200,1000},{0.0,0.019134,0.019134,0.018071}),"")</f>
        <v>0</v>
      </c>
      <c r="AK10" s="13">
        <f>iferror(if(AI10="",G10,AI10)*AJ10,"")</f>
        <v>0</v>
      </c>
      <c r="AL10" t="s">
        <v>180</v>
      </c>
      <c r="AM10" s="14" t="s">
        <v>110</v>
      </c>
    </row>
    <row r="11" spans="1:39">
      <c r="A11" t="s">
        <v>29</v>
      </c>
      <c r="B11" t="s">
        <v>32</v>
      </c>
      <c r="D11" t="s">
        <v>31</v>
      </c>
      <c r="E11" t="s">
        <v>21</v>
      </c>
      <c r="F11" t="s">
        <v>30</v>
      </c>
      <c r="G11">
        <f>BoardQty*2</f>
        <v>0</v>
      </c>
      <c r="H1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1" s="13">
        <f>iferror(G11*H11,"")</f>
        <v>0</v>
      </c>
      <c r="J11">
        <v>2878</v>
      </c>
      <c r="L11" s="13">
        <f>iferror(lookup(if(K11="",G11,K11),{0,1,10,100,250,500,1000,1250,3000,6000,15000},{0.0,0.96,0.857,0.6681,0.60632,0.5358,0.38007,0.423,0.3567,0.3321,0.3198}),"")</f>
        <v>0</v>
      </c>
      <c r="M11" s="13">
        <f>iferror(if(K11="",G11,K11)*L11,"")</f>
        <v>0</v>
      </c>
      <c r="N11" t="s">
        <v>115</v>
      </c>
      <c r="O11" s="14" t="s">
        <v>110</v>
      </c>
      <c r="R11" s="13">
        <f>iferror(lookup(if(Q11="",G11,Q11),{0,1,10,100,250,500},{0.0,1.02048,0.811069,0.528311,0.479413,0.364609}),"")</f>
        <v>0</v>
      </c>
      <c r="S11" s="13">
        <f>iferror(if(Q11="",G11,Q11)*R11,"")</f>
        <v>0</v>
      </c>
      <c r="T11" t="s">
        <v>133</v>
      </c>
      <c r="U11" s="14" t="s">
        <v>110</v>
      </c>
      <c r="AD11" s="13">
        <f>iferror(lookup(if(AC11="",G11,AC11),{0,1,10,100,1000},{0.0,0.913,0.763,0.492,0.394}),"")</f>
        <v>0</v>
      </c>
      <c r="AE11" s="13">
        <f>iferror(if(AC11="",G11,AC11)*AD11,"")</f>
        <v>0</v>
      </c>
      <c r="AF11" t="s">
        <v>165</v>
      </c>
      <c r="AG11" s="14" t="s">
        <v>110</v>
      </c>
      <c r="AL11" t="s">
        <v>181</v>
      </c>
      <c r="AM11" s="14" t="s">
        <v>110</v>
      </c>
    </row>
    <row r="12" spans="1:39">
      <c r="A12" t="s">
        <v>33</v>
      </c>
      <c r="B12" t="s">
        <v>36</v>
      </c>
      <c r="D12" t="s">
        <v>35</v>
      </c>
      <c r="E12" t="s">
        <v>12</v>
      </c>
      <c r="F12" t="s">
        <v>34</v>
      </c>
      <c r="G12">
        <f>BoardQty*1</f>
        <v>0</v>
      </c>
      <c r="H1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2" s="13">
        <f>iferror(G12*H12,"")</f>
        <v>0</v>
      </c>
      <c r="J12">
        <v>1177</v>
      </c>
      <c r="L12" s="13">
        <f>iferror(lookup(if(K12="",G12,K12),{0,1,10,100,500,1000,5000},{0.0,2.17,1.965,1.6846,1.40386,1.2033,1.06693}),"")</f>
        <v>0</v>
      </c>
      <c r="M12" s="13">
        <f>iferror(if(K12="",G12,K12)*L12,"")</f>
        <v>0</v>
      </c>
      <c r="N12" t="s">
        <v>116</v>
      </c>
      <c r="O12" s="14" t="s">
        <v>110</v>
      </c>
      <c r="R12" s="13">
        <f>iferror(lookup(if(Q12="",G12,Q12),{0,1,10,50,100,250,500,1000},{0.0,2.20041,1.99844,1.74332,1.61576,1.47757,1.31812,1.2756}),"")</f>
        <v>0</v>
      </c>
      <c r="S12" s="13">
        <f>iferror(if(Q12="",G12,Q12)*R12,"")</f>
        <v>0</v>
      </c>
      <c r="T12" t="s">
        <v>134</v>
      </c>
      <c r="U12" s="14" t="s">
        <v>110</v>
      </c>
      <c r="V12">
        <v>346</v>
      </c>
      <c r="X12" s="13">
        <f>iferror(lookup(if(W12="",G12,W12),{0,1,10,100,250,500,1000},{0.0,2.17,1.77,1.7,1.53,1.42,1.31}),"")</f>
        <v>0</v>
      </c>
      <c r="Y12" s="13">
        <f>iferror(if(W12="",G12,W12)*X12,"")</f>
        <v>0</v>
      </c>
      <c r="Z12" t="s">
        <v>148</v>
      </c>
      <c r="AA12" s="14" t="s">
        <v>110</v>
      </c>
      <c r="AD12" s="13">
        <f>iferror(lookup(if(AC12="",G12,AC12),{0,1,10,50,100,250,500,1000,2500},{0.0,2.11,1.92,1.68,1.55,1.42,1.26,1.14,1.06}),"")</f>
        <v>0</v>
      </c>
      <c r="AE12" s="13">
        <f>iferror(if(AC12="",G12,AC12)*AD12,"")</f>
        <v>0</v>
      </c>
      <c r="AF12" t="s">
        <v>166</v>
      </c>
      <c r="AG12" s="14" t="s">
        <v>110</v>
      </c>
      <c r="AJ12" s="13">
        <f>iferror(lookup(if(AI12="",G12,AI12),{0,1,25,125,250,625,1250},{0.0,1.829423,1.829423,1.64765,1.567925,1.450995,1.369144}),"")</f>
        <v>0</v>
      </c>
      <c r="AK12" s="13">
        <f>iferror(if(AI12="",G12,AI12)*AJ12,"")</f>
        <v>0</v>
      </c>
      <c r="AL12" t="s">
        <v>182</v>
      </c>
      <c r="AM12" s="14" t="s">
        <v>110</v>
      </c>
    </row>
    <row r="13" spans="1:39">
      <c r="A13" t="s">
        <v>37</v>
      </c>
      <c r="B13" t="s">
        <v>41</v>
      </c>
      <c r="D13" t="s">
        <v>40</v>
      </c>
      <c r="E13" t="s">
        <v>39</v>
      </c>
      <c r="F13" t="s">
        <v>38</v>
      </c>
      <c r="G13">
        <f>BoardQty*1</f>
        <v>0</v>
      </c>
      <c r="H1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3" s="13">
        <f>iferror(G13*H13,"")</f>
        <v>0</v>
      </c>
      <c r="J13">
        <v>77385</v>
      </c>
      <c r="L13" s="13">
        <f>iferror(lookup(if(K13="",G13,K13),{0,1,10,100,500,1000,5000,10000},{0.0,0.24,0.227,0.1573,0.13312,0.10892,0.09682,0.08774}),"")</f>
        <v>0</v>
      </c>
      <c r="M13" s="13">
        <f>iferror(if(K13="",G13,K13)*L13,"")</f>
        <v>0</v>
      </c>
      <c r="N13" t="s">
        <v>117</v>
      </c>
      <c r="O13" s="14" t="s">
        <v>110</v>
      </c>
      <c r="R13" s="13">
        <f>iferror(lookup(if(Q13="",G13,Q13),{0,1,10,500,1500,2500,5000,10000},{0.0,0.142442,0.142442,0.0983275,0.0947133,0.0909928,0.0873786,0.0791935}),"")</f>
        <v>0</v>
      </c>
      <c r="S13" s="13">
        <f>iferror(if(Q13="",G13,Q13)*R13,"")</f>
        <v>0</v>
      </c>
      <c r="T13" t="s">
        <v>135</v>
      </c>
      <c r="U13" s="14" t="s">
        <v>110</v>
      </c>
      <c r="Z13" t="s">
        <v>149</v>
      </c>
      <c r="AA13" s="14" t="s">
        <v>110</v>
      </c>
      <c r="AD13" s="13">
        <f>iferror(lookup(if(AC13="",G13,AC13),{0,1,10,25,50,100,250,500,1000},{0.0,0.237,0.232,0.201,0.18,0.168,0.15,0.144,0.118}),"")</f>
        <v>0</v>
      </c>
      <c r="AE13" s="13">
        <f>iferror(if(AC13="",G13,AC13)*AD13,"")</f>
        <v>0</v>
      </c>
      <c r="AF13" t="s">
        <v>167</v>
      </c>
      <c r="AG13" s="14" t="s">
        <v>110</v>
      </c>
      <c r="AH13">
        <v>740</v>
      </c>
      <c r="AJ13" s="13">
        <f>iferror(lookup(if(AI13="",G13,AI13),{0,1,5,125},{0.0,0.165828,0.165828,0.142442}),"")</f>
        <v>0</v>
      </c>
      <c r="AK13" s="13">
        <f>iferror(if(AI13="",G13,AI13)*AJ13,"")</f>
        <v>0</v>
      </c>
      <c r="AL13" t="s">
        <v>183</v>
      </c>
      <c r="AM13" s="14" t="s">
        <v>110</v>
      </c>
    </row>
    <row r="14" spans="1:39">
      <c r="A14" t="s">
        <v>42</v>
      </c>
      <c r="B14" t="s">
        <v>46</v>
      </c>
      <c r="D14" t="s">
        <v>45</v>
      </c>
      <c r="E14" t="s">
        <v>44</v>
      </c>
      <c r="F14" t="s">
        <v>43</v>
      </c>
      <c r="G14">
        <f>BoardQty*1</f>
        <v>0</v>
      </c>
      <c r="H1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4" s="13">
        <f>iferror(G14*H14,"")</f>
        <v>0</v>
      </c>
      <c r="R14" s="13">
        <f>iferror(lookup(if(Q14="",G14,Q14),{0,1,10,25,100,150,250},{0.0,0.567642,0.562327,0.555949,0.550634,0.544256,0.537878}),"")</f>
        <v>0</v>
      </c>
      <c r="S14" s="13">
        <f>iferror(if(Q14="",G14,Q14)*R14,"")</f>
        <v>0</v>
      </c>
      <c r="T14" t="s">
        <v>136</v>
      </c>
      <c r="U14" s="14" t="s">
        <v>110</v>
      </c>
      <c r="V14">
        <v>2637</v>
      </c>
      <c r="X14" s="13">
        <f>iferror(lookup(if(W14="",G14,W14),{0,1,10,50,100,250,500,1000,2500,5000},{0.0,1.29,1.23,1.17,1.14,1.06,0.979,0.904,0.861,0.808}),"")</f>
        <v>0</v>
      </c>
      <c r="Y14" s="13">
        <f>iferror(if(W14="",G14,W14)*X14,"")</f>
        <v>0</v>
      </c>
      <c r="Z14" t="s">
        <v>150</v>
      </c>
      <c r="AA14" s="14" t="s">
        <v>110</v>
      </c>
      <c r="AD14" s="13">
        <f>iferror(lookup(if(AC14="",G14,AC14),{0,1,10,50,100,250,500,1000,2500},{0.0,1.27,1.21,1.16,1.13,1.06,0.975,0.901,0.859}),"")</f>
        <v>0</v>
      </c>
      <c r="AE14" s="13">
        <f>iferror(if(AC14="",G14,AC14)*AD14,"")</f>
        <v>0</v>
      </c>
      <c r="AF14" t="s">
        <v>168</v>
      </c>
      <c r="AG14" s="14" t="s">
        <v>110</v>
      </c>
      <c r="AH14">
        <v>240</v>
      </c>
      <c r="AJ14" s="13">
        <f>iferror(lookup(if(AI14="",G14,AI14),{0,1,5,125,375,1000,2000},{0.0,0.75473,0.75473,0.697328,0.667564,0.64843,0.60591}),"")</f>
        <v>0</v>
      </c>
      <c r="AK14" s="13">
        <f>iferror(if(AI14="",G14,AI14)*AJ14,"")</f>
        <v>0</v>
      </c>
      <c r="AL14" t="s">
        <v>184</v>
      </c>
      <c r="AM14" s="14" t="s">
        <v>110</v>
      </c>
    </row>
    <row r="15" spans="1:39">
      <c r="A15" t="s">
        <v>47</v>
      </c>
      <c r="B15" t="s">
        <v>51</v>
      </c>
      <c r="D15" t="s">
        <v>50</v>
      </c>
      <c r="E15" t="s">
        <v>49</v>
      </c>
      <c r="F15" t="s">
        <v>48</v>
      </c>
      <c r="G15">
        <f>BoardQty*2</f>
        <v>0</v>
      </c>
      <c r="H1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5" s="13">
        <f>iferror(G15*H15,"")</f>
        <v>0</v>
      </c>
      <c r="L15" s="13">
        <f>iferror(lookup(if(K15="",G15,K15),{0,1,10,100,500,1000,3000,6000,15000,30000,75000},{0.0,0.37,0.3,0.1589,0.10452,0.07108,0.06224,0.05412,0.046,0.0433,0.04059}),"")</f>
        <v>0</v>
      </c>
      <c r="M15" s="13">
        <f>iferror(if(K15="",G15,K15)*L15,"")</f>
        <v>0</v>
      </c>
      <c r="N15" t="s">
        <v>118</v>
      </c>
      <c r="O15" s="14" t="s">
        <v>110</v>
      </c>
      <c r="R15" s="13">
        <f>iferror(lookup(if(Q15="",G15,Q15),{0,1,50,250,500,1500},{0.0,0.1063,0.1063,0.0950322,0.0646304,0.0537878}),"")</f>
        <v>0</v>
      </c>
      <c r="S15" s="13">
        <f>iferror(if(Q15="",G15,Q15)*R15,"")</f>
        <v>0</v>
      </c>
      <c r="T15" t="s">
        <v>137</v>
      </c>
      <c r="U15" s="14" t="s">
        <v>110</v>
      </c>
      <c r="AD15" s="13">
        <f>iferror(lookup(if(AC15="",G15,AC15),{0,1,3000,6000,12000,18000,30000},{0.0,0.047,0.047,0.045,0.042,0.041,0.04}),"")</f>
        <v>0</v>
      </c>
      <c r="AE15" s="13">
        <f>iferror(if(AC15="",G15,AC15)*AD15,"")</f>
        <v>0</v>
      </c>
      <c r="AF15" t="s">
        <v>169</v>
      </c>
      <c r="AG15" s="14" t="s">
        <v>110</v>
      </c>
      <c r="AJ15" s="13">
        <f>iferror(lookup(if(AI15="",G15,AI15),{0,1,100,200},{0.0,0.087166,0.087166,0.077599}),"")</f>
        <v>0</v>
      </c>
      <c r="AK15" s="13">
        <f>iferror(if(AI15="",G15,AI15)*AJ15,"")</f>
        <v>0</v>
      </c>
      <c r="AL15" t="s">
        <v>185</v>
      </c>
      <c r="AM15" s="14" t="s">
        <v>110</v>
      </c>
    </row>
    <row r="16" spans="1:39">
      <c r="A16" t="s">
        <v>52</v>
      </c>
      <c r="B16" t="s">
        <v>51</v>
      </c>
      <c r="D16" t="s">
        <v>50</v>
      </c>
      <c r="E16" t="s">
        <v>49</v>
      </c>
      <c r="F16" t="s">
        <v>48</v>
      </c>
      <c r="G16">
        <f>BoardQty*2</f>
        <v>0</v>
      </c>
      <c r="H1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6" s="13">
        <f>iferror(G16*H16,"")</f>
        <v>0</v>
      </c>
      <c r="L16" s="13">
        <f>iferror(lookup(if(K16="",G16,K16),{0,1,10,100,500,1000,3000,6000,15000,30000,75000},{0.0,0.37,0.3,0.1589,0.10452,0.07108,0.06224,0.05412,0.046,0.0433,0.04059}),"")</f>
        <v>0</v>
      </c>
      <c r="M16" s="13">
        <f>iferror(if(K16="",G16,K16)*L16,"")</f>
        <v>0</v>
      </c>
      <c r="N16" t="s">
        <v>118</v>
      </c>
      <c r="O16" s="14" t="s">
        <v>110</v>
      </c>
      <c r="R16" s="13">
        <f>iferror(lookup(if(Q16="",G16,Q16),{0,1,50,250,500,1500},{0.0,0.1063,0.1063,0.0950322,0.0646304,0.0537878}),"")</f>
        <v>0</v>
      </c>
      <c r="S16" s="13">
        <f>iferror(if(Q16="",G16,Q16)*R16,"")</f>
        <v>0</v>
      </c>
      <c r="T16" t="s">
        <v>137</v>
      </c>
      <c r="U16" s="14" t="s">
        <v>110</v>
      </c>
      <c r="AD16" s="13">
        <f>iferror(lookup(if(AC16="",G16,AC16),{0,1,3000,6000,12000,18000,30000},{0.0,0.047,0.047,0.045,0.042,0.041,0.04}),"")</f>
        <v>0</v>
      </c>
      <c r="AE16" s="13">
        <f>iferror(if(AC16="",G16,AC16)*AD16,"")</f>
        <v>0</v>
      </c>
      <c r="AF16" t="s">
        <v>169</v>
      </c>
      <c r="AG16" s="14" t="s">
        <v>110</v>
      </c>
      <c r="AJ16" s="13">
        <f>iferror(lookup(if(AI16="",G16,AI16),{0,1,100,200},{0.0,0.087166,0.087166,0.077599}),"")</f>
        <v>0</v>
      </c>
      <c r="AK16" s="13">
        <f>iferror(if(AI16="",G16,AI16)*AJ16,"")</f>
        <v>0</v>
      </c>
      <c r="AL16" t="s">
        <v>185</v>
      </c>
      <c r="AM16" s="14" t="s">
        <v>110</v>
      </c>
    </row>
    <row r="17" spans="1:39">
      <c r="A17" t="s">
        <v>53</v>
      </c>
      <c r="B17" t="s">
        <v>28</v>
      </c>
      <c r="D17" t="s">
        <v>27</v>
      </c>
      <c r="E17" t="s">
        <v>26</v>
      </c>
      <c r="F17" t="s">
        <v>25</v>
      </c>
      <c r="G17">
        <f>BoardQty*8</f>
        <v>0</v>
      </c>
      <c r="H1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7" s="13">
        <f>iferror(G17*H17,"")</f>
        <v>0</v>
      </c>
      <c r="J17">
        <v>9708975</v>
      </c>
      <c r="L17" s="13">
        <f>iferror(lookup(if(K17="",G17,K17),{0,1,10,100,500,1000,4000,8000,12000},{0.0,0.12,0.086,0.0384,0.02746,0.02157,0.01569,0.01432,0.01364}),"")</f>
        <v>0</v>
      </c>
      <c r="M17" s="13">
        <f>iferror(if(K17="",G17,K17)*L17,"")</f>
        <v>0</v>
      </c>
      <c r="N17" t="s">
        <v>114</v>
      </c>
      <c r="O17" s="14" t="s">
        <v>110</v>
      </c>
      <c r="T17" t="s">
        <v>132</v>
      </c>
      <c r="U17" s="14" t="s">
        <v>110</v>
      </c>
      <c r="V17">
        <v>16365</v>
      </c>
      <c r="X17" s="13">
        <f>iferror(lookup(if(W17="",G17,W17),{0,1,10,100,500,1000,4000,8000,24000,48000},{0.0,0.111,0.041,0.028,0.024,0.019,0.017,0.014,0.012,0.011}),"")</f>
        <v>0</v>
      </c>
      <c r="Y17" s="13">
        <f>iferror(if(W17="",G17,W17)*X17,"")</f>
        <v>0</v>
      </c>
      <c r="Z17" t="s">
        <v>151</v>
      </c>
      <c r="AA17" s="14" t="s">
        <v>110</v>
      </c>
      <c r="AF17" t="s">
        <v>164</v>
      </c>
      <c r="AG17" s="14" t="s">
        <v>110</v>
      </c>
      <c r="AJ17" s="13">
        <f>iferror(lookup(if(AI17="",G17,AI17),{0,1,200,1000},{0.0,0.019134,0.019134,0.018071}),"")</f>
        <v>0</v>
      </c>
      <c r="AK17" s="13">
        <f>iferror(if(AI17="",G17,AI17)*AJ17,"")</f>
        <v>0</v>
      </c>
      <c r="AL17" t="s">
        <v>180</v>
      </c>
      <c r="AM17" s="14" t="s">
        <v>110</v>
      </c>
    </row>
    <row r="18" spans="1:39">
      <c r="A18" t="s">
        <v>54</v>
      </c>
      <c r="B18" t="s">
        <v>58</v>
      </c>
      <c r="D18" t="s">
        <v>57</v>
      </c>
      <c r="E18" t="s">
        <v>56</v>
      </c>
      <c r="F18" t="s">
        <v>55</v>
      </c>
      <c r="G18">
        <f>BoardQty*2</f>
        <v>0</v>
      </c>
      <c r="H1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8" s="13">
        <f>iferror(G18*H18,"")</f>
        <v>0</v>
      </c>
      <c r="J18">
        <v>22005</v>
      </c>
      <c r="L18" s="13">
        <f>iferror(lookup(if(K18="",G18,K18),{0,1,10,50,100,500,1200},{0.0,1.9,1.71,1.55,1.42,1.34,1.19001}),"")</f>
        <v>0</v>
      </c>
      <c r="M18" s="13">
        <f>iferror(if(K18="",G18,K18)*L18,"")</f>
        <v>0</v>
      </c>
      <c r="N18" t="s">
        <v>119</v>
      </c>
      <c r="O18" s="14" t="s">
        <v>110</v>
      </c>
      <c r="V18">
        <v>12153</v>
      </c>
      <c r="X18" s="13">
        <f>iferror(lookup(if(W18="",G18,W18),{0,1,10,50,100,500,1200},{0.0,2.24,2.02,1.83,1.68,1.58,1.58}),"")</f>
        <v>0</v>
      </c>
      <c r="Y18" s="13">
        <f>iferror(if(W18="",G18,W18)*X18,"")</f>
        <v>0</v>
      </c>
      <c r="Z18" t="s">
        <v>152</v>
      </c>
      <c r="AA18" s="14" t="s">
        <v>110</v>
      </c>
    </row>
    <row r="19" spans="1:39">
      <c r="A19" t="s">
        <v>59</v>
      </c>
      <c r="B19" t="s">
        <v>60</v>
      </c>
      <c r="D19" t="s">
        <v>40</v>
      </c>
      <c r="E19" t="s">
        <v>39</v>
      </c>
      <c r="F19" t="s">
        <v>38</v>
      </c>
      <c r="G19">
        <f>BoardQty*3</f>
        <v>0</v>
      </c>
      <c r="H1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9" s="13">
        <f>iferror(G19*H19,"")</f>
        <v>0</v>
      </c>
      <c r="J19">
        <v>77385</v>
      </c>
      <c r="L19" s="13">
        <f>iferror(lookup(if(K19="",G19,K19),{0,1,10,100,500,1000,5000,10000},{0.0,0.24,0.227,0.1573,0.13312,0.10892,0.09682,0.08774}),"")</f>
        <v>0</v>
      </c>
      <c r="M19" s="13">
        <f>iferror(if(K19="",G19,K19)*L19,"")</f>
        <v>0</v>
      </c>
      <c r="N19" t="s">
        <v>117</v>
      </c>
      <c r="O19" s="14" t="s">
        <v>110</v>
      </c>
      <c r="R19" s="13">
        <f>iferror(lookup(if(Q19="",G19,Q19),{0,1,10,500,1500,2500,5000,10000},{0.0,0.142442,0.142442,0.0983275,0.0947133,0.0909928,0.0873786,0.0791935}),"")</f>
        <v>0</v>
      </c>
      <c r="S19" s="13">
        <f>iferror(if(Q19="",G19,Q19)*R19,"")</f>
        <v>0</v>
      </c>
      <c r="T19" t="s">
        <v>135</v>
      </c>
      <c r="U19" s="14" t="s">
        <v>110</v>
      </c>
      <c r="Z19" t="s">
        <v>149</v>
      </c>
      <c r="AA19" s="14" t="s">
        <v>110</v>
      </c>
      <c r="AD19" s="13">
        <f>iferror(lookup(if(AC19="",G19,AC19),{0,1,10,25,50,100,250,500,1000},{0.0,0.237,0.232,0.201,0.18,0.168,0.15,0.144,0.118}),"")</f>
        <v>0</v>
      </c>
      <c r="AE19" s="13">
        <f>iferror(if(AC19="",G19,AC19)*AD19,"")</f>
        <v>0</v>
      </c>
      <c r="AF19" t="s">
        <v>167</v>
      </c>
      <c r="AG19" s="14" t="s">
        <v>110</v>
      </c>
      <c r="AH19">
        <v>740</v>
      </c>
      <c r="AJ19" s="13">
        <f>iferror(lookup(if(AI19="",G19,AI19),{0,1,5,125},{0.0,0.165828,0.165828,0.142442}),"")</f>
        <v>0</v>
      </c>
      <c r="AK19" s="13">
        <f>iferror(if(AI19="",G19,AI19)*AJ19,"")</f>
        <v>0</v>
      </c>
      <c r="AL19" t="s">
        <v>183</v>
      </c>
      <c r="AM19" s="14" t="s">
        <v>110</v>
      </c>
    </row>
    <row r="20" spans="1:39">
      <c r="A20" t="s">
        <v>61</v>
      </c>
      <c r="B20" t="s">
        <v>65</v>
      </c>
      <c r="D20" t="s">
        <v>64</v>
      </c>
      <c r="E20" t="s">
        <v>63</v>
      </c>
      <c r="F20" t="s">
        <v>62</v>
      </c>
      <c r="G20">
        <f>BoardQty*12</f>
        <v>0</v>
      </c>
      <c r="H2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0" s="13">
        <f>iferror(G20*H20,"")</f>
        <v>0</v>
      </c>
      <c r="J20">
        <v>4081</v>
      </c>
      <c r="L20" s="13">
        <f>iferror(lookup(if(K20="",G20,K20),{0,1,10,100,1000,2500,5000,10000,25000,50000,125000},{0.0,0.1,0.061,0.0247,0.01109,0.00963,0.00723,0.00628,0.00552,0.00506,0.00496}),"")</f>
        <v>0</v>
      </c>
      <c r="M20" s="13">
        <f>iferror(if(K20="",G20,K20)*L20,"")</f>
        <v>0</v>
      </c>
      <c r="N20" t="s">
        <v>120</v>
      </c>
      <c r="O20" s="14" t="s">
        <v>110</v>
      </c>
      <c r="V20">
        <v>11380</v>
      </c>
      <c r="X20" s="13">
        <f>iferror(lookup(if(W20="",G20,W20),{0,1,10,100,1000,5000,10000,25000},{0.0,0.241,0.054,0.018,0.014,0.007,0.006,0.005}),"")</f>
        <v>0</v>
      </c>
      <c r="Y20" s="13">
        <f>iferror(if(W20="",G20,W20)*X20,"")</f>
        <v>0</v>
      </c>
      <c r="Z20" t="s">
        <v>153</v>
      </c>
      <c r="AA20" s="14" t="s">
        <v>110</v>
      </c>
      <c r="AH20">
        <v>5</v>
      </c>
      <c r="AJ20" s="13">
        <f>iferror(lookup(if(AI20="",G20,AI20),{0,1,5},{0.0,27.60611,21.75961}),"")</f>
        <v>0</v>
      </c>
      <c r="AK20" s="13">
        <f>iferror(if(AI20="",G20,AI20)*AJ20,"")</f>
        <v>0</v>
      </c>
      <c r="AL20" t="s">
        <v>186</v>
      </c>
      <c r="AM20" s="14" t="s">
        <v>110</v>
      </c>
    </row>
    <row r="21" spans="1:39">
      <c r="A21" t="s">
        <v>66</v>
      </c>
      <c r="B21" t="s">
        <v>69</v>
      </c>
      <c r="D21" t="s">
        <v>68</v>
      </c>
      <c r="E21" t="s">
        <v>63</v>
      </c>
      <c r="F21" t="s">
        <v>67</v>
      </c>
      <c r="G21">
        <f>BoardQty*8</f>
        <v>0</v>
      </c>
      <c r="H2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1" s="13">
        <f>iferror(G21*H21,"")</f>
        <v>0</v>
      </c>
      <c r="J21">
        <v>12991051</v>
      </c>
      <c r="L21" s="13">
        <f>iferror(lookup(if(K21="",G21,K21),{0,1,10,100,1000,2500,5000,10000,25000,50000,125000},{0.0,0.1,0.015,0.006,0.00268,0.00233,0.00192,0.00167,0.00147,0.00135,0.00132}),"")</f>
        <v>0</v>
      </c>
      <c r="M21" s="13">
        <f>iferror(if(K21="",G21,K21)*L21,"")</f>
        <v>0</v>
      </c>
      <c r="N21" t="s">
        <v>121</v>
      </c>
      <c r="O21" s="14" t="s">
        <v>110</v>
      </c>
      <c r="R21" s="13">
        <f>iferror(lookup(if(Q21="",G21,Q21),{0,1,100,500,1000,2500},{0.0,0.0081851,0.0081851,0.0061654,0.0048898,0.0041457}),"")</f>
        <v>0</v>
      </c>
      <c r="S21" s="13">
        <f>iferror(if(Q21="",G21,Q21)*R21,"")</f>
        <v>0</v>
      </c>
      <c r="T21" t="s">
        <v>138</v>
      </c>
      <c r="U21" s="14" t="s">
        <v>110</v>
      </c>
      <c r="V21">
        <v>3078901</v>
      </c>
      <c r="X21" s="13">
        <f>iferror(lookup(if(W21="",G21,W21),{0,1,10,100,5000,50000},{0.0,0.1,0.009,0.004,0.002,0.001}),"")</f>
        <v>0</v>
      </c>
      <c r="Y21" s="13">
        <f>iferror(if(W21="",G21,W21)*X21,"")</f>
        <v>0</v>
      </c>
      <c r="Z21" t="s">
        <v>154</v>
      </c>
      <c r="AA21" s="14" t="s">
        <v>110</v>
      </c>
      <c r="AD21" s="13">
        <f>iferror(lookup(if(AC21="",G21,AC21),{0,1,10,25,100,250,1000},{0.0,0.08,0.014,0.01,0.006,0.004,0.003}),"")</f>
        <v>0</v>
      </c>
      <c r="AE21" s="13">
        <f>iferror(if(AC21="",G21,AC21)*AD21,"")</f>
        <v>0</v>
      </c>
      <c r="AF21" t="s">
        <v>170</v>
      </c>
      <c r="AG21" s="14" t="s">
        <v>110</v>
      </c>
    </row>
    <row r="22" spans="1:39">
      <c r="A22" t="s">
        <v>70</v>
      </c>
      <c r="B22" t="s">
        <v>73</v>
      </c>
      <c r="D22" t="s">
        <v>72</v>
      </c>
      <c r="E22" t="s">
        <v>49</v>
      </c>
      <c r="F22" t="s">
        <v>71</v>
      </c>
      <c r="G22">
        <f>BoardQty*1</f>
        <v>0</v>
      </c>
      <c r="H2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2" s="13">
        <f>iferror(G22*H22,"")</f>
        <v>0</v>
      </c>
      <c r="J22">
        <v>3864</v>
      </c>
      <c r="L22" s="13">
        <f>iferror(lookup(if(K22="",G22,K22),{0,1,10,100,500,1000,4000,8000,12000,28000},{0.0,0.89,0.782,0.5994,0.4738,0.37904,0.3335,0.3105,0.299,0.2875}),"")</f>
        <v>0</v>
      </c>
      <c r="M22" s="13">
        <f>iferror(if(K22="",G22,K22)*L22,"")</f>
        <v>0</v>
      </c>
      <c r="N22" t="s">
        <v>122</v>
      </c>
      <c r="O22" s="14" t="s">
        <v>110</v>
      </c>
      <c r="R22" s="13">
        <f>iferror(lookup(if(Q22="",G22,Q22),{0,1,10,100,1000,2000,4000},{0.0,1.033236,1.033236,0.536815,0.416696,0.373113,0.32953}),"")</f>
        <v>0</v>
      </c>
      <c r="S22" s="13">
        <f>iferror(if(Q22="",G22,Q22)*R22,"")</f>
        <v>0</v>
      </c>
      <c r="T22" t="s">
        <v>139</v>
      </c>
      <c r="U22" s="14" t="s">
        <v>110</v>
      </c>
      <c r="V22">
        <v>2810</v>
      </c>
      <c r="X22" s="13">
        <f>iferror(lookup(if(W22="",G22,W22),{0,1,10,100,1000,4000,8000},{0.0,0.863,0.715,0.461,0.369,0.312,0.301}),"")</f>
        <v>0</v>
      </c>
      <c r="Y22" s="13">
        <f>iferror(if(W22="",G22,W22)*X22,"")</f>
        <v>0</v>
      </c>
      <c r="Z22" t="s">
        <v>155</v>
      </c>
      <c r="AA22" s="14" t="s">
        <v>110</v>
      </c>
      <c r="AD22" s="13">
        <f>iferror(lookup(if(AC22="",G22,AC22),{0,1,10,100,500,1000},{0.0,0.93,0.821,0.629,0.497,0.398}),"")</f>
        <v>0</v>
      </c>
      <c r="AE22" s="13">
        <f>iferror(if(AC22="",G22,AC22)*AD22,"")</f>
        <v>0</v>
      </c>
      <c r="AF22" t="s">
        <v>171</v>
      </c>
      <c r="AG22" s="14" t="s">
        <v>110</v>
      </c>
      <c r="AH22">
        <v>240</v>
      </c>
      <c r="AJ22" s="13">
        <f>iferror(lookup(if(AI22="",G22,AI22),{0,1,20,200},{0.0,0.651619,0.651619,0.420948}),"")</f>
        <v>0</v>
      </c>
      <c r="AK22" s="13">
        <f>iferror(if(AI22="",G22,AI22)*AJ22,"")</f>
        <v>0</v>
      </c>
      <c r="AL22" t="s">
        <v>187</v>
      </c>
      <c r="AM22" s="14" t="s">
        <v>110</v>
      </c>
    </row>
    <row r="23" spans="1:39">
      <c r="A23" t="s">
        <v>74</v>
      </c>
      <c r="B23" t="s">
        <v>77</v>
      </c>
      <c r="D23" t="s">
        <v>76</v>
      </c>
      <c r="E23" t="s">
        <v>44</v>
      </c>
      <c r="F23" t="s">
        <v>75</v>
      </c>
      <c r="G23">
        <f>BoardQty*1</f>
        <v>0</v>
      </c>
      <c r="H23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3" s="13">
        <f>iferror(G23*H23,"")</f>
        <v>0</v>
      </c>
      <c r="J23">
        <v>565</v>
      </c>
      <c r="L23" s="13">
        <f>iferror(lookup(if(K23="",G23,K23),{0,1,10,50,100,250,500,1000},{0.0,0.7,0.685,0.64,0.5888,0.544,0.5184,0.4864}),"")</f>
        <v>0</v>
      </c>
      <c r="M23" s="13">
        <f>iferror(if(K23="",G23,K23)*L23,"")</f>
        <v>0</v>
      </c>
      <c r="N23" t="s">
        <v>123</v>
      </c>
      <c r="O23" s="14" t="s">
        <v>110</v>
      </c>
      <c r="R23" s="13">
        <f>iferror(lookup(if(Q23="",G23,Q23),{0,1},{0.0,0.525122}),"")</f>
        <v>0</v>
      </c>
      <c r="S23" s="13">
        <f>iferror(if(Q23="",G23,Q23)*R23,"")</f>
        <v>0</v>
      </c>
      <c r="T23" t="s">
        <v>140</v>
      </c>
      <c r="U23" s="14" t="s">
        <v>110</v>
      </c>
      <c r="V23">
        <v>100</v>
      </c>
      <c r="X23" s="13">
        <f>iferror(lookup(if(W23="",G23,W23),{0,1,10,25,50,100,250,500,1000,2500},{0.0,0.713,0.687,0.67,0.642,0.591,0.545,0.52,0.489,0.464}),"")</f>
        <v>0</v>
      </c>
      <c r="Y23" s="13">
        <f>iferror(if(W23="",G23,W23)*X23,"")</f>
        <v>0</v>
      </c>
      <c r="Z23" t="s">
        <v>156</v>
      </c>
      <c r="AA23" s="14" t="s">
        <v>110</v>
      </c>
      <c r="AD23" s="13">
        <f>iferror(lookup(if(AC23="",G23,AC23),{0,1,50,100,250,500,1000},{0.0,0.673,0.631,0.589,0.543,0.491,0.428}),"")</f>
        <v>0</v>
      </c>
      <c r="AE23" s="13">
        <f>iferror(if(AC23="",G23,AC23)*AD23,"")</f>
        <v>0</v>
      </c>
      <c r="AF23" t="s">
        <v>172</v>
      </c>
      <c r="AG23" s="14" t="s">
        <v>110</v>
      </c>
      <c r="AL23" t="s">
        <v>188</v>
      </c>
      <c r="AM23" s="14" t="s">
        <v>110</v>
      </c>
    </row>
    <row r="24" spans="1:39">
      <c r="A24" t="s">
        <v>78</v>
      </c>
      <c r="B24" t="s">
        <v>80</v>
      </c>
      <c r="D24" t="s">
        <v>27</v>
      </c>
      <c r="E24" t="s">
        <v>26</v>
      </c>
      <c r="F24" t="s">
        <v>79</v>
      </c>
      <c r="G24">
        <f>BoardQty*6</f>
        <v>0</v>
      </c>
      <c r="H24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4" s="13">
        <f>iferror(G24*H24,"")</f>
        <v>0</v>
      </c>
      <c r="J24">
        <v>1297812</v>
      </c>
      <c r="L24" s="13">
        <f>iferror(lookup(if(K24="",G24,K24),{0,1,10,100,500,1000,4000,8000,12000},{0.0,0.29,0.199,0.1009,0.06906,0.0611,0.0462,0.04389,0.04158}),"")</f>
        <v>0</v>
      </c>
      <c r="M24" s="13">
        <f>iferror(if(K24="",G24,K24)*L24,"")</f>
        <v>0</v>
      </c>
      <c r="N24" t="s">
        <v>124</v>
      </c>
      <c r="O24" s="14" t="s">
        <v>110</v>
      </c>
      <c r="R24" s="13">
        <f>iferror(lookup(if(Q24="",G24,Q24),{0,1,100,500,1000,2000},{0.0,0.12756,0.12756,0.0766423,0.0678194,0.0611225}),"")</f>
        <v>0</v>
      </c>
      <c r="S24" s="13">
        <f>iferror(if(Q24="",G24,Q24)*R24,"")</f>
        <v>0</v>
      </c>
      <c r="T24" t="s">
        <v>141</v>
      </c>
      <c r="U24" s="14" t="s">
        <v>110</v>
      </c>
      <c r="X24" s="13">
        <f>iferror(lookup(if(W24="",G24,W24),{0,1,10,100,500,1000,4000,8000},{0.0,0.321,0.219,0.112,0.077,0.07,0.052,0.05}),"")</f>
        <v>0</v>
      </c>
      <c r="Y24" s="13">
        <f>iferror(if(W24="",G24,W24)*X24,"")</f>
        <v>0</v>
      </c>
      <c r="Z24" t="s">
        <v>157</v>
      </c>
      <c r="AA24" s="14" t="s">
        <v>110</v>
      </c>
      <c r="AD24" s="13">
        <f>iferror(lookup(if(AC24="",G24,AC24),{0,1,10,25,50,100,250,500,1000},{0.0,0.32,0.219,0.183,0.148,0.112,0.095,0.077,0.069}),"")</f>
        <v>0</v>
      </c>
      <c r="AE24" s="13">
        <f>iferror(if(AC24="",G24,AC24)*AD24,"")</f>
        <v>0</v>
      </c>
      <c r="AF24" t="s">
        <v>173</v>
      </c>
      <c r="AG24" s="14" t="s">
        <v>110</v>
      </c>
      <c r="AH24">
        <v>900</v>
      </c>
      <c r="AJ24" s="13">
        <f>iferror(lookup(if(AI24="",G24,AI24),{0,1,50,250},{0.0,0.132875,0.132875,0.11693}),"")</f>
        <v>0</v>
      </c>
      <c r="AK24" s="13">
        <f>iferror(if(AI24="",G24,AI24)*AJ24,"")</f>
        <v>0</v>
      </c>
      <c r="AL24" t="s">
        <v>189</v>
      </c>
      <c r="AM24" s="14" t="s">
        <v>110</v>
      </c>
    </row>
    <row r="25" spans="1:39">
      <c r="A25" t="s">
        <v>81</v>
      </c>
      <c r="B25" t="s">
        <v>85</v>
      </c>
      <c r="D25" t="s">
        <v>84</v>
      </c>
      <c r="E25" t="s">
        <v>83</v>
      </c>
      <c r="F25" t="s">
        <v>82</v>
      </c>
      <c r="G25">
        <f>BoardQty*6</f>
        <v>0</v>
      </c>
      <c r="H25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5" s="13">
        <f>iferror(G25*H25,"")</f>
        <v>0</v>
      </c>
      <c r="J25">
        <v>136916</v>
      </c>
      <c r="L25" s="13">
        <f>iferror(lookup(if(K25="",G25,K25),{0,1,10,100,500,1000,2000,4000},{0.0,1.14,0.863,0.6176,0.47818,0.41176,0.33495,0.31763}),"")</f>
        <v>0</v>
      </c>
      <c r="M25" s="13">
        <f>iferror(if(K25="",G25,K25)*L25,"")</f>
        <v>0</v>
      </c>
      <c r="N25" t="s">
        <v>125</v>
      </c>
      <c r="O25" s="14" t="s">
        <v>110</v>
      </c>
      <c r="R25" s="13">
        <f>iferror(lookup(if(Q25="",G25,Q25),{0,1,5,50,250,500,1000,2000,10000,20000},{0.0,1.15867,1.15867,0.603784,0.597406,0.475161,0.408192,0.387995,0.362483,0.355042}),"")</f>
        <v>0</v>
      </c>
      <c r="S25" s="13">
        <f>iferror(if(Q25="",G25,Q25)*R25,"")</f>
        <v>0</v>
      </c>
      <c r="T25" t="s">
        <v>142</v>
      </c>
      <c r="U25" s="14" t="s">
        <v>110</v>
      </c>
      <c r="X25" s="13">
        <f>iferror(lookup(if(W25="",G25,W25),{0,1,10,100,500,1000,2000,10000},{0.0,1.31,1.1,0.585,0.526,0.48,0.432,0.399}),"")</f>
        <v>0</v>
      </c>
      <c r="Y25" s="13">
        <f>iferror(if(W25="",G25,W25)*X25,"")</f>
        <v>0</v>
      </c>
      <c r="Z25" t="s">
        <v>158</v>
      </c>
      <c r="AA25" s="14" t="s">
        <v>110</v>
      </c>
      <c r="AD25" s="13">
        <f>iferror(lookup(if(AC25="",G25,AC25),{0,1,5,10,25,50,100,250,500},{0.0,1.31,1.31,1.1,0.928,0.756,0.584,0.555,0.525}),"")</f>
        <v>0</v>
      </c>
      <c r="AE25" s="13">
        <f>iferror(if(AC25="",G25,AC25)*AD25,"")</f>
        <v>0</v>
      </c>
      <c r="AF25" t="s">
        <v>174</v>
      </c>
      <c r="AG25" s="14" t="s">
        <v>110</v>
      </c>
      <c r="AJ25" s="13">
        <f>iferror(lookup(if(AI25="",G25,AI25),{0,1,5,50},{0.0,0.941818,0.941818,0.814258}),"")</f>
        <v>0</v>
      </c>
      <c r="AK25" s="13">
        <f>iferror(if(AI25="",G25,AI25)*AJ25,"")</f>
        <v>0</v>
      </c>
      <c r="AL25" t="s">
        <v>190</v>
      </c>
      <c r="AM25" s="14" t="s">
        <v>110</v>
      </c>
    </row>
    <row r="26" spans="1:39">
      <c r="A26" t="s">
        <v>86</v>
      </c>
      <c r="B26" t="s">
        <v>28</v>
      </c>
      <c r="D26" t="s">
        <v>27</v>
      </c>
      <c r="E26" t="s">
        <v>26</v>
      </c>
      <c r="F26" t="s">
        <v>25</v>
      </c>
      <c r="G26">
        <f>BoardQty*5</f>
        <v>0</v>
      </c>
      <c r="H26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6" s="13">
        <f>iferror(G26*H26,"")</f>
        <v>0</v>
      </c>
      <c r="J26">
        <v>9708975</v>
      </c>
      <c r="L26" s="13">
        <f>iferror(lookup(if(K26="",G26,K26),{0,1,10,100,500,1000,4000,8000,12000},{0.0,0.12,0.086,0.0384,0.02746,0.02157,0.01569,0.01432,0.01364}),"")</f>
        <v>0</v>
      </c>
      <c r="M26" s="13">
        <f>iferror(if(K26="",G26,K26)*L26,"")</f>
        <v>0</v>
      </c>
      <c r="N26" t="s">
        <v>114</v>
      </c>
      <c r="O26" s="14" t="s">
        <v>110</v>
      </c>
      <c r="T26" t="s">
        <v>132</v>
      </c>
      <c r="U26" s="14" t="s">
        <v>110</v>
      </c>
      <c r="AF26" t="s">
        <v>164</v>
      </c>
      <c r="AG26" s="14" t="s">
        <v>110</v>
      </c>
      <c r="AJ26" s="13">
        <f>iferror(lookup(if(AI26="",G26,AI26),{0,1,200,1000},{0.0,0.019134,0.019134,0.018071}),"")</f>
        <v>0</v>
      </c>
      <c r="AK26" s="13">
        <f>iferror(if(AI26="",G26,AI26)*AJ26,"")</f>
        <v>0</v>
      </c>
      <c r="AL26" t="s">
        <v>180</v>
      </c>
      <c r="AM26" s="14" t="s">
        <v>110</v>
      </c>
    </row>
    <row r="27" spans="1:39">
      <c r="A27" t="s">
        <v>87</v>
      </c>
      <c r="B27" t="s">
        <v>88</v>
      </c>
      <c r="D27" t="s">
        <v>35</v>
      </c>
      <c r="E27" t="s">
        <v>12</v>
      </c>
      <c r="F27" t="s">
        <v>34</v>
      </c>
      <c r="G27">
        <f>BoardQty*1</f>
        <v>0</v>
      </c>
      <c r="H27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7" s="13">
        <f>iferror(G27*H27,"")</f>
        <v>0</v>
      </c>
      <c r="J27">
        <v>1177</v>
      </c>
      <c r="L27" s="13">
        <f>iferror(lookup(if(K27="",G27,K27),{0,1,10,100,500,1000,5000},{0.0,2.17,1.965,1.6846,1.40386,1.2033,1.06693}),"")</f>
        <v>0</v>
      </c>
      <c r="M27" s="13">
        <f>iferror(if(K27="",G27,K27)*L27,"")</f>
        <v>0</v>
      </c>
      <c r="N27" t="s">
        <v>116</v>
      </c>
      <c r="O27" s="14" t="s">
        <v>110</v>
      </c>
      <c r="R27" s="13">
        <f>iferror(lookup(if(Q27="",G27,Q27),{0,1,10,50,100,250,500,1000},{0.0,2.20041,1.99844,1.74332,1.61576,1.47757,1.31812,1.2756}),"")</f>
        <v>0</v>
      </c>
      <c r="S27" s="13">
        <f>iferror(if(Q27="",G27,Q27)*R27,"")</f>
        <v>0</v>
      </c>
      <c r="T27" t="s">
        <v>134</v>
      </c>
      <c r="U27" s="14" t="s">
        <v>110</v>
      </c>
      <c r="V27">
        <v>346</v>
      </c>
      <c r="X27" s="13">
        <f>iferror(lookup(if(W27="",G27,W27),{0,1,10,100,250,500,1000},{0.0,2.17,1.77,1.7,1.53,1.42,1.31}),"")</f>
        <v>0</v>
      </c>
      <c r="Y27" s="13">
        <f>iferror(if(W27="",G27,W27)*X27,"")</f>
        <v>0</v>
      </c>
      <c r="Z27" t="s">
        <v>148</v>
      </c>
      <c r="AA27" s="14" t="s">
        <v>110</v>
      </c>
      <c r="AD27" s="13">
        <f>iferror(lookup(if(AC27="",G27,AC27),{0,1,10,50,100,250,500,1000,2500},{0.0,2.11,1.92,1.68,1.55,1.42,1.26,1.14,1.06}),"")</f>
        <v>0</v>
      </c>
      <c r="AE27" s="13">
        <f>iferror(if(AC27="",G27,AC27)*AD27,"")</f>
        <v>0</v>
      </c>
      <c r="AF27" t="s">
        <v>166</v>
      </c>
      <c r="AG27" s="14" t="s">
        <v>110</v>
      </c>
      <c r="AJ27" s="13">
        <f>iferror(lookup(if(AI27="",G27,AI27),{0,1,25,125,250,625,1250},{0.0,1.829423,1.829423,1.64765,1.567925,1.450995,1.369144}),"")</f>
        <v>0</v>
      </c>
      <c r="AK27" s="13">
        <f>iferror(if(AI27="",G27,AI27)*AJ27,"")</f>
        <v>0</v>
      </c>
      <c r="AL27" t="s">
        <v>182</v>
      </c>
      <c r="AM27" s="14" t="s">
        <v>110</v>
      </c>
    </row>
    <row r="28" spans="1:39">
      <c r="A28" t="s">
        <v>89</v>
      </c>
      <c r="B28" t="s">
        <v>91</v>
      </c>
      <c r="D28" t="s">
        <v>27</v>
      </c>
      <c r="E28" t="s">
        <v>26</v>
      </c>
      <c r="F28" t="s">
        <v>90</v>
      </c>
      <c r="G28">
        <f>BoardQty*4</f>
        <v>0</v>
      </c>
      <c r="H28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8" s="13">
        <f>iferror(G28*H28,"")</f>
        <v>0</v>
      </c>
      <c r="J28">
        <v>63781</v>
      </c>
      <c r="L28" s="13">
        <f>iferror(lookup(if(K28="",G28,K28),{0,1,10,100,500,1000,4000,8000,12000},{0.0,0.13,0.094,0.044,0.03086,0.02555,0.01892,0.0176,0.01672}),"")</f>
        <v>0</v>
      </c>
      <c r="M28" s="13">
        <f>iferror(if(K28="",G28,K28)*L28,"")</f>
        <v>0</v>
      </c>
      <c r="N28" t="s">
        <v>126</v>
      </c>
      <c r="O28" s="14" t="s">
        <v>110</v>
      </c>
      <c r="R28" s="13">
        <f>iferror(lookup(if(Q28="",G28,Q28),{0,1,100,500,1000,2000,4000,20000,40000},{0.0,0.0262561,0.0262561,0.0186025,0.0147757,0.0128623,0.0105237,0.0088229,0.0081851}),"")</f>
        <v>0</v>
      </c>
      <c r="S28" s="13">
        <f>iferror(if(Q28="",G28,Q28)*R28,"")</f>
        <v>0</v>
      </c>
      <c r="T28" t="s">
        <v>143</v>
      </c>
      <c r="U28" s="14" t="s">
        <v>110</v>
      </c>
      <c r="AD28" s="13">
        <f>iferror(lookup(if(AC28="",G28,AC28),{0,1,10,25,50,100,250,500,1000},{0.0,0.051,0.051,0.046,0.041,0.036,0.033,0.03,0.025}),"")</f>
        <v>0</v>
      </c>
      <c r="AE28" s="13">
        <f>iferror(if(AC28="",G28,AC28)*AD28,"")</f>
        <v>0</v>
      </c>
      <c r="AF28" t="s">
        <v>175</v>
      </c>
      <c r="AG28" s="14" t="s">
        <v>110</v>
      </c>
      <c r="AH28">
        <v>1400</v>
      </c>
      <c r="AJ28" s="13">
        <f>iferror(lookup(if(AI28="",G28,AI28),{0,1,200,1000},{0.0,0.025512,0.025512,0.022323}),"")</f>
        <v>0</v>
      </c>
      <c r="AK28" s="13">
        <f>iferror(if(AI28="",G28,AI28)*AJ28,"")</f>
        <v>0</v>
      </c>
      <c r="AL28" t="s">
        <v>191</v>
      </c>
      <c r="AM28" s="14" t="s">
        <v>110</v>
      </c>
    </row>
    <row r="29" spans="1:39">
      <c r="A29" t="s">
        <v>92</v>
      </c>
      <c r="B29" t="s">
        <v>93</v>
      </c>
      <c r="D29" t="s">
        <v>35</v>
      </c>
      <c r="E29" t="s">
        <v>12</v>
      </c>
      <c r="F29" t="s">
        <v>34</v>
      </c>
      <c r="G29">
        <f>BoardQty*1</f>
        <v>0</v>
      </c>
      <c r="H29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9" s="13">
        <f>iferror(G29*H29,"")</f>
        <v>0</v>
      </c>
      <c r="J29">
        <v>1177</v>
      </c>
      <c r="L29" s="13">
        <f>iferror(lookup(if(K29="",G29,K29),{0,1,10,100,500,1000,5000},{0.0,2.17,1.965,1.6846,1.40386,1.2033,1.06693}),"")</f>
        <v>0</v>
      </c>
      <c r="M29" s="13">
        <f>iferror(if(K29="",G29,K29)*L29,"")</f>
        <v>0</v>
      </c>
      <c r="N29" t="s">
        <v>116</v>
      </c>
      <c r="O29" s="14" t="s">
        <v>110</v>
      </c>
      <c r="R29" s="13">
        <f>iferror(lookup(if(Q29="",G29,Q29),{0,1,10,50,100,250,500,1000},{0.0,2.20041,1.99844,1.74332,1.61576,1.47757,1.31812,1.2756}),"")</f>
        <v>0</v>
      </c>
      <c r="S29" s="13">
        <f>iferror(if(Q29="",G29,Q29)*R29,"")</f>
        <v>0</v>
      </c>
      <c r="T29" t="s">
        <v>134</v>
      </c>
      <c r="U29" s="14" t="s">
        <v>110</v>
      </c>
      <c r="V29">
        <v>346</v>
      </c>
      <c r="X29" s="13">
        <f>iferror(lookup(if(W29="",G29,W29),{0,1,10,100,250,500,1000},{0.0,2.17,1.77,1.7,1.53,1.42,1.31}),"")</f>
        <v>0</v>
      </c>
      <c r="Y29" s="13">
        <f>iferror(if(W29="",G29,W29)*X29,"")</f>
        <v>0</v>
      </c>
      <c r="Z29" t="s">
        <v>148</v>
      </c>
      <c r="AA29" s="14" t="s">
        <v>110</v>
      </c>
      <c r="AD29" s="13">
        <f>iferror(lookup(if(AC29="",G29,AC29),{0,1,10,50,100,250,500,1000,2500},{0.0,2.11,1.92,1.68,1.55,1.42,1.26,1.14,1.06}),"")</f>
        <v>0</v>
      </c>
      <c r="AE29" s="13">
        <f>iferror(if(AC29="",G29,AC29)*AD29,"")</f>
        <v>0</v>
      </c>
      <c r="AF29" t="s">
        <v>166</v>
      </c>
      <c r="AG29" s="14" t="s">
        <v>110</v>
      </c>
      <c r="AJ29" s="13">
        <f>iferror(lookup(if(AI29="",G29,AI29),{0,1,25,125,250,625,1250},{0.0,1.829423,1.829423,1.64765,1.567925,1.450995,1.369144}),"")</f>
        <v>0</v>
      </c>
      <c r="AK29" s="13">
        <f>iferror(if(AI29="",G29,AI29)*AJ29,"")</f>
        <v>0</v>
      </c>
      <c r="AL29" t="s">
        <v>182</v>
      </c>
      <c r="AM29" s="14" t="s">
        <v>110</v>
      </c>
    </row>
    <row r="30" spans="1:39">
      <c r="A30" t="s">
        <v>94</v>
      </c>
      <c r="B30" t="s">
        <v>96</v>
      </c>
      <c r="D30" t="s">
        <v>31</v>
      </c>
      <c r="E30" t="s">
        <v>21</v>
      </c>
      <c r="F30" t="s">
        <v>95</v>
      </c>
      <c r="G30">
        <f>BoardQty*2</f>
        <v>0</v>
      </c>
      <c r="H30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0" s="13">
        <f>iferror(G30*H30,"")</f>
        <v>0</v>
      </c>
      <c r="J30">
        <v>36553</v>
      </c>
      <c r="L30" s="13">
        <f>iferror(lookup(if(K30="",G30,K30),{0,1,10,100,250,500,1000,1250,3000},{0.0,2.19,1.965,1.5796,1.584,1.2978,1.07532,1.1484,0.9}),"")</f>
        <v>0</v>
      </c>
      <c r="M30" s="13">
        <f>iferror(if(K30="",G30,K30)*L30,"")</f>
        <v>0</v>
      </c>
      <c r="N30" t="s">
        <v>127</v>
      </c>
      <c r="O30" s="14" t="s">
        <v>110</v>
      </c>
      <c r="R30" s="13">
        <f>iferror(lookup(if(Q30="",G30,Q30),{0,1,3000,9000,15000},{0.0,1.1693,1.1693,0.969456,0.869534}),"")</f>
        <v>0</v>
      </c>
      <c r="S30" s="13">
        <f>iferror(if(Q30="",G30,Q30)*R30,"")</f>
        <v>0</v>
      </c>
      <c r="T30" t="s">
        <v>144</v>
      </c>
      <c r="U30" s="14" t="s">
        <v>110</v>
      </c>
      <c r="AD30" s="13">
        <f>iferror(lookup(if(AC30="",G30,AC30),{0,1,3000,6000,12000,18000,30000},{0.0,1.1,1.1,1.09,1.07,1.06,1.04}),"")</f>
        <v>0</v>
      </c>
      <c r="AE30" s="13">
        <f>iferror(if(AC30="",G30,AC30)*AD30,"")</f>
        <v>0</v>
      </c>
      <c r="AF30" t="s">
        <v>176</v>
      </c>
      <c r="AG30" s="14" t="s">
        <v>110</v>
      </c>
    </row>
    <row r="31" spans="1:39">
      <c r="A31" t="s">
        <v>97</v>
      </c>
      <c r="B31" t="s">
        <v>98</v>
      </c>
      <c r="G31">
        <f>BoardQty*1</f>
        <v>0</v>
      </c>
      <c r="H31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1" s="13">
        <f>iferror(G31*H31,"")</f>
        <v>0</v>
      </c>
    </row>
    <row r="32" spans="1:39">
      <c r="A32" t="s">
        <v>99</v>
      </c>
      <c r="B32" t="s">
        <v>101</v>
      </c>
      <c r="F32" t="s">
        <v>100</v>
      </c>
      <c r="G32">
        <f>BoardQty*3</f>
        <v>0</v>
      </c>
      <c r="H32" s="13">
        <f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32" s="13">
        <f>iferror(G32*H32,"")</f>
        <v>0</v>
      </c>
      <c r="V32">
        <v>15</v>
      </c>
      <c r="X32" s="13">
        <f>iferror(lookup(if(W32="",G32,W32),{0,1,10,25,50,100,200,500},{0.0,30.81,23.71,21.55,19.59,18.02,16.94,15.92}),"")</f>
        <v>0</v>
      </c>
      <c r="Y32" s="13">
        <f>iferror(if(W32="",G32,W32)*X32,"")</f>
        <v>0</v>
      </c>
      <c r="Z32" t="s">
        <v>159</v>
      </c>
      <c r="AA32" s="14" t="s">
        <v>110</v>
      </c>
    </row>
    <row r="34" spans="11:37">
      <c r="K34">
        <f t="array" ref="K34">IFERROR(CONCATENATE(TEXT(INDEX($K$7:$K$32,SMALL(IF($N$7:$N$32&lt;&gt;"",IF($K$7:$K$32&lt;&gt;"",ROW($K$7:$K$32)-MIN(ROW($K$7:$K$32))+1,""),""),ROW()-ROW(A$34)+1)),"##0"),","),"")</f>
        <v>0</v>
      </c>
      <c r="L34">
        <f t="array" ref="L34">IFERROR(CONCATENATE((INDEX($N$7:$N$32,SMALL(IF($N$7:$N$32&lt;&gt;"",IF($K$7:$K$32&lt;&gt;"",ROW($K$7:$K$32)-MIN(ROW($K$7:$K$32))+1,""),""),ROW()-ROW(A$34)+1))),","),"")</f>
        <v>0</v>
      </c>
      <c r="M34">
        <f t="array" ref="M34">IFERROR(CONCATENATE((INDEX($A$7:$A$32,SMALL(IF($N$7:$N$32&lt;&gt;"",IF($K$7:$K$32&lt;&gt;"",ROW($K$7:$K$32)-MIN(ROW($K$7:$K$32))+1,""),""),ROW()-ROW(A$34)+1))),),"")</f>
        <v>0</v>
      </c>
      <c r="Q34">
        <f t="array" ref="Q34">IFERROR(CONCATENATE((INDEX($T$7:$T$32,SMALL(IF($T$7:$T$32&lt;&gt;"",IF($Q$7:$Q$32&lt;&gt;"",ROW($Q$7:$Q$32)-MIN(ROW($Q$7:$Q$32))+1,""),""),ROW()-ROW(A$34)+1)))," "),"")</f>
        <v>0</v>
      </c>
      <c r="R34">
        <f t="array" ref="R34">IFERROR(CONCATENATE(TEXT(INDEX($Q$7:$Q$32,SMALL(IF($T$7:$T$32&lt;&gt;"",IF($Q$7:$Q$32&lt;&gt;"",ROW($Q$7:$Q$32)-MIN(ROW($Q$7:$Q$32))+1,""),""),ROW()-ROW(A$34)+1)),"##0")," "),"")</f>
        <v>0</v>
      </c>
      <c r="S34">
        <f t="array" ref="S34">IFERROR(CONCATENATE((INDEX($A$7:$A$32,SMALL(IF($T$7:$T$32&lt;&gt;"",IF($Q$7:$Q$32&lt;&gt;"",ROW($Q$7:$Q$32)-MIN(ROW($Q$7:$Q$32))+1,""),""),ROW()-ROW(A$34)+1))),),"")</f>
        <v>0</v>
      </c>
      <c r="W34">
        <f t="array" ref="W34">IFERROR(CONCATENATE((INDEX($Z$7:$Z$32,SMALL(IF($Z$7:$Z$32&lt;&gt;"",IF($W$7:$W$32&lt;&gt;"",ROW($W$7:$W$32)-MIN(ROW($W$7:$W$32))+1,""),""),ROW()-ROW(A$34)+1)))," "),"")</f>
        <v>0</v>
      </c>
      <c r="X34">
        <f t="array" ref="X34">IFERROR(CONCATENATE(TEXT(INDEX($W$7:$W$32,SMALL(IF($Z$7:$Z$32&lt;&gt;"",IF($W$7:$W$32&lt;&gt;"",ROW($W$7:$W$32)-MIN(ROW($W$7:$W$32))+1,""),""),ROW()-ROW(A$34)+1)),"##0")," "),"")</f>
        <v>0</v>
      </c>
      <c r="Y34">
        <f t="array" ref="Y34">IFERROR(CONCATENATE((INDEX($A$7:$A$32,SMALL(IF($Z$7:$Z$32&lt;&gt;"",IF($W$7:$W$32&lt;&gt;"",ROW($W$7:$W$32)-MIN(ROW($W$7:$W$32))+1,""),""),ROW()-ROW(A$34)+1))),),"")</f>
        <v>0</v>
      </c>
      <c r="AC34">
        <f t="array" ref="AC34">IFERROR(CONCATENATE((INDEX($AF$7:$AF$32,SMALL(IF($AF$7:$AF$32&lt;&gt;"",IF($AC$7:$AC$32&lt;&gt;"",ROW($AC$7:$AC$32)-MIN(ROW($AC$7:$AC$32))+1,""),""),ROW()-ROW(A$34)+1))),","),"")</f>
        <v>0</v>
      </c>
      <c r="AD34">
        <f t="array" ref="AD34">IFERROR(CONCATENATE(TEXT(INDEX($AC$7:$AC$32,SMALL(IF($AF$7:$AF$32&lt;&gt;"",IF($AC$7:$AC$32&lt;&gt;"",ROW($AC$7:$AC$32)-MIN(ROW($AC$7:$AC$32))+1,""),""),ROW()-ROW(A$34)+1)),"##0"),","),"")</f>
        <v>0</v>
      </c>
      <c r="AE34">
        <f t="array" ref="AE34">IFERROR(CONCATENATE((INDEX($A$7:$A$32,SMALL(IF($AF$7:$AF$32&lt;&gt;"",IF($AC$7:$AC$32&lt;&gt;"",ROW($AC$7:$AC$32)-MIN(ROW($AC$7:$AC$32))+1,""),""),ROW()-ROW(A$34)+1))),),"")</f>
        <v>0</v>
      </c>
      <c r="AI34">
        <f t="array" ref="AI34">IFERROR(CONCATENATE((INDEX($AL$7:$AL$32,SMALL(IF($AL$7:$AL$32&lt;&gt;"",IF($AI$7:$AI$32&lt;&gt;"",ROW($AI$7:$AI$32)-MIN(ROW($AI$7:$AI$32))+1,""),""),ROW()-ROW(A$34)+1)))," "),"")</f>
        <v>0</v>
      </c>
      <c r="AJ34">
        <f t="array" ref="AJ34">IFERROR(CONCATENATE(TEXT(INDEX($AI$7:$AI$32,SMALL(IF($AL$7:$AL$32&lt;&gt;"",IF($AI$7:$AI$32&lt;&gt;"",ROW($AI$7:$AI$32)-MIN(ROW($AI$7:$AI$32))+1,""),""),ROW()-ROW(A$34)+1)),"##0")," "),"")</f>
        <v>0</v>
      </c>
      <c r="AK34">
        <f t="array" ref="AK34">IFERROR(CONCATENATE((INDEX($A$7:$A$32,SMALL(IF($AL$7:$AL$32&lt;&gt;"",IF($AI$7:$AI$32&lt;&gt;"",ROW($AI$7:$AI$32)-MIN(ROW($AI$7:$AI$32))+1,""),""),ROW()-ROW(A$34)+1))),),"")</f>
        <v>0</v>
      </c>
    </row>
    <row r="35" spans="11:37">
      <c r="K35">
        <f t="array" ref="K35">IFERROR(CONCATENATE(TEXT(INDEX($K$7:$K$32,SMALL(IF($N$7:$N$32&lt;&gt;"",IF($K$7:$K$32&lt;&gt;"",ROW($K$7:$K$32)-MIN(ROW($K$7:$K$32))+1,""),""),ROW()-ROW(A$34)+1)),"##0"),","),"")</f>
        <v>0</v>
      </c>
      <c r="L35">
        <f t="array" ref="L35">IFERROR(CONCATENATE((INDEX($N$7:$N$32,SMALL(IF($N$7:$N$32&lt;&gt;"",IF($K$7:$K$32&lt;&gt;"",ROW($K$7:$K$32)-MIN(ROW($K$7:$K$32))+1,""),""),ROW()-ROW(A$34)+1))),","),"")</f>
        <v>0</v>
      </c>
      <c r="M35">
        <f t="array" ref="M35">IFERROR(CONCATENATE((INDEX($A$7:$A$32,SMALL(IF($N$7:$N$32&lt;&gt;"",IF($K$7:$K$32&lt;&gt;"",ROW($K$7:$K$32)-MIN(ROW($K$7:$K$32))+1,""),""),ROW()-ROW(A$34)+1))),),"")</f>
        <v>0</v>
      </c>
      <c r="Q35">
        <f t="array" ref="Q35">IFERROR(CONCATENATE((INDEX($T$7:$T$32,SMALL(IF($T$7:$T$32&lt;&gt;"",IF($Q$7:$Q$32&lt;&gt;"",ROW($Q$7:$Q$32)-MIN(ROW($Q$7:$Q$32))+1,""),""),ROW()-ROW(A$34)+1)))," "),"")</f>
        <v>0</v>
      </c>
      <c r="R35">
        <f t="array" ref="R35">IFERROR(CONCATENATE(TEXT(INDEX($Q$7:$Q$32,SMALL(IF($T$7:$T$32&lt;&gt;"",IF($Q$7:$Q$32&lt;&gt;"",ROW($Q$7:$Q$32)-MIN(ROW($Q$7:$Q$32))+1,""),""),ROW()-ROW(A$34)+1)),"##0")," "),"")</f>
        <v>0</v>
      </c>
      <c r="S35">
        <f t="array" ref="S35">IFERROR(CONCATENATE((INDEX($A$7:$A$32,SMALL(IF($T$7:$T$32&lt;&gt;"",IF($Q$7:$Q$32&lt;&gt;"",ROW($Q$7:$Q$32)-MIN(ROW($Q$7:$Q$32))+1,""),""),ROW()-ROW(A$34)+1))),),"")</f>
        <v>0</v>
      </c>
      <c r="W35">
        <f t="array" ref="W35">IFERROR(CONCATENATE((INDEX($Z$7:$Z$32,SMALL(IF($Z$7:$Z$32&lt;&gt;"",IF($W$7:$W$32&lt;&gt;"",ROW($W$7:$W$32)-MIN(ROW($W$7:$W$32))+1,""),""),ROW()-ROW(A$34)+1)))," "),"")</f>
        <v>0</v>
      </c>
      <c r="X35">
        <f t="array" ref="X35">IFERROR(CONCATENATE(TEXT(INDEX($W$7:$W$32,SMALL(IF($Z$7:$Z$32&lt;&gt;"",IF($W$7:$W$32&lt;&gt;"",ROW($W$7:$W$32)-MIN(ROW($W$7:$W$32))+1,""),""),ROW()-ROW(A$34)+1)),"##0")," "),"")</f>
        <v>0</v>
      </c>
      <c r="Y35">
        <f t="array" ref="Y35">IFERROR(CONCATENATE((INDEX($A$7:$A$32,SMALL(IF($Z$7:$Z$32&lt;&gt;"",IF($W$7:$W$32&lt;&gt;"",ROW($W$7:$W$32)-MIN(ROW($W$7:$W$32))+1,""),""),ROW()-ROW(A$34)+1))),),"")</f>
        <v>0</v>
      </c>
      <c r="AC35">
        <f t="array" ref="AC35">IFERROR(CONCATENATE((INDEX($AF$7:$AF$32,SMALL(IF($AF$7:$AF$32&lt;&gt;"",IF($AC$7:$AC$32&lt;&gt;"",ROW($AC$7:$AC$32)-MIN(ROW($AC$7:$AC$32))+1,""),""),ROW()-ROW(A$34)+1))),","),"")</f>
        <v>0</v>
      </c>
      <c r="AD35">
        <f t="array" ref="AD35">IFERROR(CONCATENATE(TEXT(INDEX($AC$7:$AC$32,SMALL(IF($AF$7:$AF$32&lt;&gt;"",IF($AC$7:$AC$32&lt;&gt;"",ROW($AC$7:$AC$32)-MIN(ROW($AC$7:$AC$32))+1,""),""),ROW()-ROW(A$34)+1)),"##0"),","),"")</f>
        <v>0</v>
      </c>
      <c r="AE35">
        <f t="array" ref="AE35">IFERROR(CONCATENATE((INDEX($A$7:$A$32,SMALL(IF($AF$7:$AF$32&lt;&gt;"",IF($AC$7:$AC$32&lt;&gt;"",ROW($AC$7:$AC$32)-MIN(ROW($AC$7:$AC$32))+1,""),""),ROW()-ROW(A$34)+1))),),"")</f>
        <v>0</v>
      </c>
      <c r="AI35">
        <f t="array" ref="AI35">IFERROR(CONCATENATE((INDEX($AL$7:$AL$32,SMALL(IF($AL$7:$AL$32&lt;&gt;"",IF($AI$7:$AI$32&lt;&gt;"",ROW($AI$7:$AI$32)-MIN(ROW($AI$7:$AI$32))+1,""),""),ROW()-ROW(A$34)+1)))," "),"")</f>
        <v>0</v>
      </c>
      <c r="AJ35">
        <f t="array" ref="AJ35">IFERROR(CONCATENATE(TEXT(INDEX($AI$7:$AI$32,SMALL(IF($AL$7:$AL$32&lt;&gt;"",IF($AI$7:$AI$32&lt;&gt;"",ROW($AI$7:$AI$32)-MIN(ROW($AI$7:$AI$32))+1,""),""),ROW()-ROW(A$34)+1)),"##0")," "),"")</f>
        <v>0</v>
      </c>
      <c r="AK35">
        <f t="array" ref="AK35">IFERROR(CONCATENATE((INDEX($A$7:$A$32,SMALL(IF($AL$7:$AL$32&lt;&gt;"",IF($AI$7:$AI$32&lt;&gt;"",ROW($AI$7:$AI$32)-MIN(ROW($AI$7:$AI$32))+1,""),""),ROW()-ROW(A$34)+1))),),"")</f>
        <v>0</v>
      </c>
    </row>
    <row r="36" spans="11:37">
      <c r="K36">
        <f t="array" ref="K36">IFERROR(CONCATENATE(TEXT(INDEX($K$7:$K$32,SMALL(IF($N$7:$N$32&lt;&gt;"",IF($K$7:$K$32&lt;&gt;"",ROW($K$7:$K$32)-MIN(ROW($K$7:$K$32))+1,""),""),ROW()-ROW(A$34)+1)),"##0"),","),"")</f>
        <v>0</v>
      </c>
      <c r="L36">
        <f t="array" ref="L36">IFERROR(CONCATENATE((INDEX($N$7:$N$32,SMALL(IF($N$7:$N$32&lt;&gt;"",IF($K$7:$K$32&lt;&gt;"",ROW($K$7:$K$32)-MIN(ROW($K$7:$K$32))+1,""),""),ROW()-ROW(A$34)+1))),","),"")</f>
        <v>0</v>
      </c>
      <c r="M36">
        <f t="array" ref="M36">IFERROR(CONCATENATE((INDEX($A$7:$A$32,SMALL(IF($N$7:$N$32&lt;&gt;"",IF($K$7:$K$32&lt;&gt;"",ROW($K$7:$K$32)-MIN(ROW($K$7:$K$32))+1,""),""),ROW()-ROW(A$34)+1))),),"")</f>
        <v>0</v>
      </c>
      <c r="Q36">
        <f t="array" ref="Q36">IFERROR(CONCATENATE((INDEX($T$7:$T$32,SMALL(IF($T$7:$T$32&lt;&gt;"",IF($Q$7:$Q$32&lt;&gt;"",ROW($Q$7:$Q$32)-MIN(ROW($Q$7:$Q$32))+1,""),""),ROW()-ROW(A$34)+1)))," "),"")</f>
        <v>0</v>
      </c>
      <c r="R36">
        <f t="array" ref="R36">IFERROR(CONCATENATE(TEXT(INDEX($Q$7:$Q$32,SMALL(IF($T$7:$T$32&lt;&gt;"",IF($Q$7:$Q$32&lt;&gt;"",ROW($Q$7:$Q$32)-MIN(ROW($Q$7:$Q$32))+1,""),""),ROW()-ROW(A$34)+1)),"##0")," "),"")</f>
        <v>0</v>
      </c>
      <c r="S36">
        <f t="array" ref="S36">IFERROR(CONCATENATE((INDEX($A$7:$A$32,SMALL(IF($T$7:$T$32&lt;&gt;"",IF($Q$7:$Q$32&lt;&gt;"",ROW($Q$7:$Q$32)-MIN(ROW($Q$7:$Q$32))+1,""),""),ROW()-ROW(A$34)+1))),),"")</f>
        <v>0</v>
      </c>
      <c r="W36">
        <f t="array" ref="W36">IFERROR(CONCATENATE((INDEX($Z$7:$Z$32,SMALL(IF($Z$7:$Z$32&lt;&gt;"",IF($W$7:$W$32&lt;&gt;"",ROW($W$7:$W$32)-MIN(ROW($W$7:$W$32))+1,""),""),ROW()-ROW(A$34)+1)))," "),"")</f>
        <v>0</v>
      </c>
      <c r="X36">
        <f t="array" ref="X36">IFERROR(CONCATENATE(TEXT(INDEX($W$7:$W$32,SMALL(IF($Z$7:$Z$32&lt;&gt;"",IF($W$7:$W$32&lt;&gt;"",ROW($W$7:$W$32)-MIN(ROW($W$7:$W$32))+1,""),""),ROW()-ROW(A$34)+1)),"##0")," "),"")</f>
        <v>0</v>
      </c>
      <c r="Y36">
        <f t="array" ref="Y36">IFERROR(CONCATENATE((INDEX($A$7:$A$32,SMALL(IF($Z$7:$Z$32&lt;&gt;"",IF($W$7:$W$32&lt;&gt;"",ROW($W$7:$W$32)-MIN(ROW($W$7:$W$32))+1,""),""),ROW()-ROW(A$34)+1))),),"")</f>
        <v>0</v>
      </c>
      <c r="AC36">
        <f t="array" ref="AC36">IFERROR(CONCATENATE((INDEX($AF$7:$AF$32,SMALL(IF($AF$7:$AF$32&lt;&gt;"",IF($AC$7:$AC$32&lt;&gt;"",ROW($AC$7:$AC$32)-MIN(ROW($AC$7:$AC$32))+1,""),""),ROW()-ROW(A$34)+1))),","),"")</f>
        <v>0</v>
      </c>
      <c r="AD36">
        <f t="array" ref="AD36">IFERROR(CONCATENATE(TEXT(INDEX($AC$7:$AC$32,SMALL(IF($AF$7:$AF$32&lt;&gt;"",IF($AC$7:$AC$32&lt;&gt;"",ROW($AC$7:$AC$32)-MIN(ROW($AC$7:$AC$32))+1,""),""),ROW()-ROW(A$34)+1)),"##0"),","),"")</f>
        <v>0</v>
      </c>
      <c r="AE36">
        <f t="array" ref="AE36">IFERROR(CONCATENATE((INDEX($A$7:$A$32,SMALL(IF($AF$7:$AF$32&lt;&gt;"",IF($AC$7:$AC$32&lt;&gt;"",ROW($AC$7:$AC$32)-MIN(ROW($AC$7:$AC$32))+1,""),""),ROW()-ROW(A$34)+1))),),"")</f>
        <v>0</v>
      </c>
      <c r="AI36">
        <f t="array" ref="AI36">IFERROR(CONCATENATE((INDEX($AL$7:$AL$32,SMALL(IF($AL$7:$AL$32&lt;&gt;"",IF($AI$7:$AI$32&lt;&gt;"",ROW($AI$7:$AI$32)-MIN(ROW($AI$7:$AI$32))+1,""),""),ROW()-ROW(A$34)+1)))," "),"")</f>
        <v>0</v>
      </c>
      <c r="AJ36">
        <f t="array" ref="AJ36">IFERROR(CONCATENATE(TEXT(INDEX($AI$7:$AI$32,SMALL(IF($AL$7:$AL$32&lt;&gt;"",IF($AI$7:$AI$32&lt;&gt;"",ROW($AI$7:$AI$32)-MIN(ROW($AI$7:$AI$32))+1,""),""),ROW()-ROW(A$34)+1)),"##0")," "),"")</f>
        <v>0</v>
      </c>
      <c r="AK36">
        <f t="array" ref="AK36">IFERROR(CONCATENATE((INDEX($A$7:$A$32,SMALL(IF($AL$7:$AL$32&lt;&gt;"",IF($AI$7:$AI$32&lt;&gt;"",ROW($AI$7:$AI$32)-MIN(ROW($AI$7:$AI$32))+1,""),""),ROW()-ROW(A$34)+1))),),"")</f>
        <v>0</v>
      </c>
    </row>
    <row r="37" spans="11:37">
      <c r="K37">
        <f t="array" ref="K37">IFERROR(CONCATENATE(TEXT(INDEX($K$7:$K$32,SMALL(IF($N$7:$N$32&lt;&gt;"",IF($K$7:$K$32&lt;&gt;"",ROW($K$7:$K$32)-MIN(ROW($K$7:$K$32))+1,""),""),ROW()-ROW(A$34)+1)),"##0"),","),"")</f>
        <v>0</v>
      </c>
      <c r="L37">
        <f t="array" ref="L37">IFERROR(CONCATENATE((INDEX($N$7:$N$32,SMALL(IF($N$7:$N$32&lt;&gt;"",IF($K$7:$K$32&lt;&gt;"",ROW($K$7:$K$32)-MIN(ROW($K$7:$K$32))+1,""),""),ROW()-ROW(A$34)+1))),","),"")</f>
        <v>0</v>
      </c>
      <c r="M37">
        <f t="array" ref="M37">IFERROR(CONCATENATE((INDEX($A$7:$A$32,SMALL(IF($N$7:$N$32&lt;&gt;"",IF($K$7:$K$32&lt;&gt;"",ROW($K$7:$K$32)-MIN(ROW($K$7:$K$32))+1,""),""),ROW()-ROW(A$34)+1))),),"")</f>
        <v>0</v>
      </c>
      <c r="Q37">
        <f t="array" ref="Q37">IFERROR(CONCATENATE((INDEX($T$7:$T$32,SMALL(IF($T$7:$T$32&lt;&gt;"",IF($Q$7:$Q$32&lt;&gt;"",ROW($Q$7:$Q$32)-MIN(ROW($Q$7:$Q$32))+1,""),""),ROW()-ROW(A$34)+1)))," "),"")</f>
        <v>0</v>
      </c>
      <c r="R37">
        <f t="array" ref="R37">IFERROR(CONCATENATE(TEXT(INDEX($Q$7:$Q$32,SMALL(IF($T$7:$T$32&lt;&gt;"",IF($Q$7:$Q$32&lt;&gt;"",ROW($Q$7:$Q$32)-MIN(ROW($Q$7:$Q$32))+1,""),""),ROW()-ROW(A$34)+1)),"##0")," "),"")</f>
        <v>0</v>
      </c>
      <c r="S37">
        <f t="array" ref="S37">IFERROR(CONCATENATE((INDEX($A$7:$A$32,SMALL(IF($T$7:$T$32&lt;&gt;"",IF($Q$7:$Q$32&lt;&gt;"",ROW($Q$7:$Q$32)-MIN(ROW($Q$7:$Q$32))+1,""),""),ROW()-ROW(A$34)+1))),),"")</f>
        <v>0</v>
      </c>
      <c r="W37">
        <f t="array" ref="W37">IFERROR(CONCATENATE((INDEX($Z$7:$Z$32,SMALL(IF($Z$7:$Z$32&lt;&gt;"",IF($W$7:$W$32&lt;&gt;"",ROW($W$7:$W$32)-MIN(ROW($W$7:$W$32))+1,""),""),ROW()-ROW(A$34)+1)))," "),"")</f>
        <v>0</v>
      </c>
      <c r="X37">
        <f t="array" ref="X37">IFERROR(CONCATENATE(TEXT(INDEX($W$7:$W$32,SMALL(IF($Z$7:$Z$32&lt;&gt;"",IF($W$7:$W$32&lt;&gt;"",ROW($W$7:$W$32)-MIN(ROW($W$7:$W$32))+1,""),""),ROW()-ROW(A$34)+1)),"##0")," "),"")</f>
        <v>0</v>
      </c>
      <c r="Y37">
        <f t="array" ref="Y37">IFERROR(CONCATENATE((INDEX($A$7:$A$32,SMALL(IF($Z$7:$Z$32&lt;&gt;"",IF($W$7:$W$32&lt;&gt;"",ROW($W$7:$W$32)-MIN(ROW($W$7:$W$32))+1,""),""),ROW()-ROW(A$34)+1))),),"")</f>
        <v>0</v>
      </c>
      <c r="AC37">
        <f t="array" ref="AC37">IFERROR(CONCATENATE((INDEX($AF$7:$AF$32,SMALL(IF($AF$7:$AF$32&lt;&gt;"",IF($AC$7:$AC$32&lt;&gt;"",ROW($AC$7:$AC$32)-MIN(ROW($AC$7:$AC$32))+1,""),""),ROW()-ROW(A$34)+1))),","),"")</f>
        <v>0</v>
      </c>
      <c r="AD37">
        <f t="array" ref="AD37">IFERROR(CONCATENATE(TEXT(INDEX($AC$7:$AC$32,SMALL(IF($AF$7:$AF$32&lt;&gt;"",IF($AC$7:$AC$32&lt;&gt;"",ROW($AC$7:$AC$32)-MIN(ROW($AC$7:$AC$32))+1,""),""),ROW()-ROW(A$34)+1)),"##0"),","),"")</f>
        <v>0</v>
      </c>
      <c r="AE37">
        <f t="array" ref="AE37">IFERROR(CONCATENATE((INDEX($A$7:$A$32,SMALL(IF($AF$7:$AF$32&lt;&gt;"",IF($AC$7:$AC$32&lt;&gt;"",ROW($AC$7:$AC$32)-MIN(ROW($AC$7:$AC$32))+1,""),""),ROW()-ROW(A$34)+1))),),"")</f>
        <v>0</v>
      </c>
      <c r="AI37">
        <f t="array" ref="AI37">IFERROR(CONCATENATE((INDEX($AL$7:$AL$32,SMALL(IF($AL$7:$AL$32&lt;&gt;"",IF($AI$7:$AI$32&lt;&gt;"",ROW($AI$7:$AI$32)-MIN(ROW($AI$7:$AI$32))+1,""),""),ROW()-ROW(A$34)+1)))," "),"")</f>
        <v>0</v>
      </c>
      <c r="AJ37">
        <f t="array" ref="AJ37">IFERROR(CONCATENATE(TEXT(INDEX($AI$7:$AI$32,SMALL(IF($AL$7:$AL$32&lt;&gt;"",IF($AI$7:$AI$32&lt;&gt;"",ROW($AI$7:$AI$32)-MIN(ROW($AI$7:$AI$32))+1,""),""),ROW()-ROW(A$34)+1)),"##0")," "),"")</f>
        <v>0</v>
      </c>
      <c r="AK37">
        <f t="array" ref="AK37">IFERROR(CONCATENATE((INDEX($A$7:$A$32,SMALL(IF($AL$7:$AL$32&lt;&gt;"",IF($AI$7:$AI$32&lt;&gt;"",ROW($AI$7:$AI$32)-MIN(ROW($AI$7:$AI$32))+1,""),""),ROW()-ROW(A$34)+1))),),"")</f>
        <v>0</v>
      </c>
    </row>
    <row r="38" spans="11:37">
      <c r="K38">
        <f t="array" ref="K38">IFERROR(CONCATENATE(TEXT(INDEX($K$7:$K$32,SMALL(IF($N$7:$N$32&lt;&gt;"",IF($K$7:$K$32&lt;&gt;"",ROW($K$7:$K$32)-MIN(ROW($K$7:$K$32))+1,""),""),ROW()-ROW(A$34)+1)),"##0"),","),"")</f>
        <v>0</v>
      </c>
      <c r="L38">
        <f t="array" ref="L38">IFERROR(CONCATENATE((INDEX($N$7:$N$32,SMALL(IF($N$7:$N$32&lt;&gt;"",IF($K$7:$K$32&lt;&gt;"",ROW($K$7:$K$32)-MIN(ROW($K$7:$K$32))+1,""),""),ROW()-ROW(A$34)+1))),","),"")</f>
        <v>0</v>
      </c>
      <c r="M38">
        <f t="array" ref="M38">IFERROR(CONCATENATE((INDEX($A$7:$A$32,SMALL(IF($N$7:$N$32&lt;&gt;"",IF($K$7:$K$32&lt;&gt;"",ROW($K$7:$K$32)-MIN(ROW($K$7:$K$32))+1,""),""),ROW()-ROW(A$34)+1))),),"")</f>
        <v>0</v>
      </c>
      <c r="Q38">
        <f t="array" ref="Q38">IFERROR(CONCATENATE((INDEX($T$7:$T$32,SMALL(IF($T$7:$T$32&lt;&gt;"",IF($Q$7:$Q$32&lt;&gt;"",ROW($Q$7:$Q$32)-MIN(ROW($Q$7:$Q$32))+1,""),""),ROW()-ROW(A$34)+1)))," "),"")</f>
        <v>0</v>
      </c>
      <c r="R38">
        <f t="array" ref="R38">IFERROR(CONCATENATE(TEXT(INDEX($Q$7:$Q$32,SMALL(IF($T$7:$T$32&lt;&gt;"",IF($Q$7:$Q$32&lt;&gt;"",ROW($Q$7:$Q$32)-MIN(ROW($Q$7:$Q$32))+1,""),""),ROW()-ROW(A$34)+1)),"##0")," "),"")</f>
        <v>0</v>
      </c>
      <c r="S38">
        <f t="array" ref="S38">IFERROR(CONCATENATE((INDEX($A$7:$A$32,SMALL(IF($T$7:$T$32&lt;&gt;"",IF($Q$7:$Q$32&lt;&gt;"",ROW($Q$7:$Q$32)-MIN(ROW($Q$7:$Q$32))+1,""),""),ROW()-ROW(A$34)+1))),),"")</f>
        <v>0</v>
      </c>
      <c r="W38">
        <f t="array" ref="W38">IFERROR(CONCATENATE((INDEX($Z$7:$Z$32,SMALL(IF($Z$7:$Z$32&lt;&gt;"",IF($W$7:$W$32&lt;&gt;"",ROW($W$7:$W$32)-MIN(ROW($W$7:$W$32))+1,""),""),ROW()-ROW(A$34)+1)))," "),"")</f>
        <v>0</v>
      </c>
      <c r="X38">
        <f t="array" ref="X38">IFERROR(CONCATENATE(TEXT(INDEX($W$7:$W$32,SMALL(IF($Z$7:$Z$32&lt;&gt;"",IF($W$7:$W$32&lt;&gt;"",ROW($W$7:$W$32)-MIN(ROW($W$7:$W$32))+1,""),""),ROW()-ROW(A$34)+1)),"##0")," "),"")</f>
        <v>0</v>
      </c>
      <c r="Y38">
        <f t="array" ref="Y38">IFERROR(CONCATENATE((INDEX($A$7:$A$32,SMALL(IF($Z$7:$Z$32&lt;&gt;"",IF($W$7:$W$32&lt;&gt;"",ROW($W$7:$W$32)-MIN(ROW($W$7:$W$32))+1,""),""),ROW()-ROW(A$34)+1))),),"")</f>
        <v>0</v>
      </c>
      <c r="AC38">
        <f t="array" ref="AC38">IFERROR(CONCATENATE((INDEX($AF$7:$AF$32,SMALL(IF($AF$7:$AF$32&lt;&gt;"",IF($AC$7:$AC$32&lt;&gt;"",ROW($AC$7:$AC$32)-MIN(ROW($AC$7:$AC$32))+1,""),""),ROW()-ROW(A$34)+1))),","),"")</f>
        <v>0</v>
      </c>
      <c r="AD38">
        <f t="array" ref="AD38">IFERROR(CONCATENATE(TEXT(INDEX($AC$7:$AC$32,SMALL(IF($AF$7:$AF$32&lt;&gt;"",IF($AC$7:$AC$32&lt;&gt;"",ROW($AC$7:$AC$32)-MIN(ROW($AC$7:$AC$32))+1,""),""),ROW()-ROW(A$34)+1)),"##0"),","),"")</f>
        <v>0</v>
      </c>
      <c r="AE38">
        <f t="array" ref="AE38">IFERROR(CONCATENATE((INDEX($A$7:$A$32,SMALL(IF($AF$7:$AF$32&lt;&gt;"",IF($AC$7:$AC$32&lt;&gt;"",ROW($AC$7:$AC$32)-MIN(ROW($AC$7:$AC$32))+1,""),""),ROW()-ROW(A$34)+1))),),"")</f>
        <v>0</v>
      </c>
      <c r="AI38">
        <f t="array" ref="AI38">IFERROR(CONCATENATE((INDEX($AL$7:$AL$32,SMALL(IF($AL$7:$AL$32&lt;&gt;"",IF($AI$7:$AI$32&lt;&gt;"",ROW($AI$7:$AI$32)-MIN(ROW($AI$7:$AI$32))+1,""),""),ROW()-ROW(A$34)+1)))," "),"")</f>
        <v>0</v>
      </c>
      <c r="AJ38">
        <f t="array" ref="AJ38">IFERROR(CONCATENATE(TEXT(INDEX($AI$7:$AI$32,SMALL(IF($AL$7:$AL$32&lt;&gt;"",IF($AI$7:$AI$32&lt;&gt;"",ROW($AI$7:$AI$32)-MIN(ROW($AI$7:$AI$32))+1,""),""),ROW()-ROW(A$34)+1)),"##0")," "),"")</f>
        <v>0</v>
      </c>
      <c r="AK38">
        <f t="array" ref="AK38">IFERROR(CONCATENATE((INDEX($A$7:$A$32,SMALL(IF($AL$7:$AL$32&lt;&gt;"",IF($AI$7:$AI$32&lt;&gt;"",ROW($AI$7:$AI$32)-MIN(ROW($AI$7:$AI$32))+1,""),""),ROW()-ROW(A$34)+1))),),"")</f>
        <v>0</v>
      </c>
    </row>
    <row r="39" spans="11:37">
      <c r="K39">
        <f t="array" ref="K39">IFERROR(CONCATENATE(TEXT(INDEX($K$7:$K$32,SMALL(IF($N$7:$N$32&lt;&gt;"",IF($K$7:$K$32&lt;&gt;"",ROW($K$7:$K$32)-MIN(ROW($K$7:$K$32))+1,""),""),ROW()-ROW(A$34)+1)),"##0"),","),"")</f>
        <v>0</v>
      </c>
      <c r="L39">
        <f t="array" ref="L39">IFERROR(CONCATENATE((INDEX($N$7:$N$32,SMALL(IF($N$7:$N$32&lt;&gt;"",IF($K$7:$K$32&lt;&gt;"",ROW($K$7:$K$32)-MIN(ROW($K$7:$K$32))+1,""),""),ROW()-ROW(A$34)+1))),","),"")</f>
        <v>0</v>
      </c>
      <c r="M39">
        <f t="array" ref="M39">IFERROR(CONCATENATE((INDEX($A$7:$A$32,SMALL(IF($N$7:$N$32&lt;&gt;"",IF($K$7:$K$32&lt;&gt;"",ROW($K$7:$K$32)-MIN(ROW($K$7:$K$32))+1,""),""),ROW()-ROW(A$34)+1))),),"")</f>
        <v>0</v>
      </c>
      <c r="Q39">
        <f t="array" ref="Q39">IFERROR(CONCATENATE((INDEX($T$7:$T$32,SMALL(IF($T$7:$T$32&lt;&gt;"",IF($Q$7:$Q$32&lt;&gt;"",ROW($Q$7:$Q$32)-MIN(ROW($Q$7:$Q$32))+1,""),""),ROW()-ROW(A$34)+1)))," "),"")</f>
        <v>0</v>
      </c>
      <c r="R39">
        <f t="array" ref="R39">IFERROR(CONCATENATE(TEXT(INDEX($Q$7:$Q$32,SMALL(IF($T$7:$T$32&lt;&gt;"",IF($Q$7:$Q$32&lt;&gt;"",ROW($Q$7:$Q$32)-MIN(ROW($Q$7:$Q$32))+1,""),""),ROW()-ROW(A$34)+1)),"##0")," "),"")</f>
        <v>0</v>
      </c>
      <c r="S39">
        <f t="array" ref="S39">IFERROR(CONCATENATE((INDEX($A$7:$A$32,SMALL(IF($T$7:$T$32&lt;&gt;"",IF($Q$7:$Q$32&lt;&gt;"",ROW($Q$7:$Q$32)-MIN(ROW($Q$7:$Q$32))+1,""),""),ROW()-ROW(A$34)+1))),),"")</f>
        <v>0</v>
      </c>
      <c r="W39">
        <f t="array" ref="W39">IFERROR(CONCATENATE((INDEX($Z$7:$Z$32,SMALL(IF($Z$7:$Z$32&lt;&gt;"",IF($W$7:$W$32&lt;&gt;"",ROW($W$7:$W$32)-MIN(ROW($W$7:$W$32))+1,""),""),ROW()-ROW(A$34)+1)))," "),"")</f>
        <v>0</v>
      </c>
      <c r="X39">
        <f t="array" ref="X39">IFERROR(CONCATENATE(TEXT(INDEX($W$7:$W$32,SMALL(IF($Z$7:$Z$32&lt;&gt;"",IF($W$7:$W$32&lt;&gt;"",ROW($W$7:$W$32)-MIN(ROW($W$7:$W$32))+1,""),""),ROW()-ROW(A$34)+1)),"##0")," "),"")</f>
        <v>0</v>
      </c>
      <c r="Y39">
        <f t="array" ref="Y39">IFERROR(CONCATENATE((INDEX($A$7:$A$32,SMALL(IF($Z$7:$Z$32&lt;&gt;"",IF($W$7:$W$32&lt;&gt;"",ROW($W$7:$W$32)-MIN(ROW($W$7:$W$32))+1,""),""),ROW()-ROW(A$34)+1))),),"")</f>
        <v>0</v>
      </c>
      <c r="AC39">
        <f t="array" ref="AC39">IFERROR(CONCATENATE((INDEX($AF$7:$AF$32,SMALL(IF($AF$7:$AF$32&lt;&gt;"",IF($AC$7:$AC$32&lt;&gt;"",ROW($AC$7:$AC$32)-MIN(ROW($AC$7:$AC$32))+1,""),""),ROW()-ROW(A$34)+1))),","),"")</f>
        <v>0</v>
      </c>
      <c r="AD39">
        <f t="array" ref="AD39">IFERROR(CONCATENATE(TEXT(INDEX($AC$7:$AC$32,SMALL(IF($AF$7:$AF$32&lt;&gt;"",IF($AC$7:$AC$32&lt;&gt;"",ROW($AC$7:$AC$32)-MIN(ROW($AC$7:$AC$32))+1,""),""),ROW()-ROW(A$34)+1)),"##0"),","),"")</f>
        <v>0</v>
      </c>
      <c r="AE39">
        <f t="array" ref="AE39">IFERROR(CONCATENATE((INDEX($A$7:$A$32,SMALL(IF($AF$7:$AF$32&lt;&gt;"",IF($AC$7:$AC$32&lt;&gt;"",ROW($AC$7:$AC$32)-MIN(ROW($AC$7:$AC$32))+1,""),""),ROW()-ROW(A$34)+1))),),"")</f>
        <v>0</v>
      </c>
      <c r="AI39">
        <f t="array" ref="AI39">IFERROR(CONCATENATE((INDEX($AL$7:$AL$32,SMALL(IF($AL$7:$AL$32&lt;&gt;"",IF($AI$7:$AI$32&lt;&gt;"",ROW($AI$7:$AI$32)-MIN(ROW($AI$7:$AI$32))+1,""),""),ROW()-ROW(A$34)+1)))," "),"")</f>
        <v>0</v>
      </c>
      <c r="AJ39">
        <f t="array" ref="AJ39">IFERROR(CONCATENATE(TEXT(INDEX($AI$7:$AI$32,SMALL(IF($AL$7:$AL$32&lt;&gt;"",IF($AI$7:$AI$32&lt;&gt;"",ROW($AI$7:$AI$32)-MIN(ROW($AI$7:$AI$32))+1,""),""),ROW()-ROW(A$34)+1)),"##0")," "),"")</f>
        <v>0</v>
      </c>
      <c r="AK39">
        <f t="array" ref="AK39">IFERROR(CONCATENATE((INDEX($A$7:$A$32,SMALL(IF($AL$7:$AL$32&lt;&gt;"",IF($AI$7:$AI$32&lt;&gt;"",ROW($AI$7:$AI$32)-MIN(ROW($AI$7:$AI$32))+1,""),""),ROW()-ROW(A$34)+1))),),"")</f>
        <v>0</v>
      </c>
    </row>
    <row r="40" spans="11:37">
      <c r="K40">
        <f t="array" ref="K40">IFERROR(CONCATENATE(TEXT(INDEX($K$7:$K$32,SMALL(IF($N$7:$N$32&lt;&gt;"",IF($K$7:$K$32&lt;&gt;"",ROW($K$7:$K$32)-MIN(ROW($K$7:$K$32))+1,""),""),ROW()-ROW(A$34)+1)),"##0"),","),"")</f>
        <v>0</v>
      </c>
      <c r="L40">
        <f t="array" ref="L40">IFERROR(CONCATENATE((INDEX($N$7:$N$32,SMALL(IF($N$7:$N$32&lt;&gt;"",IF($K$7:$K$32&lt;&gt;"",ROW($K$7:$K$32)-MIN(ROW($K$7:$K$32))+1,""),""),ROW()-ROW(A$34)+1))),","),"")</f>
        <v>0</v>
      </c>
      <c r="M40">
        <f t="array" ref="M40">IFERROR(CONCATENATE((INDEX($A$7:$A$32,SMALL(IF($N$7:$N$32&lt;&gt;"",IF($K$7:$K$32&lt;&gt;"",ROW($K$7:$K$32)-MIN(ROW($K$7:$K$32))+1,""),""),ROW()-ROW(A$34)+1))),),"")</f>
        <v>0</v>
      </c>
      <c r="Q40">
        <f t="array" ref="Q40">IFERROR(CONCATENATE((INDEX($T$7:$T$32,SMALL(IF($T$7:$T$32&lt;&gt;"",IF($Q$7:$Q$32&lt;&gt;"",ROW($Q$7:$Q$32)-MIN(ROW($Q$7:$Q$32))+1,""),""),ROW()-ROW(A$34)+1)))," "),"")</f>
        <v>0</v>
      </c>
      <c r="R40">
        <f t="array" ref="R40">IFERROR(CONCATENATE(TEXT(INDEX($Q$7:$Q$32,SMALL(IF($T$7:$T$32&lt;&gt;"",IF($Q$7:$Q$32&lt;&gt;"",ROW($Q$7:$Q$32)-MIN(ROW($Q$7:$Q$32))+1,""),""),ROW()-ROW(A$34)+1)),"##0")," "),"")</f>
        <v>0</v>
      </c>
      <c r="S40">
        <f t="array" ref="S40">IFERROR(CONCATENATE((INDEX($A$7:$A$32,SMALL(IF($T$7:$T$32&lt;&gt;"",IF($Q$7:$Q$32&lt;&gt;"",ROW($Q$7:$Q$32)-MIN(ROW($Q$7:$Q$32))+1,""),""),ROW()-ROW(A$34)+1))),),"")</f>
        <v>0</v>
      </c>
      <c r="W40">
        <f t="array" ref="W40">IFERROR(CONCATENATE((INDEX($Z$7:$Z$32,SMALL(IF($Z$7:$Z$32&lt;&gt;"",IF($W$7:$W$32&lt;&gt;"",ROW($W$7:$W$32)-MIN(ROW($W$7:$W$32))+1,""),""),ROW()-ROW(A$34)+1)))," "),"")</f>
        <v>0</v>
      </c>
      <c r="X40">
        <f t="array" ref="X40">IFERROR(CONCATENATE(TEXT(INDEX($W$7:$W$32,SMALL(IF($Z$7:$Z$32&lt;&gt;"",IF($W$7:$W$32&lt;&gt;"",ROW($W$7:$W$32)-MIN(ROW($W$7:$W$32))+1,""),""),ROW()-ROW(A$34)+1)),"##0")," "),"")</f>
        <v>0</v>
      </c>
      <c r="Y40">
        <f t="array" ref="Y40">IFERROR(CONCATENATE((INDEX($A$7:$A$32,SMALL(IF($Z$7:$Z$32&lt;&gt;"",IF($W$7:$W$32&lt;&gt;"",ROW($W$7:$W$32)-MIN(ROW($W$7:$W$32))+1,""),""),ROW()-ROW(A$34)+1))),),"")</f>
        <v>0</v>
      </c>
      <c r="AC40">
        <f t="array" ref="AC40">IFERROR(CONCATENATE((INDEX($AF$7:$AF$32,SMALL(IF($AF$7:$AF$32&lt;&gt;"",IF($AC$7:$AC$32&lt;&gt;"",ROW($AC$7:$AC$32)-MIN(ROW($AC$7:$AC$32))+1,""),""),ROW()-ROW(A$34)+1))),","),"")</f>
        <v>0</v>
      </c>
      <c r="AD40">
        <f t="array" ref="AD40">IFERROR(CONCATENATE(TEXT(INDEX($AC$7:$AC$32,SMALL(IF($AF$7:$AF$32&lt;&gt;"",IF($AC$7:$AC$32&lt;&gt;"",ROW($AC$7:$AC$32)-MIN(ROW($AC$7:$AC$32))+1,""),""),ROW()-ROW(A$34)+1)),"##0"),","),"")</f>
        <v>0</v>
      </c>
      <c r="AE40">
        <f t="array" ref="AE40">IFERROR(CONCATENATE((INDEX($A$7:$A$32,SMALL(IF($AF$7:$AF$32&lt;&gt;"",IF($AC$7:$AC$32&lt;&gt;"",ROW($AC$7:$AC$32)-MIN(ROW($AC$7:$AC$32))+1,""),""),ROW()-ROW(A$34)+1))),),"")</f>
        <v>0</v>
      </c>
      <c r="AI40">
        <f t="array" ref="AI40">IFERROR(CONCATENATE((INDEX($AL$7:$AL$32,SMALL(IF($AL$7:$AL$32&lt;&gt;"",IF($AI$7:$AI$32&lt;&gt;"",ROW($AI$7:$AI$32)-MIN(ROW($AI$7:$AI$32))+1,""),""),ROW()-ROW(A$34)+1)))," "),"")</f>
        <v>0</v>
      </c>
      <c r="AJ40">
        <f t="array" ref="AJ40">IFERROR(CONCATENATE(TEXT(INDEX($AI$7:$AI$32,SMALL(IF($AL$7:$AL$32&lt;&gt;"",IF($AI$7:$AI$32&lt;&gt;"",ROW($AI$7:$AI$32)-MIN(ROW($AI$7:$AI$32))+1,""),""),ROW()-ROW(A$34)+1)),"##0")," "),"")</f>
        <v>0</v>
      </c>
      <c r="AK40">
        <f t="array" ref="AK40">IFERROR(CONCATENATE((INDEX($A$7:$A$32,SMALL(IF($AL$7:$AL$32&lt;&gt;"",IF($AI$7:$AI$32&lt;&gt;"",ROW($AI$7:$AI$32)-MIN(ROW($AI$7:$AI$32))+1,""),""),ROW()-ROW(A$34)+1))),),"")</f>
        <v>0</v>
      </c>
    </row>
    <row r="41" spans="11:37">
      <c r="K41">
        <f t="array" ref="K41">IFERROR(CONCATENATE(TEXT(INDEX($K$7:$K$32,SMALL(IF($N$7:$N$32&lt;&gt;"",IF($K$7:$K$32&lt;&gt;"",ROW($K$7:$K$32)-MIN(ROW($K$7:$K$32))+1,""),""),ROW()-ROW(A$34)+1)),"##0"),","),"")</f>
        <v>0</v>
      </c>
      <c r="L41">
        <f t="array" ref="L41">IFERROR(CONCATENATE((INDEX($N$7:$N$32,SMALL(IF($N$7:$N$32&lt;&gt;"",IF($K$7:$K$32&lt;&gt;"",ROW($K$7:$K$32)-MIN(ROW($K$7:$K$32))+1,""),""),ROW()-ROW(A$34)+1))),","),"")</f>
        <v>0</v>
      </c>
      <c r="M41">
        <f t="array" ref="M41">IFERROR(CONCATENATE((INDEX($A$7:$A$32,SMALL(IF($N$7:$N$32&lt;&gt;"",IF($K$7:$K$32&lt;&gt;"",ROW($K$7:$K$32)-MIN(ROW($K$7:$K$32))+1,""),""),ROW()-ROW(A$34)+1))),),"")</f>
        <v>0</v>
      </c>
      <c r="Q41">
        <f t="array" ref="Q41">IFERROR(CONCATENATE((INDEX($T$7:$T$32,SMALL(IF($T$7:$T$32&lt;&gt;"",IF($Q$7:$Q$32&lt;&gt;"",ROW($Q$7:$Q$32)-MIN(ROW($Q$7:$Q$32))+1,""),""),ROW()-ROW(A$34)+1)))," "),"")</f>
        <v>0</v>
      </c>
      <c r="R41">
        <f t="array" ref="R41">IFERROR(CONCATENATE(TEXT(INDEX($Q$7:$Q$32,SMALL(IF($T$7:$T$32&lt;&gt;"",IF($Q$7:$Q$32&lt;&gt;"",ROW($Q$7:$Q$32)-MIN(ROW($Q$7:$Q$32))+1,""),""),ROW()-ROW(A$34)+1)),"##0")," "),"")</f>
        <v>0</v>
      </c>
      <c r="S41">
        <f t="array" ref="S41">IFERROR(CONCATENATE((INDEX($A$7:$A$32,SMALL(IF($T$7:$T$32&lt;&gt;"",IF($Q$7:$Q$32&lt;&gt;"",ROW($Q$7:$Q$32)-MIN(ROW($Q$7:$Q$32))+1,""),""),ROW()-ROW(A$34)+1))),),"")</f>
        <v>0</v>
      </c>
      <c r="W41">
        <f t="array" ref="W41">IFERROR(CONCATENATE((INDEX($Z$7:$Z$32,SMALL(IF($Z$7:$Z$32&lt;&gt;"",IF($W$7:$W$32&lt;&gt;"",ROW($W$7:$W$32)-MIN(ROW($W$7:$W$32))+1,""),""),ROW()-ROW(A$34)+1)))," "),"")</f>
        <v>0</v>
      </c>
      <c r="X41">
        <f t="array" ref="X41">IFERROR(CONCATENATE(TEXT(INDEX($W$7:$W$32,SMALL(IF($Z$7:$Z$32&lt;&gt;"",IF($W$7:$W$32&lt;&gt;"",ROW($W$7:$W$32)-MIN(ROW($W$7:$W$32))+1,""),""),ROW()-ROW(A$34)+1)),"##0")," "),"")</f>
        <v>0</v>
      </c>
      <c r="Y41">
        <f t="array" ref="Y41">IFERROR(CONCATENATE((INDEX($A$7:$A$32,SMALL(IF($Z$7:$Z$32&lt;&gt;"",IF($W$7:$W$32&lt;&gt;"",ROW($W$7:$W$32)-MIN(ROW($W$7:$W$32))+1,""),""),ROW()-ROW(A$34)+1))),),"")</f>
        <v>0</v>
      </c>
      <c r="AC41">
        <f t="array" ref="AC41">IFERROR(CONCATENATE((INDEX($AF$7:$AF$32,SMALL(IF($AF$7:$AF$32&lt;&gt;"",IF($AC$7:$AC$32&lt;&gt;"",ROW($AC$7:$AC$32)-MIN(ROW($AC$7:$AC$32))+1,""),""),ROW()-ROW(A$34)+1))),","),"")</f>
        <v>0</v>
      </c>
      <c r="AD41">
        <f t="array" ref="AD41">IFERROR(CONCATENATE(TEXT(INDEX($AC$7:$AC$32,SMALL(IF($AF$7:$AF$32&lt;&gt;"",IF($AC$7:$AC$32&lt;&gt;"",ROW($AC$7:$AC$32)-MIN(ROW($AC$7:$AC$32))+1,""),""),ROW()-ROW(A$34)+1)),"##0"),","),"")</f>
        <v>0</v>
      </c>
      <c r="AE41">
        <f t="array" ref="AE41">IFERROR(CONCATENATE((INDEX($A$7:$A$32,SMALL(IF($AF$7:$AF$32&lt;&gt;"",IF($AC$7:$AC$32&lt;&gt;"",ROW($AC$7:$AC$32)-MIN(ROW($AC$7:$AC$32))+1,""),""),ROW()-ROW(A$34)+1))),),"")</f>
        <v>0</v>
      </c>
      <c r="AI41">
        <f t="array" ref="AI41">IFERROR(CONCATENATE((INDEX($AL$7:$AL$32,SMALL(IF($AL$7:$AL$32&lt;&gt;"",IF($AI$7:$AI$32&lt;&gt;"",ROW($AI$7:$AI$32)-MIN(ROW($AI$7:$AI$32))+1,""),""),ROW()-ROW(A$34)+1)))," "),"")</f>
        <v>0</v>
      </c>
      <c r="AJ41">
        <f t="array" ref="AJ41">IFERROR(CONCATENATE(TEXT(INDEX($AI$7:$AI$32,SMALL(IF($AL$7:$AL$32&lt;&gt;"",IF($AI$7:$AI$32&lt;&gt;"",ROW($AI$7:$AI$32)-MIN(ROW($AI$7:$AI$32))+1,""),""),ROW()-ROW(A$34)+1)),"##0")," "),"")</f>
        <v>0</v>
      </c>
      <c r="AK41">
        <f t="array" ref="AK41">IFERROR(CONCATENATE((INDEX($A$7:$A$32,SMALL(IF($AL$7:$AL$32&lt;&gt;"",IF($AI$7:$AI$32&lt;&gt;"",ROW($AI$7:$AI$32)-MIN(ROW($AI$7:$AI$32))+1,""),""),ROW()-ROW(A$34)+1))),),"")</f>
        <v>0</v>
      </c>
    </row>
    <row r="42" spans="11:37">
      <c r="K42">
        <f t="array" ref="K42">IFERROR(CONCATENATE(TEXT(INDEX($K$7:$K$32,SMALL(IF($N$7:$N$32&lt;&gt;"",IF($K$7:$K$32&lt;&gt;"",ROW($K$7:$K$32)-MIN(ROW($K$7:$K$32))+1,""),""),ROW()-ROW(A$34)+1)),"##0"),","),"")</f>
        <v>0</v>
      </c>
      <c r="L42">
        <f t="array" ref="L42">IFERROR(CONCATENATE((INDEX($N$7:$N$32,SMALL(IF($N$7:$N$32&lt;&gt;"",IF($K$7:$K$32&lt;&gt;"",ROW($K$7:$K$32)-MIN(ROW($K$7:$K$32))+1,""),""),ROW()-ROW(A$34)+1))),","),"")</f>
        <v>0</v>
      </c>
      <c r="M42">
        <f t="array" ref="M42">IFERROR(CONCATENATE((INDEX($A$7:$A$32,SMALL(IF($N$7:$N$32&lt;&gt;"",IF($K$7:$K$32&lt;&gt;"",ROW($K$7:$K$32)-MIN(ROW($K$7:$K$32))+1,""),""),ROW()-ROW(A$34)+1))),),"")</f>
        <v>0</v>
      </c>
      <c r="Q42">
        <f t="array" ref="Q42">IFERROR(CONCATENATE((INDEX($T$7:$T$32,SMALL(IF($T$7:$T$32&lt;&gt;"",IF($Q$7:$Q$32&lt;&gt;"",ROW($Q$7:$Q$32)-MIN(ROW($Q$7:$Q$32))+1,""),""),ROW()-ROW(A$34)+1)))," "),"")</f>
        <v>0</v>
      </c>
      <c r="R42">
        <f t="array" ref="R42">IFERROR(CONCATENATE(TEXT(INDEX($Q$7:$Q$32,SMALL(IF($T$7:$T$32&lt;&gt;"",IF($Q$7:$Q$32&lt;&gt;"",ROW($Q$7:$Q$32)-MIN(ROW($Q$7:$Q$32))+1,""),""),ROW()-ROW(A$34)+1)),"##0")," "),"")</f>
        <v>0</v>
      </c>
      <c r="S42">
        <f t="array" ref="S42">IFERROR(CONCATENATE((INDEX($A$7:$A$32,SMALL(IF($T$7:$T$32&lt;&gt;"",IF($Q$7:$Q$32&lt;&gt;"",ROW($Q$7:$Q$32)-MIN(ROW($Q$7:$Q$32))+1,""),""),ROW()-ROW(A$34)+1))),),"")</f>
        <v>0</v>
      </c>
      <c r="W42">
        <f t="array" ref="W42">IFERROR(CONCATENATE((INDEX($Z$7:$Z$32,SMALL(IF($Z$7:$Z$32&lt;&gt;"",IF($W$7:$W$32&lt;&gt;"",ROW($W$7:$W$32)-MIN(ROW($W$7:$W$32))+1,""),""),ROW()-ROW(A$34)+1)))," "),"")</f>
        <v>0</v>
      </c>
      <c r="X42">
        <f t="array" ref="X42">IFERROR(CONCATENATE(TEXT(INDEX($W$7:$W$32,SMALL(IF($Z$7:$Z$32&lt;&gt;"",IF($W$7:$W$32&lt;&gt;"",ROW($W$7:$W$32)-MIN(ROW($W$7:$W$32))+1,""),""),ROW()-ROW(A$34)+1)),"##0")," "),"")</f>
        <v>0</v>
      </c>
      <c r="Y42">
        <f t="array" ref="Y42">IFERROR(CONCATENATE((INDEX($A$7:$A$32,SMALL(IF($Z$7:$Z$32&lt;&gt;"",IF($W$7:$W$32&lt;&gt;"",ROW($W$7:$W$32)-MIN(ROW($W$7:$W$32))+1,""),""),ROW()-ROW(A$34)+1))),),"")</f>
        <v>0</v>
      </c>
      <c r="AC42">
        <f t="array" ref="AC42">IFERROR(CONCATENATE((INDEX($AF$7:$AF$32,SMALL(IF($AF$7:$AF$32&lt;&gt;"",IF($AC$7:$AC$32&lt;&gt;"",ROW($AC$7:$AC$32)-MIN(ROW($AC$7:$AC$32))+1,""),""),ROW()-ROW(A$34)+1))),","),"")</f>
        <v>0</v>
      </c>
      <c r="AD42">
        <f t="array" ref="AD42">IFERROR(CONCATENATE(TEXT(INDEX($AC$7:$AC$32,SMALL(IF($AF$7:$AF$32&lt;&gt;"",IF($AC$7:$AC$32&lt;&gt;"",ROW($AC$7:$AC$32)-MIN(ROW($AC$7:$AC$32))+1,""),""),ROW()-ROW(A$34)+1)),"##0"),","),"")</f>
        <v>0</v>
      </c>
      <c r="AE42">
        <f t="array" ref="AE42">IFERROR(CONCATENATE((INDEX($A$7:$A$32,SMALL(IF($AF$7:$AF$32&lt;&gt;"",IF($AC$7:$AC$32&lt;&gt;"",ROW($AC$7:$AC$32)-MIN(ROW($AC$7:$AC$32))+1,""),""),ROW()-ROW(A$34)+1))),),"")</f>
        <v>0</v>
      </c>
      <c r="AI42">
        <f t="array" ref="AI42">IFERROR(CONCATENATE((INDEX($AL$7:$AL$32,SMALL(IF($AL$7:$AL$32&lt;&gt;"",IF($AI$7:$AI$32&lt;&gt;"",ROW($AI$7:$AI$32)-MIN(ROW($AI$7:$AI$32))+1,""),""),ROW()-ROW(A$34)+1)))," "),"")</f>
        <v>0</v>
      </c>
      <c r="AJ42">
        <f t="array" ref="AJ42">IFERROR(CONCATENATE(TEXT(INDEX($AI$7:$AI$32,SMALL(IF($AL$7:$AL$32&lt;&gt;"",IF($AI$7:$AI$32&lt;&gt;"",ROW($AI$7:$AI$32)-MIN(ROW($AI$7:$AI$32))+1,""),""),ROW()-ROW(A$34)+1)),"##0")," "),"")</f>
        <v>0</v>
      </c>
      <c r="AK42">
        <f t="array" ref="AK42">IFERROR(CONCATENATE((INDEX($A$7:$A$32,SMALL(IF($AL$7:$AL$32&lt;&gt;"",IF($AI$7:$AI$32&lt;&gt;"",ROW($AI$7:$AI$32)-MIN(ROW($AI$7:$AI$32))+1,""),""),ROW()-ROW(A$34)+1))),),"")</f>
        <v>0</v>
      </c>
    </row>
    <row r="43" spans="11:37">
      <c r="K43">
        <f t="array" ref="K43">IFERROR(CONCATENATE(TEXT(INDEX($K$7:$K$32,SMALL(IF($N$7:$N$32&lt;&gt;"",IF($K$7:$K$32&lt;&gt;"",ROW($K$7:$K$32)-MIN(ROW($K$7:$K$32))+1,""),""),ROW()-ROW(A$34)+1)),"##0"),","),"")</f>
        <v>0</v>
      </c>
      <c r="L43">
        <f t="array" ref="L43">IFERROR(CONCATENATE((INDEX($N$7:$N$32,SMALL(IF($N$7:$N$32&lt;&gt;"",IF($K$7:$K$32&lt;&gt;"",ROW($K$7:$K$32)-MIN(ROW($K$7:$K$32))+1,""),""),ROW()-ROW(A$34)+1))),","),"")</f>
        <v>0</v>
      </c>
      <c r="M43">
        <f t="array" ref="M43">IFERROR(CONCATENATE((INDEX($A$7:$A$32,SMALL(IF($N$7:$N$32&lt;&gt;"",IF($K$7:$K$32&lt;&gt;"",ROW($K$7:$K$32)-MIN(ROW($K$7:$K$32))+1,""),""),ROW()-ROW(A$34)+1))),),"")</f>
        <v>0</v>
      </c>
      <c r="Q43">
        <f t="array" ref="Q43">IFERROR(CONCATENATE((INDEX($T$7:$T$32,SMALL(IF($T$7:$T$32&lt;&gt;"",IF($Q$7:$Q$32&lt;&gt;"",ROW($Q$7:$Q$32)-MIN(ROW($Q$7:$Q$32))+1,""),""),ROW()-ROW(A$34)+1)))," "),"")</f>
        <v>0</v>
      </c>
      <c r="R43">
        <f t="array" ref="R43">IFERROR(CONCATENATE(TEXT(INDEX($Q$7:$Q$32,SMALL(IF($T$7:$T$32&lt;&gt;"",IF($Q$7:$Q$32&lt;&gt;"",ROW($Q$7:$Q$32)-MIN(ROW($Q$7:$Q$32))+1,""),""),ROW()-ROW(A$34)+1)),"##0")," "),"")</f>
        <v>0</v>
      </c>
      <c r="S43">
        <f t="array" ref="S43">IFERROR(CONCATENATE((INDEX($A$7:$A$32,SMALL(IF($T$7:$T$32&lt;&gt;"",IF($Q$7:$Q$32&lt;&gt;"",ROW($Q$7:$Q$32)-MIN(ROW($Q$7:$Q$32))+1,""),""),ROW()-ROW(A$34)+1))),),"")</f>
        <v>0</v>
      </c>
      <c r="W43">
        <f t="array" ref="W43">IFERROR(CONCATENATE((INDEX($Z$7:$Z$32,SMALL(IF($Z$7:$Z$32&lt;&gt;"",IF($W$7:$W$32&lt;&gt;"",ROW($W$7:$W$32)-MIN(ROW($W$7:$W$32))+1,""),""),ROW()-ROW(A$34)+1)))," "),"")</f>
        <v>0</v>
      </c>
      <c r="X43">
        <f t="array" ref="X43">IFERROR(CONCATENATE(TEXT(INDEX($W$7:$W$32,SMALL(IF($Z$7:$Z$32&lt;&gt;"",IF($W$7:$W$32&lt;&gt;"",ROW($W$7:$W$32)-MIN(ROW($W$7:$W$32))+1,""),""),ROW()-ROW(A$34)+1)),"##0")," "),"")</f>
        <v>0</v>
      </c>
      <c r="Y43">
        <f t="array" ref="Y43">IFERROR(CONCATENATE((INDEX($A$7:$A$32,SMALL(IF($Z$7:$Z$32&lt;&gt;"",IF($W$7:$W$32&lt;&gt;"",ROW($W$7:$W$32)-MIN(ROW($W$7:$W$32))+1,""),""),ROW()-ROW(A$34)+1))),),"")</f>
        <v>0</v>
      </c>
      <c r="AC43">
        <f t="array" ref="AC43">IFERROR(CONCATENATE((INDEX($AF$7:$AF$32,SMALL(IF($AF$7:$AF$32&lt;&gt;"",IF($AC$7:$AC$32&lt;&gt;"",ROW($AC$7:$AC$32)-MIN(ROW($AC$7:$AC$32))+1,""),""),ROW()-ROW(A$34)+1))),","),"")</f>
        <v>0</v>
      </c>
      <c r="AD43">
        <f t="array" ref="AD43">IFERROR(CONCATENATE(TEXT(INDEX($AC$7:$AC$32,SMALL(IF($AF$7:$AF$32&lt;&gt;"",IF($AC$7:$AC$32&lt;&gt;"",ROW($AC$7:$AC$32)-MIN(ROW($AC$7:$AC$32))+1,""),""),ROW()-ROW(A$34)+1)),"##0"),","),"")</f>
        <v>0</v>
      </c>
      <c r="AE43">
        <f t="array" ref="AE43">IFERROR(CONCATENATE((INDEX($A$7:$A$32,SMALL(IF($AF$7:$AF$32&lt;&gt;"",IF($AC$7:$AC$32&lt;&gt;"",ROW($AC$7:$AC$32)-MIN(ROW($AC$7:$AC$32))+1,""),""),ROW()-ROW(A$34)+1))),),"")</f>
        <v>0</v>
      </c>
      <c r="AI43">
        <f t="array" ref="AI43">IFERROR(CONCATENATE((INDEX($AL$7:$AL$32,SMALL(IF($AL$7:$AL$32&lt;&gt;"",IF($AI$7:$AI$32&lt;&gt;"",ROW($AI$7:$AI$32)-MIN(ROW($AI$7:$AI$32))+1,""),""),ROW()-ROW(A$34)+1)))," "),"")</f>
        <v>0</v>
      </c>
      <c r="AJ43">
        <f t="array" ref="AJ43">IFERROR(CONCATENATE(TEXT(INDEX($AI$7:$AI$32,SMALL(IF($AL$7:$AL$32&lt;&gt;"",IF($AI$7:$AI$32&lt;&gt;"",ROW($AI$7:$AI$32)-MIN(ROW($AI$7:$AI$32))+1,""),""),ROW()-ROW(A$34)+1)),"##0")," "),"")</f>
        <v>0</v>
      </c>
      <c r="AK43">
        <f t="array" ref="AK43">IFERROR(CONCATENATE((INDEX($A$7:$A$32,SMALL(IF($AL$7:$AL$32&lt;&gt;"",IF($AI$7:$AI$32&lt;&gt;"",ROW($AI$7:$AI$32)-MIN(ROW($AI$7:$AI$32))+1,""),""),ROW()-ROW(A$34)+1))),),"")</f>
        <v>0</v>
      </c>
    </row>
    <row r="44" spans="11:37">
      <c r="K44">
        <f t="array" ref="K44">IFERROR(CONCATENATE(TEXT(INDEX($K$7:$K$32,SMALL(IF($N$7:$N$32&lt;&gt;"",IF($K$7:$K$32&lt;&gt;"",ROW($K$7:$K$32)-MIN(ROW($K$7:$K$32))+1,""),""),ROW()-ROW(A$34)+1)),"##0"),","),"")</f>
        <v>0</v>
      </c>
      <c r="L44">
        <f t="array" ref="L44">IFERROR(CONCATENATE((INDEX($N$7:$N$32,SMALL(IF($N$7:$N$32&lt;&gt;"",IF($K$7:$K$32&lt;&gt;"",ROW($K$7:$K$32)-MIN(ROW($K$7:$K$32))+1,""),""),ROW()-ROW(A$34)+1))),","),"")</f>
        <v>0</v>
      </c>
      <c r="M44">
        <f t="array" ref="M44">IFERROR(CONCATENATE((INDEX($A$7:$A$32,SMALL(IF($N$7:$N$32&lt;&gt;"",IF($K$7:$K$32&lt;&gt;"",ROW($K$7:$K$32)-MIN(ROW($K$7:$K$32))+1,""),""),ROW()-ROW(A$34)+1))),),"")</f>
        <v>0</v>
      </c>
      <c r="Q44">
        <f t="array" ref="Q44">IFERROR(CONCATENATE((INDEX($T$7:$T$32,SMALL(IF($T$7:$T$32&lt;&gt;"",IF($Q$7:$Q$32&lt;&gt;"",ROW($Q$7:$Q$32)-MIN(ROW($Q$7:$Q$32))+1,""),""),ROW()-ROW(A$34)+1)))," "),"")</f>
        <v>0</v>
      </c>
      <c r="R44">
        <f t="array" ref="R44">IFERROR(CONCATENATE(TEXT(INDEX($Q$7:$Q$32,SMALL(IF($T$7:$T$32&lt;&gt;"",IF($Q$7:$Q$32&lt;&gt;"",ROW($Q$7:$Q$32)-MIN(ROW($Q$7:$Q$32))+1,""),""),ROW()-ROW(A$34)+1)),"##0")," "),"")</f>
        <v>0</v>
      </c>
      <c r="S44">
        <f t="array" ref="S44">IFERROR(CONCATENATE((INDEX($A$7:$A$32,SMALL(IF($T$7:$T$32&lt;&gt;"",IF($Q$7:$Q$32&lt;&gt;"",ROW($Q$7:$Q$32)-MIN(ROW($Q$7:$Q$32))+1,""),""),ROW()-ROW(A$34)+1))),),"")</f>
        <v>0</v>
      </c>
      <c r="W44">
        <f t="array" ref="W44">IFERROR(CONCATENATE((INDEX($Z$7:$Z$32,SMALL(IF($Z$7:$Z$32&lt;&gt;"",IF($W$7:$W$32&lt;&gt;"",ROW($W$7:$W$32)-MIN(ROW($W$7:$W$32))+1,""),""),ROW()-ROW(A$34)+1)))," "),"")</f>
        <v>0</v>
      </c>
      <c r="X44">
        <f t="array" ref="X44">IFERROR(CONCATENATE(TEXT(INDEX($W$7:$W$32,SMALL(IF($Z$7:$Z$32&lt;&gt;"",IF($W$7:$W$32&lt;&gt;"",ROW($W$7:$W$32)-MIN(ROW($W$7:$W$32))+1,""),""),ROW()-ROW(A$34)+1)),"##0")," "),"")</f>
        <v>0</v>
      </c>
      <c r="Y44">
        <f t="array" ref="Y44">IFERROR(CONCATENATE((INDEX($A$7:$A$32,SMALL(IF($Z$7:$Z$32&lt;&gt;"",IF($W$7:$W$32&lt;&gt;"",ROW($W$7:$W$32)-MIN(ROW($W$7:$W$32))+1,""),""),ROW()-ROW(A$34)+1))),),"")</f>
        <v>0</v>
      </c>
      <c r="AC44">
        <f t="array" ref="AC44">IFERROR(CONCATENATE((INDEX($AF$7:$AF$32,SMALL(IF($AF$7:$AF$32&lt;&gt;"",IF($AC$7:$AC$32&lt;&gt;"",ROW($AC$7:$AC$32)-MIN(ROW($AC$7:$AC$32))+1,""),""),ROW()-ROW(A$34)+1))),","),"")</f>
        <v>0</v>
      </c>
      <c r="AD44">
        <f t="array" ref="AD44">IFERROR(CONCATENATE(TEXT(INDEX($AC$7:$AC$32,SMALL(IF($AF$7:$AF$32&lt;&gt;"",IF($AC$7:$AC$32&lt;&gt;"",ROW($AC$7:$AC$32)-MIN(ROW($AC$7:$AC$32))+1,""),""),ROW()-ROW(A$34)+1)),"##0"),","),"")</f>
        <v>0</v>
      </c>
      <c r="AE44">
        <f t="array" ref="AE44">IFERROR(CONCATENATE((INDEX($A$7:$A$32,SMALL(IF($AF$7:$AF$32&lt;&gt;"",IF($AC$7:$AC$32&lt;&gt;"",ROW($AC$7:$AC$32)-MIN(ROW($AC$7:$AC$32))+1,""),""),ROW()-ROW(A$34)+1))),),"")</f>
        <v>0</v>
      </c>
      <c r="AI44">
        <f t="array" ref="AI44">IFERROR(CONCATENATE((INDEX($AL$7:$AL$32,SMALL(IF($AL$7:$AL$32&lt;&gt;"",IF($AI$7:$AI$32&lt;&gt;"",ROW($AI$7:$AI$32)-MIN(ROW($AI$7:$AI$32))+1,""),""),ROW()-ROW(A$34)+1)))," "),"")</f>
        <v>0</v>
      </c>
      <c r="AJ44">
        <f t="array" ref="AJ44">IFERROR(CONCATENATE(TEXT(INDEX($AI$7:$AI$32,SMALL(IF($AL$7:$AL$32&lt;&gt;"",IF($AI$7:$AI$32&lt;&gt;"",ROW($AI$7:$AI$32)-MIN(ROW($AI$7:$AI$32))+1,""),""),ROW()-ROW(A$34)+1)),"##0")," "),"")</f>
        <v>0</v>
      </c>
      <c r="AK44">
        <f t="array" ref="AK44">IFERROR(CONCATENATE((INDEX($A$7:$A$32,SMALL(IF($AL$7:$AL$32&lt;&gt;"",IF($AI$7:$AI$32&lt;&gt;"",ROW($AI$7:$AI$32)-MIN(ROW($AI$7:$AI$32))+1,""),""),ROW()-ROW(A$34)+1))),),"")</f>
        <v>0</v>
      </c>
    </row>
    <row r="45" spans="11:37">
      <c r="K45">
        <f t="array" ref="K45">IFERROR(CONCATENATE(TEXT(INDEX($K$7:$K$32,SMALL(IF($N$7:$N$32&lt;&gt;"",IF($K$7:$K$32&lt;&gt;"",ROW($K$7:$K$32)-MIN(ROW($K$7:$K$32))+1,""),""),ROW()-ROW(A$34)+1)),"##0"),","),"")</f>
        <v>0</v>
      </c>
      <c r="L45">
        <f t="array" ref="L45">IFERROR(CONCATENATE((INDEX($N$7:$N$32,SMALL(IF($N$7:$N$32&lt;&gt;"",IF($K$7:$K$32&lt;&gt;"",ROW($K$7:$K$32)-MIN(ROW($K$7:$K$32))+1,""),""),ROW()-ROW(A$34)+1))),","),"")</f>
        <v>0</v>
      </c>
      <c r="M45">
        <f t="array" ref="M45">IFERROR(CONCATENATE((INDEX($A$7:$A$32,SMALL(IF($N$7:$N$32&lt;&gt;"",IF($K$7:$K$32&lt;&gt;"",ROW($K$7:$K$32)-MIN(ROW($K$7:$K$32))+1,""),""),ROW()-ROW(A$34)+1))),),"")</f>
        <v>0</v>
      </c>
      <c r="Q45">
        <f t="array" ref="Q45">IFERROR(CONCATENATE((INDEX($T$7:$T$32,SMALL(IF($T$7:$T$32&lt;&gt;"",IF($Q$7:$Q$32&lt;&gt;"",ROW($Q$7:$Q$32)-MIN(ROW($Q$7:$Q$32))+1,""),""),ROW()-ROW(A$34)+1)))," "),"")</f>
        <v>0</v>
      </c>
      <c r="R45">
        <f t="array" ref="R45">IFERROR(CONCATENATE(TEXT(INDEX($Q$7:$Q$32,SMALL(IF($T$7:$T$32&lt;&gt;"",IF($Q$7:$Q$32&lt;&gt;"",ROW($Q$7:$Q$32)-MIN(ROW($Q$7:$Q$32))+1,""),""),ROW()-ROW(A$34)+1)),"##0")," "),"")</f>
        <v>0</v>
      </c>
      <c r="S45">
        <f t="array" ref="S45">IFERROR(CONCATENATE((INDEX($A$7:$A$32,SMALL(IF($T$7:$T$32&lt;&gt;"",IF($Q$7:$Q$32&lt;&gt;"",ROW($Q$7:$Q$32)-MIN(ROW($Q$7:$Q$32))+1,""),""),ROW()-ROW(A$34)+1))),),"")</f>
        <v>0</v>
      </c>
      <c r="W45">
        <f t="array" ref="W45">IFERROR(CONCATENATE((INDEX($Z$7:$Z$32,SMALL(IF($Z$7:$Z$32&lt;&gt;"",IF($W$7:$W$32&lt;&gt;"",ROW($W$7:$W$32)-MIN(ROW($W$7:$W$32))+1,""),""),ROW()-ROW(A$34)+1)))," "),"")</f>
        <v>0</v>
      </c>
      <c r="X45">
        <f t="array" ref="X45">IFERROR(CONCATENATE(TEXT(INDEX($W$7:$W$32,SMALL(IF($Z$7:$Z$32&lt;&gt;"",IF($W$7:$W$32&lt;&gt;"",ROW($W$7:$W$32)-MIN(ROW($W$7:$W$32))+1,""),""),ROW()-ROW(A$34)+1)),"##0")," "),"")</f>
        <v>0</v>
      </c>
      <c r="Y45">
        <f t="array" ref="Y45">IFERROR(CONCATENATE((INDEX($A$7:$A$32,SMALL(IF($Z$7:$Z$32&lt;&gt;"",IF($W$7:$W$32&lt;&gt;"",ROW($W$7:$W$32)-MIN(ROW($W$7:$W$32))+1,""),""),ROW()-ROW(A$34)+1))),),"")</f>
        <v>0</v>
      </c>
      <c r="AC45">
        <f t="array" ref="AC45">IFERROR(CONCATENATE((INDEX($AF$7:$AF$32,SMALL(IF($AF$7:$AF$32&lt;&gt;"",IF($AC$7:$AC$32&lt;&gt;"",ROW($AC$7:$AC$32)-MIN(ROW($AC$7:$AC$32))+1,""),""),ROW()-ROW(A$34)+1))),","),"")</f>
        <v>0</v>
      </c>
      <c r="AD45">
        <f t="array" ref="AD45">IFERROR(CONCATENATE(TEXT(INDEX($AC$7:$AC$32,SMALL(IF($AF$7:$AF$32&lt;&gt;"",IF($AC$7:$AC$32&lt;&gt;"",ROW($AC$7:$AC$32)-MIN(ROW($AC$7:$AC$32))+1,""),""),ROW()-ROW(A$34)+1)),"##0"),","),"")</f>
        <v>0</v>
      </c>
      <c r="AE45">
        <f t="array" ref="AE45">IFERROR(CONCATENATE((INDEX($A$7:$A$32,SMALL(IF($AF$7:$AF$32&lt;&gt;"",IF($AC$7:$AC$32&lt;&gt;"",ROW($AC$7:$AC$32)-MIN(ROW($AC$7:$AC$32))+1,""),""),ROW()-ROW(A$34)+1))),),"")</f>
        <v>0</v>
      </c>
      <c r="AI45">
        <f t="array" ref="AI45">IFERROR(CONCATENATE((INDEX($AL$7:$AL$32,SMALL(IF($AL$7:$AL$32&lt;&gt;"",IF($AI$7:$AI$32&lt;&gt;"",ROW($AI$7:$AI$32)-MIN(ROW($AI$7:$AI$32))+1,""),""),ROW()-ROW(A$34)+1)))," "),"")</f>
        <v>0</v>
      </c>
      <c r="AJ45">
        <f t="array" ref="AJ45">IFERROR(CONCATENATE(TEXT(INDEX($AI$7:$AI$32,SMALL(IF($AL$7:$AL$32&lt;&gt;"",IF($AI$7:$AI$32&lt;&gt;"",ROW($AI$7:$AI$32)-MIN(ROW($AI$7:$AI$32))+1,""),""),ROW()-ROW(A$34)+1)),"##0")," "),"")</f>
        <v>0</v>
      </c>
      <c r="AK45">
        <f t="array" ref="AK45">IFERROR(CONCATENATE((INDEX($A$7:$A$32,SMALL(IF($AL$7:$AL$32&lt;&gt;"",IF($AI$7:$AI$32&lt;&gt;"",ROW($AI$7:$AI$32)-MIN(ROW($AI$7:$AI$32))+1,""),""),ROW()-ROW(A$34)+1))),),"")</f>
        <v>0</v>
      </c>
    </row>
    <row r="46" spans="11:37">
      <c r="K46">
        <f t="array" ref="K46">IFERROR(CONCATENATE(TEXT(INDEX($K$7:$K$32,SMALL(IF($N$7:$N$32&lt;&gt;"",IF($K$7:$K$32&lt;&gt;"",ROW($K$7:$K$32)-MIN(ROW($K$7:$K$32))+1,""),""),ROW()-ROW(A$34)+1)),"##0"),","),"")</f>
        <v>0</v>
      </c>
      <c r="L46">
        <f t="array" ref="L46">IFERROR(CONCATENATE((INDEX($N$7:$N$32,SMALL(IF($N$7:$N$32&lt;&gt;"",IF($K$7:$K$32&lt;&gt;"",ROW($K$7:$K$32)-MIN(ROW($K$7:$K$32))+1,""),""),ROW()-ROW(A$34)+1))),","),"")</f>
        <v>0</v>
      </c>
      <c r="M46">
        <f t="array" ref="M46">IFERROR(CONCATENATE((INDEX($A$7:$A$32,SMALL(IF($N$7:$N$32&lt;&gt;"",IF($K$7:$K$32&lt;&gt;"",ROW($K$7:$K$32)-MIN(ROW($K$7:$K$32))+1,""),""),ROW()-ROW(A$34)+1))),),"")</f>
        <v>0</v>
      </c>
      <c r="Q46">
        <f t="array" ref="Q46">IFERROR(CONCATENATE((INDEX($T$7:$T$32,SMALL(IF($T$7:$T$32&lt;&gt;"",IF($Q$7:$Q$32&lt;&gt;"",ROW($Q$7:$Q$32)-MIN(ROW($Q$7:$Q$32))+1,""),""),ROW()-ROW(A$34)+1)))," "),"")</f>
        <v>0</v>
      </c>
      <c r="R46">
        <f t="array" ref="R46">IFERROR(CONCATENATE(TEXT(INDEX($Q$7:$Q$32,SMALL(IF($T$7:$T$32&lt;&gt;"",IF($Q$7:$Q$32&lt;&gt;"",ROW($Q$7:$Q$32)-MIN(ROW($Q$7:$Q$32))+1,""),""),ROW()-ROW(A$34)+1)),"##0")," "),"")</f>
        <v>0</v>
      </c>
      <c r="S46">
        <f t="array" ref="S46">IFERROR(CONCATENATE((INDEX($A$7:$A$32,SMALL(IF($T$7:$T$32&lt;&gt;"",IF($Q$7:$Q$32&lt;&gt;"",ROW($Q$7:$Q$32)-MIN(ROW($Q$7:$Q$32))+1,""),""),ROW()-ROW(A$34)+1))),),"")</f>
        <v>0</v>
      </c>
      <c r="W46">
        <f t="array" ref="W46">IFERROR(CONCATENATE((INDEX($Z$7:$Z$32,SMALL(IF($Z$7:$Z$32&lt;&gt;"",IF($W$7:$W$32&lt;&gt;"",ROW($W$7:$W$32)-MIN(ROW($W$7:$W$32))+1,""),""),ROW()-ROW(A$34)+1)))," "),"")</f>
        <v>0</v>
      </c>
      <c r="X46">
        <f t="array" ref="X46">IFERROR(CONCATENATE(TEXT(INDEX($W$7:$W$32,SMALL(IF($Z$7:$Z$32&lt;&gt;"",IF($W$7:$W$32&lt;&gt;"",ROW($W$7:$W$32)-MIN(ROW($W$7:$W$32))+1,""),""),ROW()-ROW(A$34)+1)),"##0")," "),"")</f>
        <v>0</v>
      </c>
      <c r="Y46">
        <f t="array" ref="Y46">IFERROR(CONCATENATE((INDEX($A$7:$A$32,SMALL(IF($Z$7:$Z$32&lt;&gt;"",IF($W$7:$W$32&lt;&gt;"",ROW($W$7:$W$32)-MIN(ROW($W$7:$W$32))+1,""),""),ROW()-ROW(A$34)+1))),),"")</f>
        <v>0</v>
      </c>
      <c r="AC46">
        <f t="array" ref="AC46">IFERROR(CONCATENATE((INDEX($AF$7:$AF$32,SMALL(IF($AF$7:$AF$32&lt;&gt;"",IF($AC$7:$AC$32&lt;&gt;"",ROW($AC$7:$AC$32)-MIN(ROW($AC$7:$AC$32))+1,""),""),ROW()-ROW(A$34)+1))),","),"")</f>
        <v>0</v>
      </c>
      <c r="AD46">
        <f t="array" ref="AD46">IFERROR(CONCATENATE(TEXT(INDEX($AC$7:$AC$32,SMALL(IF($AF$7:$AF$32&lt;&gt;"",IF($AC$7:$AC$32&lt;&gt;"",ROW($AC$7:$AC$32)-MIN(ROW($AC$7:$AC$32))+1,""),""),ROW()-ROW(A$34)+1)),"##0"),","),"")</f>
        <v>0</v>
      </c>
      <c r="AE46">
        <f t="array" ref="AE46">IFERROR(CONCATENATE((INDEX($A$7:$A$32,SMALL(IF($AF$7:$AF$32&lt;&gt;"",IF($AC$7:$AC$32&lt;&gt;"",ROW($AC$7:$AC$32)-MIN(ROW($AC$7:$AC$32))+1,""),""),ROW()-ROW(A$34)+1))),),"")</f>
        <v>0</v>
      </c>
      <c r="AI46">
        <f t="array" ref="AI46">IFERROR(CONCATENATE((INDEX($AL$7:$AL$32,SMALL(IF($AL$7:$AL$32&lt;&gt;"",IF($AI$7:$AI$32&lt;&gt;"",ROW($AI$7:$AI$32)-MIN(ROW($AI$7:$AI$32))+1,""),""),ROW()-ROW(A$34)+1)))," "),"")</f>
        <v>0</v>
      </c>
      <c r="AJ46">
        <f t="array" ref="AJ46">IFERROR(CONCATENATE(TEXT(INDEX($AI$7:$AI$32,SMALL(IF($AL$7:$AL$32&lt;&gt;"",IF($AI$7:$AI$32&lt;&gt;"",ROW($AI$7:$AI$32)-MIN(ROW($AI$7:$AI$32))+1,""),""),ROW()-ROW(A$34)+1)),"##0")," "),"")</f>
        <v>0</v>
      </c>
      <c r="AK46">
        <f t="array" ref="AK46">IFERROR(CONCATENATE((INDEX($A$7:$A$32,SMALL(IF($AL$7:$AL$32&lt;&gt;"",IF($AI$7:$AI$32&lt;&gt;"",ROW($AI$7:$AI$32)-MIN(ROW($AI$7:$AI$32))+1,""),""),ROW()-ROW(A$34)+1))),),"")</f>
        <v>0</v>
      </c>
    </row>
    <row r="47" spans="11:37">
      <c r="K47">
        <f t="array" ref="K47">IFERROR(CONCATENATE(TEXT(INDEX($K$7:$K$32,SMALL(IF($N$7:$N$32&lt;&gt;"",IF($K$7:$K$32&lt;&gt;"",ROW($K$7:$K$32)-MIN(ROW($K$7:$K$32))+1,""),""),ROW()-ROW(A$34)+1)),"##0"),","),"")</f>
        <v>0</v>
      </c>
      <c r="L47">
        <f t="array" ref="L47">IFERROR(CONCATENATE((INDEX($N$7:$N$32,SMALL(IF($N$7:$N$32&lt;&gt;"",IF($K$7:$K$32&lt;&gt;"",ROW($K$7:$K$32)-MIN(ROW($K$7:$K$32))+1,""),""),ROW()-ROW(A$34)+1))),","),"")</f>
        <v>0</v>
      </c>
      <c r="M47">
        <f t="array" ref="M47">IFERROR(CONCATENATE((INDEX($A$7:$A$32,SMALL(IF($N$7:$N$32&lt;&gt;"",IF($K$7:$K$32&lt;&gt;"",ROW($K$7:$K$32)-MIN(ROW($K$7:$K$32))+1,""),""),ROW()-ROW(A$34)+1))),),"")</f>
        <v>0</v>
      </c>
      <c r="Q47">
        <f t="array" ref="Q47">IFERROR(CONCATENATE((INDEX($T$7:$T$32,SMALL(IF($T$7:$T$32&lt;&gt;"",IF($Q$7:$Q$32&lt;&gt;"",ROW($Q$7:$Q$32)-MIN(ROW($Q$7:$Q$32))+1,""),""),ROW()-ROW(A$34)+1)))," "),"")</f>
        <v>0</v>
      </c>
      <c r="R47">
        <f t="array" ref="R47">IFERROR(CONCATENATE(TEXT(INDEX($Q$7:$Q$32,SMALL(IF($T$7:$T$32&lt;&gt;"",IF($Q$7:$Q$32&lt;&gt;"",ROW($Q$7:$Q$32)-MIN(ROW($Q$7:$Q$32))+1,""),""),ROW()-ROW(A$34)+1)),"##0")," "),"")</f>
        <v>0</v>
      </c>
      <c r="S47">
        <f t="array" ref="S47">IFERROR(CONCATENATE((INDEX($A$7:$A$32,SMALL(IF($T$7:$T$32&lt;&gt;"",IF($Q$7:$Q$32&lt;&gt;"",ROW($Q$7:$Q$32)-MIN(ROW($Q$7:$Q$32))+1,""),""),ROW()-ROW(A$34)+1))),),"")</f>
        <v>0</v>
      </c>
      <c r="W47">
        <f t="array" ref="W47">IFERROR(CONCATENATE((INDEX($Z$7:$Z$32,SMALL(IF($Z$7:$Z$32&lt;&gt;"",IF($W$7:$W$32&lt;&gt;"",ROW($W$7:$W$32)-MIN(ROW($W$7:$W$32))+1,""),""),ROW()-ROW(A$34)+1)))," "),"")</f>
        <v>0</v>
      </c>
      <c r="X47">
        <f t="array" ref="X47">IFERROR(CONCATENATE(TEXT(INDEX($W$7:$W$32,SMALL(IF($Z$7:$Z$32&lt;&gt;"",IF($W$7:$W$32&lt;&gt;"",ROW($W$7:$W$32)-MIN(ROW($W$7:$W$32))+1,""),""),ROW()-ROW(A$34)+1)),"##0")," "),"")</f>
        <v>0</v>
      </c>
      <c r="Y47">
        <f t="array" ref="Y47">IFERROR(CONCATENATE((INDEX($A$7:$A$32,SMALL(IF($Z$7:$Z$32&lt;&gt;"",IF($W$7:$W$32&lt;&gt;"",ROW($W$7:$W$32)-MIN(ROW($W$7:$W$32))+1,""),""),ROW()-ROW(A$34)+1))),),"")</f>
        <v>0</v>
      </c>
      <c r="AC47">
        <f t="array" ref="AC47">IFERROR(CONCATENATE((INDEX($AF$7:$AF$32,SMALL(IF($AF$7:$AF$32&lt;&gt;"",IF($AC$7:$AC$32&lt;&gt;"",ROW($AC$7:$AC$32)-MIN(ROW($AC$7:$AC$32))+1,""),""),ROW()-ROW(A$34)+1))),","),"")</f>
        <v>0</v>
      </c>
      <c r="AD47">
        <f t="array" ref="AD47">IFERROR(CONCATENATE(TEXT(INDEX($AC$7:$AC$32,SMALL(IF($AF$7:$AF$32&lt;&gt;"",IF($AC$7:$AC$32&lt;&gt;"",ROW($AC$7:$AC$32)-MIN(ROW($AC$7:$AC$32))+1,""),""),ROW()-ROW(A$34)+1)),"##0"),","),"")</f>
        <v>0</v>
      </c>
      <c r="AE47">
        <f t="array" ref="AE47">IFERROR(CONCATENATE((INDEX($A$7:$A$32,SMALL(IF($AF$7:$AF$32&lt;&gt;"",IF($AC$7:$AC$32&lt;&gt;"",ROW($AC$7:$AC$32)-MIN(ROW($AC$7:$AC$32))+1,""),""),ROW()-ROW(A$34)+1))),),"")</f>
        <v>0</v>
      </c>
      <c r="AI47">
        <f t="array" ref="AI47">IFERROR(CONCATENATE((INDEX($AL$7:$AL$32,SMALL(IF($AL$7:$AL$32&lt;&gt;"",IF($AI$7:$AI$32&lt;&gt;"",ROW($AI$7:$AI$32)-MIN(ROW($AI$7:$AI$32))+1,""),""),ROW()-ROW(A$34)+1)))," "),"")</f>
        <v>0</v>
      </c>
      <c r="AJ47">
        <f t="array" ref="AJ47">IFERROR(CONCATENATE(TEXT(INDEX($AI$7:$AI$32,SMALL(IF($AL$7:$AL$32&lt;&gt;"",IF($AI$7:$AI$32&lt;&gt;"",ROW($AI$7:$AI$32)-MIN(ROW($AI$7:$AI$32))+1,""),""),ROW()-ROW(A$34)+1)),"##0")," "),"")</f>
        <v>0</v>
      </c>
      <c r="AK47">
        <f t="array" ref="AK47">IFERROR(CONCATENATE((INDEX($A$7:$A$32,SMALL(IF($AL$7:$AL$32&lt;&gt;"",IF($AI$7:$AI$32&lt;&gt;"",ROW($AI$7:$AI$32)-MIN(ROW($AI$7:$AI$32))+1,""),""),ROW()-ROW(A$34)+1))),),"")</f>
        <v>0</v>
      </c>
    </row>
    <row r="48" spans="11:37">
      <c r="K48">
        <f t="array" ref="K48">IFERROR(CONCATENATE(TEXT(INDEX($K$7:$K$32,SMALL(IF($N$7:$N$32&lt;&gt;"",IF($K$7:$K$32&lt;&gt;"",ROW($K$7:$K$32)-MIN(ROW($K$7:$K$32))+1,""),""),ROW()-ROW(A$34)+1)),"##0"),","),"")</f>
        <v>0</v>
      </c>
      <c r="L48">
        <f t="array" ref="L48">IFERROR(CONCATENATE((INDEX($N$7:$N$32,SMALL(IF($N$7:$N$32&lt;&gt;"",IF($K$7:$K$32&lt;&gt;"",ROW($K$7:$K$32)-MIN(ROW($K$7:$K$32))+1,""),""),ROW()-ROW(A$34)+1))),","),"")</f>
        <v>0</v>
      </c>
      <c r="M48">
        <f t="array" ref="M48">IFERROR(CONCATENATE((INDEX($A$7:$A$32,SMALL(IF($N$7:$N$32&lt;&gt;"",IF($K$7:$K$32&lt;&gt;"",ROW($K$7:$K$32)-MIN(ROW($K$7:$K$32))+1,""),""),ROW()-ROW(A$34)+1))),),"")</f>
        <v>0</v>
      </c>
      <c r="Q48">
        <f t="array" ref="Q48">IFERROR(CONCATENATE((INDEX($T$7:$T$32,SMALL(IF($T$7:$T$32&lt;&gt;"",IF($Q$7:$Q$32&lt;&gt;"",ROW($Q$7:$Q$32)-MIN(ROW($Q$7:$Q$32))+1,""),""),ROW()-ROW(A$34)+1)))," "),"")</f>
        <v>0</v>
      </c>
      <c r="R48">
        <f t="array" ref="R48">IFERROR(CONCATENATE(TEXT(INDEX($Q$7:$Q$32,SMALL(IF($T$7:$T$32&lt;&gt;"",IF($Q$7:$Q$32&lt;&gt;"",ROW($Q$7:$Q$32)-MIN(ROW($Q$7:$Q$32))+1,""),""),ROW()-ROW(A$34)+1)),"##0")," "),"")</f>
        <v>0</v>
      </c>
      <c r="S48">
        <f t="array" ref="S48">IFERROR(CONCATENATE((INDEX($A$7:$A$32,SMALL(IF($T$7:$T$32&lt;&gt;"",IF($Q$7:$Q$32&lt;&gt;"",ROW($Q$7:$Q$32)-MIN(ROW($Q$7:$Q$32))+1,""),""),ROW()-ROW(A$34)+1))),),"")</f>
        <v>0</v>
      </c>
      <c r="W48">
        <f t="array" ref="W48">IFERROR(CONCATENATE((INDEX($Z$7:$Z$32,SMALL(IF($Z$7:$Z$32&lt;&gt;"",IF($W$7:$W$32&lt;&gt;"",ROW($W$7:$W$32)-MIN(ROW($W$7:$W$32))+1,""),""),ROW()-ROW(A$34)+1)))," "),"")</f>
        <v>0</v>
      </c>
      <c r="X48">
        <f t="array" ref="X48">IFERROR(CONCATENATE(TEXT(INDEX($W$7:$W$32,SMALL(IF($Z$7:$Z$32&lt;&gt;"",IF($W$7:$W$32&lt;&gt;"",ROW($W$7:$W$32)-MIN(ROW($W$7:$W$32))+1,""),""),ROW()-ROW(A$34)+1)),"##0")," "),"")</f>
        <v>0</v>
      </c>
      <c r="Y48">
        <f t="array" ref="Y48">IFERROR(CONCATENATE((INDEX($A$7:$A$32,SMALL(IF($Z$7:$Z$32&lt;&gt;"",IF($W$7:$W$32&lt;&gt;"",ROW($W$7:$W$32)-MIN(ROW($W$7:$W$32))+1,""),""),ROW()-ROW(A$34)+1))),),"")</f>
        <v>0</v>
      </c>
      <c r="AC48">
        <f t="array" ref="AC48">IFERROR(CONCATENATE((INDEX($AF$7:$AF$32,SMALL(IF($AF$7:$AF$32&lt;&gt;"",IF($AC$7:$AC$32&lt;&gt;"",ROW($AC$7:$AC$32)-MIN(ROW($AC$7:$AC$32))+1,""),""),ROW()-ROW(A$34)+1))),","),"")</f>
        <v>0</v>
      </c>
      <c r="AD48">
        <f t="array" ref="AD48">IFERROR(CONCATENATE(TEXT(INDEX($AC$7:$AC$32,SMALL(IF($AF$7:$AF$32&lt;&gt;"",IF($AC$7:$AC$32&lt;&gt;"",ROW($AC$7:$AC$32)-MIN(ROW($AC$7:$AC$32))+1,""),""),ROW()-ROW(A$34)+1)),"##0"),","),"")</f>
        <v>0</v>
      </c>
      <c r="AE48">
        <f t="array" ref="AE48">IFERROR(CONCATENATE((INDEX($A$7:$A$32,SMALL(IF($AF$7:$AF$32&lt;&gt;"",IF($AC$7:$AC$32&lt;&gt;"",ROW($AC$7:$AC$32)-MIN(ROW($AC$7:$AC$32))+1,""),""),ROW()-ROW(A$34)+1))),),"")</f>
        <v>0</v>
      </c>
      <c r="AI48">
        <f t="array" ref="AI48">IFERROR(CONCATENATE((INDEX($AL$7:$AL$32,SMALL(IF($AL$7:$AL$32&lt;&gt;"",IF($AI$7:$AI$32&lt;&gt;"",ROW($AI$7:$AI$32)-MIN(ROW($AI$7:$AI$32))+1,""),""),ROW()-ROW(A$34)+1)))," "),"")</f>
        <v>0</v>
      </c>
      <c r="AJ48">
        <f t="array" ref="AJ48">IFERROR(CONCATENATE(TEXT(INDEX($AI$7:$AI$32,SMALL(IF($AL$7:$AL$32&lt;&gt;"",IF($AI$7:$AI$32&lt;&gt;"",ROW($AI$7:$AI$32)-MIN(ROW($AI$7:$AI$32))+1,""),""),ROW()-ROW(A$34)+1)),"##0")," "),"")</f>
        <v>0</v>
      </c>
      <c r="AK48">
        <f t="array" ref="AK48">IFERROR(CONCATENATE((INDEX($A$7:$A$32,SMALL(IF($AL$7:$AL$32&lt;&gt;"",IF($AI$7:$AI$32&lt;&gt;"",ROW($AI$7:$AI$32)-MIN(ROW($AI$7:$AI$32))+1,""),""),ROW()-ROW(A$34)+1))),),"")</f>
        <v>0</v>
      </c>
    </row>
    <row r="49" spans="11:37">
      <c r="K49">
        <f t="array" ref="K49">IFERROR(CONCATENATE(TEXT(INDEX($K$7:$K$32,SMALL(IF($N$7:$N$32&lt;&gt;"",IF($K$7:$K$32&lt;&gt;"",ROW($K$7:$K$32)-MIN(ROW($K$7:$K$32))+1,""),""),ROW()-ROW(A$34)+1)),"##0"),","),"")</f>
        <v>0</v>
      </c>
      <c r="L49">
        <f t="array" ref="L49">IFERROR(CONCATENATE((INDEX($N$7:$N$32,SMALL(IF($N$7:$N$32&lt;&gt;"",IF($K$7:$K$32&lt;&gt;"",ROW($K$7:$K$32)-MIN(ROW($K$7:$K$32))+1,""),""),ROW()-ROW(A$34)+1))),","),"")</f>
        <v>0</v>
      </c>
      <c r="M49">
        <f t="array" ref="M49">IFERROR(CONCATENATE((INDEX($A$7:$A$32,SMALL(IF($N$7:$N$32&lt;&gt;"",IF($K$7:$K$32&lt;&gt;"",ROW($K$7:$K$32)-MIN(ROW($K$7:$K$32))+1,""),""),ROW()-ROW(A$34)+1))),),"")</f>
        <v>0</v>
      </c>
      <c r="Q49">
        <f t="array" ref="Q49">IFERROR(CONCATENATE((INDEX($T$7:$T$32,SMALL(IF($T$7:$T$32&lt;&gt;"",IF($Q$7:$Q$32&lt;&gt;"",ROW($Q$7:$Q$32)-MIN(ROW($Q$7:$Q$32))+1,""),""),ROW()-ROW(A$34)+1)))," "),"")</f>
        <v>0</v>
      </c>
      <c r="R49">
        <f t="array" ref="R49">IFERROR(CONCATENATE(TEXT(INDEX($Q$7:$Q$32,SMALL(IF($T$7:$T$32&lt;&gt;"",IF($Q$7:$Q$32&lt;&gt;"",ROW($Q$7:$Q$32)-MIN(ROW($Q$7:$Q$32))+1,""),""),ROW()-ROW(A$34)+1)),"##0")," "),"")</f>
        <v>0</v>
      </c>
      <c r="S49">
        <f t="array" ref="S49">IFERROR(CONCATENATE((INDEX($A$7:$A$32,SMALL(IF($T$7:$T$32&lt;&gt;"",IF($Q$7:$Q$32&lt;&gt;"",ROW($Q$7:$Q$32)-MIN(ROW($Q$7:$Q$32))+1,""),""),ROW()-ROW(A$34)+1))),),"")</f>
        <v>0</v>
      </c>
      <c r="W49">
        <f t="array" ref="W49">IFERROR(CONCATENATE((INDEX($Z$7:$Z$32,SMALL(IF($Z$7:$Z$32&lt;&gt;"",IF($W$7:$W$32&lt;&gt;"",ROW($W$7:$W$32)-MIN(ROW($W$7:$W$32))+1,""),""),ROW()-ROW(A$34)+1)))," "),"")</f>
        <v>0</v>
      </c>
      <c r="X49">
        <f t="array" ref="X49">IFERROR(CONCATENATE(TEXT(INDEX($W$7:$W$32,SMALL(IF($Z$7:$Z$32&lt;&gt;"",IF($W$7:$W$32&lt;&gt;"",ROW($W$7:$W$32)-MIN(ROW($W$7:$W$32))+1,""),""),ROW()-ROW(A$34)+1)),"##0")," "),"")</f>
        <v>0</v>
      </c>
      <c r="Y49">
        <f t="array" ref="Y49">IFERROR(CONCATENATE((INDEX($A$7:$A$32,SMALL(IF($Z$7:$Z$32&lt;&gt;"",IF($W$7:$W$32&lt;&gt;"",ROW($W$7:$W$32)-MIN(ROW($W$7:$W$32))+1,""),""),ROW()-ROW(A$34)+1))),),"")</f>
        <v>0</v>
      </c>
      <c r="AC49">
        <f t="array" ref="AC49">IFERROR(CONCATENATE((INDEX($AF$7:$AF$32,SMALL(IF($AF$7:$AF$32&lt;&gt;"",IF($AC$7:$AC$32&lt;&gt;"",ROW($AC$7:$AC$32)-MIN(ROW($AC$7:$AC$32))+1,""),""),ROW()-ROW(A$34)+1))),","),"")</f>
        <v>0</v>
      </c>
      <c r="AD49">
        <f t="array" ref="AD49">IFERROR(CONCATENATE(TEXT(INDEX($AC$7:$AC$32,SMALL(IF($AF$7:$AF$32&lt;&gt;"",IF($AC$7:$AC$32&lt;&gt;"",ROW($AC$7:$AC$32)-MIN(ROW($AC$7:$AC$32))+1,""),""),ROW()-ROW(A$34)+1)),"##0"),","),"")</f>
        <v>0</v>
      </c>
      <c r="AE49">
        <f t="array" ref="AE49">IFERROR(CONCATENATE((INDEX($A$7:$A$32,SMALL(IF($AF$7:$AF$32&lt;&gt;"",IF($AC$7:$AC$32&lt;&gt;"",ROW($AC$7:$AC$32)-MIN(ROW($AC$7:$AC$32))+1,""),""),ROW()-ROW(A$34)+1))),),"")</f>
        <v>0</v>
      </c>
      <c r="AI49">
        <f t="array" ref="AI49">IFERROR(CONCATENATE((INDEX($AL$7:$AL$32,SMALL(IF($AL$7:$AL$32&lt;&gt;"",IF($AI$7:$AI$32&lt;&gt;"",ROW($AI$7:$AI$32)-MIN(ROW($AI$7:$AI$32))+1,""),""),ROW()-ROW(A$34)+1)))," "),"")</f>
        <v>0</v>
      </c>
      <c r="AJ49">
        <f t="array" ref="AJ49">IFERROR(CONCATENATE(TEXT(INDEX($AI$7:$AI$32,SMALL(IF($AL$7:$AL$32&lt;&gt;"",IF($AI$7:$AI$32&lt;&gt;"",ROW($AI$7:$AI$32)-MIN(ROW($AI$7:$AI$32))+1,""),""),ROW()-ROW(A$34)+1)),"##0")," "),"")</f>
        <v>0</v>
      </c>
      <c r="AK49">
        <f t="array" ref="AK49">IFERROR(CONCATENATE((INDEX($A$7:$A$32,SMALL(IF($AL$7:$AL$32&lt;&gt;"",IF($AI$7:$AI$32&lt;&gt;"",ROW($AI$7:$AI$32)-MIN(ROW($AI$7:$AI$32))+1,""),""),ROW()-ROW(A$34)+1))),),"")</f>
        <v>0</v>
      </c>
    </row>
    <row r="50" spans="11:37">
      <c r="K50">
        <f t="array" ref="K50">IFERROR(CONCATENATE(TEXT(INDEX($K$7:$K$32,SMALL(IF($N$7:$N$32&lt;&gt;"",IF($K$7:$K$32&lt;&gt;"",ROW($K$7:$K$32)-MIN(ROW($K$7:$K$32))+1,""),""),ROW()-ROW(A$34)+1)),"##0"),","),"")</f>
        <v>0</v>
      </c>
      <c r="L50">
        <f t="array" ref="L50">IFERROR(CONCATENATE((INDEX($N$7:$N$32,SMALL(IF($N$7:$N$32&lt;&gt;"",IF($K$7:$K$32&lt;&gt;"",ROW($K$7:$K$32)-MIN(ROW($K$7:$K$32))+1,""),""),ROW()-ROW(A$34)+1))),","),"")</f>
        <v>0</v>
      </c>
      <c r="M50">
        <f t="array" ref="M50">IFERROR(CONCATENATE((INDEX($A$7:$A$32,SMALL(IF($N$7:$N$32&lt;&gt;"",IF($K$7:$K$32&lt;&gt;"",ROW($K$7:$K$32)-MIN(ROW($K$7:$K$32))+1,""),""),ROW()-ROW(A$34)+1))),),"")</f>
        <v>0</v>
      </c>
      <c r="Q50">
        <f t="array" ref="Q50">IFERROR(CONCATENATE((INDEX($T$7:$T$32,SMALL(IF($T$7:$T$32&lt;&gt;"",IF($Q$7:$Q$32&lt;&gt;"",ROW($Q$7:$Q$32)-MIN(ROW($Q$7:$Q$32))+1,""),""),ROW()-ROW(A$34)+1)))," "),"")</f>
        <v>0</v>
      </c>
      <c r="R50">
        <f t="array" ref="R50">IFERROR(CONCATENATE(TEXT(INDEX($Q$7:$Q$32,SMALL(IF($T$7:$T$32&lt;&gt;"",IF($Q$7:$Q$32&lt;&gt;"",ROW($Q$7:$Q$32)-MIN(ROW($Q$7:$Q$32))+1,""),""),ROW()-ROW(A$34)+1)),"##0")," "),"")</f>
        <v>0</v>
      </c>
      <c r="S50">
        <f t="array" ref="S50">IFERROR(CONCATENATE((INDEX($A$7:$A$32,SMALL(IF($T$7:$T$32&lt;&gt;"",IF($Q$7:$Q$32&lt;&gt;"",ROW($Q$7:$Q$32)-MIN(ROW($Q$7:$Q$32))+1,""),""),ROW()-ROW(A$34)+1))),),"")</f>
        <v>0</v>
      </c>
      <c r="W50">
        <f t="array" ref="W50">IFERROR(CONCATENATE((INDEX($Z$7:$Z$32,SMALL(IF($Z$7:$Z$32&lt;&gt;"",IF($W$7:$W$32&lt;&gt;"",ROW($W$7:$W$32)-MIN(ROW($W$7:$W$32))+1,""),""),ROW()-ROW(A$34)+1)))," "),"")</f>
        <v>0</v>
      </c>
      <c r="X50">
        <f t="array" ref="X50">IFERROR(CONCATENATE(TEXT(INDEX($W$7:$W$32,SMALL(IF($Z$7:$Z$32&lt;&gt;"",IF($W$7:$W$32&lt;&gt;"",ROW($W$7:$W$32)-MIN(ROW($W$7:$W$32))+1,""),""),ROW()-ROW(A$34)+1)),"##0")," "),"")</f>
        <v>0</v>
      </c>
      <c r="Y50">
        <f t="array" ref="Y50">IFERROR(CONCATENATE((INDEX($A$7:$A$32,SMALL(IF($Z$7:$Z$32&lt;&gt;"",IF($W$7:$W$32&lt;&gt;"",ROW($W$7:$W$32)-MIN(ROW($W$7:$W$32))+1,""),""),ROW()-ROW(A$34)+1))),),"")</f>
        <v>0</v>
      </c>
      <c r="AC50">
        <f t="array" ref="AC50">IFERROR(CONCATENATE((INDEX($AF$7:$AF$32,SMALL(IF($AF$7:$AF$32&lt;&gt;"",IF($AC$7:$AC$32&lt;&gt;"",ROW($AC$7:$AC$32)-MIN(ROW($AC$7:$AC$32))+1,""),""),ROW()-ROW(A$34)+1))),","),"")</f>
        <v>0</v>
      </c>
      <c r="AD50">
        <f t="array" ref="AD50">IFERROR(CONCATENATE(TEXT(INDEX($AC$7:$AC$32,SMALL(IF($AF$7:$AF$32&lt;&gt;"",IF($AC$7:$AC$32&lt;&gt;"",ROW($AC$7:$AC$32)-MIN(ROW($AC$7:$AC$32))+1,""),""),ROW()-ROW(A$34)+1)),"##0"),","),"")</f>
        <v>0</v>
      </c>
      <c r="AE50">
        <f t="array" ref="AE50">IFERROR(CONCATENATE((INDEX($A$7:$A$32,SMALL(IF($AF$7:$AF$32&lt;&gt;"",IF($AC$7:$AC$32&lt;&gt;"",ROW($AC$7:$AC$32)-MIN(ROW($AC$7:$AC$32))+1,""),""),ROW()-ROW(A$34)+1))),),"")</f>
        <v>0</v>
      </c>
      <c r="AI50">
        <f t="array" ref="AI50">IFERROR(CONCATENATE((INDEX($AL$7:$AL$32,SMALL(IF($AL$7:$AL$32&lt;&gt;"",IF($AI$7:$AI$32&lt;&gt;"",ROW($AI$7:$AI$32)-MIN(ROW($AI$7:$AI$32))+1,""),""),ROW()-ROW(A$34)+1)))," "),"")</f>
        <v>0</v>
      </c>
      <c r="AJ50">
        <f t="array" ref="AJ50">IFERROR(CONCATENATE(TEXT(INDEX($AI$7:$AI$32,SMALL(IF($AL$7:$AL$32&lt;&gt;"",IF($AI$7:$AI$32&lt;&gt;"",ROW($AI$7:$AI$32)-MIN(ROW($AI$7:$AI$32))+1,""),""),ROW()-ROW(A$34)+1)),"##0")," "),"")</f>
        <v>0</v>
      </c>
      <c r="AK50">
        <f t="array" ref="AK50">IFERROR(CONCATENATE((INDEX($A$7:$A$32,SMALL(IF($AL$7:$AL$32&lt;&gt;"",IF($AI$7:$AI$32&lt;&gt;"",ROW($AI$7:$AI$32)-MIN(ROW($AI$7:$AI$32))+1,""),""),ROW()-ROW(A$34)+1))),),"")</f>
        <v>0</v>
      </c>
    </row>
    <row r="51" spans="11:37">
      <c r="K51">
        <f t="array" ref="K51">IFERROR(CONCATENATE(TEXT(INDEX($K$7:$K$32,SMALL(IF($N$7:$N$32&lt;&gt;"",IF($K$7:$K$32&lt;&gt;"",ROW($K$7:$K$32)-MIN(ROW($K$7:$K$32))+1,""),""),ROW()-ROW(A$34)+1)),"##0"),","),"")</f>
        <v>0</v>
      </c>
      <c r="L51">
        <f t="array" ref="L51">IFERROR(CONCATENATE((INDEX($N$7:$N$32,SMALL(IF($N$7:$N$32&lt;&gt;"",IF($K$7:$K$32&lt;&gt;"",ROW($K$7:$K$32)-MIN(ROW($K$7:$K$32))+1,""),""),ROW()-ROW(A$34)+1))),","),"")</f>
        <v>0</v>
      </c>
      <c r="M51">
        <f t="array" ref="M51">IFERROR(CONCATENATE((INDEX($A$7:$A$32,SMALL(IF($N$7:$N$32&lt;&gt;"",IF($K$7:$K$32&lt;&gt;"",ROW($K$7:$K$32)-MIN(ROW($K$7:$K$32))+1,""),""),ROW()-ROW(A$34)+1))),),"")</f>
        <v>0</v>
      </c>
      <c r="Q51">
        <f t="array" ref="Q51">IFERROR(CONCATENATE((INDEX($T$7:$T$32,SMALL(IF($T$7:$T$32&lt;&gt;"",IF($Q$7:$Q$32&lt;&gt;"",ROW($Q$7:$Q$32)-MIN(ROW($Q$7:$Q$32))+1,""),""),ROW()-ROW(A$34)+1)))," "),"")</f>
        <v>0</v>
      </c>
      <c r="R51">
        <f t="array" ref="R51">IFERROR(CONCATENATE(TEXT(INDEX($Q$7:$Q$32,SMALL(IF($T$7:$T$32&lt;&gt;"",IF($Q$7:$Q$32&lt;&gt;"",ROW($Q$7:$Q$32)-MIN(ROW($Q$7:$Q$32))+1,""),""),ROW()-ROW(A$34)+1)),"##0")," "),"")</f>
        <v>0</v>
      </c>
      <c r="S51">
        <f t="array" ref="S51">IFERROR(CONCATENATE((INDEX($A$7:$A$32,SMALL(IF($T$7:$T$32&lt;&gt;"",IF($Q$7:$Q$32&lt;&gt;"",ROW($Q$7:$Q$32)-MIN(ROW($Q$7:$Q$32))+1,""),""),ROW()-ROW(A$34)+1))),),"")</f>
        <v>0</v>
      </c>
      <c r="W51">
        <f t="array" ref="W51">IFERROR(CONCATENATE((INDEX($Z$7:$Z$32,SMALL(IF($Z$7:$Z$32&lt;&gt;"",IF($W$7:$W$32&lt;&gt;"",ROW($W$7:$W$32)-MIN(ROW($W$7:$W$32))+1,""),""),ROW()-ROW(A$34)+1)))," "),"")</f>
        <v>0</v>
      </c>
      <c r="X51">
        <f t="array" ref="X51">IFERROR(CONCATENATE(TEXT(INDEX($W$7:$W$32,SMALL(IF($Z$7:$Z$32&lt;&gt;"",IF($W$7:$W$32&lt;&gt;"",ROW($W$7:$W$32)-MIN(ROW($W$7:$W$32))+1,""),""),ROW()-ROW(A$34)+1)),"##0")," "),"")</f>
        <v>0</v>
      </c>
      <c r="Y51">
        <f t="array" ref="Y51">IFERROR(CONCATENATE((INDEX($A$7:$A$32,SMALL(IF($Z$7:$Z$32&lt;&gt;"",IF($W$7:$W$32&lt;&gt;"",ROW($W$7:$W$32)-MIN(ROW($W$7:$W$32))+1,""),""),ROW()-ROW(A$34)+1))),),"")</f>
        <v>0</v>
      </c>
      <c r="AC51">
        <f t="array" ref="AC51">IFERROR(CONCATENATE((INDEX($AF$7:$AF$32,SMALL(IF($AF$7:$AF$32&lt;&gt;"",IF($AC$7:$AC$32&lt;&gt;"",ROW($AC$7:$AC$32)-MIN(ROW($AC$7:$AC$32))+1,""),""),ROW()-ROW(A$34)+1))),","),"")</f>
        <v>0</v>
      </c>
      <c r="AD51">
        <f t="array" ref="AD51">IFERROR(CONCATENATE(TEXT(INDEX($AC$7:$AC$32,SMALL(IF($AF$7:$AF$32&lt;&gt;"",IF($AC$7:$AC$32&lt;&gt;"",ROW($AC$7:$AC$32)-MIN(ROW($AC$7:$AC$32))+1,""),""),ROW()-ROW(A$34)+1)),"##0"),","),"")</f>
        <v>0</v>
      </c>
      <c r="AE51">
        <f t="array" ref="AE51">IFERROR(CONCATENATE((INDEX($A$7:$A$32,SMALL(IF($AF$7:$AF$32&lt;&gt;"",IF($AC$7:$AC$32&lt;&gt;"",ROW($AC$7:$AC$32)-MIN(ROW($AC$7:$AC$32))+1,""),""),ROW()-ROW(A$34)+1))),),"")</f>
        <v>0</v>
      </c>
      <c r="AI51">
        <f t="array" ref="AI51">IFERROR(CONCATENATE((INDEX($AL$7:$AL$32,SMALL(IF($AL$7:$AL$32&lt;&gt;"",IF($AI$7:$AI$32&lt;&gt;"",ROW($AI$7:$AI$32)-MIN(ROW($AI$7:$AI$32))+1,""),""),ROW()-ROW(A$34)+1)))," "),"")</f>
        <v>0</v>
      </c>
      <c r="AJ51">
        <f t="array" ref="AJ51">IFERROR(CONCATENATE(TEXT(INDEX($AI$7:$AI$32,SMALL(IF($AL$7:$AL$32&lt;&gt;"",IF($AI$7:$AI$32&lt;&gt;"",ROW($AI$7:$AI$32)-MIN(ROW($AI$7:$AI$32))+1,""),""),ROW()-ROW(A$34)+1)),"##0")," "),"")</f>
        <v>0</v>
      </c>
      <c r="AK51">
        <f t="array" ref="AK51">IFERROR(CONCATENATE((INDEX($A$7:$A$32,SMALL(IF($AL$7:$AL$32&lt;&gt;"",IF($AI$7:$AI$32&lt;&gt;"",ROW($AI$7:$AI$32)-MIN(ROW($AI$7:$AI$32))+1,""),""),ROW()-ROW(A$34)+1))),),"")</f>
        <v>0</v>
      </c>
    </row>
    <row r="52" spans="11:37">
      <c r="K52">
        <f t="array" ref="K52">IFERROR(CONCATENATE(TEXT(INDEX($K$7:$K$32,SMALL(IF($N$7:$N$32&lt;&gt;"",IF($K$7:$K$32&lt;&gt;"",ROW($K$7:$K$32)-MIN(ROW($K$7:$K$32))+1,""),""),ROW()-ROW(A$34)+1)),"##0"),","),"")</f>
        <v>0</v>
      </c>
      <c r="L52">
        <f t="array" ref="L52">IFERROR(CONCATENATE((INDEX($N$7:$N$32,SMALL(IF($N$7:$N$32&lt;&gt;"",IF($K$7:$K$32&lt;&gt;"",ROW($K$7:$K$32)-MIN(ROW($K$7:$K$32))+1,""),""),ROW()-ROW(A$34)+1))),","),"")</f>
        <v>0</v>
      </c>
      <c r="M52">
        <f t="array" ref="M52">IFERROR(CONCATENATE((INDEX($A$7:$A$32,SMALL(IF($N$7:$N$32&lt;&gt;"",IF($K$7:$K$32&lt;&gt;"",ROW($K$7:$K$32)-MIN(ROW($K$7:$K$32))+1,""),""),ROW()-ROW(A$34)+1))),),"")</f>
        <v>0</v>
      </c>
      <c r="Q52">
        <f t="array" ref="Q52">IFERROR(CONCATENATE((INDEX($T$7:$T$32,SMALL(IF($T$7:$T$32&lt;&gt;"",IF($Q$7:$Q$32&lt;&gt;"",ROW($Q$7:$Q$32)-MIN(ROW($Q$7:$Q$32))+1,""),""),ROW()-ROW(A$34)+1)))," "),"")</f>
        <v>0</v>
      </c>
      <c r="R52">
        <f t="array" ref="R52">IFERROR(CONCATENATE(TEXT(INDEX($Q$7:$Q$32,SMALL(IF($T$7:$T$32&lt;&gt;"",IF($Q$7:$Q$32&lt;&gt;"",ROW($Q$7:$Q$32)-MIN(ROW($Q$7:$Q$32))+1,""),""),ROW()-ROW(A$34)+1)),"##0")," "),"")</f>
        <v>0</v>
      </c>
      <c r="S52">
        <f t="array" ref="S52">IFERROR(CONCATENATE((INDEX($A$7:$A$32,SMALL(IF($T$7:$T$32&lt;&gt;"",IF($Q$7:$Q$32&lt;&gt;"",ROW($Q$7:$Q$32)-MIN(ROW($Q$7:$Q$32))+1,""),""),ROW()-ROW(A$34)+1))),),"")</f>
        <v>0</v>
      </c>
      <c r="W52">
        <f t="array" ref="W52">IFERROR(CONCATENATE((INDEX($Z$7:$Z$32,SMALL(IF($Z$7:$Z$32&lt;&gt;"",IF($W$7:$W$32&lt;&gt;"",ROW($W$7:$W$32)-MIN(ROW($W$7:$W$32))+1,""),""),ROW()-ROW(A$34)+1)))," "),"")</f>
        <v>0</v>
      </c>
      <c r="X52">
        <f t="array" ref="X52">IFERROR(CONCATENATE(TEXT(INDEX($W$7:$W$32,SMALL(IF($Z$7:$Z$32&lt;&gt;"",IF($W$7:$W$32&lt;&gt;"",ROW($W$7:$W$32)-MIN(ROW($W$7:$W$32))+1,""),""),ROW()-ROW(A$34)+1)),"##0")," "),"")</f>
        <v>0</v>
      </c>
      <c r="Y52">
        <f t="array" ref="Y52">IFERROR(CONCATENATE((INDEX($A$7:$A$32,SMALL(IF($Z$7:$Z$32&lt;&gt;"",IF($W$7:$W$32&lt;&gt;"",ROW($W$7:$W$32)-MIN(ROW($W$7:$W$32))+1,""),""),ROW()-ROW(A$34)+1))),),"")</f>
        <v>0</v>
      </c>
      <c r="AC52">
        <f t="array" ref="AC52">IFERROR(CONCATENATE((INDEX($AF$7:$AF$32,SMALL(IF($AF$7:$AF$32&lt;&gt;"",IF($AC$7:$AC$32&lt;&gt;"",ROW($AC$7:$AC$32)-MIN(ROW($AC$7:$AC$32))+1,""),""),ROW()-ROW(A$34)+1))),","),"")</f>
        <v>0</v>
      </c>
      <c r="AD52">
        <f t="array" ref="AD52">IFERROR(CONCATENATE(TEXT(INDEX($AC$7:$AC$32,SMALL(IF($AF$7:$AF$32&lt;&gt;"",IF($AC$7:$AC$32&lt;&gt;"",ROW($AC$7:$AC$32)-MIN(ROW($AC$7:$AC$32))+1,""),""),ROW()-ROW(A$34)+1)),"##0"),","),"")</f>
        <v>0</v>
      </c>
      <c r="AE52">
        <f t="array" ref="AE52">IFERROR(CONCATENATE((INDEX($A$7:$A$32,SMALL(IF($AF$7:$AF$32&lt;&gt;"",IF($AC$7:$AC$32&lt;&gt;"",ROW($AC$7:$AC$32)-MIN(ROW($AC$7:$AC$32))+1,""),""),ROW()-ROW(A$34)+1))),),"")</f>
        <v>0</v>
      </c>
      <c r="AI52">
        <f t="array" ref="AI52">IFERROR(CONCATENATE((INDEX($AL$7:$AL$32,SMALL(IF($AL$7:$AL$32&lt;&gt;"",IF($AI$7:$AI$32&lt;&gt;"",ROW($AI$7:$AI$32)-MIN(ROW($AI$7:$AI$32))+1,""),""),ROW()-ROW(A$34)+1)))," "),"")</f>
        <v>0</v>
      </c>
      <c r="AJ52">
        <f t="array" ref="AJ52">IFERROR(CONCATENATE(TEXT(INDEX($AI$7:$AI$32,SMALL(IF($AL$7:$AL$32&lt;&gt;"",IF($AI$7:$AI$32&lt;&gt;"",ROW($AI$7:$AI$32)-MIN(ROW($AI$7:$AI$32))+1,""),""),ROW()-ROW(A$34)+1)),"##0")," "),"")</f>
        <v>0</v>
      </c>
      <c r="AK52">
        <f t="array" ref="AK52">IFERROR(CONCATENATE((INDEX($A$7:$A$32,SMALL(IF($AL$7:$AL$32&lt;&gt;"",IF($AI$7:$AI$32&lt;&gt;"",ROW($AI$7:$AI$32)-MIN(ROW($AI$7:$AI$32))+1,""),""),ROW()-ROW(A$34)+1))),),"")</f>
        <v>0</v>
      </c>
    </row>
    <row r="53" spans="11:37">
      <c r="K53">
        <f t="array" ref="K53">IFERROR(CONCATENATE(TEXT(INDEX($K$7:$K$32,SMALL(IF($N$7:$N$32&lt;&gt;"",IF($K$7:$K$32&lt;&gt;"",ROW($K$7:$K$32)-MIN(ROW($K$7:$K$32))+1,""),""),ROW()-ROW(A$34)+1)),"##0"),","),"")</f>
        <v>0</v>
      </c>
      <c r="L53">
        <f t="array" ref="L53">IFERROR(CONCATENATE((INDEX($N$7:$N$32,SMALL(IF($N$7:$N$32&lt;&gt;"",IF($K$7:$K$32&lt;&gt;"",ROW($K$7:$K$32)-MIN(ROW($K$7:$K$32))+1,""),""),ROW()-ROW(A$34)+1))),","),"")</f>
        <v>0</v>
      </c>
      <c r="M53">
        <f t="array" ref="M53">IFERROR(CONCATENATE((INDEX($A$7:$A$32,SMALL(IF($N$7:$N$32&lt;&gt;"",IF($K$7:$K$32&lt;&gt;"",ROW($K$7:$K$32)-MIN(ROW($K$7:$K$32))+1,""),""),ROW()-ROW(A$34)+1))),),"")</f>
        <v>0</v>
      </c>
      <c r="Q53">
        <f t="array" ref="Q53">IFERROR(CONCATENATE((INDEX($T$7:$T$32,SMALL(IF($T$7:$T$32&lt;&gt;"",IF($Q$7:$Q$32&lt;&gt;"",ROW($Q$7:$Q$32)-MIN(ROW($Q$7:$Q$32))+1,""),""),ROW()-ROW(A$34)+1)))," "),"")</f>
        <v>0</v>
      </c>
      <c r="R53">
        <f t="array" ref="R53">IFERROR(CONCATENATE(TEXT(INDEX($Q$7:$Q$32,SMALL(IF($T$7:$T$32&lt;&gt;"",IF($Q$7:$Q$32&lt;&gt;"",ROW($Q$7:$Q$32)-MIN(ROW($Q$7:$Q$32))+1,""),""),ROW()-ROW(A$34)+1)),"##0")," "),"")</f>
        <v>0</v>
      </c>
      <c r="S53">
        <f t="array" ref="S53">IFERROR(CONCATENATE((INDEX($A$7:$A$32,SMALL(IF($T$7:$T$32&lt;&gt;"",IF($Q$7:$Q$32&lt;&gt;"",ROW($Q$7:$Q$32)-MIN(ROW($Q$7:$Q$32))+1,""),""),ROW()-ROW(A$34)+1))),),"")</f>
        <v>0</v>
      </c>
      <c r="W53">
        <f t="array" ref="W53">IFERROR(CONCATENATE((INDEX($Z$7:$Z$32,SMALL(IF($Z$7:$Z$32&lt;&gt;"",IF($W$7:$W$32&lt;&gt;"",ROW($W$7:$W$32)-MIN(ROW($W$7:$W$32))+1,""),""),ROW()-ROW(A$34)+1)))," "),"")</f>
        <v>0</v>
      </c>
      <c r="X53">
        <f t="array" ref="X53">IFERROR(CONCATENATE(TEXT(INDEX($W$7:$W$32,SMALL(IF($Z$7:$Z$32&lt;&gt;"",IF($W$7:$W$32&lt;&gt;"",ROW($W$7:$W$32)-MIN(ROW($W$7:$W$32))+1,""),""),ROW()-ROW(A$34)+1)),"##0")," "),"")</f>
        <v>0</v>
      </c>
      <c r="Y53">
        <f t="array" ref="Y53">IFERROR(CONCATENATE((INDEX($A$7:$A$32,SMALL(IF($Z$7:$Z$32&lt;&gt;"",IF($W$7:$W$32&lt;&gt;"",ROW($W$7:$W$32)-MIN(ROW($W$7:$W$32))+1,""),""),ROW()-ROW(A$34)+1))),),"")</f>
        <v>0</v>
      </c>
      <c r="AC53">
        <f t="array" ref="AC53">IFERROR(CONCATENATE((INDEX($AF$7:$AF$32,SMALL(IF($AF$7:$AF$32&lt;&gt;"",IF($AC$7:$AC$32&lt;&gt;"",ROW($AC$7:$AC$32)-MIN(ROW($AC$7:$AC$32))+1,""),""),ROW()-ROW(A$34)+1))),","),"")</f>
        <v>0</v>
      </c>
      <c r="AD53">
        <f t="array" ref="AD53">IFERROR(CONCATENATE(TEXT(INDEX($AC$7:$AC$32,SMALL(IF($AF$7:$AF$32&lt;&gt;"",IF($AC$7:$AC$32&lt;&gt;"",ROW($AC$7:$AC$32)-MIN(ROW($AC$7:$AC$32))+1,""),""),ROW()-ROW(A$34)+1)),"##0"),","),"")</f>
        <v>0</v>
      </c>
      <c r="AE53">
        <f t="array" ref="AE53">IFERROR(CONCATENATE((INDEX($A$7:$A$32,SMALL(IF($AF$7:$AF$32&lt;&gt;"",IF($AC$7:$AC$32&lt;&gt;"",ROW($AC$7:$AC$32)-MIN(ROW($AC$7:$AC$32))+1,""),""),ROW()-ROW(A$34)+1))),),"")</f>
        <v>0</v>
      </c>
      <c r="AI53">
        <f t="array" ref="AI53">IFERROR(CONCATENATE((INDEX($AL$7:$AL$32,SMALL(IF($AL$7:$AL$32&lt;&gt;"",IF($AI$7:$AI$32&lt;&gt;"",ROW($AI$7:$AI$32)-MIN(ROW($AI$7:$AI$32))+1,""),""),ROW()-ROW(A$34)+1)))," "),"")</f>
        <v>0</v>
      </c>
      <c r="AJ53">
        <f t="array" ref="AJ53">IFERROR(CONCATENATE(TEXT(INDEX($AI$7:$AI$32,SMALL(IF($AL$7:$AL$32&lt;&gt;"",IF($AI$7:$AI$32&lt;&gt;"",ROW($AI$7:$AI$32)-MIN(ROW($AI$7:$AI$32))+1,""),""),ROW()-ROW(A$34)+1)),"##0")," "),"")</f>
        <v>0</v>
      </c>
      <c r="AK53">
        <f t="array" ref="AK53">IFERROR(CONCATENATE((INDEX($A$7:$A$32,SMALL(IF($AL$7:$AL$32&lt;&gt;"",IF($AI$7:$AI$32&lt;&gt;"",ROW($AI$7:$AI$32)-MIN(ROW($AI$7:$AI$32))+1,""),""),ROW()-ROW(A$34)+1))),),"")</f>
        <v>0</v>
      </c>
    </row>
    <row r="54" spans="11:37">
      <c r="K54">
        <f t="array" ref="K54">IFERROR(CONCATENATE(TEXT(INDEX($K$7:$K$32,SMALL(IF($N$7:$N$32&lt;&gt;"",IF($K$7:$K$32&lt;&gt;"",ROW($K$7:$K$32)-MIN(ROW($K$7:$K$32))+1,""),""),ROW()-ROW(A$34)+1)),"##0"),","),"")</f>
        <v>0</v>
      </c>
      <c r="L54">
        <f t="array" ref="L54">IFERROR(CONCATENATE((INDEX($N$7:$N$32,SMALL(IF($N$7:$N$32&lt;&gt;"",IF($K$7:$K$32&lt;&gt;"",ROW($K$7:$K$32)-MIN(ROW($K$7:$K$32))+1,""),""),ROW()-ROW(A$34)+1))),","),"")</f>
        <v>0</v>
      </c>
      <c r="M54">
        <f t="array" ref="M54">IFERROR(CONCATENATE((INDEX($A$7:$A$32,SMALL(IF($N$7:$N$32&lt;&gt;"",IF($K$7:$K$32&lt;&gt;"",ROW($K$7:$K$32)-MIN(ROW($K$7:$K$32))+1,""),""),ROW()-ROW(A$34)+1))),),"")</f>
        <v>0</v>
      </c>
      <c r="Q54">
        <f t="array" ref="Q54">IFERROR(CONCATENATE((INDEX($T$7:$T$32,SMALL(IF($T$7:$T$32&lt;&gt;"",IF($Q$7:$Q$32&lt;&gt;"",ROW($Q$7:$Q$32)-MIN(ROW($Q$7:$Q$32))+1,""),""),ROW()-ROW(A$34)+1)))," "),"")</f>
        <v>0</v>
      </c>
      <c r="R54">
        <f t="array" ref="R54">IFERROR(CONCATENATE(TEXT(INDEX($Q$7:$Q$32,SMALL(IF($T$7:$T$32&lt;&gt;"",IF($Q$7:$Q$32&lt;&gt;"",ROW($Q$7:$Q$32)-MIN(ROW($Q$7:$Q$32))+1,""),""),ROW()-ROW(A$34)+1)),"##0")," "),"")</f>
        <v>0</v>
      </c>
      <c r="S54">
        <f t="array" ref="S54">IFERROR(CONCATENATE((INDEX($A$7:$A$32,SMALL(IF($T$7:$T$32&lt;&gt;"",IF($Q$7:$Q$32&lt;&gt;"",ROW($Q$7:$Q$32)-MIN(ROW($Q$7:$Q$32))+1,""),""),ROW()-ROW(A$34)+1))),),"")</f>
        <v>0</v>
      </c>
      <c r="W54">
        <f t="array" ref="W54">IFERROR(CONCATENATE((INDEX($Z$7:$Z$32,SMALL(IF($Z$7:$Z$32&lt;&gt;"",IF($W$7:$W$32&lt;&gt;"",ROW($W$7:$W$32)-MIN(ROW($W$7:$W$32))+1,""),""),ROW()-ROW(A$34)+1)))," "),"")</f>
        <v>0</v>
      </c>
      <c r="X54">
        <f t="array" ref="X54">IFERROR(CONCATENATE(TEXT(INDEX($W$7:$W$32,SMALL(IF($Z$7:$Z$32&lt;&gt;"",IF($W$7:$W$32&lt;&gt;"",ROW($W$7:$W$32)-MIN(ROW($W$7:$W$32))+1,""),""),ROW()-ROW(A$34)+1)),"##0")," "),"")</f>
        <v>0</v>
      </c>
      <c r="Y54">
        <f t="array" ref="Y54">IFERROR(CONCATENATE((INDEX($A$7:$A$32,SMALL(IF($Z$7:$Z$32&lt;&gt;"",IF($W$7:$W$32&lt;&gt;"",ROW($W$7:$W$32)-MIN(ROW($W$7:$W$32))+1,""),""),ROW()-ROW(A$34)+1))),),"")</f>
        <v>0</v>
      </c>
      <c r="AC54">
        <f t="array" ref="AC54">IFERROR(CONCATENATE((INDEX($AF$7:$AF$32,SMALL(IF($AF$7:$AF$32&lt;&gt;"",IF($AC$7:$AC$32&lt;&gt;"",ROW($AC$7:$AC$32)-MIN(ROW($AC$7:$AC$32))+1,""),""),ROW()-ROW(A$34)+1))),","),"")</f>
        <v>0</v>
      </c>
      <c r="AD54">
        <f t="array" ref="AD54">IFERROR(CONCATENATE(TEXT(INDEX($AC$7:$AC$32,SMALL(IF($AF$7:$AF$32&lt;&gt;"",IF($AC$7:$AC$32&lt;&gt;"",ROW($AC$7:$AC$32)-MIN(ROW($AC$7:$AC$32))+1,""),""),ROW()-ROW(A$34)+1)),"##0"),","),"")</f>
        <v>0</v>
      </c>
      <c r="AE54">
        <f t="array" ref="AE54">IFERROR(CONCATENATE((INDEX($A$7:$A$32,SMALL(IF($AF$7:$AF$32&lt;&gt;"",IF($AC$7:$AC$32&lt;&gt;"",ROW($AC$7:$AC$32)-MIN(ROW($AC$7:$AC$32))+1,""),""),ROW()-ROW(A$34)+1))),),"")</f>
        <v>0</v>
      </c>
      <c r="AI54">
        <f t="array" ref="AI54">IFERROR(CONCATENATE((INDEX($AL$7:$AL$32,SMALL(IF($AL$7:$AL$32&lt;&gt;"",IF($AI$7:$AI$32&lt;&gt;"",ROW($AI$7:$AI$32)-MIN(ROW($AI$7:$AI$32))+1,""),""),ROW()-ROW(A$34)+1)))," "),"")</f>
        <v>0</v>
      </c>
      <c r="AJ54">
        <f t="array" ref="AJ54">IFERROR(CONCATENATE(TEXT(INDEX($AI$7:$AI$32,SMALL(IF($AL$7:$AL$32&lt;&gt;"",IF($AI$7:$AI$32&lt;&gt;"",ROW($AI$7:$AI$32)-MIN(ROW($AI$7:$AI$32))+1,""),""),ROW()-ROW(A$34)+1)),"##0")," "),"")</f>
        <v>0</v>
      </c>
      <c r="AK54">
        <f t="array" ref="AK54">IFERROR(CONCATENATE((INDEX($A$7:$A$32,SMALL(IF($AL$7:$AL$32&lt;&gt;"",IF($AI$7:$AI$32&lt;&gt;"",ROW($AI$7:$AI$32)-MIN(ROW($AI$7:$AI$32))+1,""),""),ROW()-ROW(A$34)+1))),),"")</f>
        <v>0</v>
      </c>
    </row>
    <row r="55" spans="11:37">
      <c r="K55">
        <f t="array" ref="K55">IFERROR(CONCATENATE(TEXT(INDEX($K$7:$K$32,SMALL(IF($N$7:$N$32&lt;&gt;"",IF($K$7:$K$32&lt;&gt;"",ROW($K$7:$K$32)-MIN(ROW($K$7:$K$32))+1,""),""),ROW()-ROW(A$34)+1)),"##0"),","),"")</f>
        <v>0</v>
      </c>
      <c r="L55">
        <f t="array" ref="L55">IFERROR(CONCATENATE((INDEX($N$7:$N$32,SMALL(IF($N$7:$N$32&lt;&gt;"",IF($K$7:$K$32&lt;&gt;"",ROW($K$7:$K$32)-MIN(ROW($K$7:$K$32))+1,""),""),ROW()-ROW(A$34)+1))),","),"")</f>
        <v>0</v>
      </c>
      <c r="M55">
        <f t="array" ref="M55">IFERROR(CONCATENATE((INDEX($A$7:$A$32,SMALL(IF($N$7:$N$32&lt;&gt;"",IF($K$7:$K$32&lt;&gt;"",ROW($K$7:$K$32)-MIN(ROW($K$7:$K$32))+1,""),""),ROW()-ROW(A$34)+1))),),"")</f>
        <v>0</v>
      </c>
      <c r="Q55">
        <f t="array" ref="Q55">IFERROR(CONCATENATE((INDEX($T$7:$T$32,SMALL(IF($T$7:$T$32&lt;&gt;"",IF($Q$7:$Q$32&lt;&gt;"",ROW($Q$7:$Q$32)-MIN(ROW($Q$7:$Q$32))+1,""),""),ROW()-ROW(A$34)+1)))," "),"")</f>
        <v>0</v>
      </c>
      <c r="R55">
        <f t="array" ref="R55">IFERROR(CONCATENATE(TEXT(INDEX($Q$7:$Q$32,SMALL(IF($T$7:$T$32&lt;&gt;"",IF($Q$7:$Q$32&lt;&gt;"",ROW($Q$7:$Q$32)-MIN(ROW($Q$7:$Q$32))+1,""),""),ROW()-ROW(A$34)+1)),"##0")," "),"")</f>
        <v>0</v>
      </c>
      <c r="S55">
        <f t="array" ref="S55">IFERROR(CONCATENATE((INDEX($A$7:$A$32,SMALL(IF($T$7:$T$32&lt;&gt;"",IF($Q$7:$Q$32&lt;&gt;"",ROW($Q$7:$Q$32)-MIN(ROW($Q$7:$Q$32))+1,""),""),ROW()-ROW(A$34)+1))),),"")</f>
        <v>0</v>
      </c>
      <c r="W55">
        <f t="array" ref="W55">IFERROR(CONCATENATE((INDEX($Z$7:$Z$32,SMALL(IF($Z$7:$Z$32&lt;&gt;"",IF($W$7:$W$32&lt;&gt;"",ROW($W$7:$W$32)-MIN(ROW($W$7:$W$32))+1,""),""),ROW()-ROW(A$34)+1)))," "),"")</f>
        <v>0</v>
      </c>
      <c r="X55">
        <f t="array" ref="X55">IFERROR(CONCATENATE(TEXT(INDEX($W$7:$W$32,SMALL(IF($Z$7:$Z$32&lt;&gt;"",IF($W$7:$W$32&lt;&gt;"",ROW($W$7:$W$32)-MIN(ROW($W$7:$W$32))+1,""),""),ROW()-ROW(A$34)+1)),"##0")," "),"")</f>
        <v>0</v>
      </c>
      <c r="Y55">
        <f t="array" ref="Y55">IFERROR(CONCATENATE((INDEX($A$7:$A$32,SMALL(IF($Z$7:$Z$32&lt;&gt;"",IF($W$7:$W$32&lt;&gt;"",ROW($W$7:$W$32)-MIN(ROW($W$7:$W$32))+1,""),""),ROW()-ROW(A$34)+1))),),"")</f>
        <v>0</v>
      </c>
      <c r="AC55">
        <f t="array" ref="AC55">IFERROR(CONCATENATE((INDEX($AF$7:$AF$32,SMALL(IF($AF$7:$AF$32&lt;&gt;"",IF($AC$7:$AC$32&lt;&gt;"",ROW($AC$7:$AC$32)-MIN(ROW($AC$7:$AC$32))+1,""),""),ROW()-ROW(A$34)+1))),","),"")</f>
        <v>0</v>
      </c>
      <c r="AD55">
        <f t="array" ref="AD55">IFERROR(CONCATENATE(TEXT(INDEX($AC$7:$AC$32,SMALL(IF($AF$7:$AF$32&lt;&gt;"",IF($AC$7:$AC$32&lt;&gt;"",ROW($AC$7:$AC$32)-MIN(ROW($AC$7:$AC$32))+1,""),""),ROW()-ROW(A$34)+1)),"##0"),","),"")</f>
        <v>0</v>
      </c>
      <c r="AE55">
        <f t="array" ref="AE55">IFERROR(CONCATENATE((INDEX($A$7:$A$32,SMALL(IF($AF$7:$AF$32&lt;&gt;"",IF($AC$7:$AC$32&lt;&gt;"",ROW($AC$7:$AC$32)-MIN(ROW($AC$7:$AC$32))+1,""),""),ROW()-ROW(A$34)+1))),),"")</f>
        <v>0</v>
      </c>
      <c r="AI55">
        <f t="array" ref="AI55">IFERROR(CONCATENATE((INDEX($AL$7:$AL$32,SMALL(IF($AL$7:$AL$32&lt;&gt;"",IF($AI$7:$AI$32&lt;&gt;"",ROW($AI$7:$AI$32)-MIN(ROW($AI$7:$AI$32))+1,""),""),ROW()-ROW(A$34)+1)))," "),"")</f>
        <v>0</v>
      </c>
      <c r="AJ55">
        <f t="array" ref="AJ55">IFERROR(CONCATENATE(TEXT(INDEX($AI$7:$AI$32,SMALL(IF($AL$7:$AL$32&lt;&gt;"",IF($AI$7:$AI$32&lt;&gt;"",ROW($AI$7:$AI$32)-MIN(ROW($AI$7:$AI$32))+1,""),""),ROW()-ROW(A$34)+1)),"##0")," "),"")</f>
        <v>0</v>
      </c>
      <c r="AK55">
        <f t="array" ref="AK55">IFERROR(CONCATENATE((INDEX($A$7:$A$32,SMALL(IF($AL$7:$AL$32&lt;&gt;"",IF($AI$7:$AI$32&lt;&gt;"",ROW($AI$7:$AI$32)-MIN(ROW($AI$7:$AI$32))+1,""),""),ROW()-ROW(A$34)+1))),),"")</f>
        <v>0</v>
      </c>
    </row>
    <row r="56" spans="11:37">
      <c r="K56">
        <f t="array" ref="K56">IFERROR(CONCATENATE(TEXT(INDEX($K$7:$K$32,SMALL(IF($N$7:$N$32&lt;&gt;"",IF($K$7:$K$32&lt;&gt;"",ROW($K$7:$K$32)-MIN(ROW($K$7:$K$32))+1,""),""),ROW()-ROW(A$34)+1)),"##0"),","),"")</f>
        <v>0</v>
      </c>
      <c r="L56">
        <f t="array" ref="L56">IFERROR(CONCATENATE((INDEX($N$7:$N$32,SMALL(IF($N$7:$N$32&lt;&gt;"",IF($K$7:$K$32&lt;&gt;"",ROW($K$7:$K$32)-MIN(ROW($K$7:$K$32))+1,""),""),ROW()-ROW(A$34)+1))),","),"")</f>
        <v>0</v>
      </c>
      <c r="M56">
        <f t="array" ref="M56">IFERROR(CONCATENATE((INDEX($A$7:$A$32,SMALL(IF($N$7:$N$32&lt;&gt;"",IF($K$7:$K$32&lt;&gt;"",ROW($K$7:$K$32)-MIN(ROW($K$7:$K$32))+1,""),""),ROW()-ROW(A$34)+1))),),"")</f>
        <v>0</v>
      </c>
      <c r="Q56">
        <f t="array" ref="Q56">IFERROR(CONCATENATE((INDEX($T$7:$T$32,SMALL(IF($T$7:$T$32&lt;&gt;"",IF($Q$7:$Q$32&lt;&gt;"",ROW($Q$7:$Q$32)-MIN(ROW($Q$7:$Q$32))+1,""),""),ROW()-ROW(A$34)+1)))," "),"")</f>
        <v>0</v>
      </c>
      <c r="R56">
        <f t="array" ref="R56">IFERROR(CONCATENATE(TEXT(INDEX($Q$7:$Q$32,SMALL(IF($T$7:$T$32&lt;&gt;"",IF($Q$7:$Q$32&lt;&gt;"",ROW($Q$7:$Q$32)-MIN(ROW($Q$7:$Q$32))+1,""),""),ROW()-ROW(A$34)+1)),"##0")," "),"")</f>
        <v>0</v>
      </c>
      <c r="S56">
        <f t="array" ref="S56">IFERROR(CONCATENATE((INDEX($A$7:$A$32,SMALL(IF($T$7:$T$32&lt;&gt;"",IF($Q$7:$Q$32&lt;&gt;"",ROW($Q$7:$Q$32)-MIN(ROW($Q$7:$Q$32))+1,""),""),ROW()-ROW(A$34)+1))),),"")</f>
        <v>0</v>
      </c>
      <c r="W56">
        <f t="array" ref="W56">IFERROR(CONCATENATE((INDEX($Z$7:$Z$32,SMALL(IF($Z$7:$Z$32&lt;&gt;"",IF($W$7:$W$32&lt;&gt;"",ROW($W$7:$W$32)-MIN(ROW($W$7:$W$32))+1,""),""),ROW()-ROW(A$34)+1)))," "),"")</f>
        <v>0</v>
      </c>
      <c r="X56">
        <f t="array" ref="X56">IFERROR(CONCATENATE(TEXT(INDEX($W$7:$W$32,SMALL(IF($Z$7:$Z$32&lt;&gt;"",IF($W$7:$W$32&lt;&gt;"",ROW($W$7:$W$32)-MIN(ROW($W$7:$W$32))+1,""),""),ROW()-ROW(A$34)+1)),"##0")," "),"")</f>
        <v>0</v>
      </c>
      <c r="Y56">
        <f t="array" ref="Y56">IFERROR(CONCATENATE((INDEX($A$7:$A$32,SMALL(IF($Z$7:$Z$32&lt;&gt;"",IF($W$7:$W$32&lt;&gt;"",ROW($W$7:$W$32)-MIN(ROW($W$7:$W$32))+1,""),""),ROW()-ROW(A$34)+1))),),"")</f>
        <v>0</v>
      </c>
      <c r="AC56">
        <f t="array" ref="AC56">IFERROR(CONCATENATE((INDEX($AF$7:$AF$32,SMALL(IF($AF$7:$AF$32&lt;&gt;"",IF($AC$7:$AC$32&lt;&gt;"",ROW($AC$7:$AC$32)-MIN(ROW($AC$7:$AC$32))+1,""),""),ROW()-ROW(A$34)+1))),","),"")</f>
        <v>0</v>
      </c>
      <c r="AD56">
        <f t="array" ref="AD56">IFERROR(CONCATENATE(TEXT(INDEX($AC$7:$AC$32,SMALL(IF($AF$7:$AF$32&lt;&gt;"",IF($AC$7:$AC$32&lt;&gt;"",ROW($AC$7:$AC$32)-MIN(ROW($AC$7:$AC$32))+1,""),""),ROW()-ROW(A$34)+1)),"##0"),","),"")</f>
        <v>0</v>
      </c>
      <c r="AE56">
        <f t="array" ref="AE56">IFERROR(CONCATENATE((INDEX($A$7:$A$32,SMALL(IF($AF$7:$AF$32&lt;&gt;"",IF($AC$7:$AC$32&lt;&gt;"",ROW($AC$7:$AC$32)-MIN(ROW($AC$7:$AC$32))+1,""),""),ROW()-ROW(A$34)+1))),),"")</f>
        <v>0</v>
      </c>
      <c r="AI56">
        <f t="array" ref="AI56">IFERROR(CONCATENATE((INDEX($AL$7:$AL$32,SMALL(IF($AL$7:$AL$32&lt;&gt;"",IF($AI$7:$AI$32&lt;&gt;"",ROW($AI$7:$AI$32)-MIN(ROW($AI$7:$AI$32))+1,""),""),ROW()-ROW(A$34)+1)))," "),"")</f>
        <v>0</v>
      </c>
      <c r="AJ56">
        <f t="array" ref="AJ56">IFERROR(CONCATENATE(TEXT(INDEX($AI$7:$AI$32,SMALL(IF($AL$7:$AL$32&lt;&gt;"",IF($AI$7:$AI$32&lt;&gt;"",ROW($AI$7:$AI$32)-MIN(ROW($AI$7:$AI$32))+1,""),""),ROW()-ROW(A$34)+1)),"##0")," "),"")</f>
        <v>0</v>
      </c>
      <c r="AK56">
        <f t="array" ref="AK56">IFERROR(CONCATENATE((INDEX($A$7:$A$32,SMALL(IF($AL$7:$AL$32&lt;&gt;"",IF($AI$7:$AI$32&lt;&gt;"",ROW($AI$7:$AI$32)-MIN(ROW($AI$7:$AI$32))+1,""),""),ROW()-ROW(A$34)+1))),),"")</f>
        <v>0</v>
      </c>
    </row>
    <row r="57" spans="11:37">
      <c r="K57">
        <f t="array" ref="K57">IFERROR(CONCATENATE(TEXT(INDEX($K$7:$K$32,SMALL(IF($N$7:$N$32&lt;&gt;"",IF($K$7:$K$32&lt;&gt;"",ROW($K$7:$K$32)-MIN(ROW($K$7:$K$32))+1,""),""),ROW()-ROW(A$34)+1)),"##0"),","),"")</f>
        <v>0</v>
      </c>
      <c r="L57">
        <f t="array" ref="L57">IFERROR(CONCATENATE((INDEX($N$7:$N$32,SMALL(IF($N$7:$N$32&lt;&gt;"",IF($K$7:$K$32&lt;&gt;"",ROW($K$7:$K$32)-MIN(ROW($K$7:$K$32))+1,""),""),ROW()-ROW(A$34)+1))),","),"")</f>
        <v>0</v>
      </c>
      <c r="M57">
        <f t="array" ref="M57">IFERROR(CONCATENATE((INDEX($A$7:$A$32,SMALL(IF($N$7:$N$32&lt;&gt;"",IF($K$7:$K$32&lt;&gt;"",ROW($K$7:$K$32)-MIN(ROW($K$7:$K$32))+1,""),""),ROW()-ROW(A$34)+1))),),"")</f>
        <v>0</v>
      </c>
      <c r="Q57">
        <f t="array" ref="Q57">IFERROR(CONCATENATE((INDEX($T$7:$T$32,SMALL(IF($T$7:$T$32&lt;&gt;"",IF($Q$7:$Q$32&lt;&gt;"",ROW($Q$7:$Q$32)-MIN(ROW($Q$7:$Q$32))+1,""),""),ROW()-ROW(A$34)+1)))," "),"")</f>
        <v>0</v>
      </c>
      <c r="R57">
        <f t="array" ref="R57">IFERROR(CONCATENATE(TEXT(INDEX($Q$7:$Q$32,SMALL(IF($T$7:$T$32&lt;&gt;"",IF($Q$7:$Q$32&lt;&gt;"",ROW($Q$7:$Q$32)-MIN(ROW($Q$7:$Q$32))+1,""),""),ROW()-ROW(A$34)+1)),"##0")," "),"")</f>
        <v>0</v>
      </c>
      <c r="S57">
        <f t="array" ref="S57">IFERROR(CONCATENATE((INDEX($A$7:$A$32,SMALL(IF($T$7:$T$32&lt;&gt;"",IF($Q$7:$Q$32&lt;&gt;"",ROW($Q$7:$Q$32)-MIN(ROW($Q$7:$Q$32))+1,""),""),ROW()-ROW(A$34)+1))),),"")</f>
        <v>0</v>
      </c>
      <c r="W57">
        <f t="array" ref="W57">IFERROR(CONCATENATE((INDEX($Z$7:$Z$32,SMALL(IF($Z$7:$Z$32&lt;&gt;"",IF($W$7:$W$32&lt;&gt;"",ROW($W$7:$W$32)-MIN(ROW($W$7:$W$32))+1,""),""),ROW()-ROW(A$34)+1)))," "),"")</f>
        <v>0</v>
      </c>
      <c r="X57">
        <f t="array" ref="X57">IFERROR(CONCATENATE(TEXT(INDEX($W$7:$W$32,SMALL(IF($Z$7:$Z$32&lt;&gt;"",IF($W$7:$W$32&lt;&gt;"",ROW($W$7:$W$32)-MIN(ROW($W$7:$W$32))+1,""),""),ROW()-ROW(A$34)+1)),"##0")," "),"")</f>
        <v>0</v>
      </c>
      <c r="Y57">
        <f t="array" ref="Y57">IFERROR(CONCATENATE((INDEX($A$7:$A$32,SMALL(IF($Z$7:$Z$32&lt;&gt;"",IF($W$7:$W$32&lt;&gt;"",ROW($W$7:$W$32)-MIN(ROW($W$7:$W$32))+1,""),""),ROW()-ROW(A$34)+1))),),"")</f>
        <v>0</v>
      </c>
      <c r="AC57">
        <f t="array" ref="AC57">IFERROR(CONCATENATE((INDEX($AF$7:$AF$32,SMALL(IF($AF$7:$AF$32&lt;&gt;"",IF($AC$7:$AC$32&lt;&gt;"",ROW($AC$7:$AC$32)-MIN(ROW($AC$7:$AC$32))+1,""),""),ROW()-ROW(A$34)+1))),","),"")</f>
        <v>0</v>
      </c>
      <c r="AD57">
        <f t="array" ref="AD57">IFERROR(CONCATENATE(TEXT(INDEX($AC$7:$AC$32,SMALL(IF($AF$7:$AF$32&lt;&gt;"",IF($AC$7:$AC$32&lt;&gt;"",ROW($AC$7:$AC$32)-MIN(ROW($AC$7:$AC$32))+1,""),""),ROW()-ROW(A$34)+1)),"##0"),","),"")</f>
        <v>0</v>
      </c>
      <c r="AE57">
        <f t="array" ref="AE57">IFERROR(CONCATENATE((INDEX($A$7:$A$32,SMALL(IF($AF$7:$AF$32&lt;&gt;"",IF($AC$7:$AC$32&lt;&gt;"",ROW($AC$7:$AC$32)-MIN(ROW($AC$7:$AC$32))+1,""),""),ROW()-ROW(A$34)+1))),),"")</f>
        <v>0</v>
      </c>
      <c r="AI57">
        <f t="array" ref="AI57">IFERROR(CONCATENATE((INDEX($AL$7:$AL$32,SMALL(IF($AL$7:$AL$32&lt;&gt;"",IF($AI$7:$AI$32&lt;&gt;"",ROW($AI$7:$AI$32)-MIN(ROW($AI$7:$AI$32))+1,""),""),ROW()-ROW(A$34)+1)))," "),"")</f>
        <v>0</v>
      </c>
      <c r="AJ57">
        <f t="array" ref="AJ57">IFERROR(CONCATENATE(TEXT(INDEX($AI$7:$AI$32,SMALL(IF($AL$7:$AL$32&lt;&gt;"",IF($AI$7:$AI$32&lt;&gt;"",ROW($AI$7:$AI$32)-MIN(ROW($AI$7:$AI$32))+1,""),""),ROW()-ROW(A$34)+1)),"##0")," "),"")</f>
        <v>0</v>
      </c>
      <c r="AK57">
        <f t="array" ref="AK57">IFERROR(CONCATENATE((INDEX($A$7:$A$32,SMALL(IF($AL$7:$AL$32&lt;&gt;"",IF($AI$7:$AI$32&lt;&gt;"",ROW($AI$7:$AI$32)-MIN(ROW($AI$7:$AI$32))+1,""),""),ROW()-ROW(A$34)+1))),),"")</f>
        <v>0</v>
      </c>
    </row>
    <row r="58" spans="11:37">
      <c r="K58">
        <f t="array" ref="K58">IFERROR(CONCATENATE(TEXT(INDEX($K$7:$K$32,SMALL(IF($N$7:$N$32&lt;&gt;"",IF($K$7:$K$32&lt;&gt;"",ROW($K$7:$K$32)-MIN(ROW($K$7:$K$32))+1,""),""),ROW()-ROW(A$34)+1)),"##0"),","),"")</f>
        <v>0</v>
      </c>
      <c r="L58">
        <f t="array" ref="L58">IFERROR(CONCATENATE((INDEX($N$7:$N$32,SMALL(IF($N$7:$N$32&lt;&gt;"",IF($K$7:$K$32&lt;&gt;"",ROW($K$7:$K$32)-MIN(ROW($K$7:$K$32))+1,""),""),ROW()-ROW(A$34)+1))),","),"")</f>
        <v>0</v>
      </c>
      <c r="M58">
        <f t="array" ref="M58">IFERROR(CONCATENATE((INDEX($A$7:$A$32,SMALL(IF($N$7:$N$32&lt;&gt;"",IF($K$7:$K$32&lt;&gt;"",ROW($K$7:$K$32)-MIN(ROW($K$7:$K$32))+1,""),""),ROW()-ROW(A$34)+1))),),"")</f>
        <v>0</v>
      </c>
      <c r="Q58">
        <f t="array" ref="Q58">IFERROR(CONCATENATE((INDEX($T$7:$T$32,SMALL(IF($T$7:$T$32&lt;&gt;"",IF($Q$7:$Q$32&lt;&gt;"",ROW($Q$7:$Q$32)-MIN(ROW($Q$7:$Q$32))+1,""),""),ROW()-ROW(A$34)+1)))," "),"")</f>
        <v>0</v>
      </c>
      <c r="R58">
        <f t="array" ref="R58">IFERROR(CONCATENATE(TEXT(INDEX($Q$7:$Q$32,SMALL(IF($T$7:$T$32&lt;&gt;"",IF($Q$7:$Q$32&lt;&gt;"",ROW($Q$7:$Q$32)-MIN(ROW($Q$7:$Q$32))+1,""),""),ROW()-ROW(A$34)+1)),"##0")," "),"")</f>
        <v>0</v>
      </c>
      <c r="S58">
        <f t="array" ref="S58">IFERROR(CONCATENATE((INDEX($A$7:$A$32,SMALL(IF($T$7:$T$32&lt;&gt;"",IF($Q$7:$Q$32&lt;&gt;"",ROW($Q$7:$Q$32)-MIN(ROW($Q$7:$Q$32))+1,""),""),ROW()-ROW(A$34)+1))),),"")</f>
        <v>0</v>
      </c>
      <c r="W58">
        <f t="array" ref="W58">IFERROR(CONCATENATE((INDEX($Z$7:$Z$32,SMALL(IF($Z$7:$Z$32&lt;&gt;"",IF($W$7:$W$32&lt;&gt;"",ROW($W$7:$W$32)-MIN(ROW($W$7:$W$32))+1,""),""),ROW()-ROW(A$34)+1)))," "),"")</f>
        <v>0</v>
      </c>
      <c r="X58">
        <f t="array" ref="X58">IFERROR(CONCATENATE(TEXT(INDEX($W$7:$W$32,SMALL(IF($Z$7:$Z$32&lt;&gt;"",IF($W$7:$W$32&lt;&gt;"",ROW($W$7:$W$32)-MIN(ROW($W$7:$W$32))+1,""),""),ROW()-ROW(A$34)+1)),"##0")," "),"")</f>
        <v>0</v>
      </c>
      <c r="Y58">
        <f t="array" ref="Y58">IFERROR(CONCATENATE((INDEX($A$7:$A$32,SMALL(IF($Z$7:$Z$32&lt;&gt;"",IF($W$7:$W$32&lt;&gt;"",ROW($W$7:$W$32)-MIN(ROW($W$7:$W$32))+1,""),""),ROW()-ROW(A$34)+1))),),"")</f>
        <v>0</v>
      </c>
      <c r="AC58">
        <f t="array" ref="AC58">IFERROR(CONCATENATE((INDEX($AF$7:$AF$32,SMALL(IF($AF$7:$AF$32&lt;&gt;"",IF($AC$7:$AC$32&lt;&gt;"",ROW($AC$7:$AC$32)-MIN(ROW($AC$7:$AC$32))+1,""),""),ROW()-ROW(A$34)+1))),","),"")</f>
        <v>0</v>
      </c>
      <c r="AD58">
        <f t="array" ref="AD58">IFERROR(CONCATENATE(TEXT(INDEX($AC$7:$AC$32,SMALL(IF($AF$7:$AF$32&lt;&gt;"",IF($AC$7:$AC$32&lt;&gt;"",ROW($AC$7:$AC$32)-MIN(ROW($AC$7:$AC$32))+1,""),""),ROW()-ROW(A$34)+1)),"##0"),","),"")</f>
        <v>0</v>
      </c>
      <c r="AE58">
        <f t="array" ref="AE58">IFERROR(CONCATENATE((INDEX($A$7:$A$32,SMALL(IF($AF$7:$AF$32&lt;&gt;"",IF($AC$7:$AC$32&lt;&gt;"",ROW($AC$7:$AC$32)-MIN(ROW($AC$7:$AC$32))+1,""),""),ROW()-ROW(A$34)+1))),),"")</f>
        <v>0</v>
      </c>
      <c r="AI58">
        <f t="array" ref="AI58">IFERROR(CONCATENATE((INDEX($AL$7:$AL$32,SMALL(IF($AL$7:$AL$32&lt;&gt;"",IF($AI$7:$AI$32&lt;&gt;"",ROW($AI$7:$AI$32)-MIN(ROW($AI$7:$AI$32))+1,""),""),ROW()-ROW(A$34)+1)))," "),"")</f>
        <v>0</v>
      </c>
      <c r="AJ58">
        <f t="array" ref="AJ58">IFERROR(CONCATENATE(TEXT(INDEX($AI$7:$AI$32,SMALL(IF($AL$7:$AL$32&lt;&gt;"",IF($AI$7:$AI$32&lt;&gt;"",ROW($AI$7:$AI$32)-MIN(ROW($AI$7:$AI$32))+1,""),""),ROW()-ROW(A$34)+1)),"##0")," "),"")</f>
        <v>0</v>
      </c>
      <c r="AK58">
        <f t="array" ref="AK58">IFERROR(CONCATENATE((INDEX($A$7:$A$32,SMALL(IF($AL$7:$AL$32&lt;&gt;"",IF($AI$7:$AI$32&lt;&gt;"",ROW($AI$7:$AI$32)-MIN(ROW($AI$7:$AI$32))+1,""),""),ROW()-ROW(A$34)+1))),),"")</f>
        <v>0</v>
      </c>
    </row>
    <row r="59" spans="11:37">
      <c r="K59">
        <f t="array" ref="K59">IFERROR(CONCATENATE(TEXT(INDEX($K$7:$K$32,SMALL(IF($N$7:$N$32&lt;&gt;"",IF($K$7:$K$32&lt;&gt;"",ROW($K$7:$K$32)-MIN(ROW($K$7:$K$32))+1,""),""),ROW()-ROW(A$34)+1)),"##0"),","),"")</f>
        <v>0</v>
      </c>
      <c r="L59">
        <f t="array" ref="L59">IFERROR(CONCATENATE((INDEX($N$7:$N$32,SMALL(IF($N$7:$N$32&lt;&gt;"",IF($K$7:$K$32&lt;&gt;"",ROW($K$7:$K$32)-MIN(ROW($K$7:$K$32))+1,""),""),ROW()-ROW(A$34)+1))),","),"")</f>
        <v>0</v>
      </c>
      <c r="M59">
        <f t="array" ref="M59">IFERROR(CONCATENATE((INDEX($A$7:$A$32,SMALL(IF($N$7:$N$32&lt;&gt;"",IF($K$7:$K$32&lt;&gt;"",ROW($K$7:$K$32)-MIN(ROW($K$7:$K$32))+1,""),""),ROW()-ROW(A$34)+1))),),"")</f>
        <v>0</v>
      </c>
      <c r="Q59">
        <f t="array" ref="Q59">IFERROR(CONCATENATE((INDEX($T$7:$T$32,SMALL(IF($T$7:$T$32&lt;&gt;"",IF($Q$7:$Q$32&lt;&gt;"",ROW($Q$7:$Q$32)-MIN(ROW($Q$7:$Q$32))+1,""),""),ROW()-ROW(A$34)+1)))," "),"")</f>
        <v>0</v>
      </c>
      <c r="R59">
        <f t="array" ref="R59">IFERROR(CONCATENATE(TEXT(INDEX($Q$7:$Q$32,SMALL(IF($T$7:$T$32&lt;&gt;"",IF($Q$7:$Q$32&lt;&gt;"",ROW($Q$7:$Q$32)-MIN(ROW($Q$7:$Q$32))+1,""),""),ROW()-ROW(A$34)+1)),"##0")," "),"")</f>
        <v>0</v>
      </c>
      <c r="S59">
        <f t="array" ref="S59">IFERROR(CONCATENATE((INDEX($A$7:$A$32,SMALL(IF($T$7:$T$32&lt;&gt;"",IF($Q$7:$Q$32&lt;&gt;"",ROW($Q$7:$Q$32)-MIN(ROW($Q$7:$Q$32))+1,""),""),ROW()-ROW(A$34)+1))),),"")</f>
        <v>0</v>
      </c>
      <c r="W59">
        <f t="array" ref="W59">IFERROR(CONCATENATE((INDEX($Z$7:$Z$32,SMALL(IF($Z$7:$Z$32&lt;&gt;"",IF($W$7:$W$32&lt;&gt;"",ROW($W$7:$W$32)-MIN(ROW($W$7:$W$32))+1,""),""),ROW()-ROW(A$34)+1)))," "),"")</f>
        <v>0</v>
      </c>
      <c r="X59">
        <f t="array" ref="X59">IFERROR(CONCATENATE(TEXT(INDEX($W$7:$W$32,SMALL(IF($Z$7:$Z$32&lt;&gt;"",IF($W$7:$W$32&lt;&gt;"",ROW($W$7:$W$32)-MIN(ROW($W$7:$W$32))+1,""),""),ROW()-ROW(A$34)+1)),"##0")," "),"")</f>
        <v>0</v>
      </c>
      <c r="Y59">
        <f t="array" ref="Y59">IFERROR(CONCATENATE((INDEX($A$7:$A$32,SMALL(IF($Z$7:$Z$32&lt;&gt;"",IF($W$7:$W$32&lt;&gt;"",ROW($W$7:$W$32)-MIN(ROW($W$7:$W$32))+1,""),""),ROW()-ROW(A$34)+1))),),"")</f>
        <v>0</v>
      </c>
      <c r="AC59">
        <f t="array" ref="AC59">IFERROR(CONCATENATE((INDEX($AF$7:$AF$32,SMALL(IF($AF$7:$AF$32&lt;&gt;"",IF($AC$7:$AC$32&lt;&gt;"",ROW($AC$7:$AC$32)-MIN(ROW($AC$7:$AC$32))+1,""),""),ROW()-ROW(A$34)+1))),","),"")</f>
        <v>0</v>
      </c>
      <c r="AD59">
        <f t="array" ref="AD59">IFERROR(CONCATENATE(TEXT(INDEX($AC$7:$AC$32,SMALL(IF($AF$7:$AF$32&lt;&gt;"",IF($AC$7:$AC$32&lt;&gt;"",ROW($AC$7:$AC$32)-MIN(ROW($AC$7:$AC$32))+1,""),""),ROW()-ROW(A$34)+1)),"##0"),","),"")</f>
        <v>0</v>
      </c>
      <c r="AE59">
        <f t="array" ref="AE59">IFERROR(CONCATENATE((INDEX($A$7:$A$32,SMALL(IF($AF$7:$AF$32&lt;&gt;"",IF($AC$7:$AC$32&lt;&gt;"",ROW($AC$7:$AC$32)-MIN(ROW($AC$7:$AC$32))+1,""),""),ROW()-ROW(A$34)+1))),),"")</f>
        <v>0</v>
      </c>
      <c r="AI59">
        <f t="array" ref="AI59">IFERROR(CONCATENATE((INDEX($AL$7:$AL$32,SMALL(IF($AL$7:$AL$32&lt;&gt;"",IF($AI$7:$AI$32&lt;&gt;"",ROW($AI$7:$AI$32)-MIN(ROW($AI$7:$AI$32))+1,""),""),ROW()-ROW(A$34)+1)))," "),"")</f>
        <v>0</v>
      </c>
      <c r="AJ59">
        <f t="array" ref="AJ59">IFERROR(CONCATENATE(TEXT(INDEX($AI$7:$AI$32,SMALL(IF($AL$7:$AL$32&lt;&gt;"",IF($AI$7:$AI$32&lt;&gt;"",ROW($AI$7:$AI$32)-MIN(ROW($AI$7:$AI$32))+1,""),""),ROW()-ROW(A$34)+1)),"##0")," "),"")</f>
        <v>0</v>
      </c>
      <c r="AK59">
        <f t="array" ref="AK59">IFERROR(CONCATENATE((INDEX($A$7:$A$32,SMALL(IF($AL$7:$AL$32&lt;&gt;"",IF($AI$7:$AI$32&lt;&gt;"",ROW($AI$7:$AI$32)-MIN(ROW($AI$7:$AI$32))+1,""),""),ROW()-ROW(A$34)+1))),),"")</f>
        <v>0</v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1">
    <cfRule type="cellIs" dxfId="0" priority="121" operator="lessThanOrEqual">
      <formula>H11</formula>
    </cfRule>
  </conditionalFormatting>
  <conditionalFormatting sqref="AD12">
    <cfRule type="cellIs" dxfId="0" priority="123" operator="lessThanOrEqual">
      <formula>H12</formula>
    </cfRule>
  </conditionalFormatting>
  <conditionalFormatting sqref="AD13">
    <cfRule type="cellIs" dxfId="0" priority="125" operator="lessThanOrEqual">
      <formula>H13</formula>
    </cfRule>
  </conditionalFormatting>
  <conditionalFormatting sqref="AD14">
    <cfRule type="cellIs" dxfId="0" priority="127" operator="lessThanOrEqual">
      <formula>H14</formula>
    </cfRule>
  </conditionalFormatting>
  <conditionalFormatting sqref="AD15">
    <cfRule type="cellIs" dxfId="0" priority="129" operator="lessThanOrEqual">
      <formula>H15</formula>
    </cfRule>
  </conditionalFormatting>
  <conditionalFormatting sqref="AD16">
    <cfRule type="cellIs" dxfId="0" priority="131" operator="lessThanOrEqual">
      <formula>H16</formula>
    </cfRule>
  </conditionalFormatting>
  <conditionalFormatting sqref="AD19">
    <cfRule type="cellIs" dxfId="0" priority="133" operator="lessThanOrEqual">
      <formula>H19</formula>
    </cfRule>
  </conditionalFormatting>
  <conditionalFormatting sqref="AD21">
    <cfRule type="cellIs" dxfId="0" priority="135" operator="lessThanOrEqual">
      <formula>H21</formula>
    </cfRule>
  </conditionalFormatting>
  <conditionalFormatting sqref="AD22">
    <cfRule type="cellIs" dxfId="0" priority="137" operator="lessThanOrEqual">
      <formula>H22</formula>
    </cfRule>
  </conditionalFormatting>
  <conditionalFormatting sqref="AD23">
    <cfRule type="cellIs" dxfId="0" priority="139" operator="lessThanOrEqual">
      <formula>H23</formula>
    </cfRule>
  </conditionalFormatting>
  <conditionalFormatting sqref="AD24">
    <cfRule type="cellIs" dxfId="0" priority="141" operator="lessThanOrEqual">
      <formula>H24</formula>
    </cfRule>
  </conditionalFormatting>
  <conditionalFormatting sqref="AD25">
    <cfRule type="cellIs" dxfId="0" priority="143" operator="lessThanOrEqual">
      <formula>H25</formula>
    </cfRule>
  </conditionalFormatting>
  <conditionalFormatting sqref="AD27">
    <cfRule type="cellIs" dxfId="0" priority="145" operator="lessThanOrEqual">
      <formula>H27</formula>
    </cfRule>
  </conditionalFormatting>
  <conditionalFormatting sqref="AD28">
    <cfRule type="cellIs" dxfId="0" priority="147" operator="lessThanOrEqual">
      <formula>H28</formula>
    </cfRule>
  </conditionalFormatting>
  <conditionalFormatting sqref="AD29">
    <cfRule type="cellIs" dxfId="0" priority="149" operator="lessThanOrEqual">
      <formula>H29</formula>
    </cfRule>
  </conditionalFormatting>
  <conditionalFormatting sqref="AD30">
    <cfRule type="cellIs" dxfId="0" priority="151" operator="lessThanOrEqual">
      <formula>H30</formula>
    </cfRule>
  </conditionalFormatting>
  <conditionalFormatting sqref="AD7">
    <cfRule type="cellIs" dxfId="0" priority="115" operator="lessThanOrEqual">
      <formula>H7</formula>
    </cfRule>
  </conditionalFormatting>
  <conditionalFormatting sqref="AD8">
    <cfRule type="cellIs" dxfId="0" priority="117" operator="lessThanOrEqual">
      <formula>H8</formula>
    </cfRule>
  </conditionalFormatting>
  <conditionalFormatting sqref="AD9">
    <cfRule type="cellIs" dxfId="0" priority="119" operator="lessThanOrEqual">
      <formula>H9</formula>
    </cfRule>
  </conditionalFormatting>
  <conditionalFormatting sqref="AE11">
    <cfRule type="cellIs" dxfId="0" priority="122" operator="lessThanOrEqual">
      <formula>I11</formula>
    </cfRule>
  </conditionalFormatting>
  <conditionalFormatting sqref="AE12">
    <cfRule type="cellIs" dxfId="0" priority="124" operator="lessThanOrEqual">
      <formula>I12</formula>
    </cfRule>
  </conditionalFormatting>
  <conditionalFormatting sqref="AE13">
    <cfRule type="cellIs" dxfId="0" priority="126" operator="lessThanOrEqual">
      <formula>I13</formula>
    </cfRule>
  </conditionalFormatting>
  <conditionalFormatting sqref="AE14">
    <cfRule type="cellIs" dxfId="0" priority="128" operator="lessThanOrEqual">
      <formula>I14</formula>
    </cfRule>
  </conditionalFormatting>
  <conditionalFormatting sqref="AE15">
    <cfRule type="cellIs" dxfId="0" priority="130" operator="lessThanOrEqual">
      <formula>I15</formula>
    </cfRule>
  </conditionalFormatting>
  <conditionalFormatting sqref="AE16">
    <cfRule type="cellIs" dxfId="0" priority="132" operator="lessThanOrEqual">
      <formula>I16</formula>
    </cfRule>
  </conditionalFormatting>
  <conditionalFormatting sqref="AE19">
    <cfRule type="cellIs" dxfId="0" priority="134" operator="lessThanOrEqual">
      <formula>I19</formula>
    </cfRule>
  </conditionalFormatting>
  <conditionalFormatting sqref="AE21">
    <cfRule type="cellIs" dxfId="0" priority="136" operator="lessThanOrEqual">
      <formula>I21</formula>
    </cfRule>
  </conditionalFormatting>
  <conditionalFormatting sqref="AE22">
    <cfRule type="cellIs" dxfId="0" priority="138" operator="lessThanOrEqual">
      <formula>I22</formula>
    </cfRule>
  </conditionalFormatting>
  <conditionalFormatting sqref="AE23">
    <cfRule type="cellIs" dxfId="0" priority="140" operator="lessThanOrEqual">
      <formula>I23</formula>
    </cfRule>
  </conditionalFormatting>
  <conditionalFormatting sqref="AE24">
    <cfRule type="cellIs" dxfId="0" priority="142" operator="lessThanOrEqual">
      <formula>I24</formula>
    </cfRule>
  </conditionalFormatting>
  <conditionalFormatting sqref="AE25">
    <cfRule type="cellIs" dxfId="0" priority="144" operator="lessThanOrEqual">
      <formula>I25</formula>
    </cfRule>
  </conditionalFormatting>
  <conditionalFormatting sqref="AE27">
    <cfRule type="cellIs" dxfId="0" priority="146" operator="lessThanOrEqual">
      <formula>I27</formula>
    </cfRule>
  </conditionalFormatting>
  <conditionalFormatting sqref="AE28">
    <cfRule type="cellIs" dxfId="0" priority="148" operator="lessThanOrEqual">
      <formula>I28</formula>
    </cfRule>
  </conditionalFormatting>
  <conditionalFormatting sqref="AE29">
    <cfRule type="cellIs" dxfId="0" priority="150" operator="lessThanOrEqual">
      <formula>I29</formula>
    </cfRule>
  </conditionalFormatting>
  <conditionalFormatting sqref="AE30">
    <cfRule type="cellIs" dxfId="0" priority="152" operator="lessThanOrEqual">
      <formula>I30</formula>
    </cfRule>
  </conditionalFormatting>
  <conditionalFormatting sqref="AE7">
    <cfRule type="cellIs" dxfId="0" priority="116" operator="lessThanOrEqual">
      <formula>I7</formula>
    </cfRule>
  </conditionalFormatting>
  <conditionalFormatting sqref="AE8">
    <cfRule type="cellIs" dxfId="0" priority="118" operator="lessThanOrEqual">
      <formula>I8</formula>
    </cfRule>
  </conditionalFormatting>
  <conditionalFormatting sqref="AE9">
    <cfRule type="cellIs" dxfId="0" priority="120" operator="lessThanOrEqual">
      <formula>I9</formula>
    </cfRule>
  </conditionalFormatting>
  <conditionalFormatting sqref="AJ10">
    <cfRule type="cellIs" dxfId="0" priority="157" operator="lessThanOrEqual">
      <formula>H10</formula>
    </cfRule>
  </conditionalFormatting>
  <conditionalFormatting sqref="AJ12">
    <cfRule type="cellIs" dxfId="0" priority="159" operator="lessThanOrEqual">
      <formula>H12</formula>
    </cfRule>
  </conditionalFormatting>
  <conditionalFormatting sqref="AJ13">
    <cfRule type="cellIs" dxfId="0" priority="161" operator="lessThanOrEqual">
      <formula>H13</formula>
    </cfRule>
  </conditionalFormatting>
  <conditionalFormatting sqref="AJ14">
    <cfRule type="cellIs" dxfId="0" priority="163" operator="lessThanOrEqual">
      <formula>H14</formula>
    </cfRule>
  </conditionalFormatting>
  <conditionalFormatting sqref="AJ15">
    <cfRule type="cellIs" dxfId="0" priority="165" operator="lessThanOrEqual">
      <formula>H15</formula>
    </cfRule>
  </conditionalFormatting>
  <conditionalFormatting sqref="AJ16">
    <cfRule type="cellIs" dxfId="0" priority="167" operator="lessThanOrEqual">
      <formula>H16</formula>
    </cfRule>
  </conditionalFormatting>
  <conditionalFormatting sqref="AJ17">
    <cfRule type="cellIs" dxfId="0" priority="169" operator="lessThanOrEqual">
      <formula>H17</formula>
    </cfRule>
  </conditionalFormatting>
  <conditionalFormatting sqref="AJ19">
    <cfRule type="cellIs" dxfId="0" priority="171" operator="lessThanOrEqual">
      <formula>H19</formula>
    </cfRule>
  </conditionalFormatting>
  <conditionalFormatting sqref="AJ20">
    <cfRule type="cellIs" dxfId="0" priority="173" operator="lessThanOrEqual">
      <formula>H20</formula>
    </cfRule>
  </conditionalFormatting>
  <conditionalFormatting sqref="AJ22">
    <cfRule type="cellIs" dxfId="0" priority="175" operator="lessThanOrEqual">
      <formula>H22</formula>
    </cfRule>
  </conditionalFormatting>
  <conditionalFormatting sqref="AJ24">
    <cfRule type="cellIs" dxfId="0" priority="177" operator="lessThanOrEqual">
      <formula>H24</formula>
    </cfRule>
  </conditionalFormatting>
  <conditionalFormatting sqref="AJ25">
    <cfRule type="cellIs" dxfId="0" priority="179" operator="lessThanOrEqual">
      <formula>H25</formula>
    </cfRule>
  </conditionalFormatting>
  <conditionalFormatting sqref="AJ26">
    <cfRule type="cellIs" dxfId="0" priority="181" operator="lessThanOrEqual">
      <formula>H26</formula>
    </cfRule>
  </conditionalFormatting>
  <conditionalFormatting sqref="AJ27">
    <cfRule type="cellIs" dxfId="0" priority="183" operator="lessThanOrEqual">
      <formula>H27</formula>
    </cfRule>
  </conditionalFormatting>
  <conditionalFormatting sqref="AJ28">
    <cfRule type="cellIs" dxfId="0" priority="185" operator="lessThanOrEqual">
      <formula>H28</formula>
    </cfRule>
  </conditionalFormatting>
  <conditionalFormatting sqref="AJ29">
    <cfRule type="cellIs" dxfId="0" priority="187" operator="lessThanOrEqual">
      <formula>H29</formula>
    </cfRule>
  </conditionalFormatting>
  <conditionalFormatting sqref="AJ7">
    <cfRule type="cellIs" dxfId="0" priority="153" operator="lessThanOrEqual">
      <formula>H7</formula>
    </cfRule>
  </conditionalFormatting>
  <conditionalFormatting sqref="AJ8">
    <cfRule type="cellIs" dxfId="0" priority="155" operator="lessThanOrEqual">
      <formula>H8</formula>
    </cfRule>
  </conditionalFormatting>
  <conditionalFormatting sqref="AK10">
    <cfRule type="cellIs" dxfId="0" priority="158" operator="lessThanOrEqual">
      <formula>I10</formula>
    </cfRule>
  </conditionalFormatting>
  <conditionalFormatting sqref="AK12">
    <cfRule type="cellIs" dxfId="0" priority="160" operator="lessThanOrEqual">
      <formula>I12</formula>
    </cfRule>
  </conditionalFormatting>
  <conditionalFormatting sqref="AK13">
    <cfRule type="cellIs" dxfId="0" priority="162" operator="lessThanOrEqual">
      <formula>I13</formula>
    </cfRule>
  </conditionalFormatting>
  <conditionalFormatting sqref="AK14">
    <cfRule type="cellIs" dxfId="0" priority="164" operator="lessThanOrEqual">
      <formula>I14</formula>
    </cfRule>
  </conditionalFormatting>
  <conditionalFormatting sqref="AK15">
    <cfRule type="cellIs" dxfId="0" priority="166" operator="lessThanOrEqual">
      <formula>I15</formula>
    </cfRule>
  </conditionalFormatting>
  <conditionalFormatting sqref="AK16">
    <cfRule type="cellIs" dxfId="0" priority="168" operator="lessThanOrEqual">
      <formula>I16</formula>
    </cfRule>
  </conditionalFormatting>
  <conditionalFormatting sqref="AK17">
    <cfRule type="cellIs" dxfId="0" priority="170" operator="lessThanOrEqual">
      <formula>I17</formula>
    </cfRule>
  </conditionalFormatting>
  <conditionalFormatting sqref="AK19">
    <cfRule type="cellIs" dxfId="0" priority="172" operator="lessThanOrEqual">
      <formula>I19</formula>
    </cfRule>
  </conditionalFormatting>
  <conditionalFormatting sqref="AK20">
    <cfRule type="cellIs" dxfId="0" priority="174" operator="lessThanOrEqual">
      <formula>I20</formula>
    </cfRule>
  </conditionalFormatting>
  <conditionalFormatting sqref="AK22">
    <cfRule type="cellIs" dxfId="0" priority="176" operator="lessThanOrEqual">
      <formula>I22</formula>
    </cfRule>
  </conditionalFormatting>
  <conditionalFormatting sqref="AK24">
    <cfRule type="cellIs" dxfId="0" priority="178" operator="lessThanOrEqual">
      <formula>I24</formula>
    </cfRule>
  </conditionalFormatting>
  <conditionalFormatting sqref="AK25">
    <cfRule type="cellIs" dxfId="0" priority="180" operator="lessThanOrEqual">
      <formula>I25</formula>
    </cfRule>
  </conditionalFormatting>
  <conditionalFormatting sqref="AK26">
    <cfRule type="cellIs" dxfId="0" priority="182" operator="lessThanOrEqual">
      <formula>I26</formula>
    </cfRule>
  </conditionalFormatting>
  <conditionalFormatting sqref="AK27">
    <cfRule type="cellIs" dxfId="0" priority="184" operator="lessThanOrEqual">
      <formula>I27</formula>
    </cfRule>
  </conditionalFormatting>
  <conditionalFormatting sqref="AK28">
    <cfRule type="cellIs" dxfId="0" priority="186" operator="lessThanOrEqual">
      <formula>I28</formula>
    </cfRule>
  </conditionalFormatting>
  <conditionalFormatting sqref="AK29">
    <cfRule type="cellIs" dxfId="0" priority="188" operator="lessThanOrEqual">
      <formula>I29</formula>
    </cfRule>
  </conditionalFormatting>
  <conditionalFormatting sqref="AK7">
    <cfRule type="cellIs" dxfId="0" priority="154" operator="lessThanOrEqual">
      <formula>I7</formula>
    </cfRule>
  </conditionalFormatting>
  <conditionalFormatting sqref="AK8">
    <cfRule type="cellIs" dxfId="0" priority="156" operator="lessThanOrEqual">
      <formula>I8</formula>
    </cfRule>
  </conditionalFormatting>
  <conditionalFormatting sqref="L10">
    <cfRule type="cellIs" dxfId="0" priority="7" operator="lessThanOrEqual">
      <formula>H10</formula>
    </cfRule>
  </conditionalFormatting>
  <conditionalFormatting sqref="L11">
    <cfRule type="cellIs" dxfId="0" priority="9" operator="lessThanOrEqual">
      <formula>H11</formula>
    </cfRule>
  </conditionalFormatting>
  <conditionalFormatting sqref="L12">
    <cfRule type="cellIs" dxfId="0" priority="11" operator="lessThanOrEqual">
      <formula>H12</formula>
    </cfRule>
  </conditionalFormatting>
  <conditionalFormatting sqref="L13">
    <cfRule type="cellIs" dxfId="0" priority="13" operator="lessThanOrEqual">
      <formula>H13</formula>
    </cfRule>
  </conditionalFormatting>
  <conditionalFormatting sqref="L15">
    <cfRule type="cellIs" dxfId="0" priority="15" operator="lessThanOrEqual">
      <formula>H15</formula>
    </cfRule>
  </conditionalFormatting>
  <conditionalFormatting sqref="L16">
    <cfRule type="cellIs" dxfId="0" priority="17" operator="lessThanOrEqual">
      <formula>H16</formula>
    </cfRule>
  </conditionalFormatting>
  <conditionalFormatting sqref="L17">
    <cfRule type="cellIs" dxfId="0" priority="19" operator="lessThanOrEqual">
      <formula>H17</formula>
    </cfRule>
  </conditionalFormatting>
  <conditionalFormatting sqref="L18">
    <cfRule type="cellIs" dxfId="0" priority="21" operator="lessThanOrEqual">
      <formula>H18</formula>
    </cfRule>
  </conditionalFormatting>
  <conditionalFormatting sqref="L19">
    <cfRule type="cellIs" dxfId="0" priority="23" operator="lessThanOrEqual">
      <formula>H19</formula>
    </cfRule>
  </conditionalFormatting>
  <conditionalFormatting sqref="L20">
    <cfRule type="cellIs" dxfId="0" priority="25" operator="lessThanOrEqual">
      <formula>H20</formula>
    </cfRule>
  </conditionalFormatting>
  <conditionalFormatting sqref="L21">
    <cfRule type="cellIs" dxfId="0" priority="27" operator="lessThanOrEqual">
      <formula>H21</formula>
    </cfRule>
  </conditionalFormatting>
  <conditionalFormatting sqref="L22">
    <cfRule type="cellIs" dxfId="0" priority="29" operator="lessThanOrEqual">
      <formula>H22</formula>
    </cfRule>
  </conditionalFormatting>
  <conditionalFormatting sqref="L23">
    <cfRule type="cellIs" dxfId="0" priority="31" operator="lessThanOrEqual">
      <formula>H23</formula>
    </cfRule>
  </conditionalFormatting>
  <conditionalFormatting sqref="L24">
    <cfRule type="cellIs" dxfId="0" priority="33" operator="lessThanOrEqual">
      <formula>H24</formula>
    </cfRule>
  </conditionalFormatting>
  <conditionalFormatting sqref="L25">
    <cfRule type="cellIs" dxfId="0" priority="35" operator="lessThanOrEqual">
      <formula>H25</formula>
    </cfRule>
  </conditionalFormatting>
  <conditionalFormatting sqref="L26">
    <cfRule type="cellIs" dxfId="0" priority="37" operator="lessThanOrEqual">
      <formula>H26</formula>
    </cfRule>
  </conditionalFormatting>
  <conditionalFormatting sqref="L27">
    <cfRule type="cellIs" dxfId="0" priority="39" operator="lessThanOrEqual">
      <formula>H27</formula>
    </cfRule>
  </conditionalFormatting>
  <conditionalFormatting sqref="L28">
    <cfRule type="cellIs" dxfId="0" priority="41" operator="lessThanOrEqual">
      <formula>H28</formula>
    </cfRule>
  </conditionalFormatting>
  <conditionalFormatting sqref="L29">
    <cfRule type="cellIs" dxfId="0" priority="43" operator="lessThanOrEqual">
      <formula>H29</formula>
    </cfRule>
  </conditionalFormatting>
  <conditionalFormatting sqref="L30">
    <cfRule type="cellIs" dxfId="0" priority="45" operator="lessThanOrEqual">
      <formula>H30</formula>
    </cfRule>
  </conditionalFormatting>
  <conditionalFormatting sqref="L7">
    <cfRule type="cellIs" dxfId="0" priority="1" operator="lessThanOrEqual">
      <formula>H7</formula>
    </cfRule>
  </conditionalFormatting>
  <conditionalFormatting sqref="L8">
    <cfRule type="cellIs" dxfId="0" priority="3" operator="lessThanOrEqual">
      <formula>H8</formula>
    </cfRule>
  </conditionalFormatting>
  <conditionalFormatting sqref="L9">
    <cfRule type="cellIs" dxfId="0" priority="5" operator="lessThanOrEqual">
      <formula>H9</formula>
    </cfRule>
  </conditionalFormatting>
  <conditionalFormatting sqref="M10">
    <cfRule type="cellIs" dxfId="0" priority="8" operator="lessThanOrEqual">
      <formula>I10</formula>
    </cfRule>
  </conditionalFormatting>
  <conditionalFormatting sqref="M11">
    <cfRule type="cellIs" dxfId="0" priority="10" operator="lessThanOrEqual">
      <formula>I11</formula>
    </cfRule>
  </conditionalFormatting>
  <conditionalFormatting sqref="M12">
    <cfRule type="cellIs" dxfId="0" priority="12" operator="lessThanOrEqual">
      <formula>I12</formula>
    </cfRule>
  </conditionalFormatting>
  <conditionalFormatting sqref="M13">
    <cfRule type="cellIs" dxfId="0" priority="14" operator="lessThanOrEqual">
      <formula>I13</formula>
    </cfRule>
  </conditionalFormatting>
  <conditionalFormatting sqref="M15">
    <cfRule type="cellIs" dxfId="0" priority="16" operator="lessThanOrEqual">
      <formula>I15</formula>
    </cfRule>
  </conditionalFormatting>
  <conditionalFormatting sqref="M16">
    <cfRule type="cellIs" dxfId="0" priority="18" operator="lessThanOrEqual">
      <formula>I16</formula>
    </cfRule>
  </conditionalFormatting>
  <conditionalFormatting sqref="M17">
    <cfRule type="cellIs" dxfId="0" priority="20" operator="lessThanOrEqual">
      <formula>I17</formula>
    </cfRule>
  </conditionalFormatting>
  <conditionalFormatting sqref="M18">
    <cfRule type="cellIs" dxfId="0" priority="22" operator="lessThanOrEqual">
      <formula>I18</formula>
    </cfRule>
  </conditionalFormatting>
  <conditionalFormatting sqref="M19">
    <cfRule type="cellIs" dxfId="0" priority="24" operator="lessThanOrEqual">
      <formula>I19</formula>
    </cfRule>
  </conditionalFormatting>
  <conditionalFormatting sqref="M20">
    <cfRule type="cellIs" dxfId="0" priority="26" operator="lessThanOrEqual">
      <formula>I20</formula>
    </cfRule>
  </conditionalFormatting>
  <conditionalFormatting sqref="M21">
    <cfRule type="cellIs" dxfId="0" priority="28" operator="lessThanOrEqual">
      <formula>I21</formula>
    </cfRule>
  </conditionalFormatting>
  <conditionalFormatting sqref="M22">
    <cfRule type="cellIs" dxfId="0" priority="30" operator="lessThanOrEqual">
      <formula>I22</formula>
    </cfRule>
  </conditionalFormatting>
  <conditionalFormatting sqref="M23">
    <cfRule type="cellIs" dxfId="0" priority="32" operator="lessThanOrEqual">
      <formula>I23</formula>
    </cfRule>
  </conditionalFormatting>
  <conditionalFormatting sqref="M24">
    <cfRule type="cellIs" dxfId="0" priority="34" operator="lessThanOrEqual">
      <formula>I24</formula>
    </cfRule>
  </conditionalFormatting>
  <conditionalFormatting sqref="M25">
    <cfRule type="cellIs" dxfId="0" priority="36" operator="lessThanOrEqual">
      <formula>I25</formula>
    </cfRule>
  </conditionalFormatting>
  <conditionalFormatting sqref="M26">
    <cfRule type="cellIs" dxfId="0" priority="38" operator="lessThanOrEqual">
      <formula>I26</formula>
    </cfRule>
  </conditionalFormatting>
  <conditionalFormatting sqref="M27">
    <cfRule type="cellIs" dxfId="0" priority="40" operator="lessThanOrEqual">
      <formula>I27</formula>
    </cfRule>
  </conditionalFormatting>
  <conditionalFormatting sqref="M28">
    <cfRule type="cellIs" dxfId="0" priority="42" operator="lessThanOrEqual">
      <formula>I28</formula>
    </cfRule>
  </conditionalFormatting>
  <conditionalFormatting sqref="M29">
    <cfRule type="cellIs" dxfId="0" priority="44" operator="lessThanOrEqual">
      <formula>I29</formula>
    </cfRule>
  </conditionalFormatting>
  <conditionalFormatting sqref="M30">
    <cfRule type="cellIs" dxfId="0" priority="46" operator="lessThanOrEqual">
      <formula>I30</formula>
    </cfRule>
  </conditionalFormatting>
  <conditionalFormatting sqref="M7">
    <cfRule type="cellIs" dxfId="0" priority="2" operator="lessThanOrEqual">
      <formula>I7</formula>
    </cfRule>
  </conditionalFormatting>
  <conditionalFormatting sqref="M8">
    <cfRule type="cellIs" dxfId="0" priority="4" operator="lessThanOrEqual">
      <formula>I8</formula>
    </cfRule>
  </conditionalFormatting>
  <conditionalFormatting sqref="M9">
    <cfRule type="cellIs" dxfId="0" priority="6" operator="lessThanOrEqual">
      <formula>I9</formula>
    </cfRule>
  </conditionalFormatting>
  <conditionalFormatting sqref="R11">
    <cfRule type="cellIs" dxfId="0" priority="53" operator="lessThanOrEqual">
      <formula>H11</formula>
    </cfRule>
  </conditionalFormatting>
  <conditionalFormatting sqref="R12">
    <cfRule type="cellIs" dxfId="0" priority="55" operator="lessThanOrEqual">
      <formula>H12</formula>
    </cfRule>
  </conditionalFormatting>
  <conditionalFormatting sqref="R13">
    <cfRule type="cellIs" dxfId="0" priority="57" operator="lessThanOrEqual">
      <formula>H13</formula>
    </cfRule>
  </conditionalFormatting>
  <conditionalFormatting sqref="R14">
    <cfRule type="cellIs" dxfId="0" priority="59" operator="lessThanOrEqual">
      <formula>H14</formula>
    </cfRule>
  </conditionalFormatting>
  <conditionalFormatting sqref="R15">
    <cfRule type="cellIs" dxfId="0" priority="61" operator="lessThanOrEqual">
      <formula>H15</formula>
    </cfRule>
  </conditionalFormatting>
  <conditionalFormatting sqref="R16">
    <cfRule type="cellIs" dxfId="0" priority="63" operator="lessThanOrEqual">
      <formula>H16</formula>
    </cfRule>
  </conditionalFormatting>
  <conditionalFormatting sqref="R19">
    <cfRule type="cellIs" dxfId="0" priority="65" operator="lessThanOrEqual">
      <formula>H19</formula>
    </cfRule>
  </conditionalFormatting>
  <conditionalFormatting sqref="R21">
    <cfRule type="cellIs" dxfId="0" priority="67" operator="lessThanOrEqual">
      <formula>H21</formula>
    </cfRule>
  </conditionalFormatting>
  <conditionalFormatting sqref="R22">
    <cfRule type="cellIs" dxfId="0" priority="69" operator="lessThanOrEqual">
      <formula>H22</formula>
    </cfRule>
  </conditionalFormatting>
  <conditionalFormatting sqref="R23">
    <cfRule type="cellIs" dxfId="0" priority="71" operator="lessThanOrEqual">
      <formula>H23</formula>
    </cfRule>
  </conditionalFormatting>
  <conditionalFormatting sqref="R24">
    <cfRule type="cellIs" dxfId="0" priority="73" operator="lessThanOrEqual">
      <formula>H24</formula>
    </cfRule>
  </conditionalFormatting>
  <conditionalFormatting sqref="R25">
    <cfRule type="cellIs" dxfId="0" priority="75" operator="lessThanOrEqual">
      <formula>H25</formula>
    </cfRule>
  </conditionalFormatting>
  <conditionalFormatting sqref="R27">
    <cfRule type="cellIs" dxfId="0" priority="77" operator="lessThanOrEqual">
      <formula>H27</formula>
    </cfRule>
  </conditionalFormatting>
  <conditionalFormatting sqref="R28">
    <cfRule type="cellIs" dxfId="0" priority="79" operator="lessThanOrEqual">
      <formula>H28</formula>
    </cfRule>
  </conditionalFormatting>
  <conditionalFormatting sqref="R29">
    <cfRule type="cellIs" dxfId="0" priority="81" operator="lessThanOrEqual">
      <formula>H29</formula>
    </cfRule>
  </conditionalFormatting>
  <conditionalFormatting sqref="R30">
    <cfRule type="cellIs" dxfId="0" priority="83" operator="lessThanOrEqual">
      <formula>H30</formula>
    </cfRule>
  </conditionalFormatting>
  <conditionalFormatting sqref="R7">
    <cfRule type="cellIs" dxfId="0" priority="47" operator="lessThanOrEqual">
      <formula>H7</formula>
    </cfRule>
  </conditionalFormatting>
  <conditionalFormatting sqref="R8">
    <cfRule type="cellIs" dxfId="0" priority="49" operator="lessThanOrEqual">
      <formula>H8</formula>
    </cfRule>
  </conditionalFormatting>
  <conditionalFormatting sqref="R9">
    <cfRule type="cellIs" dxfId="0" priority="51" operator="lessThanOrEqual">
      <formula>H9</formula>
    </cfRule>
  </conditionalFormatting>
  <conditionalFormatting sqref="S11">
    <cfRule type="cellIs" dxfId="0" priority="54" operator="lessThanOrEqual">
      <formula>I11</formula>
    </cfRule>
  </conditionalFormatting>
  <conditionalFormatting sqref="S12">
    <cfRule type="cellIs" dxfId="0" priority="56" operator="lessThanOrEqual">
      <formula>I12</formula>
    </cfRule>
  </conditionalFormatting>
  <conditionalFormatting sqref="S13">
    <cfRule type="cellIs" dxfId="0" priority="58" operator="lessThanOrEqual">
      <formula>I13</formula>
    </cfRule>
  </conditionalFormatting>
  <conditionalFormatting sqref="S14">
    <cfRule type="cellIs" dxfId="0" priority="60" operator="lessThanOrEqual">
      <formula>I14</formula>
    </cfRule>
  </conditionalFormatting>
  <conditionalFormatting sqref="S15">
    <cfRule type="cellIs" dxfId="0" priority="62" operator="lessThanOrEqual">
      <formula>I15</formula>
    </cfRule>
  </conditionalFormatting>
  <conditionalFormatting sqref="S16">
    <cfRule type="cellIs" dxfId="0" priority="64" operator="lessThanOrEqual">
      <formula>I16</formula>
    </cfRule>
  </conditionalFormatting>
  <conditionalFormatting sqref="S19">
    <cfRule type="cellIs" dxfId="0" priority="66" operator="lessThanOrEqual">
      <formula>I19</formula>
    </cfRule>
  </conditionalFormatting>
  <conditionalFormatting sqref="S21">
    <cfRule type="cellIs" dxfId="0" priority="68" operator="lessThanOrEqual">
      <formula>I21</formula>
    </cfRule>
  </conditionalFormatting>
  <conditionalFormatting sqref="S22">
    <cfRule type="cellIs" dxfId="0" priority="70" operator="lessThanOrEqual">
      <formula>I22</formula>
    </cfRule>
  </conditionalFormatting>
  <conditionalFormatting sqref="S23">
    <cfRule type="cellIs" dxfId="0" priority="72" operator="lessThanOrEqual">
      <formula>I23</formula>
    </cfRule>
  </conditionalFormatting>
  <conditionalFormatting sqref="S24">
    <cfRule type="cellIs" dxfId="0" priority="74" operator="lessThanOrEqual">
      <formula>I24</formula>
    </cfRule>
  </conditionalFormatting>
  <conditionalFormatting sqref="S25">
    <cfRule type="cellIs" dxfId="0" priority="76" operator="lessThanOrEqual">
      <formula>I25</formula>
    </cfRule>
  </conditionalFormatting>
  <conditionalFormatting sqref="S27">
    <cfRule type="cellIs" dxfId="0" priority="78" operator="lessThanOrEqual">
      <formula>I27</formula>
    </cfRule>
  </conditionalFormatting>
  <conditionalFormatting sqref="S28">
    <cfRule type="cellIs" dxfId="0" priority="80" operator="lessThanOrEqual">
      <formula>I28</formula>
    </cfRule>
  </conditionalFormatting>
  <conditionalFormatting sqref="S29">
    <cfRule type="cellIs" dxfId="0" priority="82" operator="lessThanOrEqual">
      <formula>I29</formula>
    </cfRule>
  </conditionalFormatting>
  <conditionalFormatting sqref="S30">
    <cfRule type="cellIs" dxfId="0" priority="84" operator="lessThanOrEqual">
      <formula>I30</formula>
    </cfRule>
  </conditionalFormatting>
  <conditionalFormatting sqref="S7">
    <cfRule type="cellIs" dxfId="0" priority="48" operator="lessThanOrEqual">
      <formula>I7</formula>
    </cfRule>
  </conditionalFormatting>
  <conditionalFormatting sqref="S8">
    <cfRule type="cellIs" dxfId="0" priority="50" operator="lessThanOrEqual">
      <formula>I8</formula>
    </cfRule>
  </conditionalFormatting>
  <conditionalFormatting sqref="S9">
    <cfRule type="cellIs" dxfId="0" priority="52" operator="lessThanOrEqual">
      <formula>I9</formula>
    </cfRule>
  </conditionalFormatting>
  <conditionalFormatting sqref="X12">
    <cfRule type="cellIs" dxfId="0" priority="89" operator="lessThanOrEqual">
      <formula>H12</formula>
    </cfRule>
  </conditionalFormatting>
  <conditionalFormatting sqref="X14">
    <cfRule type="cellIs" dxfId="0" priority="91" operator="lessThanOrEqual">
      <formula>H14</formula>
    </cfRule>
  </conditionalFormatting>
  <conditionalFormatting sqref="X17">
    <cfRule type="cellIs" dxfId="0" priority="93" operator="lessThanOrEqual">
      <formula>H17</formula>
    </cfRule>
  </conditionalFormatting>
  <conditionalFormatting sqref="X18">
    <cfRule type="cellIs" dxfId="0" priority="95" operator="lessThanOrEqual">
      <formula>H18</formula>
    </cfRule>
  </conditionalFormatting>
  <conditionalFormatting sqref="X20">
    <cfRule type="cellIs" dxfId="0" priority="97" operator="lessThanOrEqual">
      <formula>H20</formula>
    </cfRule>
  </conditionalFormatting>
  <conditionalFormatting sqref="X21">
    <cfRule type="cellIs" dxfId="0" priority="99" operator="lessThanOrEqual">
      <formula>H21</formula>
    </cfRule>
  </conditionalFormatting>
  <conditionalFormatting sqref="X22">
    <cfRule type="cellIs" dxfId="0" priority="101" operator="lessThanOrEqual">
      <formula>H22</formula>
    </cfRule>
  </conditionalFormatting>
  <conditionalFormatting sqref="X23">
    <cfRule type="cellIs" dxfId="0" priority="103" operator="lessThanOrEqual">
      <formula>H23</formula>
    </cfRule>
  </conditionalFormatting>
  <conditionalFormatting sqref="X24">
    <cfRule type="cellIs" dxfId="0" priority="105" operator="lessThanOrEqual">
      <formula>H24</formula>
    </cfRule>
  </conditionalFormatting>
  <conditionalFormatting sqref="X25">
    <cfRule type="cellIs" dxfId="0" priority="107" operator="lessThanOrEqual">
      <formula>H25</formula>
    </cfRule>
  </conditionalFormatting>
  <conditionalFormatting sqref="X27">
    <cfRule type="cellIs" dxfId="0" priority="109" operator="lessThanOrEqual">
      <formula>H27</formula>
    </cfRule>
  </conditionalFormatting>
  <conditionalFormatting sqref="X29">
    <cfRule type="cellIs" dxfId="0" priority="111" operator="lessThanOrEqual">
      <formula>H29</formula>
    </cfRule>
  </conditionalFormatting>
  <conditionalFormatting sqref="X32">
    <cfRule type="cellIs" dxfId="0" priority="113" operator="lessThanOrEqual">
      <formula>H32</formula>
    </cfRule>
  </conditionalFormatting>
  <conditionalFormatting sqref="X7">
    <cfRule type="cellIs" dxfId="0" priority="85" operator="lessThanOrEqual">
      <formula>H7</formula>
    </cfRule>
  </conditionalFormatting>
  <conditionalFormatting sqref="X8">
    <cfRule type="cellIs" dxfId="0" priority="87" operator="lessThanOrEqual">
      <formula>H8</formula>
    </cfRule>
  </conditionalFormatting>
  <conditionalFormatting sqref="Y12">
    <cfRule type="cellIs" dxfId="0" priority="90" operator="lessThanOrEqual">
      <formula>I12</formula>
    </cfRule>
  </conditionalFormatting>
  <conditionalFormatting sqref="Y14">
    <cfRule type="cellIs" dxfId="0" priority="92" operator="lessThanOrEqual">
      <formula>I14</formula>
    </cfRule>
  </conditionalFormatting>
  <conditionalFormatting sqref="Y17">
    <cfRule type="cellIs" dxfId="0" priority="94" operator="lessThanOrEqual">
      <formula>I17</formula>
    </cfRule>
  </conditionalFormatting>
  <conditionalFormatting sqref="Y18">
    <cfRule type="cellIs" dxfId="0" priority="96" operator="lessThanOrEqual">
      <formula>I18</formula>
    </cfRule>
  </conditionalFormatting>
  <conditionalFormatting sqref="Y20">
    <cfRule type="cellIs" dxfId="0" priority="98" operator="lessThanOrEqual">
      <formula>I20</formula>
    </cfRule>
  </conditionalFormatting>
  <conditionalFormatting sqref="Y21">
    <cfRule type="cellIs" dxfId="0" priority="100" operator="lessThanOrEqual">
      <formula>I21</formula>
    </cfRule>
  </conditionalFormatting>
  <conditionalFormatting sqref="Y22">
    <cfRule type="cellIs" dxfId="0" priority="102" operator="lessThanOrEqual">
      <formula>I22</formula>
    </cfRule>
  </conditionalFormatting>
  <conditionalFormatting sqref="Y23">
    <cfRule type="cellIs" dxfId="0" priority="104" operator="lessThanOrEqual">
      <formula>I23</formula>
    </cfRule>
  </conditionalFormatting>
  <conditionalFormatting sqref="Y24">
    <cfRule type="cellIs" dxfId="0" priority="106" operator="lessThanOrEqual">
      <formula>I24</formula>
    </cfRule>
  </conditionalFormatting>
  <conditionalFormatting sqref="Y25">
    <cfRule type="cellIs" dxfId="0" priority="108" operator="lessThanOrEqual">
      <formula>I25</formula>
    </cfRule>
  </conditionalFormatting>
  <conditionalFormatting sqref="Y27">
    <cfRule type="cellIs" dxfId="0" priority="110" operator="lessThanOrEqual">
      <formula>I27</formula>
    </cfRule>
  </conditionalFormatting>
  <conditionalFormatting sqref="Y29">
    <cfRule type="cellIs" dxfId="0" priority="112" operator="lessThanOrEqual">
      <formula>I29</formula>
    </cfRule>
  </conditionalFormatting>
  <conditionalFormatting sqref="Y32">
    <cfRule type="cellIs" dxfId="0" priority="114" operator="lessThanOrEqual">
      <formula>I32</formula>
    </cfRule>
  </conditionalFormatting>
  <conditionalFormatting sqref="Y7">
    <cfRule type="cellIs" dxfId="0" priority="86" operator="lessThanOrEqual">
      <formula>I7</formula>
    </cfRule>
  </conditionalFormatting>
  <conditionalFormatting sqref="Y8">
    <cfRule type="cellIs" dxfId="0" priority="88" operator="lessThanOrEqual">
      <formula>I8</formula>
    </cfRule>
  </conditionalFormatting>
  <hyperlinks>
    <hyperlink ref="O7" r:id="rId1"/>
    <hyperlink ref="U7" r:id="rId2"/>
    <hyperlink ref="AA7" r:id="rId3"/>
    <hyperlink ref="AG7" r:id="rId4"/>
    <hyperlink ref="AM7" r:id="rId5"/>
    <hyperlink ref="O8" r:id="rId6"/>
    <hyperlink ref="U8" r:id="rId7"/>
    <hyperlink ref="AA8" r:id="rId8"/>
    <hyperlink ref="AG8" r:id="rId9"/>
    <hyperlink ref="AM8" r:id="rId10"/>
    <hyperlink ref="O9" r:id="rId11"/>
    <hyperlink ref="U9" r:id="rId12"/>
    <hyperlink ref="AG9" r:id="rId13"/>
    <hyperlink ref="O10" r:id="rId14"/>
    <hyperlink ref="U10" r:id="rId15"/>
    <hyperlink ref="AG10" r:id="rId16"/>
    <hyperlink ref="AM10" r:id="rId17"/>
    <hyperlink ref="O11" r:id="rId18"/>
    <hyperlink ref="U11" r:id="rId19"/>
    <hyperlink ref="AG11" r:id="rId20"/>
    <hyperlink ref="AM11" r:id="rId21"/>
    <hyperlink ref="O12" r:id="rId22"/>
    <hyperlink ref="U12" r:id="rId23"/>
    <hyperlink ref="AA12" r:id="rId24"/>
    <hyperlink ref="AG12" r:id="rId25"/>
    <hyperlink ref="AM12" r:id="rId26"/>
    <hyperlink ref="O13" r:id="rId27"/>
    <hyperlink ref="U13" r:id="rId28"/>
    <hyperlink ref="AA13" r:id="rId29"/>
    <hyperlink ref="AG13" r:id="rId30"/>
    <hyperlink ref="AM13" r:id="rId31"/>
    <hyperlink ref="U14" r:id="rId32"/>
    <hyperlink ref="AA14" r:id="rId33"/>
    <hyperlink ref="AG14" r:id="rId34"/>
    <hyperlink ref="AM14" r:id="rId35"/>
    <hyperlink ref="O15" r:id="rId36"/>
    <hyperlink ref="U15" r:id="rId37"/>
    <hyperlink ref="AG15" r:id="rId38"/>
    <hyperlink ref="AM15" r:id="rId39"/>
    <hyperlink ref="O16" r:id="rId40"/>
    <hyperlink ref="U16" r:id="rId41"/>
    <hyperlink ref="AG16" r:id="rId42"/>
    <hyperlink ref="AM16" r:id="rId43"/>
    <hyperlink ref="O17" r:id="rId44"/>
    <hyperlink ref="U17" r:id="rId45"/>
    <hyperlink ref="AA17" r:id="rId46"/>
    <hyperlink ref="AG17" r:id="rId47"/>
    <hyperlink ref="AM17" r:id="rId48"/>
    <hyperlink ref="O18" r:id="rId49"/>
    <hyperlink ref="AA18" r:id="rId50"/>
    <hyperlink ref="O19" r:id="rId51"/>
    <hyperlink ref="U19" r:id="rId52"/>
    <hyperlink ref="AA19" r:id="rId53"/>
    <hyperlink ref="AG19" r:id="rId54"/>
    <hyperlink ref="AM19" r:id="rId55"/>
    <hyperlink ref="O20" r:id="rId56"/>
    <hyperlink ref="AA20" r:id="rId57"/>
    <hyperlink ref="AM20" r:id="rId58"/>
    <hyperlink ref="O21" r:id="rId59"/>
    <hyperlink ref="U21" r:id="rId60"/>
    <hyperlink ref="AA21" r:id="rId61"/>
    <hyperlink ref="AG21" r:id="rId62"/>
    <hyperlink ref="O22" r:id="rId63"/>
    <hyperlink ref="U22" r:id="rId64"/>
    <hyperlink ref="AA22" r:id="rId65"/>
    <hyperlink ref="AG22" r:id="rId66"/>
    <hyperlink ref="AM22" r:id="rId67"/>
    <hyperlink ref="O23" r:id="rId68"/>
    <hyperlink ref="U23" r:id="rId69"/>
    <hyperlink ref="AA23" r:id="rId70"/>
    <hyperlink ref="AG23" r:id="rId71"/>
    <hyperlink ref="AM23" r:id="rId72"/>
    <hyperlink ref="O24" r:id="rId73"/>
    <hyperlink ref="U24" r:id="rId74"/>
    <hyperlink ref="AA24" r:id="rId75"/>
    <hyperlink ref="AG24" r:id="rId76"/>
    <hyperlink ref="AM24" r:id="rId77"/>
    <hyperlink ref="O25" r:id="rId78"/>
    <hyperlink ref="U25" r:id="rId79"/>
    <hyperlink ref="AA25" r:id="rId80"/>
    <hyperlink ref="AG25" r:id="rId81"/>
    <hyperlink ref="AM25" r:id="rId82"/>
    <hyperlink ref="O26" r:id="rId83"/>
    <hyperlink ref="U26" r:id="rId84"/>
    <hyperlink ref="AG26" r:id="rId85"/>
    <hyperlink ref="AM26" r:id="rId86"/>
    <hyperlink ref="O27" r:id="rId87"/>
    <hyperlink ref="U27" r:id="rId88"/>
    <hyperlink ref="AA27" r:id="rId89"/>
    <hyperlink ref="AG27" r:id="rId90"/>
    <hyperlink ref="AM27" r:id="rId91"/>
    <hyperlink ref="O28" r:id="rId92"/>
    <hyperlink ref="U28" r:id="rId93"/>
    <hyperlink ref="AG28" r:id="rId94"/>
    <hyperlink ref="AM28" r:id="rId95"/>
    <hyperlink ref="O29" r:id="rId96"/>
    <hyperlink ref="U29" r:id="rId97"/>
    <hyperlink ref="AA29" r:id="rId98"/>
    <hyperlink ref="AG29" r:id="rId99"/>
    <hyperlink ref="AM29" r:id="rId100"/>
    <hyperlink ref="O30" r:id="rId101"/>
    <hyperlink ref="U30" r:id="rId102"/>
    <hyperlink ref="AG30" r:id="rId103"/>
    <hyperlink ref="AA32" r:id="rId104"/>
  </hyperlinks>
  <pageMargins left="0.7" right="0.7" top="0.75" bottom="0.75" header="0.3" footer="0.3"/>
  <legacyDrawing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Power_Integrations_interface. 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2017-10-16T13:18:37Z</dcterms:created>
  <dcterms:modified xsi:type="dcterms:W3CDTF">2017-10-16T13:18:37Z</dcterms:modified>
</cp:coreProperties>
</file>