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-personal\teaching\ELEC CPEN 481 2021S1\lecture matls\"/>
    </mc:Choice>
  </mc:AlternateContent>
  <bookViews>
    <workbookView xWindow="0" yWindow="0" windowWidth="22860" windowHeight="12600"/>
  </bookViews>
  <sheets>
    <sheet name="startup cash flow analysis" sheetId="2" r:id="rId1"/>
    <sheet name="business case analys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3" l="1"/>
  <c r="L8" i="3" l="1"/>
  <c r="I5" i="3" l="1"/>
  <c r="I4" i="3"/>
  <c r="I10" i="3"/>
  <c r="I11" i="3" s="1"/>
  <c r="I12" i="3" s="1"/>
  <c r="I13" i="3" s="1"/>
  <c r="I14" i="3" s="1"/>
  <c r="I15" i="3" s="1"/>
  <c r="I16" i="3" s="1"/>
  <c r="I17" i="3" s="1"/>
  <c r="I18" i="3" s="1"/>
  <c r="I19" i="3" s="1"/>
  <c r="I7" i="3"/>
  <c r="I8" i="3" s="1"/>
  <c r="I9" i="3" s="1"/>
  <c r="I6" i="3"/>
  <c r="G4" i="3"/>
  <c r="F6" i="3"/>
  <c r="G6" i="3" s="1"/>
  <c r="H6" i="3" s="1"/>
  <c r="H5" i="3"/>
  <c r="G5" i="3"/>
  <c r="D18" i="3"/>
  <c r="E18" i="3"/>
  <c r="D19" i="3"/>
  <c r="E19" i="3"/>
  <c r="B17" i="3"/>
  <c r="B18" i="3" s="1"/>
  <c r="B19" i="3" s="1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E5" i="3"/>
  <c r="D5" i="3"/>
  <c r="L5" i="3"/>
  <c r="L6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L4" i="3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B16" i="2"/>
  <c r="B6" i="2"/>
  <c r="B7" i="2"/>
  <c r="B8" i="2"/>
  <c r="B9" i="2"/>
  <c r="B10" i="2" s="1"/>
  <c r="B11" i="2" s="1"/>
  <c r="B12" i="2" s="1"/>
  <c r="B13" i="2" s="1"/>
  <c r="B14" i="2" s="1"/>
  <c r="B15" i="2" s="1"/>
  <c r="B5" i="2"/>
  <c r="F7" i="3" l="1"/>
  <c r="L7" i="3"/>
  <c r="L9" i="3" s="1"/>
  <c r="L10" i="3" s="1"/>
  <c r="L11" i="3" s="1"/>
  <c r="L12" i="3" s="1"/>
  <c r="L13" i="3" s="1"/>
  <c r="L14" i="3" s="1"/>
  <c r="L15" i="3" s="1"/>
  <c r="L16" i="3" s="1"/>
  <c r="F8" i="3" l="1"/>
  <c r="G7" i="3"/>
  <c r="H7" i="3" s="1"/>
  <c r="F9" i="3" l="1"/>
  <c r="G8" i="3"/>
  <c r="H8" i="3" s="1"/>
  <c r="F10" i="3" l="1"/>
  <c r="G9" i="3"/>
  <c r="H9" i="3" s="1"/>
  <c r="F11" i="3" l="1"/>
  <c r="G10" i="3"/>
  <c r="H10" i="3" s="1"/>
  <c r="F12" i="3" l="1"/>
  <c r="G11" i="3"/>
  <c r="H11" i="3" s="1"/>
  <c r="F13" i="3" l="1"/>
  <c r="G12" i="3"/>
  <c r="H12" i="3" s="1"/>
  <c r="F14" i="3" l="1"/>
  <c r="G13" i="3"/>
  <c r="H13" i="3" s="1"/>
  <c r="F15" i="3" l="1"/>
  <c r="G14" i="3"/>
  <c r="H14" i="3" s="1"/>
  <c r="F16" i="3" l="1"/>
  <c r="G15" i="3"/>
  <c r="H15" i="3" s="1"/>
  <c r="F17" i="3" l="1"/>
  <c r="G16" i="3"/>
  <c r="H16" i="3" s="1"/>
  <c r="F18" i="3" l="1"/>
  <c r="G17" i="3"/>
  <c r="H17" i="3" s="1"/>
  <c r="L17" i="3"/>
  <c r="F19" i="3" l="1"/>
  <c r="G19" i="3" s="1"/>
  <c r="H19" i="3" s="1"/>
  <c r="G18" i="3"/>
  <c r="H18" i="3" l="1"/>
  <c r="G21" i="3"/>
</calcChain>
</file>

<file path=xl/sharedStrings.xml><?xml version="1.0" encoding="utf-8"?>
<sst xmlns="http://schemas.openxmlformats.org/spreadsheetml/2006/main" count="20" uniqueCount="14">
  <si>
    <t>Month</t>
  </si>
  <si>
    <t>Costs - labour</t>
  </si>
  <si>
    <t>Costs - rent</t>
  </si>
  <si>
    <t>Initial costs</t>
  </si>
  <si>
    <t xml:space="preserve">Cash </t>
  </si>
  <si>
    <t>after expenses</t>
  </si>
  <si>
    <t>Revenue</t>
  </si>
  <si>
    <t>Year</t>
  </si>
  <si>
    <t>Net revenue</t>
  </si>
  <si>
    <t>Discounted net revenue</t>
  </si>
  <si>
    <t>Cumulative net revenue</t>
  </si>
  <si>
    <t>NPW</t>
  </si>
  <si>
    <t>Start-up Cash Flow Analysis: How much cash will the company need, during the period of time before revenues are sufficient to cover costs?</t>
  </si>
  <si>
    <t>Business Case Analysis: Is the company projected to be profitable, and if so, over what time period?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</si>
</sst>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6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9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90" zoomScaleNormal="190" workbookViewId="0">
      <selection activeCell="D19" sqref="D19"/>
    </sheetView>
  </sheetViews>
  <sheetFormatPr defaultRowHeight="15" x14ac:dyDescent="0.25"/>
  <cols>
    <col min="3" max="3" width="11.5703125" customWidth="1"/>
    <col min="4" max="4" width="13.140625" bestFit="1" customWidth="1"/>
    <col min="5" max="5" width="11" bestFit="1" customWidth="1"/>
    <col min="6" max="6" width="11" customWidth="1"/>
    <col min="8" max="8" width="12.5703125" bestFit="1" customWidth="1"/>
  </cols>
  <sheetData>
    <row r="1" spans="1:9" x14ac:dyDescent="0.25">
      <c r="A1" t="s">
        <v>12</v>
      </c>
    </row>
    <row r="3" spans="1:9" x14ac:dyDescent="0.25">
      <c r="B3" t="s">
        <v>0</v>
      </c>
      <c r="C3" t="s">
        <v>3</v>
      </c>
      <c r="D3" t="s">
        <v>1</v>
      </c>
      <c r="E3" t="s">
        <v>2</v>
      </c>
      <c r="F3" t="s">
        <v>6</v>
      </c>
      <c r="H3" t="s">
        <v>4</v>
      </c>
      <c r="I3" t="s">
        <v>5</v>
      </c>
    </row>
    <row r="4" spans="1:9" x14ac:dyDescent="0.25">
      <c r="B4">
        <v>0</v>
      </c>
      <c r="C4" s="4">
        <v>10000</v>
      </c>
      <c r="H4" s="1">
        <v>60000</v>
      </c>
      <c r="I4" s="5">
        <f>H4-C4</f>
        <v>50000</v>
      </c>
    </row>
    <row r="5" spans="1:9" x14ac:dyDescent="0.25">
      <c r="B5">
        <f>B4+1</f>
        <v>1</v>
      </c>
      <c r="D5" s="4">
        <v>3000</v>
      </c>
      <c r="E5" s="4">
        <v>1000</v>
      </c>
      <c r="F5" s="1"/>
      <c r="I5" s="5">
        <f>I4-D5-E5</f>
        <v>46000</v>
      </c>
    </row>
    <row r="6" spans="1:9" x14ac:dyDescent="0.25">
      <c r="B6">
        <f t="shared" ref="B6:B15" si="0">B5+1</f>
        <v>2</v>
      </c>
      <c r="D6" s="4">
        <v>3000</v>
      </c>
      <c r="E6" s="4">
        <v>1000</v>
      </c>
      <c r="F6" s="1"/>
      <c r="I6" s="5">
        <f t="shared" ref="I6:I16" si="1">I5-D6-E6</f>
        <v>42000</v>
      </c>
    </row>
    <row r="7" spans="1:9" x14ac:dyDescent="0.25">
      <c r="B7">
        <f t="shared" si="0"/>
        <v>3</v>
      </c>
      <c r="D7" s="4">
        <v>3000</v>
      </c>
      <c r="E7" s="4">
        <v>1000</v>
      </c>
      <c r="F7" s="1"/>
      <c r="I7" s="5">
        <f t="shared" si="1"/>
        <v>38000</v>
      </c>
    </row>
    <row r="8" spans="1:9" x14ac:dyDescent="0.25">
      <c r="B8">
        <f t="shared" si="0"/>
        <v>4</v>
      </c>
      <c r="D8" s="4">
        <v>3000</v>
      </c>
      <c r="E8" s="4">
        <v>1000</v>
      </c>
      <c r="F8" s="1"/>
      <c r="I8" s="5">
        <f t="shared" si="1"/>
        <v>34000</v>
      </c>
    </row>
    <row r="9" spans="1:9" x14ac:dyDescent="0.25">
      <c r="B9">
        <f t="shared" si="0"/>
        <v>5</v>
      </c>
      <c r="D9" s="4">
        <v>3000</v>
      </c>
      <c r="E9" s="4">
        <v>1000</v>
      </c>
      <c r="F9" s="1"/>
      <c r="I9" s="5">
        <f t="shared" si="1"/>
        <v>30000</v>
      </c>
    </row>
    <row r="10" spans="1:9" x14ac:dyDescent="0.25">
      <c r="B10">
        <f t="shared" si="0"/>
        <v>6</v>
      </c>
      <c r="D10" s="4">
        <v>3000</v>
      </c>
      <c r="E10" s="4">
        <v>1000</v>
      </c>
      <c r="F10" s="1"/>
      <c r="I10" s="5">
        <f t="shared" si="1"/>
        <v>26000</v>
      </c>
    </row>
    <row r="11" spans="1:9" x14ac:dyDescent="0.25">
      <c r="B11">
        <f t="shared" si="0"/>
        <v>7</v>
      </c>
      <c r="D11" s="4">
        <v>3000</v>
      </c>
      <c r="E11" s="4">
        <v>1000</v>
      </c>
      <c r="F11" s="1"/>
      <c r="I11" s="5">
        <f t="shared" si="1"/>
        <v>22000</v>
      </c>
    </row>
    <row r="12" spans="1:9" x14ac:dyDescent="0.25">
      <c r="B12">
        <f t="shared" si="0"/>
        <v>8</v>
      </c>
      <c r="D12" s="4">
        <v>3000</v>
      </c>
      <c r="E12" s="4">
        <v>1000</v>
      </c>
      <c r="F12" s="1"/>
      <c r="I12" s="5">
        <f t="shared" si="1"/>
        <v>18000</v>
      </c>
    </row>
    <row r="13" spans="1:9" x14ac:dyDescent="0.25">
      <c r="B13">
        <f t="shared" si="0"/>
        <v>9</v>
      </c>
      <c r="D13" s="4">
        <v>3000</v>
      </c>
      <c r="E13" s="4">
        <v>1000</v>
      </c>
      <c r="F13" s="1"/>
      <c r="I13" s="5">
        <f t="shared" si="1"/>
        <v>14000</v>
      </c>
    </row>
    <row r="14" spans="1:9" x14ac:dyDescent="0.25">
      <c r="B14">
        <f t="shared" si="0"/>
        <v>10</v>
      </c>
      <c r="D14" s="4">
        <v>3000</v>
      </c>
      <c r="E14" s="4">
        <v>1000</v>
      </c>
      <c r="F14" s="1"/>
      <c r="I14" s="5">
        <f t="shared" si="1"/>
        <v>10000</v>
      </c>
    </row>
    <row r="15" spans="1:9" x14ac:dyDescent="0.25">
      <c r="B15">
        <f t="shared" si="0"/>
        <v>11</v>
      </c>
      <c r="D15" s="4">
        <v>3000</v>
      </c>
      <c r="E15" s="4">
        <v>1000</v>
      </c>
      <c r="F15" s="1"/>
      <c r="I15" s="5">
        <f t="shared" si="1"/>
        <v>6000</v>
      </c>
    </row>
    <row r="16" spans="1:9" x14ac:dyDescent="0.25">
      <c r="B16">
        <f>B15+1</f>
        <v>12</v>
      </c>
      <c r="D16" s="4">
        <v>3000</v>
      </c>
      <c r="E16" s="4">
        <v>1000</v>
      </c>
      <c r="F16" s="1"/>
      <c r="I16" s="5">
        <f t="shared" si="1"/>
        <v>2000</v>
      </c>
    </row>
    <row r="17" spans="2:9" x14ac:dyDescent="0.25">
      <c r="B17">
        <v>13</v>
      </c>
      <c r="D17" s="4">
        <v>3000</v>
      </c>
      <c r="E17" s="4">
        <v>1000</v>
      </c>
      <c r="F17" s="3">
        <v>6000</v>
      </c>
      <c r="I17" s="6">
        <f>I16-D17-E17+F17</f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145" zoomScaleNormal="145" workbookViewId="0">
      <selection activeCell="H21" sqref="H21"/>
    </sheetView>
  </sheetViews>
  <sheetFormatPr defaultRowHeight="15" x14ac:dyDescent="0.25"/>
  <cols>
    <col min="3" max="3" width="11.5703125" customWidth="1"/>
    <col min="4" max="4" width="13.140625" bestFit="1" customWidth="1"/>
    <col min="5" max="5" width="11" bestFit="1" customWidth="1"/>
    <col min="6" max="6" width="11" customWidth="1"/>
    <col min="7" max="7" width="12.140625" bestFit="1" customWidth="1"/>
    <col min="8" max="8" width="22.7109375" bestFit="1" customWidth="1"/>
    <col min="9" max="9" width="21.140625" customWidth="1"/>
    <col min="11" max="11" width="12.5703125" bestFit="1" customWidth="1"/>
    <col min="12" max="12" width="11.42578125" customWidth="1"/>
  </cols>
  <sheetData>
    <row r="1" spans="1:12" x14ac:dyDescent="0.25">
      <c r="A1" t="s">
        <v>13</v>
      </c>
    </row>
    <row r="3" spans="1:12" x14ac:dyDescent="0.25">
      <c r="B3" t="s">
        <v>7</v>
      </c>
      <c r="C3" t="s">
        <v>3</v>
      </c>
      <c r="D3" t="s">
        <v>1</v>
      </c>
      <c r="E3" t="s">
        <v>2</v>
      </c>
      <c r="F3" t="s">
        <v>6</v>
      </c>
      <c r="G3" t="s">
        <v>8</v>
      </c>
      <c r="H3" t="s">
        <v>9</v>
      </c>
      <c r="I3" t="s">
        <v>10</v>
      </c>
      <c r="K3" t="s">
        <v>4</v>
      </c>
      <c r="L3" t="s">
        <v>5</v>
      </c>
    </row>
    <row r="4" spans="1:12" x14ac:dyDescent="0.25">
      <c r="B4">
        <v>0</v>
      </c>
      <c r="C4" s="4">
        <v>10000</v>
      </c>
      <c r="G4" s="2">
        <f>F4-E4-D4-C4</f>
        <v>-10000</v>
      </c>
      <c r="I4" s="2">
        <f>G4</f>
        <v>-10000</v>
      </c>
      <c r="K4" s="1">
        <v>100000</v>
      </c>
      <c r="L4" s="5">
        <f>K4-C4</f>
        <v>90000</v>
      </c>
    </row>
    <row r="5" spans="1:12" x14ac:dyDescent="0.25">
      <c r="B5">
        <f>B4+1</f>
        <v>1</v>
      </c>
      <c r="D5" s="4">
        <f>3000*12</f>
        <v>36000</v>
      </c>
      <c r="E5" s="4">
        <f>1000*12</f>
        <v>12000</v>
      </c>
      <c r="F5" s="1"/>
      <c r="G5" s="2">
        <f>F5-E5-D5</f>
        <v>-48000</v>
      </c>
      <c r="H5" s="1">
        <f>G5/(1+D$21)^B5</f>
        <v>-46601.941747572811</v>
      </c>
      <c r="I5" s="2">
        <f>I4+G5</f>
        <v>-58000</v>
      </c>
      <c r="L5" s="5">
        <f>L4-D5-E5</f>
        <v>42000</v>
      </c>
    </row>
    <row r="6" spans="1:12" x14ac:dyDescent="0.25">
      <c r="B6">
        <f t="shared" ref="B6:B15" si="0">B5+1</f>
        <v>2</v>
      </c>
      <c r="D6" s="4">
        <f t="shared" ref="D6:D19" si="1">3000*12</f>
        <v>36000</v>
      </c>
      <c r="E6" s="4">
        <f t="shared" ref="E6:E19" si="2">1000*12</f>
        <v>12000</v>
      </c>
      <c r="F6" s="1">
        <f>6000*D22</f>
        <v>52249.264271551736</v>
      </c>
      <c r="G6" s="2">
        <f t="shared" ref="G6:G19" si="3">F6-E6-D6</f>
        <v>4249.2642715517359</v>
      </c>
      <c r="H6" s="1">
        <f t="shared" ref="H6:H19" si="4">G6/(1+D$21)^B6</f>
        <v>4005.339119192889</v>
      </c>
      <c r="I6" s="2">
        <f>I5+G6</f>
        <v>-53750.735728448264</v>
      </c>
      <c r="L6" s="5">
        <f t="shared" ref="L6:L16" si="5">L5-D6-E6</f>
        <v>-6000</v>
      </c>
    </row>
    <row r="7" spans="1:12" x14ac:dyDescent="0.25">
      <c r="B7">
        <f t="shared" si="0"/>
        <v>3</v>
      </c>
      <c r="D7" s="4">
        <f t="shared" si="1"/>
        <v>36000</v>
      </c>
      <c r="E7" s="4">
        <f t="shared" si="2"/>
        <v>12000</v>
      </c>
      <c r="F7" s="1">
        <f>F6</f>
        <v>52249.264271551736</v>
      </c>
      <c r="G7" s="2">
        <f t="shared" si="3"/>
        <v>4249.2642715517359</v>
      </c>
      <c r="H7" s="1">
        <f t="shared" si="4"/>
        <v>3888.6787564979504</v>
      </c>
      <c r="I7" s="2">
        <f t="shared" ref="I7:I19" si="6">I6+G7</f>
        <v>-49501.471456896528</v>
      </c>
      <c r="L7" s="5">
        <f t="shared" si="5"/>
        <v>-54000</v>
      </c>
    </row>
    <row r="8" spans="1:12" x14ac:dyDescent="0.25">
      <c r="B8">
        <f t="shared" si="0"/>
        <v>4</v>
      </c>
      <c r="D8" s="4">
        <f t="shared" si="1"/>
        <v>36000</v>
      </c>
      <c r="E8" s="4">
        <f t="shared" si="2"/>
        <v>12000</v>
      </c>
      <c r="F8" s="1">
        <f t="shared" ref="F8:F19" si="7">F7</f>
        <v>52249.264271551736</v>
      </c>
      <c r="G8" s="2">
        <f t="shared" si="3"/>
        <v>4249.2642715517359</v>
      </c>
      <c r="H8" s="1">
        <f t="shared" si="4"/>
        <v>3775.4162684446123</v>
      </c>
      <c r="I8" s="2">
        <f t="shared" si="6"/>
        <v>-45252.207185344792</v>
      </c>
      <c r="L8" s="5">
        <f>L7-D8-E8</f>
        <v>-102000</v>
      </c>
    </row>
    <row r="9" spans="1:12" x14ac:dyDescent="0.25">
      <c r="B9">
        <f t="shared" si="0"/>
        <v>5</v>
      </c>
      <c r="D9" s="4">
        <f t="shared" si="1"/>
        <v>36000</v>
      </c>
      <c r="E9" s="4">
        <f t="shared" si="2"/>
        <v>12000</v>
      </c>
      <c r="F9" s="1">
        <f t="shared" si="7"/>
        <v>52249.264271551736</v>
      </c>
      <c r="G9" s="2">
        <f t="shared" si="3"/>
        <v>4249.2642715517359</v>
      </c>
      <c r="H9" s="1">
        <f t="shared" si="4"/>
        <v>3665.4526878103034</v>
      </c>
      <c r="I9" s="2">
        <f t="shared" si="6"/>
        <v>-41002.942913793057</v>
      </c>
      <c r="L9" s="5">
        <f t="shared" si="5"/>
        <v>-150000</v>
      </c>
    </row>
    <row r="10" spans="1:12" x14ac:dyDescent="0.25">
      <c r="B10">
        <f t="shared" si="0"/>
        <v>6</v>
      </c>
      <c r="D10" s="4">
        <f t="shared" si="1"/>
        <v>36000</v>
      </c>
      <c r="E10" s="4">
        <f t="shared" si="2"/>
        <v>12000</v>
      </c>
      <c r="F10" s="1">
        <f t="shared" si="7"/>
        <v>52249.264271551736</v>
      </c>
      <c r="G10" s="2">
        <f t="shared" si="3"/>
        <v>4249.2642715517359</v>
      </c>
      <c r="H10" s="1">
        <f t="shared" si="4"/>
        <v>3558.6919299129158</v>
      </c>
      <c r="I10" s="2">
        <f t="shared" si="6"/>
        <v>-36753.678642241321</v>
      </c>
      <c r="L10" s="5">
        <f t="shared" si="5"/>
        <v>-198000</v>
      </c>
    </row>
    <row r="11" spans="1:12" x14ac:dyDescent="0.25">
      <c r="B11">
        <f t="shared" si="0"/>
        <v>7</v>
      </c>
      <c r="D11" s="4">
        <f t="shared" si="1"/>
        <v>36000</v>
      </c>
      <c r="E11" s="4">
        <f t="shared" si="2"/>
        <v>12000</v>
      </c>
      <c r="F11" s="1">
        <f t="shared" si="7"/>
        <v>52249.264271551736</v>
      </c>
      <c r="G11" s="2">
        <f t="shared" si="3"/>
        <v>4249.2642715517359</v>
      </c>
      <c r="H11" s="1">
        <f t="shared" si="4"/>
        <v>3455.040708653316</v>
      </c>
      <c r="I11" s="2">
        <f t="shared" si="6"/>
        <v>-32504.414370689585</v>
      </c>
      <c r="L11" s="5">
        <f t="shared" si="5"/>
        <v>-246000</v>
      </c>
    </row>
    <row r="12" spans="1:12" x14ac:dyDescent="0.25">
      <c r="B12">
        <f t="shared" si="0"/>
        <v>8</v>
      </c>
      <c r="D12" s="4">
        <f t="shared" si="1"/>
        <v>36000</v>
      </c>
      <c r="E12" s="4">
        <f t="shared" si="2"/>
        <v>12000</v>
      </c>
      <c r="F12" s="1">
        <f t="shared" si="7"/>
        <v>52249.264271551736</v>
      </c>
      <c r="G12" s="2">
        <f t="shared" si="3"/>
        <v>4249.2642715517359</v>
      </c>
      <c r="H12" s="1">
        <f t="shared" si="4"/>
        <v>3354.4084550032198</v>
      </c>
      <c r="I12" s="2">
        <f t="shared" si="6"/>
        <v>-28255.150099137849</v>
      </c>
      <c r="L12" s="5">
        <f t="shared" si="5"/>
        <v>-294000</v>
      </c>
    </row>
    <row r="13" spans="1:12" x14ac:dyDescent="0.25">
      <c r="B13">
        <f t="shared" si="0"/>
        <v>9</v>
      </c>
      <c r="D13" s="4">
        <f t="shared" si="1"/>
        <v>36000</v>
      </c>
      <c r="E13" s="4">
        <f t="shared" si="2"/>
        <v>12000</v>
      </c>
      <c r="F13" s="1">
        <f t="shared" si="7"/>
        <v>52249.264271551736</v>
      </c>
      <c r="G13" s="2">
        <f t="shared" si="3"/>
        <v>4249.2642715517359</v>
      </c>
      <c r="H13" s="1">
        <f t="shared" si="4"/>
        <v>3256.7072378672037</v>
      </c>
      <c r="I13" s="2">
        <f t="shared" si="6"/>
        <v>-24005.885827586113</v>
      </c>
      <c r="L13" s="5">
        <f t="shared" si="5"/>
        <v>-342000</v>
      </c>
    </row>
    <row r="14" spans="1:12" x14ac:dyDescent="0.25">
      <c r="B14">
        <f t="shared" si="0"/>
        <v>10</v>
      </c>
      <c r="D14" s="4">
        <f t="shared" si="1"/>
        <v>36000</v>
      </c>
      <c r="E14" s="4">
        <f t="shared" si="2"/>
        <v>12000</v>
      </c>
      <c r="F14" s="1">
        <f t="shared" si="7"/>
        <v>52249.264271551736</v>
      </c>
      <c r="G14" s="2">
        <f t="shared" si="3"/>
        <v>4249.2642715517359</v>
      </c>
      <c r="H14" s="1">
        <f t="shared" si="4"/>
        <v>3161.8516872497121</v>
      </c>
      <c r="I14" s="2">
        <f t="shared" si="6"/>
        <v>-19756.621556034377</v>
      </c>
      <c r="L14" s="5">
        <f t="shared" si="5"/>
        <v>-390000</v>
      </c>
    </row>
    <row r="15" spans="1:12" x14ac:dyDescent="0.25">
      <c r="B15">
        <f t="shared" si="0"/>
        <v>11</v>
      </c>
      <c r="D15" s="4">
        <f t="shared" si="1"/>
        <v>36000</v>
      </c>
      <c r="E15" s="4">
        <f t="shared" si="2"/>
        <v>12000</v>
      </c>
      <c r="F15" s="1">
        <f t="shared" si="7"/>
        <v>52249.264271551736</v>
      </c>
      <c r="G15" s="2">
        <f t="shared" si="3"/>
        <v>4249.2642715517359</v>
      </c>
      <c r="H15" s="1">
        <f t="shared" si="4"/>
        <v>3069.7589196599147</v>
      </c>
      <c r="I15" s="2">
        <f t="shared" si="6"/>
        <v>-15507.357284482641</v>
      </c>
      <c r="L15" s="5">
        <f t="shared" si="5"/>
        <v>-438000</v>
      </c>
    </row>
    <row r="16" spans="1:12" x14ac:dyDescent="0.25">
      <c r="B16">
        <f>B15+1</f>
        <v>12</v>
      </c>
      <c r="D16" s="4">
        <f t="shared" si="1"/>
        <v>36000</v>
      </c>
      <c r="E16" s="4">
        <f t="shared" si="2"/>
        <v>12000</v>
      </c>
      <c r="F16" s="1">
        <f t="shared" si="7"/>
        <v>52249.264271551736</v>
      </c>
      <c r="G16" s="2">
        <f t="shared" si="3"/>
        <v>4249.2642715517359</v>
      </c>
      <c r="H16" s="1">
        <f t="shared" si="4"/>
        <v>2980.3484656892379</v>
      </c>
      <c r="I16" s="2">
        <f t="shared" si="6"/>
        <v>-11258.093012930905</v>
      </c>
      <c r="L16" s="5">
        <f t="shared" si="5"/>
        <v>-486000</v>
      </c>
    </row>
    <row r="17" spans="2:12" x14ac:dyDescent="0.25">
      <c r="B17">
        <f t="shared" ref="B17:B19" si="8">B16+1</f>
        <v>13</v>
      </c>
      <c r="D17" s="4">
        <f t="shared" si="1"/>
        <v>36000</v>
      </c>
      <c r="E17" s="4">
        <f t="shared" si="2"/>
        <v>12000</v>
      </c>
      <c r="F17" s="1">
        <f t="shared" si="7"/>
        <v>52249.264271551736</v>
      </c>
      <c r="G17" s="2">
        <f t="shared" si="3"/>
        <v>4249.2642715517359</v>
      </c>
      <c r="H17" s="1">
        <f t="shared" si="4"/>
        <v>2893.5421996982896</v>
      </c>
      <c r="I17" s="2">
        <f t="shared" si="6"/>
        <v>-7008.8287413791695</v>
      </c>
      <c r="L17" s="6">
        <f>L16-D17-E17+F17</f>
        <v>-481750.73572844826</v>
      </c>
    </row>
    <row r="18" spans="2:12" x14ac:dyDescent="0.25">
      <c r="B18">
        <f t="shared" si="8"/>
        <v>14</v>
      </c>
      <c r="D18" s="4">
        <f t="shared" si="1"/>
        <v>36000</v>
      </c>
      <c r="E18" s="4">
        <f t="shared" si="2"/>
        <v>12000</v>
      </c>
      <c r="F18" s="1">
        <f t="shared" si="7"/>
        <v>52249.264271551736</v>
      </c>
      <c r="G18" s="2">
        <f t="shared" si="3"/>
        <v>4249.2642715517359</v>
      </c>
      <c r="H18" s="1">
        <f t="shared" si="4"/>
        <v>2809.2642715517372</v>
      </c>
      <c r="I18" s="2">
        <f t="shared" si="6"/>
        <v>-2759.5644698274336</v>
      </c>
    </row>
    <row r="19" spans="2:12" x14ac:dyDescent="0.25">
      <c r="B19">
        <f t="shared" si="8"/>
        <v>15</v>
      </c>
      <c r="D19" s="4">
        <f t="shared" si="1"/>
        <v>36000</v>
      </c>
      <c r="E19" s="4">
        <f t="shared" si="2"/>
        <v>12000</v>
      </c>
      <c r="F19" s="1">
        <f t="shared" si="7"/>
        <v>52249.264271551736</v>
      </c>
      <c r="G19" s="2">
        <f t="shared" si="3"/>
        <v>4249.2642715517359</v>
      </c>
      <c r="H19" s="1">
        <f t="shared" si="4"/>
        <v>2727.4410403414922</v>
      </c>
      <c r="I19" s="2">
        <f t="shared" si="6"/>
        <v>1489.6998017243022</v>
      </c>
    </row>
    <row r="21" spans="2:12" x14ac:dyDescent="0.25">
      <c r="D21" s="7">
        <v>0.03</v>
      </c>
      <c r="G21" s="2">
        <f>SUM(G4:G19)</f>
        <v>1489.6998017243022</v>
      </c>
      <c r="H21" s="2">
        <f>SUM(H4:H19)</f>
        <v>-1.2278178473934531E-11</v>
      </c>
      <c r="I21" t="s">
        <v>11</v>
      </c>
    </row>
    <row r="22" spans="2:12" x14ac:dyDescent="0.25">
      <c r="D22" s="8">
        <v>8.7082107119252896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 cash flow analysis</vt:lpstr>
      <vt:lpstr>business case analysis</vt:lpstr>
    </vt:vector>
  </TitlesOfParts>
  <Company>Metro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Carmichael</dc:creator>
  <cp:lastModifiedBy>Jeff Carmichael</cp:lastModifiedBy>
  <dcterms:created xsi:type="dcterms:W3CDTF">2021-04-07T23:47:18Z</dcterms:created>
  <dcterms:modified xsi:type="dcterms:W3CDTF">2021-06-07T22:02:15Z</dcterms:modified>
</cp:coreProperties>
</file>